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38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netne\Desktop\신규홈페이지 데이터\리스\해제완료\"/>
    </mc:Choice>
  </mc:AlternateContent>
  <xr:revisionPtr revIDLastSave="0" documentId="13_ncr:1_{600B5E6E-3381-459F-B980-9833A39928D9}" xr6:coauthVersionLast="47" xr6:coauthVersionMax="47" xr10:uidLastSave="{00000000-0000-0000-0000-000000000000}"/>
  <bookViews>
    <workbookView xWindow="-120" yWindow="-120" windowWidth="29040" windowHeight="15840" tabRatio="903" xr2:uid="{00000000-000D-0000-FFFF-FFFF00000000}"/>
  </bookViews>
  <sheets>
    <sheet name="Sheet1" sheetId="1" r:id="rId1"/>
    <sheet name="운용리스_출력" sheetId="2" state="hidden" r:id="rId2"/>
    <sheet name="대출성상품구비서류점검(모집인용)" sheetId="12" state="hidden" r:id="rId3"/>
    <sheet name="공채확인서" sheetId="7" state="hidden" r:id="rId4"/>
    <sheet name="이용자명의등록확약서" sheetId="6" state="hidden" r:id="rId5"/>
    <sheet name="이용자명의등록위임장" sheetId="10" state="hidden" r:id="rId6"/>
    <sheet name="리스수식" sheetId="4" r:id="rId7"/>
    <sheet name="차량정보" sheetId="3" r:id="rId8"/>
    <sheet name="판매사원(CM) 업무협약서" sheetId="11" state="hidden" r:id="rId9"/>
    <sheet name="고객정보확인서(CDD - 대리인계약체결시)" sheetId="8" state="hidden" r:id="rId10"/>
    <sheet name="위임장(CDD- 대리인계약체결시)" sheetId="9" state="hidden" r:id="rId11"/>
  </sheets>
  <definedNames>
    <definedName name="_xlnm.Print_Area" localSheetId="0">Sheet1!$A$1:$DM$31</definedName>
    <definedName name="_xlnm.Print_Area" localSheetId="9">'고객정보확인서(CDD - 대리인계약체결시)'!$A$1:$J$47</definedName>
    <definedName name="_xlnm.Print_Area" localSheetId="3">공채확인서!$C$9:$U$98</definedName>
    <definedName name="_xlnm.Print_Area" localSheetId="2">'대출성상품구비서류점검(모집인용)'!$A$1:$G$43</definedName>
    <definedName name="_xlnm.Print_Area" localSheetId="1">운용리스_출력!$G$2:$CA$46</definedName>
    <definedName name="_xlnm.Print_Area" localSheetId="10">'위임장(CDD- 대리인계약체결시)'!$A$1:$I$44</definedName>
    <definedName name="_xlnm.Print_Area" localSheetId="5">이용자명의등록위임장!$A$1:$H$42</definedName>
    <definedName name="_xlnm.Print_Area" localSheetId="4">이용자명의등록확약서!$B$11:$U$95</definedName>
    <definedName name="_xlnm.Print_Area" localSheetId="8">'판매사원(CM) 업무협약서'!$A$1:$J$186</definedName>
    <definedName name="조건1리스기간">OFFSET(리스수식!$AA$7,0,0,8-COUNTIF(리스수식!$AA$7:$AA$14,"-")+1,1)</definedName>
    <definedName name="조건1주행거리">IF(AND(리스수식!$Z$3=1,리스수식!$Y$32="W"),OFFSET(리스수식!$AA$20,0,0,3-COUNTIF(리스수식!$AA$20:$AA$22,"-")+1,1),OFFSET(리스수식!$AA$20,0,0,3-COUNTIF(리스수식!$AA$20:$AA$22,"-"),1))</definedName>
    <definedName name="조건2리스기간">OFFSET(리스수식!$AD$7,0,0,8-COUNTIF(리스수식!$AD$7:$AD$14,"-")+1,1)</definedName>
    <definedName name="조건2주행거리">IF(AND(리스수식!$AC$3=1,리스수식!$AB$32="W"),OFFSET(리스수식!$AD$20,0,0,3-COUNTIF(리스수식!$AD$20:$AD$22,"-")+1,1),OFFSET(리스수식!$AD$20,0,0,3-COUNTIF(리스수식!$AD$20:$AD$22,"-"),1))</definedName>
    <definedName name="조건3리스기간">OFFSET(리스수식!$AG$7,0,0,8-COUNTIF(리스수식!$AG$7:$AG$14,"-")+1,1)</definedName>
    <definedName name="조건3주행거리">IF(AND(리스수식!$AF$3=1,리스수식!$AE$32="W"),OFFSET(리스수식!$AG$20,0,0,3-COUNTIF(리스수식!$AG$20:$AG$22,"-")+1,1),OFFSET(리스수식!$AG$20,0,0,3-COUNTIF(리스수식!$AG$20:$AG$22,"-"),1))</definedName>
    <definedName name="차량선택">OFFSET(차량정보!$H$9,0,0,80-COUNTIF(차량정보!$H$8:$H$76,0)+1,1)</definedName>
  </definedNames>
  <calcPr calcId="191029"/>
</workbook>
</file>

<file path=xl/calcChain.xml><?xml version="1.0" encoding="utf-8"?>
<calcChain xmlns="http://schemas.openxmlformats.org/spreadsheetml/2006/main">
  <c r="G7" i="3" l="1"/>
  <c r="H7" i="3"/>
  <c r="I7" i="3"/>
  <c r="J7" i="3"/>
  <c r="K7" i="3"/>
  <c r="L7" i="3"/>
  <c r="M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G8" i="3"/>
  <c r="H8" i="3"/>
  <c r="I8" i="3"/>
  <c r="J8" i="3"/>
  <c r="K8" i="3"/>
  <c r="L8" i="3"/>
  <c r="M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G9" i="3"/>
  <c r="H9" i="3"/>
  <c r="I9" i="3"/>
  <c r="J9" i="3"/>
  <c r="K9" i="3"/>
  <c r="L9" i="3"/>
  <c r="M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G10" i="3"/>
  <c r="H10" i="3"/>
  <c r="I10" i="3"/>
  <c r="J10" i="3"/>
  <c r="K10" i="3"/>
  <c r="L10" i="3"/>
  <c r="M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G11" i="3"/>
  <c r="H11" i="3"/>
  <c r="I11" i="3"/>
  <c r="J11" i="3"/>
  <c r="K11" i="3"/>
  <c r="L11" i="3"/>
  <c r="M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G12" i="3"/>
  <c r="H12" i="3"/>
  <c r="I12" i="3"/>
  <c r="J12" i="3"/>
  <c r="K12" i="3"/>
  <c r="L12" i="3"/>
  <c r="M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G13" i="3"/>
  <c r="H13" i="3"/>
  <c r="I13" i="3"/>
  <c r="J13" i="3"/>
  <c r="K13" i="3"/>
  <c r="L13" i="3"/>
  <c r="M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G14" i="3"/>
  <c r="H14" i="3"/>
  <c r="I14" i="3"/>
  <c r="J14" i="3"/>
  <c r="K14" i="3"/>
  <c r="L14" i="3"/>
  <c r="M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G15" i="3"/>
  <c r="H15" i="3"/>
  <c r="I15" i="3"/>
  <c r="J15" i="3"/>
  <c r="K15" i="3"/>
  <c r="L15" i="3"/>
  <c r="M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G16" i="3"/>
  <c r="H16" i="3"/>
  <c r="I16" i="3"/>
  <c r="J16" i="3"/>
  <c r="K16" i="3"/>
  <c r="L16" i="3"/>
  <c r="M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G17" i="3"/>
  <c r="H17" i="3"/>
  <c r="I17" i="3"/>
  <c r="J17" i="3"/>
  <c r="K17" i="3"/>
  <c r="L17" i="3"/>
  <c r="M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G18" i="3"/>
  <c r="H18" i="3"/>
  <c r="I18" i="3"/>
  <c r="J18" i="3"/>
  <c r="K18" i="3"/>
  <c r="L18" i="3"/>
  <c r="M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G19" i="3"/>
  <c r="H19" i="3"/>
  <c r="I19" i="3"/>
  <c r="J19" i="3"/>
  <c r="K19" i="3"/>
  <c r="L19" i="3"/>
  <c r="M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G20" i="3"/>
  <c r="H20" i="3"/>
  <c r="I20" i="3"/>
  <c r="J20" i="3"/>
  <c r="K20" i="3"/>
  <c r="L20" i="3"/>
  <c r="M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G21" i="3"/>
  <c r="H21" i="3"/>
  <c r="I21" i="3"/>
  <c r="J21" i="3"/>
  <c r="K21" i="3"/>
  <c r="L21" i="3"/>
  <c r="M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G22" i="3"/>
  <c r="H22" i="3"/>
  <c r="I22" i="3"/>
  <c r="J22" i="3"/>
  <c r="K22" i="3"/>
  <c r="L22" i="3"/>
  <c r="M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G23" i="3"/>
  <c r="H23" i="3"/>
  <c r="I23" i="3"/>
  <c r="J23" i="3"/>
  <c r="K23" i="3"/>
  <c r="L23" i="3"/>
  <c r="M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G24" i="3"/>
  <c r="H24" i="3"/>
  <c r="I24" i="3"/>
  <c r="J24" i="3"/>
  <c r="K24" i="3"/>
  <c r="L24" i="3"/>
  <c r="M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G25" i="3"/>
  <c r="H25" i="3"/>
  <c r="I25" i="3"/>
  <c r="J25" i="3"/>
  <c r="K25" i="3"/>
  <c r="L25" i="3"/>
  <c r="M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G26" i="3"/>
  <c r="H26" i="3"/>
  <c r="I26" i="3"/>
  <c r="J26" i="3"/>
  <c r="K26" i="3"/>
  <c r="L26" i="3"/>
  <c r="M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G27" i="3"/>
  <c r="H27" i="3"/>
  <c r="I27" i="3"/>
  <c r="J27" i="3"/>
  <c r="K27" i="3"/>
  <c r="L27" i="3"/>
  <c r="M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G28" i="3"/>
  <c r="H28" i="3"/>
  <c r="I28" i="3"/>
  <c r="J28" i="3"/>
  <c r="K28" i="3"/>
  <c r="L28" i="3"/>
  <c r="M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G29" i="3"/>
  <c r="H29" i="3"/>
  <c r="I29" i="3"/>
  <c r="J29" i="3"/>
  <c r="K29" i="3"/>
  <c r="L29" i="3"/>
  <c r="M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G30" i="3"/>
  <c r="H30" i="3"/>
  <c r="I30" i="3"/>
  <c r="J30" i="3"/>
  <c r="K30" i="3"/>
  <c r="L30" i="3"/>
  <c r="M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G31" i="3"/>
  <c r="H31" i="3"/>
  <c r="I31" i="3"/>
  <c r="J31" i="3"/>
  <c r="K31" i="3"/>
  <c r="L31" i="3"/>
  <c r="M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G32" i="3"/>
  <c r="H32" i="3"/>
  <c r="I32" i="3"/>
  <c r="J32" i="3"/>
  <c r="K32" i="3"/>
  <c r="L32" i="3"/>
  <c r="M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G33" i="3"/>
  <c r="H33" i="3"/>
  <c r="I33" i="3"/>
  <c r="J33" i="3"/>
  <c r="K33" i="3"/>
  <c r="L33" i="3"/>
  <c r="M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G34" i="3"/>
  <c r="H34" i="3"/>
  <c r="I34" i="3"/>
  <c r="J34" i="3"/>
  <c r="K34" i="3"/>
  <c r="L34" i="3"/>
  <c r="M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G35" i="3"/>
  <c r="H35" i="3"/>
  <c r="I35" i="3"/>
  <c r="J35" i="3"/>
  <c r="K35" i="3"/>
  <c r="L35" i="3"/>
  <c r="M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G36" i="3"/>
  <c r="H36" i="3"/>
  <c r="I36" i="3"/>
  <c r="J36" i="3"/>
  <c r="K36" i="3"/>
  <c r="L36" i="3"/>
  <c r="M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G37" i="3"/>
  <c r="H37" i="3"/>
  <c r="I37" i="3"/>
  <c r="J37" i="3"/>
  <c r="K37" i="3"/>
  <c r="L37" i="3"/>
  <c r="M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G38" i="3"/>
  <c r="H38" i="3"/>
  <c r="I38" i="3"/>
  <c r="J38" i="3"/>
  <c r="K38" i="3"/>
  <c r="L38" i="3"/>
  <c r="M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G39" i="3"/>
  <c r="H39" i="3"/>
  <c r="I39" i="3"/>
  <c r="J39" i="3"/>
  <c r="K39" i="3"/>
  <c r="L39" i="3"/>
  <c r="M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G40" i="3"/>
  <c r="H40" i="3"/>
  <c r="I40" i="3"/>
  <c r="J40" i="3"/>
  <c r="K40" i="3"/>
  <c r="L40" i="3"/>
  <c r="M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G41" i="3"/>
  <c r="H41" i="3"/>
  <c r="I41" i="3"/>
  <c r="J41" i="3"/>
  <c r="K41" i="3"/>
  <c r="L41" i="3"/>
  <c r="M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G42" i="3"/>
  <c r="H42" i="3"/>
  <c r="I42" i="3"/>
  <c r="J42" i="3"/>
  <c r="K42" i="3"/>
  <c r="L42" i="3"/>
  <c r="M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G43" i="3"/>
  <c r="H43" i="3"/>
  <c r="I43" i="3"/>
  <c r="J43" i="3"/>
  <c r="K43" i="3"/>
  <c r="L43" i="3"/>
  <c r="M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G44" i="3"/>
  <c r="H44" i="3"/>
  <c r="I44" i="3"/>
  <c r="J44" i="3"/>
  <c r="K44" i="3"/>
  <c r="L44" i="3"/>
  <c r="M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G45" i="3"/>
  <c r="H45" i="3"/>
  <c r="I45" i="3"/>
  <c r="J45" i="3"/>
  <c r="K45" i="3"/>
  <c r="L45" i="3"/>
  <c r="M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G46" i="3"/>
  <c r="H46" i="3"/>
  <c r="I46" i="3"/>
  <c r="J46" i="3"/>
  <c r="K46" i="3"/>
  <c r="L46" i="3"/>
  <c r="M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G47" i="3"/>
  <c r="H47" i="3"/>
  <c r="I47" i="3"/>
  <c r="J47" i="3"/>
  <c r="K47" i="3"/>
  <c r="L47" i="3"/>
  <c r="M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G48" i="3"/>
  <c r="H48" i="3"/>
  <c r="I48" i="3"/>
  <c r="J48" i="3"/>
  <c r="K48" i="3"/>
  <c r="L48" i="3"/>
  <c r="M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G49" i="3"/>
  <c r="H49" i="3"/>
  <c r="I49" i="3"/>
  <c r="J49" i="3"/>
  <c r="K49" i="3"/>
  <c r="L49" i="3"/>
  <c r="M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G50" i="3"/>
  <c r="H50" i="3"/>
  <c r="I50" i="3"/>
  <c r="J50" i="3"/>
  <c r="K50" i="3"/>
  <c r="L50" i="3"/>
  <c r="M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G51" i="3"/>
  <c r="H51" i="3"/>
  <c r="I51" i="3"/>
  <c r="J51" i="3"/>
  <c r="K51" i="3"/>
  <c r="L51" i="3"/>
  <c r="M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G52" i="3"/>
  <c r="H52" i="3"/>
  <c r="I52" i="3"/>
  <c r="J52" i="3"/>
  <c r="K52" i="3"/>
  <c r="L52" i="3"/>
  <c r="M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G53" i="3"/>
  <c r="H53" i="3"/>
  <c r="I53" i="3"/>
  <c r="J53" i="3"/>
  <c r="K53" i="3"/>
  <c r="L53" i="3"/>
  <c r="M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G54" i="3"/>
  <c r="H54" i="3"/>
  <c r="I54" i="3"/>
  <c r="J54" i="3"/>
  <c r="K54" i="3"/>
  <c r="L54" i="3"/>
  <c r="M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G55" i="3"/>
  <c r="H55" i="3"/>
  <c r="I55" i="3"/>
  <c r="J55" i="3"/>
  <c r="K55" i="3"/>
  <c r="L55" i="3"/>
  <c r="M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G56" i="3"/>
  <c r="H56" i="3"/>
  <c r="I56" i="3"/>
  <c r="J56" i="3"/>
  <c r="K56" i="3"/>
  <c r="L56" i="3"/>
  <c r="M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G57" i="3"/>
  <c r="H57" i="3"/>
  <c r="I57" i="3"/>
  <c r="J57" i="3"/>
  <c r="K57" i="3"/>
  <c r="L57" i="3"/>
  <c r="M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G58" i="3"/>
  <c r="H58" i="3"/>
  <c r="I58" i="3"/>
  <c r="J58" i="3"/>
  <c r="K58" i="3"/>
  <c r="L58" i="3"/>
  <c r="M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G59" i="3"/>
  <c r="H59" i="3"/>
  <c r="I59" i="3"/>
  <c r="N59" i="3" s="1"/>
  <c r="J59" i="3"/>
  <c r="K59" i="3"/>
  <c r="L59" i="3"/>
  <c r="M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G60" i="3"/>
  <c r="H60" i="3"/>
  <c r="I60" i="3"/>
  <c r="J60" i="3"/>
  <c r="K60" i="3"/>
  <c r="L60" i="3"/>
  <c r="M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G61" i="3"/>
  <c r="H61" i="3"/>
  <c r="I61" i="3"/>
  <c r="J61" i="3"/>
  <c r="K61" i="3"/>
  <c r="L61" i="3"/>
  <c r="M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G62" i="3"/>
  <c r="H62" i="3"/>
  <c r="I62" i="3"/>
  <c r="J62" i="3"/>
  <c r="K62" i="3"/>
  <c r="L62" i="3"/>
  <c r="M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G63" i="3"/>
  <c r="H63" i="3"/>
  <c r="I63" i="3"/>
  <c r="J63" i="3"/>
  <c r="K63" i="3"/>
  <c r="L63" i="3"/>
  <c r="M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G64" i="3"/>
  <c r="H64" i="3"/>
  <c r="I64" i="3"/>
  <c r="J64" i="3"/>
  <c r="K64" i="3"/>
  <c r="L64" i="3"/>
  <c r="M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G65" i="3"/>
  <c r="H65" i="3"/>
  <c r="I65" i="3"/>
  <c r="J65" i="3"/>
  <c r="K65" i="3"/>
  <c r="L65" i="3"/>
  <c r="M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G66" i="3"/>
  <c r="H66" i="3"/>
  <c r="I66" i="3"/>
  <c r="J66" i="3"/>
  <c r="K66" i="3"/>
  <c r="L66" i="3"/>
  <c r="M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G67" i="3"/>
  <c r="H67" i="3"/>
  <c r="I67" i="3"/>
  <c r="N67" i="3" s="1"/>
  <c r="J67" i="3"/>
  <c r="K67" i="3"/>
  <c r="L67" i="3"/>
  <c r="M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G68" i="3"/>
  <c r="H68" i="3"/>
  <c r="I68" i="3"/>
  <c r="J68" i="3"/>
  <c r="K68" i="3"/>
  <c r="L68" i="3"/>
  <c r="M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G69" i="3"/>
  <c r="H69" i="3"/>
  <c r="I69" i="3"/>
  <c r="J69" i="3"/>
  <c r="K69" i="3"/>
  <c r="L69" i="3"/>
  <c r="M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G70" i="3"/>
  <c r="H70" i="3"/>
  <c r="I70" i="3"/>
  <c r="J70" i="3"/>
  <c r="K70" i="3"/>
  <c r="L70" i="3"/>
  <c r="M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G71" i="3"/>
  <c r="H71" i="3"/>
  <c r="I71" i="3"/>
  <c r="J71" i="3"/>
  <c r="K71" i="3"/>
  <c r="L71" i="3"/>
  <c r="M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G72" i="3"/>
  <c r="H72" i="3"/>
  <c r="I72" i="3"/>
  <c r="J72" i="3"/>
  <c r="K72" i="3"/>
  <c r="L72" i="3"/>
  <c r="M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G73" i="3"/>
  <c r="H73" i="3"/>
  <c r="I73" i="3"/>
  <c r="J73" i="3"/>
  <c r="K73" i="3"/>
  <c r="L73" i="3"/>
  <c r="M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G74" i="3"/>
  <c r="H74" i="3"/>
  <c r="I74" i="3"/>
  <c r="J74" i="3"/>
  <c r="K74" i="3"/>
  <c r="L74" i="3"/>
  <c r="M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G75" i="3"/>
  <c r="H75" i="3"/>
  <c r="I75" i="3"/>
  <c r="J75" i="3"/>
  <c r="K75" i="3"/>
  <c r="L75" i="3"/>
  <c r="M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G76" i="3"/>
  <c r="H76" i="3"/>
  <c r="I76" i="3"/>
  <c r="J76" i="3"/>
  <c r="K76" i="3"/>
  <c r="L76" i="3"/>
  <c r="M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G77" i="3"/>
  <c r="H77" i="3"/>
  <c r="I77" i="3"/>
  <c r="J77" i="3"/>
  <c r="K77" i="3"/>
  <c r="L77" i="3"/>
  <c r="M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G78" i="3"/>
  <c r="H78" i="3"/>
  <c r="I78" i="3"/>
  <c r="J78" i="3"/>
  <c r="K78" i="3"/>
  <c r="L78" i="3"/>
  <c r="M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G79" i="3"/>
  <c r="H79" i="3"/>
  <c r="I79" i="3"/>
  <c r="J79" i="3"/>
  <c r="K79" i="3"/>
  <c r="L79" i="3"/>
  <c r="M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G80" i="3"/>
  <c r="H80" i="3"/>
  <c r="I80" i="3"/>
  <c r="N80" i="3" s="1"/>
  <c r="J80" i="3"/>
  <c r="K80" i="3"/>
  <c r="L80" i="3"/>
  <c r="M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G81" i="3"/>
  <c r="H81" i="3"/>
  <c r="I81" i="3"/>
  <c r="J81" i="3"/>
  <c r="K81" i="3"/>
  <c r="L81" i="3"/>
  <c r="M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G82" i="3"/>
  <c r="H82" i="3"/>
  <c r="I82" i="3"/>
  <c r="J82" i="3"/>
  <c r="K82" i="3"/>
  <c r="L82" i="3"/>
  <c r="M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G83" i="3"/>
  <c r="H83" i="3"/>
  <c r="I83" i="3"/>
  <c r="J83" i="3"/>
  <c r="K83" i="3"/>
  <c r="L83" i="3"/>
  <c r="M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G84" i="3"/>
  <c r="H84" i="3"/>
  <c r="I84" i="3"/>
  <c r="J84" i="3"/>
  <c r="K84" i="3"/>
  <c r="L84" i="3"/>
  <c r="M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G85" i="3"/>
  <c r="H85" i="3"/>
  <c r="I85" i="3"/>
  <c r="J85" i="3"/>
  <c r="K85" i="3"/>
  <c r="L85" i="3"/>
  <c r="M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G86" i="3"/>
  <c r="H86" i="3"/>
  <c r="I86" i="3"/>
  <c r="J86" i="3"/>
  <c r="K86" i="3"/>
  <c r="L86" i="3"/>
  <c r="M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G87" i="3"/>
  <c r="H87" i="3"/>
  <c r="I87" i="3"/>
  <c r="J87" i="3"/>
  <c r="K87" i="3"/>
  <c r="L87" i="3"/>
  <c r="M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G88" i="3"/>
  <c r="H88" i="3"/>
  <c r="I88" i="3"/>
  <c r="J88" i="3"/>
  <c r="K88" i="3"/>
  <c r="L88" i="3"/>
  <c r="M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G89" i="3"/>
  <c r="H89" i="3"/>
  <c r="I89" i="3"/>
  <c r="J89" i="3"/>
  <c r="K89" i="3"/>
  <c r="L89" i="3"/>
  <c r="M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G90" i="3"/>
  <c r="H90" i="3"/>
  <c r="I90" i="3"/>
  <c r="J90" i="3"/>
  <c r="K90" i="3"/>
  <c r="L90" i="3"/>
  <c r="M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G91" i="3"/>
  <c r="H91" i="3"/>
  <c r="I91" i="3"/>
  <c r="J91" i="3"/>
  <c r="K91" i="3"/>
  <c r="L91" i="3"/>
  <c r="M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G92" i="3"/>
  <c r="H92" i="3"/>
  <c r="I92" i="3"/>
  <c r="J92" i="3"/>
  <c r="K92" i="3"/>
  <c r="L92" i="3"/>
  <c r="M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G93" i="3"/>
  <c r="H93" i="3"/>
  <c r="I93" i="3"/>
  <c r="J93" i="3"/>
  <c r="K93" i="3"/>
  <c r="L93" i="3"/>
  <c r="M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G94" i="3"/>
  <c r="H94" i="3"/>
  <c r="I94" i="3"/>
  <c r="J94" i="3"/>
  <c r="K94" i="3"/>
  <c r="L94" i="3"/>
  <c r="M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G95" i="3"/>
  <c r="H95" i="3"/>
  <c r="I95" i="3"/>
  <c r="J95" i="3"/>
  <c r="K95" i="3"/>
  <c r="L95" i="3"/>
  <c r="M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G96" i="3"/>
  <c r="H96" i="3"/>
  <c r="I96" i="3"/>
  <c r="J96" i="3"/>
  <c r="K96" i="3"/>
  <c r="L96" i="3"/>
  <c r="M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G97" i="3"/>
  <c r="H97" i="3"/>
  <c r="I97" i="3"/>
  <c r="J97" i="3"/>
  <c r="K97" i="3"/>
  <c r="L97" i="3"/>
  <c r="M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G98" i="3"/>
  <c r="H98" i="3"/>
  <c r="I98" i="3"/>
  <c r="J98" i="3"/>
  <c r="K98" i="3"/>
  <c r="L98" i="3"/>
  <c r="M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G99" i="3"/>
  <c r="H99" i="3"/>
  <c r="I99" i="3"/>
  <c r="J99" i="3"/>
  <c r="K99" i="3"/>
  <c r="L99" i="3"/>
  <c r="M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G100" i="3"/>
  <c r="H100" i="3"/>
  <c r="I100" i="3"/>
  <c r="J100" i="3"/>
  <c r="K100" i="3"/>
  <c r="L100" i="3"/>
  <c r="M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G101" i="3"/>
  <c r="H101" i="3"/>
  <c r="I101" i="3"/>
  <c r="J101" i="3"/>
  <c r="K101" i="3"/>
  <c r="L101" i="3"/>
  <c r="M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G102" i="3"/>
  <c r="H102" i="3"/>
  <c r="I102" i="3"/>
  <c r="J102" i="3"/>
  <c r="K102" i="3"/>
  <c r="L102" i="3"/>
  <c r="M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G103" i="3"/>
  <c r="H103" i="3"/>
  <c r="I103" i="3"/>
  <c r="K103" i="3"/>
  <c r="L103" i="3"/>
  <c r="M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G104" i="3"/>
  <c r="H104" i="3"/>
  <c r="I104" i="3"/>
  <c r="J104" i="3"/>
  <c r="K104" i="3"/>
  <c r="L104" i="3"/>
  <c r="M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G105" i="3"/>
  <c r="H105" i="3"/>
  <c r="I105" i="3"/>
  <c r="J105" i="3"/>
  <c r="K105" i="3"/>
  <c r="L105" i="3"/>
  <c r="M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G106" i="3"/>
  <c r="H106" i="3"/>
  <c r="I106" i="3"/>
  <c r="J106" i="3"/>
  <c r="K106" i="3"/>
  <c r="L106" i="3"/>
  <c r="M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G107" i="3"/>
  <c r="H107" i="3"/>
  <c r="I107" i="3"/>
  <c r="J107" i="3"/>
  <c r="K107" i="3"/>
  <c r="L107" i="3"/>
  <c r="M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G108" i="3"/>
  <c r="H108" i="3"/>
  <c r="I108" i="3"/>
  <c r="J108" i="3"/>
  <c r="K108" i="3"/>
  <c r="L108" i="3"/>
  <c r="M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G109" i="3"/>
  <c r="H109" i="3"/>
  <c r="I109" i="3"/>
  <c r="J109" i="3"/>
  <c r="K109" i="3"/>
  <c r="L109" i="3"/>
  <c r="M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G110" i="3"/>
  <c r="H110" i="3"/>
  <c r="I110" i="3"/>
  <c r="J110" i="3"/>
  <c r="K110" i="3"/>
  <c r="L110" i="3"/>
  <c r="M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G111" i="3"/>
  <c r="H111" i="3"/>
  <c r="I111" i="3"/>
  <c r="J111" i="3"/>
  <c r="K111" i="3"/>
  <c r="L111" i="3"/>
  <c r="M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G112" i="3"/>
  <c r="H112" i="3"/>
  <c r="I112" i="3"/>
  <c r="J112" i="3"/>
  <c r="K112" i="3"/>
  <c r="L112" i="3"/>
  <c r="M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G113" i="3"/>
  <c r="H113" i="3"/>
  <c r="I113" i="3"/>
  <c r="J113" i="3"/>
  <c r="K113" i="3"/>
  <c r="L113" i="3"/>
  <c r="M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G114" i="3"/>
  <c r="H114" i="3"/>
  <c r="I114" i="3"/>
  <c r="J114" i="3"/>
  <c r="K114" i="3"/>
  <c r="L114" i="3"/>
  <c r="M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G115" i="3"/>
  <c r="H115" i="3"/>
  <c r="I115" i="3"/>
  <c r="J115" i="3"/>
  <c r="K115" i="3"/>
  <c r="L115" i="3"/>
  <c r="M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G116" i="3"/>
  <c r="H116" i="3"/>
  <c r="I116" i="3"/>
  <c r="J116" i="3"/>
  <c r="K116" i="3"/>
  <c r="L116" i="3"/>
  <c r="M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G117" i="3"/>
  <c r="H117" i="3"/>
  <c r="I117" i="3"/>
  <c r="J117" i="3"/>
  <c r="K117" i="3"/>
  <c r="L117" i="3"/>
  <c r="M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G118" i="3"/>
  <c r="H118" i="3"/>
  <c r="I118" i="3"/>
  <c r="J118" i="3"/>
  <c r="K118" i="3"/>
  <c r="L118" i="3"/>
  <c r="M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G119" i="3"/>
  <c r="H119" i="3"/>
  <c r="I119" i="3"/>
  <c r="J119" i="3"/>
  <c r="K119" i="3"/>
  <c r="L119" i="3"/>
  <c r="M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G120" i="3"/>
  <c r="H120" i="3"/>
  <c r="I120" i="3"/>
  <c r="J120" i="3"/>
  <c r="K120" i="3"/>
  <c r="L120" i="3"/>
  <c r="M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G121" i="3"/>
  <c r="H121" i="3"/>
  <c r="I121" i="3"/>
  <c r="J121" i="3"/>
  <c r="K121" i="3"/>
  <c r="L121" i="3"/>
  <c r="M121" i="3"/>
  <c r="O121" i="3"/>
  <c r="P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G122" i="3"/>
  <c r="H122" i="3"/>
  <c r="I122" i="3"/>
  <c r="J122" i="3"/>
  <c r="K122" i="3"/>
  <c r="L122" i="3"/>
  <c r="M122" i="3"/>
  <c r="S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G123" i="3"/>
  <c r="H123" i="3"/>
  <c r="I123" i="3"/>
  <c r="J123" i="3"/>
  <c r="K123" i="3"/>
  <c r="L123" i="3"/>
  <c r="M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G124" i="3"/>
  <c r="H124" i="3"/>
  <c r="I124" i="3"/>
  <c r="J124" i="3"/>
  <c r="K124" i="3"/>
  <c r="L124" i="3"/>
  <c r="M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G125" i="3"/>
  <c r="H125" i="3"/>
  <c r="I125" i="3"/>
  <c r="J125" i="3"/>
  <c r="K125" i="3"/>
  <c r="L125" i="3"/>
  <c r="M125" i="3"/>
  <c r="O125" i="3"/>
  <c r="P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G126" i="3"/>
  <c r="H126" i="3"/>
  <c r="I126" i="3"/>
  <c r="J126" i="3"/>
  <c r="K126" i="3"/>
  <c r="L126" i="3"/>
  <c r="M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G127" i="3"/>
  <c r="H127" i="3"/>
  <c r="I127" i="3"/>
  <c r="J127" i="3"/>
  <c r="K127" i="3"/>
  <c r="L127" i="3"/>
  <c r="M127" i="3"/>
  <c r="O127" i="3"/>
  <c r="P127" i="3"/>
  <c r="Q127" i="3"/>
  <c r="R127" i="3"/>
  <c r="S127" i="3"/>
  <c r="T127" i="3"/>
  <c r="U127" i="3"/>
  <c r="V127" i="3"/>
  <c r="W127" i="3"/>
  <c r="X127" i="3"/>
  <c r="Y127" i="3"/>
  <c r="Z127" i="3"/>
  <c r="AA127" i="3"/>
  <c r="AB127" i="3"/>
  <c r="AC127" i="3"/>
  <c r="AD127" i="3"/>
  <c r="AE127" i="3"/>
  <c r="AF127" i="3"/>
  <c r="AG127" i="3"/>
  <c r="AH127" i="3"/>
  <c r="AI127" i="3"/>
  <c r="AJ127" i="3"/>
  <c r="AK127" i="3"/>
  <c r="AL127" i="3"/>
  <c r="AM127" i="3"/>
  <c r="AN127" i="3"/>
  <c r="AO127" i="3"/>
  <c r="AP127" i="3"/>
  <c r="AQ127" i="3"/>
  <c r="AR127" i="3"/>
  <c r="AS127" i="3"/>
  <c r="AT127" i="3"/>
  <c r="AU127" i="3"/>
  <c r="AV127" i="3"/>
  <c r="AW127" i="3"/>
  <c r="AX127" i="3"/>
  <c r="AY127" i="3"/>
  <c r="G128" i="3"/>
  <c r="H128" i="3"/>
  <c r="I128" i="3"/>
  <c r="J128" i="3"/>
  <c r="K128" i="3"/>
  <c r="L128" i="3"/>
  <c r="M128" i="3"/>
  <c r="O128" i="3"/>
  <c r="P128" i="3"/>
  <c r="Q128" i="3"/>
  <c r="R128" i="3"/>
  <c r="S128" i="3"/>
  <c r="T128" i="3"/>
  <c r="U128" i="3"/>
  <c r="V128" i="3"/>
  <c r="W128" i="3"/>
  <c r="X128" i="3"/>
  <c r="Y128" i="3"/>
  <c r="Z128" i="3"/>
  <c r="AA128" i="3"/>
  <c r="AB128" i="3"/>
  <c r="AC128" i="3"/>
  <c r="AD128" i="3"/>
  <c r="AE128" i="3"/>
  <c r="AF128" i="3"/>
  <c r="AG128" i="3"/>
  <c r="AH128" i="3"/>
  <c r="AI128" i="3"/>
  <c r="AJ128" i="3"/>
  <c r="AK128" i="3"/>
  <c r="AL128" i="3"/>
  <c r="AM128" i="3"/>
  <c r="AN128" i="3"/>
  <c r="AO128" i="3"/>
  <c r="AP128" i="3"/>
  <c r="AQ128" i="3"/>
  <c r="AR128" i="3"/>
  <c r="AS128" i="3"/>
  <c r="AT128" i="3"/>
  <c r="AU128" i="3"/>
  <c r="AV128" i="3"/>
  <c r="AW128" i="3"/>
  <c r="AX128" i="3"/>
  <c r="AY128" i="3"/>
  <c r="G129" i="3"/>
  <c r="H129" i="3"/>
  <c r="I129" i="3"/>
  <c r="J129" i="3"/>
  <c r="K129" i="3"/>
  <c r="L129" i="3"/>
  <c r="M129" i="3"/>
  <c r="O129" i="3"/>
  <c r="P129" i="3"/>
  <c r="Q129" i="3"/>
  <c r="R129" i="3"/>
  <c r="S129" i="3"/>
  <c r="T129" i="3"/>
  <c r="U129" i="3"/>
  <c r="V129" i="3"/>
  <c r="W129" i="3"/>
  <c r="X129" i="3"/>
  <c r="Y129" i="3"/>
  <c r="Z129" i="3"/>
  <c r="AA129" i="3"/>
  <c r="AB129" i="3"/>
  <c r="AC129" i="3"/>
  <c r="AD129" i="3"/>
  <c r="AE129" i="3"/>
  <c r="AF129" i="3"/>
  <c r="AG129" i="3"/>
  <c r="AH129" i="3"/>
  <c r="AI129" i="3"/>
  <c r="AJ129" i="3"/>
  <c r="AK129" i="3"/>
  <c r="AL129" i="3"/>
  <c r="AM129" i="3"/>
  <c r="AN129" i="3"/>
  <c r="AO129" i="3"/>
  <c r="AP129" i="3"/>
  <c r="AQ129" i="3"/>
  <c r="AR129" i="3"/>
  <c r="AS129" i="3"/>
  <c r="AT129" i="3"/>
  <c r="AU129" i="3"/>
  <c r="AV129" i="3"/>
  <c r="AW129" i="3"/>
  <c r="AX129" i="3"/>
  <c r="AY129" i="3"/>
  <c r="G130" i="3"/>
  <c r="H130" i="3"/>
  <c r="I130" i="3"/>
  <c r="J130" i="3"/>
  <c r="K130" i="3"/>
  <c r="L130" i="3"/>
  <c r="M130" i="3"/>
  <c r="O130" i="3"/>
  <c r="P130" i="3"/>
  <c r="Q130" i="3"/>
  <c r="R130" i="3"/>
  <c r="S130" i="3"/>
  <c r="T130" i="3"/>
  <c r="U130" i="3"/>
  <c r="V130" i="3"/>
  <c r="W130" i="3"/>
  <c r="X130" i="3"/>
  <c r="Y130" i="3"/>
  <c r="Z130" i="3"/>
  <c r="AA130" i="3"/>
  <c r="AB130" i="3"/>
  <c r="AC130" i="3"/>
  <c r="AD130" i="3"/>
  <c r="AE130" i="3"/>
  <c r="AF130" i="3"/>
  <c r="AG130" i="3"/>
  <c r="AH130" i="3"/>
  <c r="AI130" i="3"/>
  <c r="AJ130" i="3"/>
  <c r="AK130" i="3"/>
  <c r="AL130" i="3"/>
  <c r="AM130" i="3"/>
  <c r="AN130" i="3"/>
  <c r="AO130" i="3"/>
  <c r="AP130" i="3"/>
  <c r="AQ130" i="3"/>
  <c r="AR130" i="3"/>
  <c r="AS130" i="3"/>
  <c r="AT130" i="3"/>
  <c r="AU130" i="3"/>
  <c r="AV130" i="3"/>
  <c r="AW130" i="3"/>
  <c r="AX130" i="3"/>
  <c r="AY130" i="3"/>
  <c r="G131" i="3"/>
  <c r="H131" i="3"/>
  <c r="I131" i="3"/>
  <c r="J131" i="3"/>
  <c r="K131" i="3"/>
  <c r="L131" i="3"/>
  <c r="M131" i="3"/>
  <c r="O131" i="3"/>
  <c r="P131" i="3"/>
  <c r="Q131" i="3"/>
  <c r="R131" i="3"/>
  <c r="S131" i="3"/>
  <c r="T131" i="3"/>
  <c r="U131" i="3"/>
  <c r="V131" i="3"/>
  <c r="W131" i="3"/>
  <c r="X131" i="3"/>
  <c r="Y131" i="3"/>
  <c r="Z131" i="3"/>
  <c r="AA131" i="3"/>
  <c r="AB131" i="3"/>
  <c r="AC131" i="3"/>
  <c r="AD131" i="3"/>
  <c r="AE131" i="3"/>
  <c r="AF131" i="3"/>
  <c r="AG131" i="3"/>
  <c r="AH131" i="3"/>
  <c r="AI131" i="3"/>
  <c r="AJ131" i="3"/>
  <c r="AK131" i="3"/>
  <c r="AL131" i="3"/>
  <c r="AM131" i="3"/>
  <c r="AN131" i="3"/>
  <c r="AO131" i="3"/>
  <c r="AP131" i="3"/>
  <c r="AQ131" i="3"/>
  <c r="AR131" i="3"/>
  <c r="AS131" i="3"/>
  <c r="AT131" i="3"/>
  <c r="AU131" i="3"/>
  <c r="AV131" i="3"/>
  <c r="AW131" i="3"/>
  <c r="AX131" i="3"/>
  <c r="AY131" i="3"/>
  <c r="G132" i="3"/>
  <c r="H132" i="3"/>
  <c r="I132" i="3"/>
  <c r="J132" i="3"/>
  <c r="K132" i="3"/>
  <c r="L132" i="3"/>
  <c r="M132" i="3"/>
  <c r="O132" i="3"/>
  <c r="P132" i="3"/>
  <c r="Q132" i="3"/>
  <c r="R132" i="3"/>
  <c r="S132" i="3"/>
  <c r="T132" i="3"/>
  <c r="U132" i="3"/>
  <c r="V132" i="3"/>
  <c r="W132" i="3"/>
  <c r="X132" i="3"/>
  <c r="Y132" i="3"/>
  <c r="Z132" i="3"/>
  <c r="AA132" i="3"/>
  <c r="AB132" i="3"/>
  <c r="AC132" i="3"/>
  <c r="AD132" i="3"/>
  <c r="AE132" i="3"/>
  <c r="AF132" i="3"/>
  <c r="AG132" i="3"/>
  <c r="AH132" i="3"/>
  <c r="AI132" i="3"/>
  <c r="AJ132" i="3"/>
  <c r="AK132" i="3"/>
  <c r="AL132" i="3"/>
  <c r="AM132" i="3"/>
  <c r="AN132" i="3"/>
  <c r="AO132" i="3"/>
  <c r="AP132" i="3"/>
  <c r="AQ132" i="3"/>
  <c r="AR132" i="3"/>
  <c r="AS132" i="3"/>
  <c r="AT132" i="3"/>
  <c r="AU132" i="3"/>
  <c r="AV132" i="3"/>
  <c r="AW132" i="3"/>
  <c r="AX132" i="3"/>
  <c r="AY132" i="3"/>
  <c r="G133" i="3"/>
  <c r="H133" i="3"/>
  <c r="I133" i="3"/>
  <c r="J133" i="3"/>
  <c r="K133" i="3"/>
  <c r="L133" i="3"/>
  <c r="M133" i="3"/>
  <c r="O133" i="3"/>
  <c r="P133" i="3"/>
  <c r="Q133" i="3"/>
  <c r="R133" i="3"/>
  <c r="S133" i="3"/>
  <c r="T133" i="3"/>
  <c r="U133" i="3"/>
  <c r="V133" i="3"/>
  <c r="W133" i="3"/>
  <c r="X133" i="3"/>
  <c r="Y133" i="3"/>
  <c r="Z133" i="3"/>
  <c r="AA133" i="3"/>
  <c r="AB133" i="3"/>
  <c r="AC133" i="3"/>
  <c r="AD133" i="3"/>
  <c r="AE133" i="3"/>
  <c r="AF133" i="3"/>
  <c r="AG133" i="3"/>
  <c r="AH133" i="3"/>
  <c r="AI133" i="3"/>
  <c r="AJ133" i="3"/>
  <c r="AK133" i="3"/>
  <c r="AL133" i="3"/>
  <c r="AM133" i="3"/>
  <c r="AN133" i="3"/>
  <c r="AO133" i="3"/>
  <c r="AP133" i="3"/>
  <c r="AQ133" i="3"/>
  <c r="AR133" i="3"/>
  <c r="AS133" i="3"/>
  <c r="AT133" i="3"/>
  <c r="AU133" i="3"/>
  <c r="AV133" i="3"/>
  <c r="AW133" i="3"/>
  <c r="AX133" i="3"/>
  <c r="AY133" i="3"/>
  <c r="G134" i="3"/>
  <c r="H134" i="3"/>
  <c r="I134" i="3"/>
  <c r="J134" i="3"/>
  <c r="K134" i="3"/>
  <c r="L134" i="3"/>
  <c r="M134" i="3"/>
  <c r="O134" i="3"/>
  <c r="P134" i="3"/>
  <c r="Q134" i="3"/>
  <c r="R134" i="3"/>
  <c r="S134" i="3"/>
  <c r="T134" i="3"/>
  <c r="U134" i="3"/>
  <c r="V134" i="3"/>
  <c r="W134" i="3"/>
  <c r="X134" i="3"/>
  <c r="Y134" i="3"/>
  <c r="Z134" i="3"/>
  <c r="AA134" i="3"/>
  <c r="AB134" i="3"/>
  <c r="AC134" i="3"/>
  <c r="AD134" i="3"/>
  <c r="AE134" i="3"/>
  <c r="AF134" i="3"/>
  <c r="AG134" i="3"/>
  <c r="AH134" i="3"/>
  <c r="AI134" i="3"/>
  <c r="AJ134" i="3"/>
  <c r="AK134" i="3"/>
  <c r="AL134" i="3"/>
  <c r="AM134" i="3"/>
  <c r="AN134" i="3"/>
  <c r="AO134" i="3"/>
  <c r="AP134" i="3"/>
  <c r="AQ134" i="3"/>
  <c r="AR134" i="3"/>
  <c r="AS134" i="3"/>
  <c r="AT134" i="3"/>
  <c r="AU134" i="3"/>
  <c r="AV134" i="3"/>
  <c r="AW134" i="3"/>
  <c r="AX134" i="3"/>
  <c r="AY134" i="3"/>
  <c r="G135" i="3"/>
  <c r="H135" i="3"/>
  <c r="I135" i="3"/>
  <c r="J135" i="3"/>
  <c r="K135" i="3"/>
  <c r="L135" i="3"/>
  <c r="M135" i="3"/>
  <c r="O135" i="3"/>
  <c r="P135" i="3"/>
  <c r="Q135" i="3"/>
  <c r="R135" i="3"/>
  <c r="S135" i="3"/>
  <c r="T135" i="3"/>
  <c r="U135" i="3"/>
  <c r="V135" i="3"/>
  <c r="W135" i="3"/>
  <c r="X135" i="3"/>
  <c r="Y135" i="3"/>
  <c r="Z135" i="3"/>
  <c r="AA135" i="3"/>
  <c r="AB135" i="3"/>
  <c r="AC135" i="3"/>
  <c r="AD135" i="3"/>
  <c r="AE135" i="3"/>
  <c r="AF135" i="3"/>
  <c r="AG135" i="3"/>
  <c r="AH135" i="3"/>
  <c r="AI135" i="3"/>
  <c r="AJ135" i="3"/>
  <c r="AK135" i="3"/>
  <c r="AL135" i="3"/>
  <c r="AM135" i="3"/>
  <c r="AN135" i="3"/>
  <c r="AO135" i="3"/>
  <c r="AP135" i="3"/>
  <c r="AQ135" i="3"/>
  <c r="AR135" i="3"/>
  <c r="AS135" i="3"/>
  <c r="AT135" i="3"/>
  <c r="AU135" i="3"/>
  <c r="AV135" i="3"/>
  <c r="AW135" i="3"/>
  <c r="AX135" i="3"/>
  <c r="AY135" i="3"/>
  <c r="G136" i="3"/>
  <c r="H136" i="3"/>
  <c r="I136" i="3"/>
  <c r="J136" i="3"/>
  <c r="K136" i="3"/>
  <c r="L136" i="3"/>
  <c r="M136" i="3"/>
  <c r="O136" i="3"/>
  <c r="P136" i="3"/>
  <c r="Q136" i="3"/>
  <c r="R136" i="3"/>
  <c r="S136" i="3"/>
  <c r="T136" i="3"/>
  <c r="U136" i="3"/>
  <c r="V136" i="3"/>
  <c r="W136" i="3"/>
  <c r="X136" i="3"/>
  <c r="Y136" i="3"/>
  <c r="Z136" i="3"/>
  <c r="AA136" i="3"/>
  <c r="AB136" i="3"/>
  <c r="AC136" i="3"/>
  <c r="AD136" i="3"/>
  <c r="AE136" i="3"/>
  <c r="AF136" i="3"/>
  <c r="AG136" i="3"/>
  <c r="AH136" i="3"/>
  <c r="AI136" i="3"/>
  <c r="AJ136" i="3"/>
  <c r="AK136" i="3"/>
  <c r="AL136" i="3"/>
  <c r="AM136" i="3"/>
  <c r="AN136" i="3"/>
  <c r="AO136" i="3"/>
  <c r="AP136" i="3"/>
  <c r="AQ136" i="3"/>
  <c r="AR136" i="3"/>
  <c r="AS136" i="3"/>
  <c r="AT136" i="3"/>
  <c r="AU136" i="3"/>
  <c r="AV136" i="3"/>
  <c r="AW136" i="3"/>
  <c r="AX136" i="3"/>
  <c r="AY136" i="3"/>
  <c r="G137" i="3"/>
  <c r="H137" i="3"/>
  <c r="I137" i="3"/>
  <c r="J137" i="3"/>
  <c r="K137" i="3"/>
  <c r="L137" i="3"/>
  <c r="M137" i="3"/>
  <c r="O137" i="3"/>
  <c r="P137" i="3"/>
  <c r="Q137" i="3"/>
  <c r="R137" i="3"/>
  <c r="S137" i="3"/>
  <c r="T137" i="3"/>
  <c r="U137" i="3"/>
  <c r="V137" i="3"/>
  <c r="W137" i="3"/>
  <c r="X137" i="3"/>
  <c r="Y137" i="3"/>
  <c r="Z137" i="3"/>
  <c r="AA137" i="3"/>
  <c r="AB137" i="3"/>
  <c r="AC137" i="3"/>
  <c r="AD137" i="3"/>
  <c r="AE137" i="3"/>
  <c r="AF137" i="3"/>
  <c r="AG137" i="3"/>
  <c r="AH137" i="3"/>
  <c r="AI137" i="3"/>
  <c r="AJ137" i="3"/>
  <c r="AK137" i="3"/>
  <c r="AL137" i="3"/>
  <c r="AM137" i="3"/>
  <c r="AN137" i="3"/>
  <c r="AO137" i="3"/>
  <c r="AP137" i="3"/>
  <c r="AQ137" i="3"/>
  <c r="AR137" i="3"/>
  <c r="AS137" i="3"/>
  <c r="AT137" i="3"/>
  <c r="AU137" i="3"/>
  <c r="AV137" i="3"/>
  <c r="AW137" i="3"/>
  <c r="AX137" i="3"/>
  <c r="AY137" i="3"/>
  <c r="G138" i="3"/>
  <c r="H138" i="3"/>
  <c r="I138" i="3"/>
  <c r="J138" i="3"/>
  <c r="K138" i="3"/>
  <c r="L138" i="3"/>
  <c r="M138" i="3"/>
  <c r="O138" i="3"/>
  <c r="P138" i="3"/>
  <c r="Q138" i="3"/>
  <c r="R138" i="3"/>
  <c r="S138" i="3"/>
  <c r="T138" i="3"/>
  <c r="U138" i="3"/>
  <c r="V138" i="3"/>
  <c r="W138" i="3"/>
  <c r="X138" i="3"/>
  <c r="Y138" i="3"/>
  <c r="Z138" i="3"/>
  <c r="AA138" i="3"/>
  <c r="AB138" i="3"/>
  <c r="AC138" i="3"/>
  <c r="AD138" i="3"/>
  <c r="AE138" i="3"/>
  <c r="AF138" i="3"/>
  <c r="AG138" i="3"/>
  <c r="AH138" i="3"/>
  <c r="AI138" i="3"/>
  <c r="AJ138" i="3"/>
  <c r="AK138" i="3"/>
  <c r="AL138" i="3"/>
  <c r="AM138" i="3"/>
  <c r="AN138" i="3"/>
  <c r="AO138" i="3"/>
  <c r="AP138" i="3"/>
  <c r="AQ138" i="3"/>
  <c r="AR138" i="3"/>
  <c r="AS138" i="3"/>
  <c r="AT138" i="3"/>
  <c r="AU138" i="3"/>
  <c r="AV138" i="3"/>
  <c r="AW138" i="3"/>
  <c r="AX138" i="3"/>
  <c r="AY138" i="3"/>
  <c r="G139" i="3"/>
  <c r="H139" i="3"/>
  <c r="I139" i="3"/>
  <c r="J139" i="3"/>
  <c r="K139" i="3"/>
  <c r="L139" i="3"/>
  <c r="M139" i="3"/>
  <c r="O139" i="3"/>
  <c r="P139" i="3"/>
  <c r="Q139" i="3"/>
  <c r="R139" i="3"/>
  <c r="S139" i="3"/>
  <c r="T139" i="3"/>
  <c r="U139" i="3"/>
  <c r="V139" i="3"/>
  <c r="W139" i="3"/>
  <c r="X139" i="3"/>
  <c r="Y139" i="3"/>
  <c r="Z139" i="3"/>
  <c r="AA139" i="3"/>
  <c r="AB139" i="3"/>
  <c r="AC139" i="3"/>
  <c r="AD139" i="3"/>
  <c r="AE139" i="3"/>
  <c r="AF139" i="3"/>
  <c r="AG139" i="3"/>
  <c r="AH139" i="3"/>
  <c r="AI139" i="3"/>
  <c r="AJ139" i="3"/>
  <c r="AK139" i="3"/>
  <c r="AL139" i="3"/>
  <c r="AM139" i="3"/>
  <c r="AN139" i="3"/>
  <c r="AO139" i="3"/>
  <c r="AP139" i="3"/>
  <c r="AQ139" i="3"/>
  <c r="AR139" i="3"/>
  <c r="AS139" i="3"/>
  <c r="AT139" i="3"/>
  <c r="AU139" i="3"/>
  <c r="AV139" i="3"/>
  <c r="AW139" i="3"/>
  <c r="AX139" i="3"/>
  <c r="AY139" i="3"/>
  <c r="G140" i="3"/>
  <c r="H140" i="3"/>
  <c r="I140" i="3"/>
  <c r="J140" i="3"/>
  <c r="K140" i="3"/>
  <c r="L140" i="3"/>
  <c r="M140" i="3"/>
  <c r="O140" i="3"/>
  <c r="P140" i="3"/>
  <c r="Q140" i="3"/>
  <c r="R140" i="3"/>
  <c r="S140" i="3"/>
  <c r="T140" i="3"/>
  <c r="U140" i="3"/>
  <c r="V140" i="3"/>
  <c r="W140" i="3"/>
  <c r="X140" i="3"/>
  <c r="Y140" i="3"/>
  <c r="Z140" i="3"/>
  <c r="AA140" i="3"/>
  <c r="AB140" i="3"/>
  <c r="AC140" i="3"/>
  <c r="AD140" i="3"/>
  <c r="AE140" i="3"/>
  <c r="AF140" i="3"/>
  <c r="AG140" i="3"/>
  <c r="AH140" i="3"/>
  <c r="AI140" i="3"/>
  <c r="AJ140" i="3"/>
  <c r="AK140" i="3"/>
  <c r="AL140" i="3"/>
  <c r="AM140" i="3"/>
  <c r="AN140" i="3"/>
  <c r="AO140" i="3"/>
  <c r="AP140" i="3"/>
  <c r="AQ140" i="3"/>
  <c r="AR140" i="3"/>
  <c r="AS140" i="3"/>
  <c r="AT140" i="3"/>
  <c r="AU140" i="3"/>
  <c r="AV140" i="3"/>
  <c r="AW140" i="3"/>
  <c r="AX140" i="3"/>
  <c r="AY140" i="3"/>
  <c r="G141" i="3"/>
  <c r="H141" i="3"/>
  <c r="I141" i="3"/>
  <c r="J141" i="3"/>
  <c r="K141" i="3"/>
  <c r="L141" i="3"/>
  <c r="M141" i="3"/>
  <c r="O141" i="3"/>
  <c r="P141" i="3"/>
  <c r="Q141" i="3"/>
  <c r="R141" i="3"/>
  <c r="S141" i="3"/>
  <c r="T141" i="3"/>
  <c r="U141" i="3"/>
  <c r="V141" i="3"/>
  <c r="W141" i="3"/>
  <c r="X141" i="3"/>
  <c r="Y141" i="3"/>
  <c r="Z141" i="3"/>
  <c r="AA141" i="3"/>
  <c r="AB141" i="3"/>
  <c r="AC141" i="3"/>
  <c r="AD141" i="3"/>
  <c r="AE141" i="3"/>
  <c r="AF141" i="3"/>
  <c r="AG141" i="3"/>
  <c r="AH141" i="3"/>
  <c r="AI141" i="3"/>
  <c r="AJ141" i="3"/>
  <c r="AK141" i="3"/>
  <c r="AL141" i="3"/>
  <c r="AM141" i="3"/>
  <c r="AN141" i="3"/>
  <c r="AO141" i="3"/>
  <c r="AP141" i="3"/>
  <c r="AQ141" i="3"/>
  <c r="AR141" i="3"/>
  <c r="AS141" i="3"/>
  <c r="AT141" i="3"/>
  <c r="AU141" i="3"/>
  <c r="AV141" i="3"/>
  <c r="AW141" i="3"/>
  <c r="AX141" i="3"/>
  <c r="AY141" i="3"/>
  <c r="G142" i="3"/>
  <c r="H142" i="3"/>
  <c r="J142" i="3"/>
  <c r="L142" i="3"/>
  <c r="M142" i="3"/>
  <c r="O142" i="3"/>
  <c r="P142" i="3"/>
  <c r="Q142" i="3"/>
  <c r="R142" i="3"/>
  <c r="S142" i="3"/>
  <c r="T142" i="3"/>
  <c r="U142" i="3"/>
  <c r="V142" i="3"/>
  <c r="W142" i="3"/>
  <c r="X142" i="3"/>
  <c r="Y142" i="3"/>
  <c r="Z142" i="3"/>
  <c r="AA142" i="3"/>
  <c r="AB142" i="3"/>
  <c r="AC142" i="3"/>
  <c r="AD142" i="3"/>
  <c r="AE142" i="3"/>
  <c r="AF142" i="3"/>
  <c r="AG142" i="3"/>
  <c r="AH142" i="3"/>
  <c r="AI142" i="3"/>
  <c r="AJ142" i="3"/>
  <c r="AK142" i="3"/>
  <c r="AL142" i="3"/>
  <c r="AM142" i="3"/>
  <c r="AN142" i="3"/>
  <c r="AO142" i="3"/>
  <c r="AP142" i="3"/>
  <c r="AQ142" i="3"/>
  <c r="AR142" i="3"/>
  <c r="AS142" i="3"/>
  <c r="AT142" i="3"/>
  <c r="AU142" i="3"/>
  <c r="AV142" i="3"/>
  <c r="AW142" i="3"/>
  <c r="AX142" i="3"/>
  <c r="AY142" i="3"/>
  <c r="G143" i="3"/>
  <c r="H143" i="3"/>
  <c r="I143" i="3"/>
  <c r="J143" i="3"/>
  <c r="K143" i="3"/>
  <c r="L143" i="3"/>
  <c r="M143" i="3"/>
  <c r="O143" i="3"/>
  <c r="P143" i="3"/>
  <c r="Q143" i="3"/>
  <c r="R143" i="3"/>
  <c r="S143" i="3"/>
  <c r="T143" i="3"/>
  <c r="U143" i="3"/>
  <c r="V143" i="3"/>
  <c r="W143" i="3"/>
  <c r="X143" i="3"/>
  <c r="Y143" i="3"/>
  <c r="Z143" i="3"/>
  <c r="AA143" i="3"/>
  <c r="AB143" i="3"/>
  <c r="AC143" i="3"/>
  <c r="AD143" i="3"/>
  <c r="AE143" i="3"/>
  <c r="AF143" i="3"/>
  <c r="AG143" i="3"/>
  <c r="AH143" i="3"/>
  <c r="AI143" i="3"/>
  <c r="AJ143" i="3"/>
  <c r="AK143" i="3"/>
  <c r="AL143" i="3"/>
  <c r="AM143" i="3"/>
  <c r="AN143" i="3"/>
  <c r="AO143" i="3"/>
  <c r="AP143" i="3"/>
  <c r="AQ143" i="3"/>
  <c r="AR143" i="3"/>
  <c r="AS143" i="3"/>
  <c r="AT143" i="3"/>
  <c r="AU143" i="3"/>
  <c r="AV143" i="3"/>
  <c r="AW143" i="3"/>
  <c r="AX143" i="3"/>
  <c r="AY143" i="3"/>
  <c r="G144" i="3"/>
  <c r="H144" i="3"/>
  <c r="I144" i="3"/>
  <c r="J144" i="3"/>
  <c r="K144" i="3"/>
  <c r="L144" i="3"/>
  <c r="M144" i="3"/>
  <c r="O144" i="3"/>
  <c r="P144" i="3"/>
  <c r="Q144" i="3"/>
  <c r="R144" i="3"/>
  <c r="S144" i="3"/>
  <c r="T144" i="3"/>
  <c r="U144" i="3"/>
  <c r="V144" i="3"/>
  <c r="W144" i="3"/>
  <c r="X144" i="3"/>
  <c r="Y144" i="3"/>
  <c r="Z144" i="3"/>
  <c r="AA144" i="3"/>
  <c r="AB144" i="3"/>
  <c r="AC144" i="3"/>
  <c r="AD144" i="3"/>
  <c r="AE144" i="3"/>
  <c r="AF144" i="3"/>
  <c r="AG144" i="3"/>
  <c r="AH144" i="3"/>
  <c r="AI144" i="3"/>
  <c r="AJ144" i="3"/>
  <c r="AK144" i="3"/>
  <c r="AL144" i="3"/>
  <c r="AM144" i="3"/>
  <c r="AN144" i="3"/>
  <c r="AO144" i="3"/>
  <c r="AP144" i="3"/>
  <c r="AQ144" i="3"/>
  <c r="AR144" i="3"/>
  <c r="AS144" i="3"/>
  <c r="AT144" i="3"/>
  <c r="AU144" i="3"/>
  <c r="AV144" i="3"/>
  <c r="AW144" i="3"/>
  <c r="AX144" i="3"/>
  <c r="AY144" i="3"/>
  <c r="G145" i="3"/>
  <c r="H145" i="3"/>
  <c r="I145" i="3"/>
  <c r="J145" i="3"/>
  <c r="K145" i="3"/>
  <c r="L145" i="3"/>
  <c r="M145" i="3"/>
  <c r="O145" i="3"/>
  <c r="P145" i="3"/>
  <c r="Q145" i="3"/>
  <c r="R145" i="3"/>
  <c r="S145" i="3"/>
  <c r="T145" i="3"/>
  <c r="U145" i="3"/>
  <c r="V145" i="3"/>
  <c r="W145" i="3"/>
  <c r="X145" i="3"/>
  <c r="Y145" i="3"/>
  <c r="Z145" i="3"/>
  <c r="AA145" i="3"/>
  <c r="AB145" i="3"/>
  <c r="AC145" i="3"/>
  <c r="AD145" i="3"/>
  <c r="AE145" i="3"/>
  <c r="AF145" i="3"/>
  <c r="AG145" i="3"/>
  <c r="AH145" i="3"/>
  <c r="AI145" i="3"/>
  <c r="AJ145" i="3"/>
  <c r="AK145" i="3"/>
  <c r="AL145" i="3"/>
  <c r="AM145" i="3"/>
  <c r="AN145" i="3"/>
  <c r="AO145" i="3"/>
  <c r="AP145" i="3"/>
  <c r="AQ145" i="3"/>
  <c r="AR145" i="3"/>
  <c r="AS145" i="3"/>
  <c r="AT145" i="3"/>
  <c r="AU145" i="3"/>
  <c r="AV145" i="3"/>
  <c r="AW145" i="3"/>
  <c r="AX145" i="3"/>
  <c r="AY145" i="3"/>
  <c r="G146" i="3"/>
  <c r="H146" i="3"/>
  <c r="I146" i="3"/>
  <c r="J146" i="3"/>
  <c r="K146" i="3"/>
  <c r="L146" i="3"/>
  <c r="M146" i="3"/>
  <c r="O146" i="3"/>
  <c r="P146" i="3"/>
  <c r="Q146" i="3"/>
  <c r="R146" i="3"/>
  <c r="S146" i="3"/>
  <c r="T146" i="3"/>
  <c r="U146" i="3"/>
  <c r="V146" i="3"/>
  <c r="W146" i="3"/>
  <c r="X146" i="3"/>
  <c r="Y146" i="3"/>
  <c r="Z146" i="3"/>
  <c r="AA146" i="3"/>
  <c r="AB146" i="3"/>
  <c r="AC146" i="3"/>
  <c r="AD146" i="3"/>
  <c r="AE146" i="3"/>
  <c r="AF146" i="3"/>
  <c r="AG146" i="3"/>
  <c r="AH146" i="3"/>
  <c r="AI146" i="3"/>
  <c r="AJ146" i="3"/>
  <c r="AK146" i="3"/>
  <c r="AL146" i="3"/>
  <c r="AM146" i="3"/>
  <c r="AN146" i="3"/>
  <c r="AO146" i="3"/>
  <c r="AP146" i="3"/>
  <c r="AQ146" i="3"/>
  <c r="AR146" i="3"/>
  <c r="AS146" i="3"/>
  <c r="AT146" i="3"/>
  <c r="AU146" i="3"/>
  <c r="AV146" i="3"/>
  <c r="AW146" i="3"/>
  <c r="AX146" i="3"/>
  <c r="AY146" i="3"/>
  <c r="G147" i="3"/>
  <c r="H147" i="3"/>
  <c r="I147" i="3"/>
  <c r="J147" i="3"/>
  <c r="K147" i="3"/>
  <c r="L147" i="3"/>
  <c r="M147" i="3"/>
  <c r="O147" i="3"/>
  <c r="P147" i="3"/>
  <c r="Q147" i="3"/>
  <c r="R147" i="3"/>
  <c r="S147" i="3"/>
  <c r="T147" i="3"/>
  <c r="U147" i="3"/>
  <c r="V147" i="3"/>
  <c r="W147" i="3"/>
  <c r="X147" i="3"/>
  <c r="Y147" i="3"/>
  <c r="Z147" i="3"/>
  <c r="AA147" i="3"/>
  <c r="AB147" i="3"/>
  <c r="AC147" i="3"/>
  <c r="AD147" i="3"/>
  <c r="AE147" i="3"/>
  <c r="AF147" i="3"/>
  <c r="AG147" i="3"/>
  <c r="AH147" i="3"/>
  <c r="AI147" i="3"/>
  <c r="AJ147" i="3"/>
  <c r="AK147" i="3"/>
  <c r="AL147" i="3"/>
  <c r="AM147" i="3"/>
  <c r="AN147" i="3"/>
  <c r="AO147" i="3"/>
  <c r="AP147" i="3"/>
  <c r="AQ147" i="3"/>
  <c r="AR147" i="3"/>
  <c r="AS147" i="3"/>
  <c r="AT147" i="3"/>
  <c r="AU147" i="3"/>
  <c r="AV147" i="3"/>
  <c r="AW147" i="3"/>
  <c r="AX147" i="3"/>
  <c r="AY147" i="3"/>
  <c r="G148" i="3"/>
  <c r="H148" i="3"/>
  <c r="I148" i="3"/>
  <c r="J148" i="3"/>
  <c r="K148" i="3"/>
  <c r="L148" i="3"/>
  <c r="M148" i="3"/>
  <c r="O148" i="3"/>
  <c r="P148" i="3"/>
  <c r="Q148" i="3"/>
  <c r="R148" i="3"/>
  <c r="S148" i="3"/>
  <c r="T148" i="3"/>
  <c r="U148" i="3"/>
  <c r="V148" i="3"/>
  <c r="W148" i="3"/>
  <c r="X148" i="3"/>
  <c r="Y148" i="3"/>
  <c r="Z148" i="3"/>
  <c r="AA148" i="3"/>
  <c r="AB148" i="3"/>
  <c r="AC148" i="3"/>
  <c r="AD148" i="3"/>
  <c r="AE148" i="3"/>
  <c r="AF148" i="3"/>
  <c r="AG148" i="3"/>
  <c r="AH148" i="3"/>
  <c r="AI148" i="3"/>
  <c r="AJ148" i="3"/>
  <c r="AK148" i="3"/>
  <c r="AL148" i="3"/>
  <c r="AM148" i="3"/>
  <c r="AN148" i="3"/>
  <c r="AO148" i="3"/>
  <c r="AP148" i="3"/>
  <c r="AQ148" i="3"/>
  <c r="AR148" i="3"/>
  <c r="AS148" i="3"/>
  <c r="AT148" i="3"/>
  <c r="AU148" i="3"/>
  <c r="AV148" i="3"/>
  <c r="AW148" i="3"/>
  <c r="AX148" i="3"/>
  <c r="AY148" i="3"/>
  <c r="G149" i="3"/>
  <c r="H149" i="3"/>
  <c r="I149" i="3"/>
  <c r="J149" i="3"/>
  <c r="K149" i="3"/>
  <c r="L149" i="3"/>
  <c r="M149" i="3"/>
  <c r="O149" i="3"/>
  <c r="P149" i="3"/>
  <c r="Q149" i="3"/>
  <c r="R149" i="3"/>
  <c r="S149" i="3"/>
  <c r="T149" i="3"/>
  <c r="U149" i="3"/>
  <c r="V149" i="3"/>
  <c r="W149" i="3"/>
  <c r="X149" i="3"/>
  <c r="Y149" i="3"/>
  <c r="Z149" i="3"/>
  <c r="AA149" i="3"/>
  <c r="AB149" i="3"/>
  <c r="AC149" i="3"/>
  <c r="AD149" i="3"/>
  <c r="AE149" i="3"/>
  <c r="AF149" i="3"/>
  <c r="AG149" i="3"/>
  <c r="AH149" i="3"/>
  <c r="AI149" i="3"/>
  <c r="AJ149" i="3"/>
  <c r="AK149" i="3"/>
  <c r="AL149" i="3"/>
  <c r="AM149" i="3"/>
  <c r="AN149" i="3"/>
  <c r="AO149" i="3"/>
  <c r="AP149" i="3"/>
  <c r="AQ149" i="3"/>
  <c r="AR149" i="3"/>
  <c r="AS149" i="3"/>
  <c r="AT149" i="3"/>
  <c r="AU149" i="3"/>
  <c r="AV149" i="3"/>
  <c r="AW149" i="3"/>
  <c r="AX149" i="3"/>
  <c r="AY149" i="3"/>
  <c r="G150" i="3"/>
  <c r="H150" i="3"/>
  <c r="I150" i="3"/>
  <c r="J150" i="3"/>
  <c r="K150" i="3"/>
  <c r="L150" i="3"/>
  <c r="M150" i="3"/>
  <c r="O150" i="3"/>
  <c r="P150" i="3"/>
  <c r="Q150" i="3"/>
  <c r="R150" i="3"/>
  <c r="S150" i="3"/>
  <c r="T150" i="3"/>
  <c r="U150" i="3"/>
  <c r="V150" i="3"/>
  <c r="W150" i="3"/>
  <c r="X150" i="3"/>
  <c r="Y150" i="3"/>
  <c r="Z150" i="3"/>
  <c r="AA150" i="3"/>
  <c r="AB150" i="3"/>
  <c r="AC150" i="3"/>
  <c r="AD150" i="3"/>
  <c r="AE150" i="3"/>
  <c r="AF150" i="3"/>
  <c r="AG150" i="3"/>
  <c r="AH150" i="3"/>
  <c r="AI150" i="3"/>
  <c r="AJ150" i="3"/>
  <c r="AK150" i="3"/>
  <c r="AL150" i="3"/>
  <c r="AM150" i="3"/>
  <c r="AN150" i="3"/>
  <c r="AO150" i="3"/>
  <c r="AP150" i="3"/>
  <c r="AQ150" i="3"/>
  <c r="AR150" i="3"/>
  <c r="AS150" i="3"/>
  <c r="AT150" i="3"/>
  <c r="AU150" i="3"/>
  <c r="AV150" i="3"/>
  <c r="AW150" i="3"/>
  <c r="AX150" i="3"/>
  <c r="AY150" i="3"/>
  <c r="G151" i="3"/>
  <c r="H151" i="3"/>
  <c r="I151" i="3"/>
  <c r="J151" i="3"/>
  <c r="K151" i="3"/>
  <c r="L151" i="3"/>
  <c r="M151" i="3"/>
  <c r="O151" i="3"/>
  <c r="P151" i="3"/>
  <c r="Q151" i="3"/>
  <c r="R151" i="3"/>
  <c r="S151" i="3"/>
  <c r="T151" i="3"/>
  <c r="U151" i="3"/>
  <c r="V151" i="3"/>
  <c r="W151" i="3"/>
  <c r="X151" i="3"/>
  <c r="Y151" i="3"/>
  <c r="Z151" i="3"/>
  <c r="AA151" i="3"/>
  <c r="AB151" i="3"/>
  <c r="AC151" i="3"/>
  <c r="AD151" i="3"/>
  <c r="AE151" i="3"/>
  <c r="AF151" i="3"/>
  <c r="AG151" i="3"/>
  <c r="AH151" i="3"/>
  <c r="AI151" i="3"/>
  <c r="AJ151" i="3"/>
  <c r="AK151" i="3"/>
  <c r="AL151" i="3"/>
  <c r="AM151" i="3"/>
  <c r="AN151" i="3"/>
  <c r="AO151" i="3"/>
  <c r="AP151" i="3"/>
  <c r="AQ151" i="3"/>
  <c r="AR151" i="3"/>
  <c r="AS151" i="3"/>
  <c r="AT151" i="3"/>
  <c r="AU151" i="3"/>
  <c r="AV151" i="3"/>
  <c r="AW151" i="3"/>
  <c r="AX151" i="3"/>
  <c r="AY151" i="3"/>
  <c r="G152" i="3"/>
  <c r="H152" i="3"/>
  <c r="I152" i="3"/>
  <c r="J152" i="3"/>
  <c r="K152" i="3"/>
  <c r="L152" i="3"/>
  <c r="M152" i="3"/>
  <c r="O152" i="3"/>
  <c r="P152" i="3"/>
  <c r="Q152" i="3"/>
  <c r="R152" i="3"/>
  <c r="S152" i="3"/>
  <c r="T152" i="3"/>
  <c r="U152" i="3"/>
  <c r="V152" i="3"/>
  <c r="W152" i="3"/>
  <c r="X152" i="3"/>
  <c r="Y152" i="3"/>
  <c r="Z152" i="3"/>
  <c r="AA152" i="3"/>
  <c r="AB152" i="3"/>
  <c r="AC152" i="3"/>
  <c r="AD152" i="3"/>
  <c r="AE152" i="3"/>
  <c r="AF152" i="3"/>
  <c r="AG152" i="3"/>
  <c r="AH152" i="3"/>
  <c r="AI152" i="3"/>
  <c r="AJ152" i="3"/>
  <c r="AK152" i="3"/>
  <c r="AL152" i="3"/>
  <c r="AM152" i="3"/>
  <c r="AN152" i="3"/>
  <c r="AO152" i="3"/>
  <c r="AP152" i="3"/>
  <c r="AQ152" i="3"/>
  <c r="AR152" i="3"/>
  <c r="AS152" i="3"/>
  <c r="AT152" i="3"/>
  <c r="AU152" i="3"/>
  <c r="AV152" i="3"/>
  <c r="AW152" i="3"/>
  <c r="AX152" i="3"/>
  <c r="AY152" i="3"/>
  <c r="G153" i="3"/>
  <c r="H153" i="3"/>
  <c r="I153" i="3"/>
  <c r="J153" i="3"/>
  <c r="K153" i="3"/>
  <c r="L153" i="3"/>
  <c r="M153" i="3"/>
  <c r="O153" i="3"/>
  <c r="P153" i="3"/>
  <c r="Q153" i="3"/>
  <c r="R153" i="3"/>
  <c r="S153" i="3"/>
  <c r="T153" i="3"/>
  <c r="U153" i="3"/>
  <c r="V153" i="3"/>
  <c r="W153" i="3"/>
  <c r="X153" i="3"/>
  <c r="Y153" i="3"/>
  <c r="Z153" i="3"/>
  <c r="AA153" i="3"/>
  <c r="AB153" i="3"/>
  <c r="AC153" i="3"/>
  <c r="AD153" i="3"/>
  <c r="AE153" i="3"/>
  <c r="AF153" i="3"/>
  <c r="AG153" i="3"/>
  <c r="AH153" i="3"/>
  <c r="AI153" i="3"/>
  <c r="AJ153" i="3"/>
  <c r="AK153" i="3"/>
  <c r="AL153" i="3"/>
  <c r="AM153" i="3"/>
  <c r="AN153" i="3"/>
  <c r="AO153" i="3"/>
  <c r="AP153" i="3"/>
  <c r="AQ153" i="3"/>
  <c r="AR153" i="3"/>
  <c r="AS153" i="3"/>
  <c r="AT153" i="3"/>
  <c r="AU153" i="3"/>
  <c r="AV153" i="3"/>
  <c r="AW153" i="3"/>
  <c r="AX153" i="3"/>
  <c r="AY153" i="3"/>
  <c r="G154" i="3"/>
  <c r="H154" i="3"/>
  <c r="I154" i="3"/>
  <c r="J154" i="3"/>
  <c r="K154" i="3"/>
  <c r="L154" i="3"/>
  <c r="M154" i="3"/>
  <c r="O154" i="3"/>
  <c r="P154" i="3"/>
  <c r="Q154" i="3"/>
  <c r="R154" i="3"/>
  <c r="S154" i="3"/>
  <c r="T154" i="3"/>
  <c r="U154" i="3"/>
  <c r="V154" i="3"/>
  <c r="W154" i="3"/>
  <c r="X154" i="3"/>
  <c r="Y154" i="3"/>
  <c r="Z154" i="3"/>
  <c r="AA154" i="3"/>
  <c r="AB154" i="3"/>
  <c r="AC154" i="3"/>
  <c r="AD154" i="3"/>
  <c r="AE154" i="3"/>
  <c r="AF154" i="3"/>
  <c r="AG154" i="3"/>
  <c r="AH154" i="3"/>
  <c r="AI154" i="3"/>
  <c r="AJ154" i="3"/>
  <c r="AK154" i="3"/>
  <c r="AL154" i="3"/>
  <c r="AM154" i="3"/>
  <c r="AN154" i="3"/>
  <c r="AO154" i="3"/>
  <c r="AP154" i="3"/>
  <c r="AQ154" i="3"/>
  <c r="AR154" i="3"/>
  <c r="AS154" i="3"/>
  <c r="AT154" i="3"/>
  <c r="AU154" i="3"/>
  <c r="AV154" i="3"/>
  <c r="AW154" i="3"/>
  <c r="AX154" i="3"/>
  <c r="AY154" i="3"/>
  <c r="G155" i="3"/>
  <c r="H155" i="3"/>
  <c r="I155" i="3"/>
  <c r="J155" i="3"/>
  <c r="K155" i="3"/>
  <c r="L155" i="3"/>
  <c r="M155" i="3"/>
  <c r="O155" i="3"/>
  <c r="P155" i="3"/>
  <c r="Q155" i="3"/>
  <c r="R155" i="3"/>
  <c r="S155" i="3"/>
  <c r="T155" i="3"/>
  <c r="U155" i="3"/>
  <c r="V155" i="3"/>
  <c r="W155" i="3"/>
  <c r="X155" i="3"/>
  <c r="Y155" i="3"/>
  <c r="Z155" i="3"/>
  <c r="AA155" i="3"/>
  <c r="AB155" i="3"/>
  <c r="AC155" i="3"/>
  <c r="AD155" i="3"/>
  <c r="AE155" i="3"/>
  <c r="AF155" i="3"/>
  <c r="AG155" i="3"/>
  <c r="AH155" i="3"/>
  <c r="AI155" i="3"/>
  <c r="AJ155" i="3"/>
  <c r="AK155" i="3"/>
  <c r="AL155" i="3"/>
  <c r="AM155" i="3"/>
  <c r="AN155" i="3"/>
  <c r="AO155" i="3"/>
  <c r="AP155" i="3"/>
  <c r="AQ155" i="3"/>
  <c r="AR155" i="3"/>
  <c r="AS155" i="3"/>
  <c r="AT155" i="3"/>
  <c r="AU155" i="3"/>
  <c r="AV155" i="3"/>
  <c r="AW155" i="3"/>
  <c r="AX155" i="3"/>
  <c r="AY155" i="3"/>
  <c r="G156" i="3"/>
  <c r="H156" i="3"/>
  <c r="I156" i="3"/>
  <c r="J156" i="3"/>
  <c r="K156" i="3"/>
  <c r="L156" i="3"/>
  <c r="M156" i="3"/>
  <c r="O156" i="3"/>
  <c r="P156" i="3"/>
  <c r="Q156" i="3"/>
  <c r="R156" i="3"/>
  <c r="S156" i="3"/>
  <c r="T156" i="3"/>
  <c r="U156" i="3"/>
  <c r="V156" i="3"/>
  <c r="W156" i="3"/>
  <c r="X156" i="3"/>
  <c r="Y156" i="3"/>
  <c r="Z156" i="3"/>
  <c r="AA156" i="3"/>
  <c r="AB156" i="3"/>
  <c r="AC156" i="3"/>
  <c r="AD156" i="3"/>
  <c r="AE156" i="3"/>
  <c r="AF156" i="3"/>
  <c r="AG156" i="3"/>
  <c r="AH156" i="3"/>
  <c r="AI156" i="3"/>
  <c r="AJ156" i="3"/>
  <c r="AK156" i="3"/>
  <c r="AL156" i="3"/>
  <c r="AM156" i="3"/>
  <c r="AN156" i="3"/>
  <c r="AO156" i="3"/>
  <c r="AP156" i="3"/>
  <c r="AQ156" i="3"/>
  <c r="AR156" i="3"/>
  <c r="AS156" i="3"/>
  <c r="AT156" i="3"/>
  <c r="AU156" i="3"/>
  <c r="AV156" i="3"/>
  <c r="AW156" i="3"/>
  <c r="AX156" i="3"/>
  <c r="AY156" i="3"/>
  <c r="G157" i="3"/>
  <c r="H157" i="3"/>
  <c r="I157" i="3"/>
  <c r="J157" i="3"/>
  <c r="K157" i="3"/>
  <c r="L157" i="3"/>
  <c r="M157" i="3"/>
  <c r="O157" i="3"/>
  <c r="P157" i="3"/>
  <c r="Q157" i="3"/>
  <c r="R157" i="3"/>
  <c r="S157" i="3"/>
  <c r="T157" i="3"/>
  <c r="U157" i="3"/>
  <c r="V157" i="3"/>
  <c r="W157" i="3"/>
  <c r="X157" i="3"/>
  <c r="Y157" i="3"/>
  <c r="Z157" i="3"/>
  <c r="AA157" i="3"/>
  <c r="AB157" i="3"/>
  <c r="AC157" i="3"/>
  <c r="AD157" i="3"/>
  <c r="AE157" i="3"/>
  <c r="AF157" i="3"/>
  <c r="AG157" i="3"/>
  <c r="AH157" i="3"/>
  <c r="AI157" i="3"/>
  <c r="AJ157" i="3"/>
  <c r="AK157" i="3"/>
  <c r="AL157" i="3"/>
  <c r="AM157" i="3"/>
  <c r="AN157" i="3"/>
  <c r="AO157" i="3"/>
  <c r="AP157" i="3"/>
  <c r="AQ157" i="3"/>
  <c r="AR157" i="3"/>
  <c r="AS157" i="3"/>
  <c r="AT157" i="3"/>
  <c r="AU157" i="3"/>
  <c r="AV157" i="3"/>
  <c r="AW157" i="3"/>
  <c r="AX157" i="3"/>
  <c r="AY157" i="3"/>
  <c r="G158" i="3"/>
  <c r="H158" i="3"/>
  <c r="I158" i="3"/>
  <c r="J158" i="3"/>
  <c r="K158" i="3"/>
  <c r="L158" i="3"/>
  <c r="M158" i="3"/>
  <c r="O158" i="3"/>
  <c r="P158" i="3"/>
  <c r="Q158" i="3"/>
  <c r="R158" i="3"/>
  <c r="S158" i="3"/>
  <c r="T158" i="3"/>
  <c r="U158" i="3"/>
  <c r="V158" i="3"/>
  <c r="W158" i="3"/>
  <c r="X158" i="3"/>
  <c r="Y158" i="3"/>
  <c r="Z158" i="3"/>
  <c r="AA158" i="3"/>
  <c r="AB158" i="3"/>
  <c r="AC158" i="3"/>
  <c r="AD158" i="3"/>
  <c r="AE158" i="3"/>
  <c r="AF158" i="3"/>
  <c r="AG158" i="3"/>
  <c r="AH158" i="3"/>
  <c r="AI158" i="3"/>
  <c r="AJ158" i="3"/>
  <c r="AK158" i="3"/>
  <c r="AL158" i="3"/>
  <c r="AM158" i="3"/>
  <c r="AN158" i="3"/>
  <c r="AO158" i="3"/>
  <c r="AP158" i="3"/>
  <c r="AQ158" i="3"/>
  <c r="AR158" i="3"/>
  <c r="AS158" i="3"/>
  <c r="AT158" i="3"/>
  <c r="AU158" i="3"/>
  <c r="AV158" i="3"/>
  <c r="AW158" i="3"/>
  <c r="AX158" i="3"/>
  <c r="AY158" i="3"/>
  <c r="G159" i="3"/>
  <c r="H159" i="3"/>
  <c r="I159" i="3"/>
  <c r="J159" i="3"/>
  <c r="K159" i="3"/>
  <c r="L159" i="3"/>
  <c r="M159" i="3"/>
  <c r="O159" i="3"/>
  <c r="P159" i="3"/>
  <c r="Q159" i="3"/>
  <c r="R159" i="3"/>
  <c r="S159" i="3"/>
  <c r="T159" i="3"/>
  <c r="U159" i="3"/>
  <c r="V159" i="3"/>
  <c r="W159" i="3"/>
  <c r="X159" i="3"/>
  <c r="Y159" i="3"/>
  <c r="Z159" i="3"/>
  <c r="AA159" i="3"/>
  <c r="AB159" i="3"/>
  <c r="AC159" i="3"/>
  <c r="AD159" i="3"/>
  <c r="AE159" i="3"/>
  <c r="AF159" i="3"/>
  <c r="AG159" i="3"/>
  <c r="AH159" i="3"/>
  <c r="AI159" i="3"/>
  <c r="AJ159" i="3"/>
  <c r="AK159" i="3"/>
  <c r="AL159" i="3"/>
  <c r="AM159" i="3"/>
  <c r="AN159" i="3"/>
  <c r="AO159" i="3"/>
  <c r="AP159" i="3"/>
  <c r="AQ159" i="3"/>
  <c r="AR159" i="3"/>
  <c r="AS159" i="3"/>
  <c r="AT159" i="3"/>
  <c r="AU159" i="3"/>
  <c r="AV159" i="3"/>
  <c r="AW159" i="3"/>
  <c r="AX159" i="3"/>
  <c r="AY159" i="3"/>
  <c r="G160" i="3"/>
  <c r="H160" i="3"/>
  <c r="I160" i="3"/>
  <c r="J160" i="3"/>
  <c r="K160" i="3"/>
  <c r="L160" i="3"/>
  <c r="M160" i="3"/>
  <c r="O160" i="3"/>
  <c r="P160" i="3"/>
  <c r="Q160" i="3"/>
  <c r="R160" i="3"/>
  <c r="S160" i="3"/>
  <c r="T160" i="3"/>
  <c r="U160" i="3"/>
  <c r="V160" i="3"/>
  <c r="W160" i="3"/>
  <c r="X160" i="3"/>
  <c r="Y160" i="3"/>
  <c r="Z160" i="3"/>
  <c r="AA160" i="3"/>
  <c r="AB160" i="3"/>
  <c r="AC160" i="3"/>
  <c r="AD160" i="3"/>
  <c r="AE160" i="3"/>
  <c r="AF160" i="3"/>
  <c r="AG160" i="3"/>
  <c r="AH160" i="3"/>
  <c r="AI160" i="3"/>
  <c r="AJ160" i="3"/>
  <c r="AK160" i="3"/>
  <c r="AL160" i="3"/>
  <c r="AM160" i="3"/>
  <c r="AN160" i="3"/>
  <c r="AO160" i="3"/>
  <c r="AP160" i="3"/>
  <c r="AQ160" i="3"/>
  <c r="AR160" i="3"/>
  <c r="AS160" i="3"/>
  <c r="AT160" i="3"/>
  <c r="AU160" i="3"/>
  <c r="AV160" i="3"/>
  <c r="AW160" i="3"/>
  <c r="AX160" i="3"/>
  <c r="AY160" i="3"/>
  <c r="G161" i="3"/>
  <c r="H161" i="3"/>
  <c r="I161" i="3"/>
  <c r="J161" i="3"/>
  <c r="K161" i="3"/>
  <c r="L161" i="3"/>
  <c r="M161" i="3"/>
  <c r="O161" i="3"/>
  <c r="P161" i="3"/>
  <c r="Q161" i="3"/>
  <c r="R161" i="3"/>
  <c r="S161" i="3"/>
  <c r="T161" i="3"/>
  <c r="U161" i="3"/>
  <c r="V161" i="3"/>
  <c r="W161" i="3"/>
  <c r="X161" i="3"/>
  <c r="Y161" i="3"/>
  <c r="Z161" i="3"/>
  <c r="AA161" i="3"/>
  <c r="AB161" i="3"/>
  <c r="AC161" i="3"/>
  <c r="AD161" i="3"/>
  <c r="AE161" i="3"/>
  <c r="AF161" i="3"/>
  <c r="AG161" i="3"/>
  <c r="AH161" i="3"/>
  <c r="AI161" i="3"/>
  <c r="AJ161" i="3"/>
  <c r="AK161" i="3"/>
  <c r="AL161" i="3"/>
  <c r="AM161" i="3"/>
  <c r="AN161" i="3"/>
  <c r="AO161" i="3"/>
  <c r="AP161" i="3"/>
  <c r="AQ161" i="3"/>
  <c r="AR161" i="3"/>
  <c r="AS161" i="3"/>
  <c r="AT161" i="3"/>
  <c r="AU161" i="3"/>
  <c r="AV161" i="3"/>
  <c r="AW161" i="3"/>
  <c r="AX161" i="3"/>
  <c r="AY161" i="3"/>
  <c r="G162" i="3"/>
  <c r="H162" i="3"/>
  <c r="I162" i="3"/>
  <c r="J162" i="3"/>
  <c r="K162" i="3"/>
  <c r="L162" i="3"/>
  <c r="M162" i="3"/>
  <c r="O162" i="3"/>
  <c r="P162" i="3"/>
  <c r="Q162" i="3"/>
  <c r="R162" i="3"/>
  <c r="S162" i="3"/>
  <c r="T162" i="3"/>
  <c r="U162" i="3"/>
  <c r="V162" i="3"/>
  <c r="W162" i="3"/>
  <c r="X162" i="3"/>
  <c r="Y162" i="3"/>
  <c r="Z162" i="3"/>
  <c r="AA162" i="3"/>
  <c r="AB162" i="3"/>
  <c r="AC162" i="3"/>
  <c r="AD162" i="3"/>
  <c r="AE162" i="3"/>
  <c r="AF162" i="3"/>
  <c r="AG162" i="3"/>
  <c r="AH162" i="3"/>
  <c r="AI162" i="3"/>
  <c r="AJ162" i="3"/>
  <c r="AK162" i="3"/>
  <c r="AL162" i="3"/>
  <c r="AM162" i="3"/>
  <c r="AN162" i="3"/>
  <c r="AO162" i="3"/>
  <c r="AP162" i="3"/>
  <c r="AQ162" i="3"/>
  <c r="AR162" i="3"/>
  <c r="AS162" i="3"/>
  <c r="AT162" i="3"/>
  <c r="AU162" i="3"/>
  <c r="AV162" i="3"/>
  <c r="AW162" i="3"/>
  <c r="AX162" i="3"/>
  <c r="AY162" i="3"/>
  <c r="G163" i="3"/>
  <c r="H163" i="3"/>
  <c r="I163" i="3"/>
  <c r="J163" i="3"/>
  <c r="K163" i="3"/>
  <c r="L163" i="3"/>
  <c r="M163" i="3"/>
  <c r="O163" i="3"/>
  <c r="P163" i="3"/>
  <c r="Q163" i="3"/>
  <c r="R163" i="3"/>
  <c r="S163" i="3"/>
  <c r="T163" i="3"/>
  <c r="U163" i="3"/>
  <c r="V163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AI163" i="3"/>
  <c r="AJ163" i="3"/>
  <c r="AK163" i="3"/>
  <c r="AL163" i="3"/>
  <c r="AM163" i="3"/>
  <c r="AN163" i="3"/>
  <c r="AO163" i="3"/>
  <c r="AP163" i="3"/>
  <c r="AQ163" i="3"/>
  <c r="AR163" i="3"/>
  <c r="AS163" i="3"/>
  <c r="AT163" i="3"/>
  <c r="AU163" i="3"/>
  <c r="AV163" i="3"/>
  <c r="AW163" i="3"/>
  <c r="AX163" i="3"/>
  <c r="AY163" i="3"/>
  <c r="G164" i="3"/>
  <c r="H164" i="3"/>
  <c r="I164" i="3"/>
  <c r="J164" i="3"/>
  <c r="K164" i="3"/>
  <c r="L164" i="3"/>
  <c r="M164" i="3"/>
  <c r="O164" i="3"/>
  <c r="P164" i="3"/>
  <c r="Q164" i="3"/>
  <c r="R164" i="3"/>
  <c r="S164" i="3"/>
  <c r="T164" i="3"/>
  <c r="U164" i="3"/>
  <c r="V164" i="3"/>
  <c r="W164" i="3"/>
  <c r="X164" i="3"/>
  <c r="Y164" i="3"/>
  <c r="Z164" i="3"/>
  <c r="AA164" i="3"/>
  <c r="AB164" i="3"/>
  <c r="AC164" i="3"/>
  <c r="AD164" i="3"/>
  <c r="AE164" i="3"/>
  <c r="AF164" i="3"/>
  <c r="AG164" i="3"/>
  <c r="AH164" i="3"/>
  <c r="AI164" i="3"/>
  <c r="AJ164" i="3"/>
  <c r="AK164" i="3"/>
  <c r="AL164" i="3"/>
  <c r="AM164" i="3"/>
  <c r="AN164" i="3"/>
  <c r="AO164" i="3"/>
  <c r="AP164" i="3"/>
  <c r="AQ164" i="3"/>
  <c r="AR164" i="3"/>
  <c r="AS164" i="3"/>
  <c r="AT164" i="3"/>
  <c r="AU164" i="3"/>
  <c r="AV164" i="3"/>
  <c r="AW164" i="3"/>
  <c r="AX164" i="3"/>
  <c r="AY164" i="3"/>
  <c r="G165" i="3"/>
  <c r="H165" i="3"/>
  <c r="I165" i="3"/>
  <c r="J165" i="3"/>
  <c r="K165" i="3"/>
  <c r="L165" i="3"/>
  <c r="M165" i="3"/>
  <c r="O165" i="3"/>
  <c r="P165" i="3"/>
  <c r="Q165" i="3"/>
  <c r="R165" i="3"/>
  <c r="S165" i="3"/>
  <c r="T165" i="3"/>
  <c r="U165" i="3"/>
  <c r="V165" i="3"/>
  <c r="W165" i="3"/>
  <c r="X165" i="3"/>
  <c r="Y165" i="3"/>
  <c r="Z165" i="3"/>
  <c r="AA165" i="3"/>
  <c r="AB165" i="3"/>
  <c r="AC165" i="3"/>
  <c r="AD165" i="3"/>
  <c r="AE165" i="3"/>
  <c r="AF165" i="3"/>
  <c r="AG165" i="3"/>
  <c r="AH165" i="3"/>
  <c r="AI165" i="3"/>
  <c r="AJ165" i="3"/>
  <c r="AK165" i="3"/>
  <c r="AL165" i="3"/>
  <c r="AM165" i="3"/>
  <c r="AN165" i="3"/>
  <c r="AO165" i="3"/>
  <c r="AP165" i="3"/>
  <c r="AQ165" i="3"/>
  <c r="AR165" i="3"/>
  <c r="AS165" i="3"/>
  <c r="AT165" i="3"/>
  <c r="AU165" i="3"/>
  <c r="AV165" i="3"/>
  <c r="AW165" i="3"/>
  <c r="AX165" i="3"/>
  <c r="AY165" i="3"/>
  <c r="G166" i="3"/>
  <c r="H166" i="3"/>
  <c r="I166" i="3"/>
  <c r="J166" i="3"/>
  <c r="K166" i="3"/>
  <c r="L166" i="3"/>
  <c r="M166" i="3"/>
  <c r="O166" i="3"/>
  <c r="P166" i="3"/>
  <c r="Q166" i="3"/>
  <c r="R166" i="3"/>
  <c r="S166" i="3"/>
  <c r="T166" i="3"/>
  <c r="U166" i="3"/>
  <c r="V166" i="3"/>
  <c r="W166" i="3"/>
  <c r="X166" i="3"/>
  <c r="Y166" i="3"/>
  <c r="Z166" i="3"/>
  <c r="AA166" i="3"/>
  <c r="AB166" i="3"/>
  <c r="AC166" i="3"/>
  <c r="AD166" i="3"/>
  <c r="AE166" i="3"/>
  <c r="AF166" i="3"/>
  <c r="AG166" i="3"/>
  <c r="AH166" i="3"/>
  <c r="AI166" i="3"/>
  <c r="AJ166" i="3"/>
  <c r="AK166" i="3"/>
  <c r="AL166" i="3"/>
  <c r="AM166" i="3"/>
  <c r="AN166" i="3"/>
  <c r="AO166" i="3"/>
  <c r="AP166" i="3"/>
  <c r="AQ166" i="3"/>
  <c r="AR166" i="3"/>
  <c r="AS166" i="3"/>
  <c r="AT166" i="3"/>
  <c r="AU166" i="3"/>
  <c r="AV166" i="3"/>
  <c r="AW166" i="3"/>
  <c r="AX166" i="3"/>
  <c r="AY166" i="3"/>
  <c r="G167" i="3"/>
  <c r="H167" i="3"/>
  <c r="I167" i="3"/>
  <c r="J167" i="3"/>
  <c r="K167" i="3"/>
  <c r="L167" i="3"/>
  <c r="M167" i="3"/>
  <c r="O167" i="3"/>
  <c r="P167" i="3"/>
  <c r="Q167" i="3"/>
  <c r="R167" i="3"/>
  <c r="S167" i="3"/>
  <c r="T167" i="3"/>
  <c r="U167" i="3"/>
  <c r="V167" i="3"/>
  <c r="W167" i="3"/>
  <c r="X167" i="3"/>
  <c r="Y167" i="3"/>
  <c r="Z167" i="3"/>
  <c r="AA167" i="3"/>
  <c r="AB167" i="3"/>
  <c r="AC167" i="3"/>
  <c r="AD167" i="3"/>
  <c r="AE167" i="3"/>
  <c r="AF167" i="3"/>
  <c r="AG167" i="3"/>
  <c r="AH167" i="3"/>
  <c r="AI167" i="3"/>
  <c r="AJ167" i="3"/>
  <c r="AK167" i="3"/>
  <c r="AL167" i="3"/>
  <c r="AM167" i="3"/>
  <c r="AN167" i="3"/>
  <c r="AO167" i="3"/>
  <c r="AP167" i="3"/>
  <c r="AQ167" i="3"/>
  <c r="AR167" i="3"/>
  <c r="AS167" i="3"/>
  <c r="AT167" i="3"/>
  <c r="AU167" i="3"/>
  <c r="AV167" i="3"/>
  <c r="AW167" i="3"/>
  <c r="AX167" i="3"/>
  <c r="AY167" i="3"/>
  <c r="G168" i="3"/>
  <c r="H168" i="3"/>
  <c r="I168" i="3"/>
  <c r="J168" i="3"/>
  <c r="K168" i="3"/>
  <c r="L168" i="3"/>
  <c r="M168" i="3"/>
  <c r="O168" i="3"/>
  <c r="P168" i="3"/>
  <c r="Q168" i="3"/>
  <c r="R168" i="3"/>
  <c r="S168" i="3"/>
  <c r="T168" i="3"/>
  <c r="U168" i="3"/>
  <c r="V168" i="3"/>
  <c r="W168" i="3"/>
  <c r="X168" i="3"/>
  <c r="Y168" i="3"/>
  <c r="Z168" i="3"/>
  <c r="AA168" i="3"/>
  <c r="AB168" i="3"/>
  <c r="AC168" i="3"/>
  <c r="AD168" i="3"/>
  <c r="AE168" i="3"/>
  <c r="AF168" i="3"/>
  <c r="AG168" i="3"/>
  <c r="AH168" i="3"/>
  <c r="AI168" i="3"/>
  <c r="AJ168" i="3"/>
  <c r="AK168" i="3"/>
  <c r="AL168" i="3"/>
  <c r="AM168" i="3"/>
  <c r="AN168" i="3"/>
  <c r="AO168" i="3"/>
  <c r="AP168" i="3"/>
  <c r="AQ168" i="3"/>
  <c r="AR168" i="3"/>
  <c r="AS168" i="3"/>
  <c r="AT168" i="3"/>
  <c r="AU168" i="3"/>
  <c r="AV168" i="3"/>
  <c r="AW168" i="3"/>
  <c r="AX168" i="3"/>
  <c r="AY168" i="3"/>
  <c r="G169" i="3"/>
  <c r="H169" i="3"/>
  <c r="I169" i="3"/>
  <c r="J169" i="3"/>
  <c r="K169" i="3"/>
  <c r="L169" i="3"/>
  <c r="M169" i="3"/>
  <c r="O169" i="3"/>
  <c r="P169" i="3"/>
  <c r="Q169" i="3"/>
  <c r="R169" i="3"/>
  <c r="S169" i="3"/>
  <c r="T169" i="3"/>
  <c r="U169" i="3"/>
  <c r="V169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AI169" i="3"/>
  <c r="AJ169" i="3"/>
  <c r="AK169" i="3"/>
  <c r="AL169" i="3"/>
  <c r="AM169" i="3"/>
  <c r="AN169" i="3"/>
  <c r="AO169" i="3"/>
  <c r="AP169" i="3"/>
  <c r="AQ169" i="3"/>
  <c r="AR169" i="3"/>
  <c r="AS169" i="3"/>
  <c r="AT169" i="3"/>
  <c r="AU169" i="3"/>
  <c r="AV169" i="3"/>
  <c r="AW169" i="3"/>
  <c r="AX169" i="3"/>
  <c r="AY169" i="3"/>
  <c r="G170" i="3"/>
  <c r="H170" i="3"/>
  <c r="I170" i="3"/>
  <c r="J170" i="3"/>
  <c r="K170" i="3"/>
  <c r="L170" i="3"/>
  <c r="M170" i="3"/>
  <c r="O170" i="3"/>
  <c r="P170" i="3"/>
  <c r="Q170" i="3"/>
  <c r="R170" i="3"/>
  <c r="S170" i="3"/>
  <c r="T170" i="3"/>
  <c r="U170" i="3"/>
  <c r="V170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AI170" i="3"/>
  <c r="AJ170" i="3"/>
  <c r="AK170" i="3"/>
  <c r="AL170" i="3"/>
  <c r="AM170" i="3"/>
  <c r="AN170" i="3"/>
  <c r="AO170" i="3"/>
  <c r="AP170" i="3"/>
  <c r="AQ170" i="3"/>
  <c r="AR170" i="3"/>
  <c r="AS170" i="3"/>
  <c r="AT170" i="3"/>
  <c r="AU170" i="3"/>
  <c r="AV170" i="3"/>
  <c r="AW170" i="3"/>
  <c r="AX170" i="3"/>
  <c r="AY170" i="3"/>
  <c r="G171" i="3"/>
  <c r="H171" i="3"/>
  <c r="I171" i="3"/>
  <c r="J171" i="3"/>
  <c r="K171" i="3"/>
  <c r="L171" i="3"/>
  <c r="M171" i="3"/>
  <c r="O171" i="3"/>
  <c r="P171" i="3"/>
  <c r="Q171" i="3"/>
  <c r="R171" i="3"/>
  <c r="S171" i="3"/>
  <c r="T171" i="3"/>
  <c r="U171" i="3"/>
  <c r="V171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AI171" i="3"/>
  <c r="AJ171" i="3"/>
  <c r="AK171" i="3"/>
  <c r="AL171" i="3"/>
  <c r="AM171" i="3"/>
  <c r="AN171" i="3"/>
  <c r="AO171" i="3"/>
  <c r="AP171" i="3"/>
  <c r="AQ171" i="3"/>
  <c r="AR171" i="3"/>
  <c r="AS171" i="3"/>
  <c r="AT171" i="3"/>
  <c r="AU171" i="3"/>
  <c r="AV171" i="3"/>
  <c r="AW171" i="3"/>
  <c r="AX171" i="3"/>
  <c r="AY171" i="3"/>
  <c r="G172" i="3"/>
  <c r="H172" i="3"/>
  <c r="I172" i="3"/>
  <c r="J172" i="3"/>
  <c r="K172" i="3"/>
  <c r="L172" i="3"/>
  <c r="M172" i="3"/>
  <c r="O172" i="3"/>
  <c r="P172" i="3"/>
  <c r="Q172" i="3"/>
  <c r="R172" i="3"/>
  <c r="S172" i="3"/>
  <c r="T172" i="3"/>
  <c r="U172" i="3"/>
  <c r="V172" i="3"/>
  <c r="W172" i="3"/>
  <c r="X172" i="3"/>
  <c r="Y172" i="3"/>
  <c r="Z172" i="3"/>
  <c r="AA172" i="3"/>
  <c r="AB172" i="3"/>
  <c r="AC172" i="3"/>
  <c r="AD172" i="3"/>
  <c r="AE172" i="3"/>
  <c r="AF172" i="3"/>
  <c r="AG172" i="3"/>
  <c r="AH172" i="3"/>
  <c r="AI172" i="3"/>
  <c r="AJ172" i="3"/>
  <c r="AK172" i="3"/>
  <c r="AL172" i="3"/>
  <c r="AM172" i="3"/>
  <c r="AN172" i="3"/>
  <c r="AO172" i="3"/>
  <c r="AP172" i="3"/>
  <c r="AQ172" i="3"/>
  <c r="AR172" i="3"/>
  <c r="AS172" i="3"/>
  <c r="AT172" i="3"/>
  <c r="AU172" i="3"/>
  <c r="AV172" i="3"/>
  <c r="AW172" i="3"/>
  <c r="AX172" i="3"/>
  <c r="AY172" i="3"/>
  <c r="G173" i="3"/>
  <c r="H173" i="3"/>
  <c r="I173" i="3"/>
  <c r="J173" i="3"/>
  <c r="K173" i="3"/>
  <c r="L173" i="3"/>
  <c r="M173" i="3"/>
  <c r="O173" i="3"/>
  <c r="P173" i="3"/>
  <c r="Q173" i="3"/>
  <c r="R173" i="3"/>
  <c r="S173" i="3"/>
  <c r="T173" i="3"/>
  <c r="U173" i="3"/>
  <c r="V173" i="3"/>
  <c r="W173" i="3"/>
  <c r="X173" i="3"/>
  <c r="Y173" i="3"/>
  <c r="Z173" i="3"/>
  <c r="AA173" i="3"/>
  <c r="AB173" i="3"/>
  <c r="AC173" i="3"/>
  <c r="AD173" i="3"/>
  <c r="AE173" i="3"/>
  <c r="AF173" i="3"/>
  <c r="AG173" i="3"/>
  <c r="AH173" i="3"/>
  <c r="AI173" i="3"/>
  <c r="AJ173" i="3"/>
  <c r="AK173" i="3"/>
  <c r="AL173" i="3"/>
  <c r="AM173" i="3"/>
  <c r="AN173" i="3"/>
  <c r="AO173" i="3"/>
  <c r="AP173" i="3"/>
  <c r="AQ173" i="3"/>
  <c r="AR173" i="3"/>
  <c r="AS173" i="3"/>
  <c r="AT173" i="3"/>
  <c r="AU173" i="3"/>
  <c r="AV173" i="3"/>
  <c r="AW173" i="3"/>
  <c r="AX173" i="3"/>
  <c r="AY173" i="3"/>
  <c r="G174" i="3"/>
  <c r="H174" i="3"/>
  <c r="I174" i="3"/>
  <c r="J174" i="3"/>
  <c r="K174" i="3"/>
  <c r="L174" i="3"/>
  <c r="M174" i="3"/>
  <c r="O174" i="3"/>
  <c r="P174" i="3"/>
  <c r="Q174" i="3"/>
  <c r="R174" i="3"/>
  <c r="S174" i="3"/>
  <c r="T174" i="3"/>
  <c r="U174" i="3"/>
  <c r="V174" i="3"/>
  <c r="W174" i="3"/>
  <c r="X174" i="3"/>
  <c r="Y174" i="3"/>
  <c r="Z174" i="3"/>
  <c r="AA174" i="3"/>
  <c r="AB174" i="3"/>
  <c r="AC174" i="3"/>
  <c r="AD174" i="3"/>
  <c r="AE174" i="3"/>
  <c r="AF174" i="3"/>
  <c r="AG174" i="3"/>
  <c r="AH174" i="3"/>
  <c r="AI174" i="3"/>
  <c r="AJ174" i="3"/>
  <c r="AK174" i="3"/>
  <c r="AL174" i="3"/>
  <c r="AM174" i="3"/>
  <c r="AN174" i="3"/>
  <c r="AO174" i="3"/>
  <c r="AP174" i="3"/>
  <c r="AQ174" i="3"/>
  <c r="AR174" i="3"/>
  <c r="AS174" i="3"/>
  <c r="AT174" i="3"/>
  <c r="AU174" i="3"/>
  <c r="AV174" i="3"/>
  <c r="AW174" i="3"/>
  <c r="AX174" i="3"/>
  <c r="AY174" i="3"/>
  <c r="G175" i="3"/>
  <c r="H175" i="3"/>
  <c r="I175" i="3"/>
  <c r="J175" i="3"/>
  <c r="K175" i="3"/>
  <c r="L175" i="3"/>
  <c r="M175" i="3"/>
  <c r="O175" i="3"/>
  <c r="P175" i="3"/>
  <c r="Q175" i="3"/>
  <c r="R175" i="3"/>
  <c r="S175" i="3"/>
  <c r="T175" i="3"/>
  <c r="U175" i="3"/>
  <c r="V175" i="3"/>
  <c r="W175" i="3"/>
  <c r="X175" i="3"/>
  <c r="Y175" i="3"/>
  <c r="Z175" i="3"/>
  <c r="AA175" i="3"/>
  <c r="AB175" i="3"/>
  <c r="AC175" i="3"/>
  <c r="AD175" i="3"/>
  <c r="AE175" i="3"/>
  <c r="AF175" i="3"/>
  <c r="AG175" i="3"/>
  <c r="AH175" i="3"/>
  <c r="AI175" i="3"/>
  <c r="AJ175" i="3"/>
  <c r="AK175" i="3"/>
  <c r="AL175" i="3"/>
  <c r="AM175" i="3"/>
  <c r="AN175" i="3"/>
  <c r="AO175" i="3"/>
  <c r="AP175" i="3"/>
  <c r="AQ175" i="3"/>
  <c r="AR175" i="3"/>
  <c r="AS175" i="3"/>
  <c r="AT175" i="3"/>
  <c r="AU175" i="3"/>
  <c r="AV175" i="3"/>
  <c r="AW175" i="3"/>
  <c r="AX175" i="3"/>
  <c r="AY175" i="3"/>
  <c r="G176" i="3"/>
  <c r="H176" i="3"/>
  <c r="I176" i="3"/>
  <c r="J176" i="3"/>
  <c r="K176" i="3"/>
  <c r="L176" i="3"/>
  <c r="M176" i="3"/>
  <c r="O176" i="3"/>
  <c r="P176" i="3"/>
  <c r="Q176" i="3"/>
  <c r="R176" i="3"/>
  <c r="S176" i="3"/>
  <c r="T176" i="3"/>
  <c r="U176" i="3"/>
  <c r="V176" i="3"/>
  <c r="W176" i="3"/>
  <c r="X176" i="3"/>
  <c r="Y176" i="3"/>
  <c r="Z176" i="3"/>
  <c r="AA176" i="3"/>
  <c r="AB176" i="3"/>
  <c r="AC176" i="3"/>
  <c r="AD176" i="3"/>
  <c r="AE176" i="3"/>
  <c r="AF176" i="3"/>
  <c r="AG176" i="3"/>
  <c r="AH176" i="3"/>
  <c r="AI176" i="3"/>
  <c r="AJ176" i="3"/>
  <c r="AK176" i="3"/>
  <c r="AL176" i="3"/>
  <c r="AM176" i="3"/>
  <c r="AN176" i="3"/>
  <c r="AO176" i="3"/>
  <c r="AP176" i="3"/>
  <c r="AQ176" i="3"/>
  <c r="AR176" i="3"/>
  <c r="AS176" i="3"/>
  <c r="AT176" i="3"/>
  <c r="AU176" i="3"/>
  <c r="AV176" i="3"/>
  <c r="AW176" i="3"/>
  <c r="AX176" i="3"/>
  <c r="AY176" i="3"/>
  <c r="G177" i="3"/>
  <c r="H177" i="3"/>
  <c r="I177" i="3"/>
  <c r="J177" i="3"/>
  <c r="K177" i="3"/>
  <c r="L177" i="3"/>
  <c r="M177" i="3"/>
  <c r="O177" i="3"/>
  <c r="P177" i="3"/>
  <c r="Q177" i="3"/>
  <c r="R177" i="3"/>
  <c r="S177" i="3"/>
  <c r="T177" i="3"/>
  <c r="U177" i="3"/>
  <c r="V177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AI177" i="3"/>
  <c r="AJ177" i="3"/>
  <c r="AK177" i="3"/>
  <c r="AL177" i="3"/>
  <c r="AM177" i="3"/>
  <c r="AN177" i="3"/>
  <c r="AO177" i="3"/>
  <c r="AP177" i="3"/>
  <c r="AQ177" i="3"/>
  <c r="AR177" i="3"/>
  <c r="AS177" i="3"/>
  <c r="AT177" i="3"/>
  <c r="AU177" i="3"/>
  <c r="AV177" i="3"/>
  <c r="AW177" i="3"/>
  <c r="AX177" i="3"/>
  <c r="AY177" i="3"/>
  <c r="G178" i="3"/>
  <c r="H178" i="3"/>
  <c r="I178" i="3"/>
  <c r="J178" i="3"/>
  <c r="K178" i="3"/>
  <c r="L178" i="3"/>
  <c r="M178" i="3"/>
  <c r="O178" i="3"/>
  <c r="P178" i="3"/>
  <c r="Q178" i="3"/>
  <c r="R178" i="3"/>
  <c r="S178" i="3"/>
  <c r="T178" i="3"/>
  <c r="U178" i="3"/>
  <c r="V178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AI178" i="3"/>
  <c r="AJ178" i="3"/>
  <c r="AK178" i="3"/>
  <c r="AL178" i="3"/>
  <c r="AM178" i="3"/>
  <c r="AN178" i="3"/>
  <c r="AO178" i="3"/>
  <c r="AP178" i="3"/>
  <c r="AQ178" i="3"/>
  <c r="AR178" i="3"/>
  <c r="AS178" i="3"/>
  <c r="AT178" i="3"/>
  <c r="AU178" i="3"/>
  <c r="AV178" i="3"/>
  <c r="AW178" i="3"/>
  <c r="AX178" i="3"/>
  <c r="AY178" i="3"/>
  <c r="G179" i="3"/>
  <c r="H179" i="3"/>
  <c r="I179" i="3"/>
  <c r="J179" i="3"/>
  <c r="K179" i="3"/>
  <c r="L179" i="3"/>
  <c r="M179" i="3"/>
  <c r="O179" i="3"/>
  <c r="P179" i="3"/>
  <c r="Q179" i="3"/>
  <c r="R179" i="3"/>
  <c r="S179" i="3"/>
  <c r="T179" i="3"/>
  <c r="U179" i="3"/>
  <c r="V179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AI179" i="3"/>
  <c r="AJ179" i="3"/>
  <c r="AK179" i="3"/>
  <c r="AL179" i="3"/>
  <c r="AM179" i="3"/>
  <c r="AN179" i="3"/>
  <c r="AO179" i="3"/>
  <c r="AP179" i="3"/>
  <c r="AQ179" i="3"/>
  <c r="AR179" i="3"/>
  <c r="AS179" i="3"/>
  <c r="AT179" i="3"/>
  <c r="AU179" i="3"/>
  <c r="AV179" i="3"/>
  <c r="AW179" i="3"/>
  <c r="AX179" i="3"/>
  <c r="AY179" i="3"/>
  <c r="G180" i="3"/>
  <c r="H180" i="3"/>
  <c r="I180" i="3"/>
  <c r="J180" i="3"/>
  <c r="K180" i="3"/>
  <c r="L180" i="3"/>
  <c r="M180" i="3"/>
  <c r="O180" i="3"/>
  <c r="P180" i="3"/>
  <c r="Q180" i="3"/>
  <c r="R180" i="3"/>
  <c r="S180" i="3"/>
  <c r="T180" i="3"/>
  <c r="U180" i="3"/>
  <c r="V180" i="3"/>
  <c r="W180" i="3"/>
  <c r="X180" i="3"/>
  <c r="Y180" i="3"/>
  <c r="Z180" i="3"/>
  <c r="AA180" i="3"/>
  <c r="AB180" i="3"/>
  <c r="AC180" i="3"/>
  <c r="AD180" i="3"/>
  <c r="AE180" i="3"/>
  <c r="AF180" i="3"/>
  <c r="AG180" i="3"/>
  <c r="AH180" i="3"/>
  <c r="AI180" i="3"/>
  <c r="AJ180" i="3"/>
  <c r="AK180" i="3"/>
  <c r="AL180" i="3"/>
  <c r="AM180" i="3"/>
  <c r="AN180" i="3"/>
  <c r="AO180" i="3"/>
  <c r="AP180" i="3"/>
  <c r="AQ180" i="3"/>
  <c r="AR180" i="3"/>
  <c r="AS180" i="3"/>
  <c r="AT180" i="3"/>
  <c r="AU180" i="3"/>
  <c r="AV180" i="3"/>
  <c r="AW180" i="3"/>
  <c r="AX180" i="3"/>
  <c r="AY180" i="3"/>
  <c r="G181" i="3"/>
  <c r="H181" i="3"/>
  <c r="I181" i="3"/>
  <c r="J181" i="3"/>
  <c r="K181" i="3"/>
  <c r="L181" i="3"/>
  <c r="M181" i="3"/>
  <c r="O181" i="3"/>
  <c r="P181" i="3"/>
  <c r="Q181" i="3"/>
  <c r="R181" i="3"/>
  <c r="S181" i="3"/>
  <c r="T181" i="3"/>
  <c r="U181" i="3"/>
  <c r="V181" i="3"/>
  <c r="W181" i="3"/>
  <c r="X181" i="3"/>
  <c r="Y181" i="3"/>
  <c r="Z181" i="3"/>
  <c r="AA181" i="3"/>
  <c r="AB181" i="3"/>
  <c r="AC181" i="3"/>
  <c r="AD181" i="3"/>
  <c r="AE181" i="3"/>
  <c r="AF181" i="3"/>
  <c r="AG181" i="3"/>
  <c r="AH181" i="3"/>
  <c r="AI181" i="3"/>
  <c r="AJ181" i="3"/>
  <c r="AK181" i="3"/>
  <c r="AL181" i="3"/>
  <c r="AM181" i="3"/>
  <c r="AN181" i="3"/>
  <c r="AO181" i="3"/>
  <c r="AP181" i="3"/>
  <c r="AQ181" i="3"/>
  <c r="AR181" i="3"/>
  <c r="AS181" i="3"/>
  <c r="AT181" i="3"/>
  <c r="AU181" i="3"/>
  <c r="AV181" i="3"/>
  <c r="AW181" i="3"/>
  <c r="AX181" i="3"/>
  <c r="AY181" i="3"/>
  <c r="G182" i="3"/>
  <c r="H182" i="3"/>
  <c r="I182" i="3"/>
  <c r="J182" i="3"/>
  <c r="K182" i="3"/>
  <c r="L182" i="3"/>
  <c r="M182" i="3"/>
  <c r="O182" i="3"/>
  <c r="P182" i="3"/>
  <c r="Q182" i="3"/>
  <c r="R182" i="3"/>
  <c r="S182" i="3"/>
  <c r="T182" i="3"/>
  <c r="U182" i="3"/>
  <c r="V182" i="3"/>
  <c r="W182" i="3"/>
  <c r="X182" i="3"/>
  <c r="Y182" i="3"/>
  <c r="Z182" i="3"/>
  <c r="AA182" i="3"/>
  <c r="AB182" i="3"/>
  <c r="AC182" i="3"/>
  <c r="AD182" i="3"/>
  <c r="AE182" i="3"/>
  <c r="AF182" i="3"/>
  <c r="AG182" i="3"/>
  <c r="AH182" i="3"/>
  <c r="AI182" i="3"/>
  <c r="AJ182" i="3"/>
  <c r="AK182" i="3"/>
  <c r="AL182" i="3"/>
  <c r="AM182" i="3"/>
  <c r="AN182" i="3"/>
  <c r="AO182" i="3"/>
  <c r="AP182" i="3"/>
  <c r="AQ182" i="3"/>
  <c r="AR182" i="3"/>
  <c r="AS182" i="3"/>
  <c r="AT182" i="3"/>
  <c r="AU182" i="3"/>
  <c r="AV182" i="3"/>
  <c r="AW182" i="3"/>
  <c r="AX182" i="3"/>
  <c r="AY182" i="3"/>
  <c r="G183" i="3"/>
  <c r="H183" i="3"/>
  <c r="I183" i="3"/>
  <c r="J183" i="3"/>
  <c r="K183" i="3"/>
  <c r="L183" i="3"/>
  <c r="M183" i="3"/>
  <c r="O183" i="3"/>
  <c r="P183" i="3"/>
  <c r="Q183" i="3"/>
  <c r="R183" i="3"/>
  <c r="S183" i="3"/>
  <c r="T183" i="3"/>
  <c r="U183" i="3"/>
  <c r="V183" i="3"/>
  <c r="W183" i="3"/>
  <c r="X183" i="3"/>
  <c r="Y183" i="3"/>
  <c r="Z183" i="3"/>
  <c r="AA183" i="3"/>
  <c r="AB183" i="3"/>
  <c r="AC183" i="3"/>
  <c r="AD183" i="3"/>
  <c r="AE183" i="3"/>
  <c r="AF183" i="3"/>
  <c r="AG183" i="3"/>
  <c r="AH183" i="3"/>
  <c r="AI183" i="3"/>
  <c r="AJ183" i="3"/>
  <c r="AK183" i="3"/>
  <c r="AL183" i="3"/>
  <c r="AM183" i="3"/>
  <c r="AN183" i="3"/>
  <c r="AO183" i="3"/>
  <c r="AP183" i="3"/>
  <c r="AQ183" i="3"/>
  <c r="AR183" i="3"/>
  <c r="AS183" i="3"/>
  <c r="AT183" i="3"/>
  <c r="AU183" i="3"/>
  <c r="AV183" i="3"/>
  <c r="AW183" i="3"/>
  <c r="AX183" i="3"/>
  <c r="AY183" i="3"/>
  <c r="G184" i="3"/>
  <c r="H184" i="3"/>
  <c r="I184" i="3"/>
  <c r="J184" i="3"/>
  <c r="K184" i="3"/>
  <c r="L184" i="3"/>
  <c r="M184" i="3"/>
  <c r="O184" i="3"/>
  <c r="P184" i="3"/>
  <c r="Q184" i="3"/>
  <c r="R184" i="3"/>
  <c r="S184" i="3"/>
  <c r="T184" i="3"/>
  <c r="U184" i="3"/>
  <c r="V184" i="3"/>
  <c r="W184" i="3"/>
  <c r="X184" i="3"/>
  <c r="Y184" i="3"/>
  <c r="Z184" i="3"/>
  <c r="AA184" i="3"/>
  <c r="AB184" i="3"/>
  <c r="AC184" i="3"/>
  <c r="AD184" i="3"/>
  <c r="AE184" i="3"/>
  <c r="AF184" i="3"/>
  <c r="AG184" i="3"/>
  <c r="AH184" i="3"/>
  <c r="AI184" i="3"/>
  <c r="AJ184" i="3"/>
  <c r="AK184" i="3"/>
  <c r="AL184" i="3"/>
  <c r="AM184" i="3"/>
  <c r="AN184" i="3"/>
  <c r="AO184" i="3"/>
  <c r="AP184" i="3"/>
  <c r="AQ184" i="3"/>
  <c r="AR184" i="3"/>
  <c r="AS184" i="3"/>
  <c r="AT184" i="3"/>
  <c r="AU184" i="3"/>
  <c r="AV184" i="3"/>
  <c r="AW184" i="3"/>
  <c r="AX184" i="3"/>
  <c r="AY184" i="3"/>
  <c r="G185" i="3"/>
  <c r="H185" i="3"/>
  <c r="I185" i="3"/>
  <c r="J185" i="3"/>
  <c r="K185" i="3"/>
  <c r="L185" i="3"/>
  <c r="M185" i="3"/>
  <c r="O185" i="3"/>
  <c r="P185" i="3"/>
  <c r="Q185" i="3"/>
  <c r="R185" i="3"/>
  <c r="S185" i="3"/>
  <c r="T185" i="3"/>
  <c r="U185" i="3"/>
  <c r="V185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AI185" i="3"/>
  <c r="AJ185" i="3"/>
  <c r="AK185" i="3"/>
  <c r="AL185" i="3"/>
  <c r="AM185" i="3"/>
  <c r="AN185" i="3"/>
  <c r="AO185" i="3"/>
  <c r="AP185" i="3"/>
  <c r="AQ185" i="3"/>
  <c r="AR185" i="3"/>
  <c r="AS185" i="3"/>
  <c r="AT185" i="3"/>
  <c r="AU185" i="3"/>
  <c r="AV185" i="3"/>
  <c r="AW185" i="3"/>
  <c r="AX185" i="3"/>
  <c r="AY185" i="3"/>
  <c r="G186" i="3"/>
  <c r="H186" i="3"/>
  <c r="I186" i="3"/>
  <c r="J186" i="3"/>
  <c r="K186" i="3"/>
  <c r="L186" i="3"/>
  <c r="M186" i="3"/>
  <c r="O186" i="3"/>
  <c r="P186" i="3"/>
  <c r="Q186" i="3"/>
  <c r="R186" i="3"/>
  <c r="S186" i="3"/>
  <c r="T186" i="3"/>
  <c r="U186" i="3"/>
  <c r="V186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AI186" i="3"/>
  <c r="AJ186" i="3"/>
  <c r="AK186" i="3"/>
  <c r="AL186" i="3"/>
  <c r="AM186" i="3"/>
  <c r="AN186" i="3"/>
  <c r="AO186" i="3"/>
  <c r="AP186" i="3"/>
  <c r="AQ186" i="3"/>
  <c r="AR186" i="3"/>
  <c r="AS186" i="3"/>
  <c r="AT186" i="3"/>
  <c r="AU186" i="3"/>
  <c r="AV186" i="3"/>
  <c r="AW186" i="3"/>
  <c r="AX186" i="3"/>
  <c r="AY186" i="3"/>
  <c r="G187" i="3"/>
  <c r="H187" i="3"/>
  <c r="I187" i="3"/>
  <c r="J187" i="3"/>
  <c r="K187" i="3"/>
  <c r="L187" i="3"/>
  <c r="M187" i="3"/>
  <c r="O187" i="3"/>
  <c r="P187" i="3"/>
  <c r="Q187" i="3"/>
  <c r="R187" i="3"/>
  <c r="S187" i="3"/>
  <c r="T187" i="3"/>
  <c r="U187" i="3"/>
  <c r="V187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AI187" i="3"/>
  <c r="AJ187" i="3"/>
  <c r="AK187" i="3"/>
  <c r="AL187" i="3"/>
  <c r="AM187" i="3"/>
  <c r="AN187" i="3"/>
  <c r="AO187" i="3"/>
  <c r="AP187" i="3"/>
  <c r="AQ187" i="3"/>
  <c r="AR187" i="3"/>
  <c r="AS187" i="3"/>
  <c r="AT187" i="3"/>
  <c r="AU187" i="3"/>
  <c r="AV187" i="3"/>
  <c r="AW187" i="3"/>
  <c r="AX187" i="3"/>
  <c r="AY187" i="3"/>
  <c r="G188" i="3"/>
  <c r="H188" i="3"/>
  <c r="I188" i="3"/>
  <c r="J188" i="3"/>
  <c r="K188" i="3"/>
  <c r="L188" i="3"/>
  <c r="M188" i="3"/>
  <c r="O188" i="3"/>
  <c r="P188" i="3"/>
  <c r="Q188" i="3"/>
  <c r="R188" i="3"/>
  <c r="S188" i="3"/>
  <c r="T188" i="3"/>
  <c r="U188" i="3"/>
  <c r="V188" i="3"/>
  <c r="W188" i="3"/>
  <c r="X188" i="3"/>
  <c r="Y188" i="3"/>
  <c r="Z188" i="3"/>
  <c r="AA188" i="3"/>
  <c r="AB188" i="3"/>
  <c r="AC188" i="3"/>
  <c r="AD188" i="3"/>
  <c r="AE188" i="3"/>
  <c r="AF188" i="3"/>
  <c r="AG188" i="3"/>
  <c r="AH188" i="3"/>
  <c r="AI188" i="3"/>
  <c r="AJ188" i="3"/>
  <c r="AK188" i="3"/>
  <c r="AL188" i="3"/>
  <c r="AM188" i="3"/>
  <c r="AN188" i="3"/>
  <c r="AO188" i="3"/>
  <c r="AP188" i="3"/>
  <c r="AQ188" i="3"/>
  <c r="AR188" i="3"/>
  <c r="AS188" i="3"/>
  <c r="AT188" i="3"/>
  <c r="AU188" i="3"/>
  <c r="AV188" i="3"/>
  <c r="AW188" i="3"/>
  <c r="AX188" i="3"/>
  <c r="AY188" i="3"/>
  <c r="G189" i="3"/>
  <c r="H189" i="3"/>
  <c r="I189" i="3"/>
  <c r="J189" i="3"/>
  <c r="K189" i="3"/>
  <c r="L189" i="3"/>
  <c r="M189" i="3"/>
  <c r="O189" i="3"/>
  <c r="P189" i="3"/>
  <c r="Q189" i="3"/>
  <c r="R189" i="3"/>
  <c r="S189" i="3"/>
  <c r="T189" i="3"/>
  <c r="U189" i="3"/>
  <c r="V189" i="3"/>
  <c r="W189" i="3"/>
  <c r="X189" i="3"/>
  <c r="Y189" i="3"/>
  <c r="Z189" i="3"/>
  <c r="AA189" i="3"/>
  <c r="AB189" i="3"/>
  <c r="AC189" i="3"/>
  <c r="AD189" i="3"/>
  <c r="AE189" i="3"/>
  <c r="AF189" i="3"/>
  <c r="AG189" i="3"/>
  <c r="AH189" i="3"/>
  <c r="AI189" i="3"/>
  <c r="AJ189" i="3"/>
  <c r="AK189" i="3"/>
  <c r="AL189" i="3"/>
  <c r="AM189" i="3"/>
  <c r="AN189" i="3"/>
  <c r="AO189" i="3"/>
  <c r="AP189" i="3"/>
  <c r="AQ189" i="3"/>
  <c r="AR189" i="3"/>
  <c r="AS189" i="3"/>
  <c r="AT189" i="3"/>
  <c r="AU189" i="3"/>
  <c r="AV189" i="3"/>
  <c r="AW189" i="3"/>
  <c r="AX189" i="3"/>
  <c r="AY189" i="3"/>
  <c r="G190" i="3"/>
  <c r="H190" i="3"/>
  <c r="I190" i="3"/>
  <c r="J190" i="3"/>
  <c r="K190" i="3"/>
  <c r="L190" i="3"/>
  <c r="M190" i="3"/>
  <c r="O190" i="3"/>
  <c r="P190" i="3"/>
  <c r="Q190" i="3"/>
  <c r="R190" i="3"/>
  <c r="S190" i="3"/>
  <c r="T190" i="3"/>
  <c r="U190" i="3"/>
  <c r="V190" i="3"/>
  <c r="W190" i="3"/>
  <c r="X190" i="3"/>
  <c r="Y190" i="3"/>
  <c r="Z190" i="3"/>
  <c r="AA190" i="3"/>
  <c r="AB190" i="3"/>
  <c r="AC190" i="3"/>
  <c r="AD190" i="3"/>
  <c r="AE190" i="3"/>
  <c r="AF190" i="3"/>
  <c r="AG190" i="3"/>
  <c r="AH190" i="3"/>
  <c r="AI190" i="3"/>
  <c r="AJ190" i="3"/>
  <c r="AK190" i="3"/>
  <c r="AL190" i="3"/>
  <c r="AM190" i="3"/>
  <c r="AN190" i="3"/>
  <c r="AO190" i="3"/>
  <c r="AP190" i="3"/>
  <c r="AQ190" i="3"/>
  <c r="AR190" i="3"/>
  <c r="AS190" i="3"/>
  <c r="AT190" i="3"/>
  <c r="AU190" i="3"/>
  <c r="AV190" i="3"/>
  <c r="AW190" i="3"/>
  <c r="AX190" i="3"/>
  <c r="AY190" i="3"/>
  <c r="G191" i="3"/>
  <c r="H191" i="3"/>
  <c r="I191" i="3"/>
  <c r="J191" i="3"/>
  <c r="K191" i="3"/>
  <c r="L191" i="3"/>
  <c r="M191" i="3"/>
  <c r="O191" i="3"/>
  <c r="P191" i="3"/>
  <c r="Q191" i="3"/>
  <c r="R191" i="3"/>
  <c r="S191" i="3"/>
  <c r="T191" i="3"/>
  <c r="U191" i="3"/>
  <c r="V191" i="3"/>
  <c r="W191" i="3"/>
  <c r="X191" i="3"/>
  <c r="Y191" i="3"/>
  <c r="Z191" i="3"/>
  <c r="AA191" i="3"/>
  <c r="AB191" i="3"/>
  <c r="AC191" i="3"/>
  <c r="AD191" i="3"/>
  <c r="AE191" i="3"/>
  <c r="AF191" i="3"/>
  <c r="AG191" i="3"/>
  <c r="AH191" i="3"/>
  <c r="AI191" i="3"/>
  <c r="AJ191" i="3"/>
  <c r="AK191" i="3"/>
  <c r="AL191" i="3"/>
  <c r="AM191" i="3"/>
  <c r="AN191" i="3"/>
  <c r="AO191" i="3"/>
  <c r="AP191" i="3"/>
  <c r="AQ191" i="3"/>
  <c r="AR191" i="3"/>
  <c r="AS191" i="3"/>
  <c r="AT191" i="3"/>
  <c r="AU191" i="3"/>
  <c r="AV191" i="3"/>
  <c r="AW191" i="3"/>
  <c r="AX191" i="3"/>
  <c r="AY191" i="3"/>
  <c r="G192" i="3"/>
  <c r="H192" i="3"/>
  <c r="I192" i="3"/>
  <c r="J192" i="3"/>
  <c r="K192" i="3"/>
  <c r="L192" i="3"/>
  <c r="M192" i="3"/>
  <c r="O192" i="3"/>
  <c r="P192" i="3"/>
  <c r="Q192" i="3"/>
  <c r="R192" i="3"/>
  <c r="S192" i="3"/>
  <c r="T192" i="3"/>
  <c r="U192" i="3"/>
  <c r="V192" i="3"/>
  <c r="W192" i="3"/>
  <c r="X192" i="3"/>
  <c r="Y192" i="3"/>
  <c r="Z192" i="3"/>
  <c r="AA192" i="3"/>
  <c r="AB192" i="3"/>
  <c r="AC192" i="3"/>
  <c r="AD192" i="3"/>
  <c r="AE192" i="3"/>
  <c r="AF192" i="3"/>
  <c r="AG192" i="3"/>
  <c r="AH192" i="3"/>
  <c r="AI192" i="3"/>
  <c r="AJ192" i="3"/>
  <c r="AK192" i="3"/>
  <c r="AL192" i="3"/>
  <c r="AM192" i="3"/>
  <c r="AN192" i="3"/>
  <c r="AO192" i="3"/>
  <c r="AP192" i="3"/>
  <c r="AQ192" i="3"/>
  <c r="AR192" i="3"/>
  <c r="AS192" i="3"/>
  <c r="AT192" i="3"/>
  <c r="AU192" i="3"/>
  <c r="AV192" i="3"/>
  <c r="AW192" i="3"/>
  <c r="AX192" i="3"/>
  <c r="AY192" i="3"/>
  <c r="G193" i="3"/>
  <c r="H193" i="3"/>
  <c r="I193" i="3"/>
  <c r="J193" i="3"/>
  <c r="K193" i="3"/>
  <c r="L193" i="3"/>
  <c r="M193" i="3"/>
  <c r="O193" i="3"/>
  <c r="P193" i="3"/>
  <c r="Q193" i="3"/>
  <c r="R193" i="3"/>
  <c r="S193" i="3"/>
  <c r="T193" i="3"/>
  <c r="U193" i="3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AI193" i="3"/>
  <c r="AJ193" i="3"/>
  <c r="AK193" i="3"/>
  <c r="AL193" i="3"/>
  <c r="AM193" i="3"/>
  <c r="AN193" i="3"/>
  <c r="AO193" i="3"/>
  <c r="AP193" i="3"/>
  <c r="AQ193" i="3"/>
  <c r="AR193" i="3"/>
  <c r="AS193" i="3"/>
  <c r="AT193" i="3"/>
  <c r="AU193" i="3"/>
  <c r="AV193" i="3"/>
  <c r="AW193" i="3"/>
  <c r="AX193" i="3"/>
  <c r="AY193" i="3"/>
  <c r="G194" i="3"/>
  <c r="H194" i="3"/>
  <c r="I194" i="3"/>
  <c r="J194" i="3"/>
  <c r="K194" i="3"/>
  <c r="L194" i="3"/>
  <c r="M194" i="3"/>
  <c r="O194" i="3"/>
  <c r="P194" i="3"/>
  <c r="Q194" i="3"/>
  <c r="R194" i="3"/>
  <c r="S194" i="3"/>
  <c r="T194" i="3"/>
  <c r="U194" i="3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AI194" i="3"/>
  <c r="AJ194" i="3"/>
  <c r="AK194" i="3"/>
  <c r="AL194" i="3"/>
  <c r="AM194" i="3"/>
  <c r="AN194" i="3"/>
  <c r="AO194" i="3"/>
  <c r="AP194" i="3"/>
  <c r="AQ194" i="3"/>
  <c r="AR194" i="3"/>
  <c r="AS194" i="3"/>
  <c r="AT194" i="3"/>
  <c r="AU194" i="3"/>
  <c r="AV194" i="3"/>
  <c r="AW194" i="3"/>
  <c r="AX194" i="3"/>
  <c r="AY194" i="3"/>
  <c r="G195" i="3"/>
  <c r="H195" i="3"/>
  <c r="I195" i="3"/>
  <c r="J195" i="3"/>
  <c r="K195" i="3"/>
  <c r="L195" i="3"/>
  <c r="M195" i="3"/>
  <c r="O195" i="3"/>
  <c r="P195" i="3"/>
  <c r="Q195" i="3"/>
  <c r="R195" i="3"/>
  <c r="S195" i="3"/>
  <c r="T195" i="3"/>
  <c r="U195" i="3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AI195" i="3"/>
  <c r="AJ195" i="3"/>
  <c r="AK195" i="3"/>
  <c r="AL195" i="3"/>
  <c r="AM195" i="3"/>
  <c r="AN195" i="3"/>
  <c r="AO195" i="3"/>
  <c r="AP195" i="3"/>
  <c r="AQ195" i="3"/>
  <c r="AR195" i="3"/>
  <c r="AS195" i="3"/>
  <c r="AT195" i="3"/>
  <c r="AU195" i="3"/>
  <c r="AV195" i="3"/>
  <c r="AW195" i="3"/>
  <c r="AX195" i="3"/>
  <c r="AY195" i="3"/>
  <c r="G196" i="3"/>
  <c r="H196" i="3"/>
  <c r="I196" i="3"/>
  <c r="J196" i="3"/>
  <c r="K196" i="3"/>
  <c r="L196" i="3"/>
  <c r="M196" i="3"/>
  <c r="O196" i="3"/>
  <c r="P196" i="3"/>
  <c r="Q196" i="3"/>
  <c r="R196" i="3"/>
  <c r="S196" i="3"/>
  <c r="T196" i="3"/>
  <c r="U196" i="3"/>
  <c r="V196" i="3"/>
  <c r="W196" i="3"/>
  <c r="X196" i="3"/>
  <c r="Y196" i="3"/>
  <c r="Z196" i="3"/>
  <c r="AA196" i="3"/>
  <c r="AB196" i="3"/>
  <c r="AC196" i="3"/>
  <c r="AD196" i="3"/>
  <c r="AE196" i="3"/>
  <c r="AF196" i="3"/>
  <c r="AG196" i="3"/>
  <c r="AH196" i="3"/>
  <c r="AI196" i="3"/>
  <c r="AJ196" i="3"/>
  <c r="AK196" i="3"/>
  <c r="AL196" i="3"/>
  <c r="AM196" i="3"/>
  <c r="AN196" i="3"/>
  <c r="AO196" i="3"/>
  <c r="AP196" i="3"/>
  <c r="AQ196" i="3"/>
  <c r="AR196" i="3"/>
  <c r="AS196" i="3"/>
  <c r="AT196" i="3"/>
  <c r="AU196" i="3"/>
  <c r="AV196" i="3"/>
  <c r="AW196" i="3"/>
  <c r="AX196" i="3"/>
  <c r="AY196" i="3"/>
  <c r="G197" i="3"/>
  <c r="H197" i="3"/>
  <c r="I197" i="3"/>
  <c r="J197" i="3"/>
  <c r="K197" i="3"/>
  <c r="L197" i="3"/>
  <c r="M197" i="3"/>
  <c r="O197" i="3"/>
  <c r="P197" i="3"/>
  <c r="Q197" i="3"/>
  <c r="R197" i="3"/>
  <c r="S197" i="3"/>
  <c r="T197" i="3"/>
  <c r="U197" i="3"/>
  <c r="V197" i="3"/>
  <c r="W197" i="3"/>
  <c r="X197" i="3"/>
  <c r="Y197" i="3"/>
  <c r="Z197" i="3"/>
  <c r="AA197" i="3"/>
  <c r="AB197" i="3"/>
  <c r="AC197" i="3"/>
  <c r="AD197" i="3"/>
  <c r="AE197" i="3"/>
  <c r="AF197" i="3"/>
  <c r="AG197" i="3"/>
  <c r="AH197" i="3"/>
  <c r="AI197" i="3"/>
  <c r="AJ197" i="3"/>
  <c r="AK197" i="3"/>
  <c r="AL197" i="3"/>
  <c r="AM197" i="3"/>
  <c r="AN197" i="3"/>
  <c r="AO197" i="3"/>
  <c r="AP197" i="3"/>
  <c r="AQ197" i="3"/>
  <c r="AR197" i="3"/>
  <c r="AS197" i="3"/>
  <c r="AT197" i="3"/>
  <c r="AU197" i="3"/>
  <c r="AV197" i="3"/>
  <c r="AW197" i="3"/>
  <c r="AX197" i="3"/>
  <c r="AY197" i="3"/>
  <c r="G198" i="3"/>
  <c r="H198" i="3"/>
  <c r="I198" i="3"/>
  <c r="J198" i="3"/>
  <c r="K198" i="3"/>
  <c r="L198" i="3"/>
  <c r="M198" i="3"/>
  <c r="O198" i="3"/>
  <c r="P198" i="3"/>
  <c r="Q198" i="3"/>
  <c r="R198" i="3"/>
  <c r="S198" i="3"/>
  <c r="T198" i="3"/>
  <c r="U198" i="3"/>
  <c r="V198" i="3"/>
  <c r="W198" i="3"/>
  <c r="X198" i="3"/>
  <c r="Y198" i="3"/>
  <c r="Z198" i="3"/>
  <c r="AA198" i="3"/>
  <c r="AB198" i="3"/>
  <c r="AC198" i="3"/>
  <c r="AD198" i="3"/>
  <c r="AE198" i="3"/>
  <c r="AF198" i="3"/>
  <c r="AG198" i="3"/>
  <c r="AH198" i="3"/>
  <c r="AI198" i="3"/>
  <c r="AJ198" i="3"/>
  <c r="AK198" i="3"/>
  <c r="AL198" i="3"/>
  <c r="AM198" i="3"/>
  <c r="AN198" i="3"/>
  <c r="AO198" i="3"/>
  <c r="AP198" i="3"/>
  <c r="AQ198" i="3"/>
  <c r="AR198" i="3"/>
  <c r="AS198" i="3"/>
  <c r="AT198" i="3"/>
  <c r="AU198" i="3"/>
  <c r="AV198" i="3"/>
  <c r="AW198" i="3"/>
  <c r="AX198" i="3"/>
  <c r="AY198" i="3"/>
  <c r="G199" i="3"/>
  <c r="H199" i="3"/>
  <c r="I199" i="3"/>
  <c r="J199" i="3"/>
  <c r="K199" i="3"/>
  <c r="L199" i="3"/>
  <c r="M199" i="3"/>
  <c r="O199" i="3"/>
  <c r="P199" i="3"/>
  <c r="Q199" i="3"/>
  <c r="R199" i="3"/>
  <c r="S199" i="3"/>
  <c r="T199" i="3"/>
  <c r="U199" i="3"/>
  <c r="V199" i="3"/>
  <c r="W199" i="3"/>
  <c r="X199" i="3"/>
  <c r="Y199" i="3"/>
  <c r="Z199" i="3"/>
  <c r="AA199" i="3"/>
  <c r="AB199" i="3"/>
  <c r="AC199" i="3"/>
  <c r="AD199" i="3"/>
  <c r="AE199" i="3"/>
  <c r="AF199" i="3"/>
  <c r="AG199" i="3"/>
  <c r="AH199" i="3"/>
  <c r="AI199" i="3"/>
  <c r="AJ199" i="3"/>
  <c r="AK199" i="3"/>
  <c r="AL199" i="3"/>
  <c r="AM199" i="3"/>
  <c r="AN199" i="3"/>
  <c r="AO199" i="3"/>
  <c r="AP199" i="3"/>
  <c r="AQ199" i="3"/>
  <c r="AR199" i="3"/>
  <c r="AS199" i="3"/>
  <c r="AT199" i="3"/>
  <c r="AU199" i="3"/>
  <c r="AV199" i="3"/>
  <c r="AW199" i="3"/>
  <c r="AX199" i="3"/>
  <c r="AY199" i="3"/>
  <c r="G200" i="3"/>
  <c r="H200" i="3"/>
  <c r="I200" i="3"/>
  <c r="J200" i="3"/>
  <c r="K200" i="3"/>
  <c r="L200" i="3"/>
  <c r="M200" i="3"/>
  <c r="O200" i="3"/>
  <c r="P200" i="3"/>
  <c r="Q200" i="3"/>
  <c r="R200" i="3"/>
  <c r="S200" i="3"/>
  <c r="T200" i="3"/>
  <c r="U200" i="3"/>
  <c r="V200" i="3"/>
  <c r="W200" i="3"/>
  <c r="X200" i="3"/>
  <c r="Y200" i="3"/>
  <c r="Z200" i="3"/>
  <c r="AA200" i="3"/>
  <c r="AB200" i="3"/>
  <c r="AC200" i="3"/>
  <c r="AD200" i="3"/>
  <c r="AE200" i="3"/>
  <c r="AF200" i="3"/>
  <c r="AG200" i="3"/>
  <c r="AH200" i="3"/>
  <c r="AI200" i="3"/>
  <c r="AJ200" i="3"/>
  <c r="AK200" i="3"/>
  <c r="AL200" i="3"/>
  <c r="AM200" i="3"/>
  <c r="AN200" i="3"/>
  <c r="AO200" i="3"/>
  <c r="AP200" i="3"/>
  <c r="AQ200" i="3"/>
  <c r="AR200" i="3"/>
  <c r="AS200" i="3"/>
  <c r="AT200" i="3"/>
  <c r="AU200" i="3"/>
  <c r="AV200" i="3"/>
  <c r="AW200" i="3"/>
  <c r="AX200" i="3"/>
  <c r="AY200" i="3"/>
  <c r="G201" i="3"/>
  <c r="H201" i="3"/>
  <c r="I201" i="3"/>
  <c r="J201" i="3"/>
  <c r="K201" i="3"/>
  <c r="L201" i="3"/>
  <c r="M201" i="3"/>
  <c r="O201" i="3"/>
  <c r="P201" i="3"/>
  <c r="Q201" i="3"/>
  <c r="R201" i="3"/>
  <c r="S201" i="3"/>
  <c r="T201" i="3"/>
  <c r="U201" i="3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AI201" i="3"/>
  <c r="AJ201" i="3"/>
  <c r="AK201" i="3"/>
  <c r="AL201" i="3"/>
  <c r="AM201" i="3"/>
  <c r="AN201" i="3"/>
  <c r="AO201" i="3"/>
  <c r="AP201" i="3"/>
  <c r="AQ201" i="3"/>
  <c r="AR201" i="3"/>
  <c r="AS201" i="3"/>
  <c r="AT201" i="3"/>
  <c r="AU201" i="3"/>
  <c r="AV201" i="3"/>
  <c r="AW201" i="3"/>
  <c r="AX201" i="3"/>
  <c r="AY201" i="3"/>
  <c r="G202" i="3"/>
  <c r="H202" i="3"/>
  <c r="I202" i="3"/>
  <c r="J202" i="3"/>
  <c r="K202" i="3"/>
  <c r="L202" i="3"/>
  <c r="M202" i="3"/>
  <c r="O202" i="3"/>
  <c r="P202" i="3"/>
  <c r="Q202" i="3"/>
  <c r="R202" i="3"/>
  <c r="S202" i="3"/>
  <c r="T202" i="3"/>
  <c r="U202" i="3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AI202" i="3"/>
  <c r="AJ202" i="3"/>
  <c r="AK202" i="3"/>
  <c r="AL202" i="3"/>
  <c r="AM202" i="3"/>
  <c r="AN202" i="3"/>
  <c r="AO202" i="3"/>
  <c r="AP202" i="3"/>
  <c r="AQ202" i="3"/>
  <c r="AR202" i="3"/>
  <c r="AS202" i="3"/>
  <c r="AT202" i="3"/>
  <c r="AU202" i="3"/>
  <c r="AV202" i="3"/>
  <c r="AW202" i="3"/>
  <c r="AX202" i="3"/>
  <c r="AY202" i="3"/>
  <c r="G203" i="3"/>
  <c r="H203" i="3"/>
  <c r="I203" i="3"/>
  <c r="J203" i="3"/>
  <c r="K203" i="3"/>
  <c r="L203" i="3"/>
  <c r="M203" i="3"/>
  <c r="O203" i="3"/>
  <c r="P203" i="3"/>
  <c r="Q203" i="3"/>
  <c r="R203" i="3"/>
  <c r="S203" i="3"/>
  <c r="T203" i="3"/>
  <c r="U203" i="3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AI203" i="3"/>
  <c r="AJ203" i="3"/>
  <c r="AK203" i="3"/>
  <c r="AL203" i="3"/>
  <c r="AM203" i="3"/>
  <c r="AN203" i="3"/>
  <c r="AO203" i="3"/>
  <c r="AP203" i="3"/>
  <c r="AQ203" i="3"/>
  <c r="AR203" i="3"/>
  <c r="AS203" i="3"/>
  <c r="AT203" i="3"/>
  <c r="AU203" i="3"/>
  <c r="AV203" i="3"/>
  <c r="AW203" i="3"/>
  <c r="AX203" i="3"/>
  <c r="AY203" i="3"/>
  <c r="G204" i="3"/>
  <c r="H204" i="3"/>
  <c r="I204" i="3"/>
  <c r="J204" i="3"/>
  <c r="K204" i="3"/>
  <c r="L204" i="3"/>
  <c r="M204" i="3"/>
  <c r="O204" i="3"/>
  <c r="P204" i="3"/>
  <c r="Q204" i="3"/>
  <c r="R204" i="3"/>
  <c r="S204" i="3"/>
  <c r="T204" i="3"/>
  <c r="U204" i="3"/>
  <c r="V204" i="3"/>
  <c r="W204" i="3"/>
  <c r="X204" i="3"/>
  <c r="Y204" i="3"/>
  <c r="Z204" i="3"/>
  <c r="AA204" i="3"/>
  <c r="AB204" i="3"/>
  <c r="AC204" i="3"/>
  <c r="AD204" i="3"/>
  <c r="AE204" i="3"/>
  <c r="AF204" i="3"/>
  <c r="AG204" i="3"/>
  <c r="AH204" i="3"/>
  <c r="AI204" i="3"/>
  <c r="AJ204" i="3"/>
  <c r="AK204" i="3"/>
  <c r="AL204" i="3"/>
  <c r="AM204" i="3"/>
  <c r="AN204" i="3"/>
  <c r="AO204" i="3"/>
  <c r="AP204" i="3"/>
  <c r="AQ204" i="3"/>
  <c r="AR204" i="3"/>
  <c r="AS204" i="3"/>
  <c r="AT204" i="3"/>
  <c r="AU204" i="3"/>
  <c r="AV204" i="3"/>
  <c r="AW204" i="3"/>
  <c r="AX204" i="3"/>
  <c r="AY204" i="3"/>
  <c r="G205" i="3"/>
  <c r="H205" i="3"/>
  <c r="I205" i="3"/>
  <c r="J205" i="3"/>
  <c r="K205" i="3"/>
  <c r="L205" i="3"/>
  <c r="M205" i="3"/>
  <c r="O205" i="3"/>
  <c r="P205" i="3"/>
  <c r="Q205" i="3"/>
  <c r="R205" i="3"/>
  <c r="S205" i="3"/>
  <c r="T205" i="3"/>
  <c r="U205" i="3"/>
  <c r="V205" i="3"/>
  <c r="W205" i="3"/>
  <c r="X205" i="3"/>
  <c r="Y205" i="3"/>
  <c r="Z205" i="3"/>
  <c r="AA205" i="3"/>
  <c r="AB205" i="3"/>
  <c r="AC205" i="3"/>
  <c r="AD205" i="3"/>
  <c r="AE205" i="3"/>
  <c r="AF205" i="3"/>
  <c r="AG205" i="3"/>
  <c r="AH205" i="3"/>
  <c r="AI205" i="3"/>
  <c r="AJ205" i="3"/>
  <c r="AK205" i="3"/>
  <c r="AL205" i="3"/>
  <c r="AM205" i="3"/>
  <c r="AN205" i="3"/>
  <c r="AO205" i="3"/>
  <c r="AP205" i="3"/>
  <c r="AQ205" i="3"/>
  <c r="AR205" i="3"/>
  <c r="AS205" i="3"/>
  <c r="AT205" i="3"/>
  <c r="AU205" i="3"/>
  <c r="AV205" i="3"/>
  <c r="AW205" i="3"/>
  <c r="AX205" i="3"/>
  <c r="AY205" i="3"/>
  <c r="G206" i="3"/>
  <c r="H206" i="3"/>
  <c r="I206" i="3"/>
  <c r="J206" i="3"/>
  <c r="K206" i="3"/>
  <c r="L206" i="3"/>
  <c r="M206" i="3"/>
  <c r="O206" i="3"/>
  <c r="P206" i="3"/>
  <c r="Q206" i="3"/>
  <c r="R206" i="3"/>
  <c r="S206" i="3"/>
  <c r="T206" i="3"/>
  <c r="U206" i="3"/>
  <c r="V206" i="3"/>
  <c r="W206" i="3"/>
  <c r="X206" i="3"/>
  <c r="Y206" i="3"/>
  <c r="Z206" i="3"/>
  <c r="AA206" i="3"/>
  <c r="AB206" i="3"/>
  <c r="AC206" i="3"/>
  <c r="AD206" i="3"/>
  <c r="AE206" i="3"/>
  <c r="AF206" i="3"/>
  <c r="AG206" i="3"/>
  <c r="AH206" i="3"/>
  <c r="AI206" i="3"/>
  <c r="AJ206" i="3"/>
  <c r="AK206" i="3"/>
  <c r="AL206" i="3"/>
  <c r="AM206" i="3"/>
  <c r="AN206" i="3"/>
  <c r="AO206" i="3"/>
  <c r="AP206" i="3"/>
  <c r="AQ206" i="3"/>
  <c r="AR206" i="3"/>
  <c r="AS206" i="3"/>
  <c r="AT206" i="3"/>
  <c r="AU206" i="3"/>
  <c r="AV206" i="3"/>
  <c r="AW206" i="3"/>
  <c r="AX206" i="3"/>
  <c r="AY206" i="3"/>
  <c r="DF126" i="3"/>
  <c r="DE126" i="3"/>
  <c r="S126" i="3" s="1"/>
  <c r="DD126" i="3"/>
  <c r="R126" i="3" s="1"/>
  <c r="DC126" i="3"/>
  <c r="Q126" i="3" s="1"/>
  <c r="DB126" i="3"/>
  <c r="P126" i="3" s="1"/>
  <c r="DA126" i="3"/>
  <c r="O126" i="3" s="1"/>
  <c r="DF125" i="3"/>
  <c r="T125" i="3" s="1"/>
  <c r="DE125" i="3"/>
  <c r="S125" i="3" s="1"/>
  <c r="DD125" i="3"/>
  <c r="R125" i="3" s="1"/>
  <c r="DC125" i="3"/>
  <c r="Q125" i="3" s="1"/>
  <c r="DB125" i="3"/>
  <c r="DA125" i="3"/>
  <c r="DF124" i="3"/>
  <c r="T124" i="3" s="1"/>
  <c r="DE124" i="3"/>
  <c r="S124" i="3" s="1"/>
  <c r="DD124" i="3"/>
  <c r="R124" i="3" s="1"/>
  <c r="DC124" i="3"/>
  <c r="Q124" i="3" s="1"/>
  <c r="DB124" i="3"/>
  <c r="P124" i="3" s="1"/>
  <c r="DA124" i="3"/>
  <c r="O124" i="3" s="1"/>
  <c r="DF122" i="3"/>
  <c r="T122" i="3" s="1"/>
  <c r="DE122" i="3"/>
  <c r="DD122" i="3"/>
  <c r="R122" i="3" s="1"/>
  <c r="DC122" i="3"/>
  <c r="Q122" i="3" s="1"/>
  <c r="DB122" i="3"/>
  <c r="P122" i="3" s="1"/>
  <c r="DA122" i="3"/>
  <c r="O122" i="3" s="1"/>
  <c r="DF121" i="3"/>
  <c r="T121" i="3" s="1"/>
  <c r="DE121" i="3"/>
  <c r="S121" i="3" s="1"/>
  <c r="DD121" i="3"/>
  <c r="R121" i="3" s="1"/>
  <c r="DC121" i="3"/>
  <c r="Q121" i="3" s="1"/>
  <c r="DB121" i="3"/>
  <c r="DA121" i="3"/>
  <c r="DF120" i="3"/>
  <c r="T120" i="3" s="1"/>
  <c r="DE120" i="3"/>
  <c r="S120" i="3" s="1"/>
  <c r="DD120" i="3"/>
  <c r="R120" i="3" s="1"/>
  <c r="DC120" i="3"/>
  <c r="Q120" i="3" s="1"/>
  <c r="DB120" i="3"/>
  <c r="P120" i="3" s="1"/>
  <c r="DA120" i="3"/>
  <c r="O120" i="3" s="1"/>
  <c r="N100" i="3" l="1"/>
  <c r="N122" i="3"/>
  <c r="N35" i="3"/>
  <c r="N137" i="3"/>
  <c r="N125" i="3"/>
  <c r="N103" i="3"/>
  <c r="N94" i="3"/>
  <c r="N56" i="3"/>
  <c r="N68" i="3"/>
  <c r="N92" i="3"/>
  <c r="N83" i="3"/>
  <c r="N97" i="3"/>
  <c r="N104" i="3"/>
  <c r="N180" i="3"/>
  <c r="N89" i="3"/>
  <c r="N77" i="3"/>
  <c r="N53" i="3"/>
  <c r="N177" i="3"/>
  <c r="N165" i="3"/>
  <c r="N86" i="3"/>
  <c r="N74" i="3"/>
  <c r="N58" i="3"/>
  <c r="N127" i="3"/>
  <c r="N147" i="3"/>
  <c r="N143" i="3"/>
  <c r="N134" i="3"/>
  <c r="N82" i="3"/>
  <c r="N79" i="3"/>
  <c r="N101" i="3"/>
  <c r="N98" i="3"/>
  <c r="N95" i="3"/>
  <c r="N62" i="3"/>
  <c r="N99" i="3"/>
  <c r="N126" i="3"/>
  <c r="N120" i="3"/>
  <c r="N117" i="3"/>
  <c r="N114" i="3"/>
  <c r="N111" i="3"/>
  <c r="N108" i="3"/>
  <c r="N105" i="3"/>
  <c r="N195" i="3"/>
  <c r="N186" i="3"/>
  <c r="N174" i="3"/>
  <c r="N162" i="3"/>
  <c r="N159" i="3"/>
  <c r="N156" i="3"/>
  <c r="N124" i="3"/>
  <c r="N121" i="3"/>
  <c r="N118" i="3"/>
  <c r="N115" i="3"/>
  <c r="N112" i="3"/>
  <c r="N109" i="3"/>
  <c r="N106" i="3"/>
  <c r="N206" i="3"/>
  <c r="N203" i="3"/>
  <c r="N200" i="3"/>
  <c r="N170" i="3"/>
  <c r="N149" i="3"/>
  <c r="N33" i="3"/>
  <c r="N27" i="3"/>
  <c r="N21" i="3"/>
  <c r="N175" i="3"/>
  <c r="N153" i="3"/>
  <c r="N151" i="3"/>
  <c r="N55" i="3"/>
  <c r="N52" i="3"/>
  <c r="N19" i="3"/>
  <c r="N16" i="3"/>
  <c r="N13" i="3"/>
  <c r="N7" i="3"/>
  <c r="N23" i="3"/>
  <c r="N20" i="3"/>
  <c r="N11" i="3"/>
  <c r="N141" i="3"/>
  <c r="N129" i="3"/>
  <c r="N102" i="3"/>
  <c r="N96" i="3"/>
  <c r="N93" i="3"/>
  <c r="N90" i="3"/>
  <c r="N87" i="3"/>
  <c r="N84" i="3"/>
  <c r="N81" i="3"/>
  <c r="N78" i="3"/>
  <c r="N72" i="3"/>
  <c r="N69" i="3"/>
  <c r="N51" i="3"/>
  <c r="N45" i="3"/>
  <c r="N39" i="3"/>
  <c r="N36" i="3"/>
  <c r="N22" i="3"/>
  <c r="N199" i="3"/>
  <c r="N191" i="3"/>
  <c r="N155" i="3"/>
  <c r="N150" i="3"/>
  <c r="N66" i="3"/>
  <c r="N63" i="3"/>
  <c r="N205" i="3"/>
  <c r="N196" i="3"/>
  <c r="N193" i="3"/>
  <c r="N139" i="3"/>
  <c r="N133" i="3"/>
  <c r="N15" i="3"/>
  <c r="N190" i="3"/>
  <c r="N187" i="3"/>
  <c r="N184" i="3"/>
  <c r="N181" i="3"/>
  <c r="N178" i="3"/>
  <c r="N172" i="3"/>
  <c r="N154" i="3"/>
  <c r="N49" i="3"/>
  <c r="N46" i="3"/>
  <c r="N43" i="3"/>
  <c r="N37" i="3"/>
  <c r="N31" i="3"/>
  <c r="N197" i="3"/>
  <c r="N123" i="3"/>
  <c r="N110" i="3"/>
  <c r="N188" i="3"/>
  <c r="N167" i="3"/>
  <c r="N161" i="3"/>
  <c r="N158" i="3"/>
  <c r="N146" i="3"/>
  <c r="N50" i="3"/>
  <c r="N47" i="3"/>
  <c r="N204" i="3"/>
  <c r="N138" i="3"/>
  <c r="N135" i="3"/>
  <c r="N132" i="3"/>
  <c r="N40" i="3"/>
  <c r="N24" i="3"/>
  <c r="N8" i="3"/>
  <c r="N169" i="3"/>
  <c r="N144" i="3"/>
  <c r="N194" i="3"/>
  <c r="N166" i="3"/>
  <c r="N163" i="3"/>
  <c r="N160" i="3"/>
  <c r="N157" i="3"/>
  <c r="N60" i="3"/>
  <c r="N44" i="3"/>
  <c r="N28" i="3"/>
  <c r="N12" i="3"/>
  <c r="N136" i="3"/>
  <c r="N130" i="3"/>
  <c r="N57" i="3"/>
  <c r="N42" i="3"/>
  <c r="N41" i="3"/>
  <c r="N26" i="3"/>
  <c r="N25" i="3"/>
  <c r="N10" i="3"/>
  <c r="N9" i="3"/>
  <c r="N201" i="3"/>
  <c r="N185" i="3"/>
  <c r="N183" i="3"/>
  <c r="N182" i="3"/>
  <c r="N179" i="3"/>
  <c r="N176" i="3"/>
  <c r="N148" i="3"/>
  <c r="N91" i="3"/>
  <c r="N88" i="3"/>
  <c r="N85" i="3"/>
  <c r="N76" i="3"/>
  <c r="N73" i="3"/>
  <c r="N71" i="3"/>
  <c r="N70" i="3"/>
  <c r="N54" i="3"/>
  <c r="N38" i="3"/>
  <c r="N198" i="3"/>
  <c r="N173" i="3"/>
  <c r="N145" i="3"/>
  <c r="N64" i="3"/>
  <c r="N48" i="3"/>
  <c r="N32" i="3"/>
  <c r="N192" i="3"/>
  <c r="N164" i="3"/>
  <c r="N61" i="3"/>
  <c r="N30" i="3"/>
  <c r="N29" i="3"/>
  <c r="N14" i="3"/>
  <c r="N189" i="3"/>
  <c r="N152" i="3"/>
  <c r="N140" i="3"/>
  <c r="N131" i="3"/>
  <c r="N128" i="3"/>
  <c r="N119" i="3"/>
  <c r="N116" i="3"/>
  <c r="N113" i="3"/>
  <c r="N202" i="3"/>
  <c r="N107" i="3"/>
  <c r="N75" i="3"/>
  <c r="N171" i="3"/>
  <c r="N168" i="3"/>
  <c r="N65" i="3"/>
  <c r="N34" i="3"/>
  <c r="N18" i="3"/>
  <c r="N17" i="3"/>
  <c r="IK23" i="3" l="1"/>
  <c r="IJ23" i="3"/>
  <c r="II23" i="3"/>
  <c r="IH23" i="3"/>
  <c r="IG23" i="3"/>
  <c r="IF23" i="3"/>
  <c r="DF28" i="3" l="1"/>
  <c r="T28" i="3" s="1"/>
  <c r="DE28" i="3"/>
  <c r="S28" i="3" s="1"/>
  <c r="DD28" i="3"/>
  <c r="R28" i="3" s="1"/>
  <c r="DC28" i="3"/>
  <c r="Q28" i="3" s="1"/>
  <c r="DB28" i="3"/>
  <c r="P28" i="3" s="1"/>
  <c r="DA28" i="3"/>
  <c r="O28" i="3" s="1"/>
  <c r="DF27" i="3"/>
  <c r="T27" i="3" s="1"/>
  <c r="DE27" i="3"/>
  <c r="S27" i="3" s="1"/>
  <c r="DD27" i="3"/>
  <c r="R27" i="3" s="1"/>
  <c r="DC27" i="3"/>
  <c r="Q27" i="3" s="1"/>
  <c r="DB27" i="3"/>
  <c r="P27" i="3" s="1"/>
  <c r="DA27" i="3"/>
  <c r="O27" i="3" s="1"/>
  <c r="DF26" i="3"/>
  <c r="T26" i="3" s="1"/>
  <c r="DE26" i="3"/>
  <c r="S26" i="3" s="1"/>
  <c r="DD26" i="3"/>
  <c r="R26" i="3" s="1"/>
  <c r="DC26" i="3"/>
  <c r="Q26" i="3" s="1"/>
  <c r="DB26" i="3"/>
  <c r="P26" i="3" s="1"/>
  <c r="DA26" i="3"/>
  <c r="O26" i="3" s="1"/>
  <c r="DF25" i="3"/>
  <c r="T25" i="3" s="1"/>
  <c r="DE25" i="3"/>
  <c r="S25" i="3" s="1"/>
  <c r="DD25" i="3"/>
  <c r="R25" i="3" s="1"/>
  <c r="DC25" i="3"/>
  <c r="Q25" i="3" s="1"/>
  <c r="DB25" i="3"/>
  <c r="P25" i="3" s="1"/>
  <c r="DA25" i="3"/>
  <c r="O25" i="3" s="1"/>
  <c r="L36" i="4" l="1"/>
  <c r="K8" i="4"/>
  <c r="DF10" i="3" l="1"/>
  <c r="T10" i="3" s="1"/>
  <c r="DE10" i="3"/>
  <c r="S10" i="3" s="1"/>
  <c r="DD10" i="3"/>
  <c r="R10" i="3" s="1"/>
  <c r="DC10" i="3"/>
  <c r="Q10" i="3" s="1"/>
  <c r="DB10" i="3"/>
  <c r="P10" i="3" s="1"/>
  <c r="DA10" i="3"/>
  <c r="O10" i="3" s="1"/>
  <c r="DF92" i="3" l="1"/>
  <c r="T92" i="3" s="1"/>
  <c r="DE92" i="3"/>
  <c r="S92" i="3" s="1"/>
  <c r="DD92" i="3"/>
  <c r="R92" i="3" s="1"/>
  <c r="DC92" i="3"/>
  <c r="Q92" i="3" s="1"/>
  <c r="DB92" i="3"/>
  <c r="P92" i="3" s="1"/>
  <c r="DA92" i="3"/>
  <c r="O92" i="3" s="1"/>
  <c r="DF91" i="3"/>
  <c r="T91" i="3" s="1"/>
  <c r="DE91" i="3"/>
  <c r="S91" i="3" s="1"/>
  <c r="DD91" i="3"/>
  <c r="R91" i="3" s="1"/>
  <c r="DC91" i="3"/>
  <c r="Q91" i="3" s="1"/>
  <c r="DB91" i="3"/>
  <c r="P91" i="3" s="1"/>
  <c r="DA91" i="3"/>
  <c r="O91" i="3" s="1"/>
  <c r="DF90" i="3"/>
  <c r="T90" i="3" s="1"/>
  <c r="DE90" i="3"/>
  <c r="S90" i="3" s="1"/>
  <c r="DD90" i="3"/>
  <c r="R90" i="3" s="1"/>
  <c r="DC90" i="3"/>
  <c r="Q90" i="3" s="1"/>
  <c r="DB90" i="3"/>
  <c r="P90" i="3" s="1"/>
  <c r="DA90" i="3"/>
  <c r="O90" i="3" s="1"/>
  <c r="DA88" i="3"/>
  <c r="O88" i="3" s="1"/>
  <c r="DB88" i="3"/>
  <c r="P88" i="3" s="1"/>
  <c r="DC88" i="3"/>
  <c r="Q88" i="3" s="1"/>
  <c r="DD88" i="3"/>
  <c r="R88" i="3" s="1"/>
  <c r="DE88" i="3"/>
  <c r="S88" i="3" s="1"/>
  <c r="DF88" i="3"/>
  <c r="T88" i="3" s="1"/>
  <c r="BM93" i="3" l="1"/>
  <c r="BL93" i="3"/>
  <c r="BK93" i="3"/>
  <c r="BJ93" i="3"/>
  <c r="BI93" i="3"/>
  <c r="BH93" i="3"/>
  <c r="BM97" i="3" l="1"/>
  <c r="BL97" i="3"/>
  <c r="BK97" i="3"/>
  <c r="BJ97" i="3"/>
  <c r="BI97" i="3"/>
  <c r="BH97" i="3"/>
  <c r="BM96" i="3"/>
  <c r="BL96" i="3"/>
  <c r="BK96" i="3"/>
  <c r="BJ96" i="3"/>
  <c r="BI96" i="3"/>
  <c r="BH96" i="3"/>
  <c r="BM95" i="3"/>
  <c r="BL95" i="3"/>
  <c r="BK95" i="3"/>
  <c r="BJ95" i="3"/>
  <c r="BI95" i="3"/>
  <c r="BH95" i="3"/>
  <c r="BM94" i="3"/>
  <c r="BL94" i="3"/>
  <c r="BK94" i="3"/>
  <c r="BJ94" i="3"/>
  <c r="BI94" i="3"/>
  <c r="BH94" i="3"/>
  <c r="I142" i="3" l="1"/>
  <c r="N142" i="3" s="1"/>
  <c r="K142" i="3" l="1"/>
  <c r="J103" i="3" l="1"/>
  <c r="DF82" i="3"/>
  <c r="T82" i="3" s="1"/>
  <c r="DE82" i="3"/>
  <c r="S82" i="3" s="1"/>
  <c r="DD82" i="3"/>
  <c r="R82" i="3" s="1"/>
  <c r="DC82" i="3"/>
  <c r="Q82" i="3" s="1"/>
  <c r="DB82" i="3"/>
  <c r="P82" i="3" s="1"/>
  <c r="DA82" i="3"/>
  <c r="O82" i="3" s="1"/>
  <c r="DF81" i="3"/>
  <c r="T81" i="3" s="1"/>
  <c r="DE81" i="3"/>
  <c r="S81" i="3" s="1"/>
  <c r="DD81" i="3"/>
  <c r="R81" i="3" s="1"/>
  <c r="DC81" i="3"/>
  <c r="Q81" i="3" s="1"/>
  <c r="DB81" i="3"/>
  <c r="P81" i="3" s="1"/>
  <c r="DA81" i="3"/>
  <c r="O81" i="3" s="1"/>
  <c r="BH48" i="3" l="1"/>
  <c r="BI48" i="3"/>
  <c r="BJ48" i="3"/>
  <c r="BK48" i="3"/>
  <c r="BL48" i="3"/>
  <c r="BM48" i="3"/>
  <c r="BM74" i="3" l="1"/>
  <c r="BL74" i="3"/>
  <c r="BK74" i="3"/>
  <c r="BJ74" i="3"/>
  <c r="BI74" i="3"/>
  <c r="BH74" i="3"/>
  <c r="BM73" i="3"/>
  <c r="BL73" i="3"/>
  <c r="BK73" i="3"/>
  <c r="BJ73" i="3"/>
  <c r="BI73" i="3"/>
  <c r="BH73" i="3"/>
  <c r="K85" i="4" l="1"/>
  <c r="DF118" i="3" l="1"/>
  <c r="T118" i="3" s="1"/>
  <c r="DE118" i="3"/>
  <c r="S118" i="3" s="1"/>
  <c r="DD118" i="3"/>
  <c r="R118" i="3" s="1"/>
  <c r="DC118" i="3"/>
  <c r="Q118" i="3" s="1"/>
  <c r="DB118" i="3"/>
  <c r="P118" i="3" s="1"/>
  <c r="DA118" i="3"/>
  <c r="O118" i="3" s="1"/>
  <c r="DF117" i="3"/>
  <c r="T117" i="3" s="1"/>
  <c r="DE117" i="3"/>
  <c r="S117" i="3" s="1"/>
  <c r="DD117" i="3"/>
  <c r="R117" i="3" s="1"/>
  <c r="DC117" i="3"/>
  <c r="Q117" i="3" s="1"/>
  <c r="DB117" i="3"/>
  <c r="P117" i="3" s="1"/>
  <c r="DA117" i="3"/>
  <c r="O117" i="3" s="1"/>
  <c r="DF115" i="3"/>
  <c r="T115" i="3" s="1"/>
  <c r="DE115" i="3"/>
  <c r="S115" i="3" s="1"/>
  <c r="DD115" i="3"/>
  <c r="R115" i="3" s="1"/>
  <c r="DC115" i="3"/>
  <c r="Q115" i="3" s="1"/>
  <c r="DB115" i="3"/>
  <c r="P115" i="3" s="1"/>
  <c r="DA115" i="3"/>
  <c r="O115" i="3" s="1"/>
  <c r="DF114" i="3"/>
  <c r="T114" i="3" s="1"/>
  <c r="DE114" i="3"/>
  <c r="S114" i="3" s="1"/>
  <c r="DD114" i="3"/>
  <c r="R114" i="3" s="1"/>
  <c r="DC114" i="3"/>
  <c r="Q114" i="3" s="1"/>
  <c r="DB114" i="3"/>
  <c r="P114" i="3" s="1"/>
  <c r="DA114" i="3"/>
  <c r="O114" i="3" s="1"/>
  <c r="DF112" i="3"/>
  <c r="T112" i="3" s="1"/>
  <c r="DE112" i="3"/>
  <c r="S112" i="3" s="1"/>
  <c r="DD112" i="3"/>
  <c r="R112" i="3" s="1"/>
  <c r="DC112" i="3"/>
  <c r="Q112" i="3" s="1"/>
  <c r="DB112" i="3"/>
  <c r="P112" i="3" s="1"/>
  <c r="DA112" i="3"/>
  <c r="O112" i="3" s="1"/>
  <c r="DF111" i="3"/>
  <c r="T111" i="3" s="1"/>
  <c r="DE111" i="3"/>
  <c r="S111" i="3" s="1"/>
  <c r="DD111" i="3"/>
  <c r="R111" i="3" s="1"/>
  <c r="DC111" i="3"/>
  <c r="Q111" i="3" s="1"/>
  <c r="DB111" i="3"/>
  <c r="P111" i="3" s="1"/>
  <c r="DA111" i="3"/>
  <c r="O111" i="3" s="1"/>
  <c r="DF109" i="3"/>
  <c r="T109" i="3" s="1"/>
  <c r="DE109" i="3"/>
  <c r="S109" i="3" s="1"/>
  <c r="DD109" i="3"/>
  <c r="R109" i="3" s="1"/>
  <c r="DC109" i="3"/>
  <c r="Q109" i="3" s="1"/>
  <c r="DB109" i="3"/>
  <c r="P109" i="3" s="1"/>
  <c r="DA109" i="3"/>
  <c r="O109" i="3" s="1"/>
  <c r="DF108" i="3"/>
  <c r="T108" i="3" s="1"/>
  <c r="DE108" i="3"/>
  <c r="S108" i="3" s="1"/>
  <c r="DD108" i="3"/>
  <c r="R108" i="3" s="1"/>
  <c r="DC108" i="3"/>
  <c r="Q108" i="3" s="1"/>
  <c r="DB108" i="3"/>
  <c r="P108" i="3" s="1"/>
  <c r="DA108" i="3"/>
  <c r="O108" i="3" s="1"/>
  <c r="DF106" i="3"/>
  <c r="T106" i="3" s="1"/>
  <c r="DE106" i="3"/>
  <c r="S106" i="3" s="1"/>
  <c r="DD106" i="3"/>
  <c r="R106" i="3" s="1"/>
  <c r="DC106" i="3"/>
  <c r="Q106" i="3" s="1"/>
  <c r="DB106" i="3"/>
  <c r="P106" i="3" s="1"/>
  <c r="DA106" i="3"/>
  <c r="O106" i="3" s="1"/>
  <c r="DF105" i="3"/>
  <c r="T105" i="3" s="1"/>
  <c r="DE105" i="3"/>
  <c r="S105" i="3" s="1"/>
  <c r="DD105" i="3"/>
  <c r="R105" i="3" s="1"/>
  <c r="DC105" i="3"/>
  <c r="Q105" i="3" s="1"/>
  <c r="DB105" i="3"/>
  <c r="P105" i="3" s="1"/>
  <c r="DA105" i="3"/>
  <c r="O105" i="3" s="1"/>
  <c r="H6" i="3" l="1"/>
  <c r="I6" i="3"/>
  <c r="J6" i="3"/>
  <c r="K6" i="3"/>
  <c r="L6" i="3"/>
  <c r="M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G6" i="3"/>
  <c r="N6" i="3" l="1"/>
  <c r="IK15" i="3"/>
  <c r="IJ15" i="3"/>
  <c r="II15" i="3"/>
  <c r="IH15" i="3"/>
  <c r="IG15" i="3"/>
  <c r="IF15" i="3"/>
  <c r="IF17" i="3"/>
  <c r="IG17" i="3"/>
  <c r="IH17" i="3"/>
  <c r="II17" i="3"/>
  <c r="IJ17" i="3"/>
  <c r="IK17" i="3"/>
  <c r="IF18" i="3"/>
  <c r="IG18" i="3"/>
  <c r="IH18" i="3"/>
  <c r="II18" i="3"/>
  <c r="IJ18" i="3"/>
  <c r="IK18" i="3"/>
  <c r="IF20" i="3"/>
  <c r="IG20" i="3"/>
  <c r="IH20" i="3"/>
  <c r="II20" i="3"/>
  <c r="IJ20" i="3"/>
  <c r="IK20" i="3"/>
  <c r="IF21" i="3"/>
  <c r="IG21" i="3"/>
  <c r="IH21" i="3"/>
  <c r="II21" i="3"/>
  <c r="IJ21" i="3"/>
  <c r="IK21" i="3"/>
  <c r="IF14" i="3"/>
  <c r="IG14" i="3"/>
  <c r="IH14" i="3"/>
  <c r="II14" i="3"/>
  <c r="IJ14" i="3"/>
  <c r="IK14" i="3"/>
  <c r="BM42" i="3" l="1"/>
  <c r="BL42" i="3"/>
  <c r="BK42" i="3"/>
  <c r="BJ42" i="3"/>
  <c r="BI42" i="3"/>
  <c r="BH42" i="3"/>
  <c r="BM41" i="3"/>
  <c r="BL41" i="3"/>
  <c r="BK41" i="3"/>
  <c r="BJ41" i="3"/>
  <c r="BI41" i="3"/>
  <c r="BH41" i="3"/>
  <c r="BM40" i="3"/>
  <c r="BL40" i="3"/>
  <c r="BK40" i="3"/>
  <c r="BJ40" i="3"/>
  <c r="BI40" i="3"/>
  <c r="BH40" i="3"/>
  <c r="BM39" i="3"/>
  <c r="BL39" i="3"/>
  <c r="BK39" i="3"/>
  <c r="BJ39" i="3"/>
  <c r="BI39" i="3"/>
  <c r="BH39" i="3"/>
  <c r="DF76" i="3" l="1"/>
  <c r="T76" i="3" s="1"/>
  <c r="BM61" i="3"/>
  <c r="BH9" i="3" l="1"/>
  <c r="BI9" i="3"/>
  <c r="BJ9" i="3"/>
  <c r="BK9" i="3"/>
  <c r="BL9" i="3"/>
  <c r="BM9" i="3"/>
  <c r="BH10" i="3"/>
  <c r="BI10" i="3"/>
  <c r="BJ10" i="3"/>
  <c r="BK10" i="3"/>
  <c r="BL10" i="3"/>
  <c r="BM10" i="3"/>
  <c r="BH11" i="3"/>
  <c r="BI11" i="3"/>
  <c r="BJ11" i="3"/>
  <c r="BK11" i="3"/>
  <c r="BL11" i="3"/>
  <c r="BM11" i="3"/>
  <c r="BH13" i="3"/>
  <c r="BI13" i="3"/>
  <c r="BJ13" i="3"/>
  <c r="BK13" i="3"/>
  <c r="BL13" i="3"/>
  <c r="BM13" i="3"/>
  <c r="BH14" i="3"/>
  <c r="BI14" i="3"/>
  <c r="BJ14" i="3"/>
  <c r="BK14" i="3"/>
  <c r="BL14" i="3"/>
  <c r="BM14" i="3"/>
  <c r="BH15" i="3"/>
  <c r="BI15" i="3"/>
  <c r="BJ15" i="3"/>
  <c r="BK15" i="3"/>
  <c r="BL15" i="3"/>
  <c r="BM15" i="3"/>
  <c r="BH17" i="3"/>
  <c r="BI17" i="3"/>
  <c r="BJ17" i="3"/>
  <c r="BK17" i="3"/>
  <c r="BL17" i="3"/>
  <c r="BM17" i="3"/>
  <c r="BH19" i="3"/>
  <c r="BI19" i="3"/>
  <c r="BJ19" i="3"/>
  <c r="BK19" i="3"/>
  <c r="BL19" i="3"/>
  <c r="BM19" i="3"/>
  <c r="BH20" i="3"/>
  <c r="BI20" i="3"/>
  <c r="BJ20" i="3"/>
  <c r="BK20" i="3"/>
  <c r="BL20" i="3"/>
  <c r="BM20" i="3"/>
  <c r="BH21" i="3"/>
  <c r="BI21" i="3"/>
  <c r="BJ21" i="3"/>
  <c r="BK21" i="3"/>
  <c r="BL21" i="3"/>
  <c r="BM21" i="3"/>
  <c r="BH22" i="3"/>
  <c r="BI22" i="3"/>
  <c r="BJ22" i="3"/>
  <c r="BK22" i="3"/>
  <c r="BL22" i="3"/>
  <c r="BM22" i="3"/>
  <c r="BH24" i="3"/>
  <c r="BI24" i="3"/>
  <c r="BJ24" i="3"/>
  <c r="BK24" i="3"/>
  <c r="BL24" i="3"/>
  <c r="BM24" i="3"/>
  <c r="BH25" i="3"/>
  <c r="BI25" i="3"/>
  <c r="BJ25" i="3"/>
  <c r="BK25" i="3"/>
  <c r="BL25" i="3"/>
  <c r="BM25" i="3"/>
  <c r="BH26" i="3"/>
  <c r="BI26" i="3"/>
  <c r="BJ26" i="3"/>
  <c r="BK26" i="3"/>
  <c r="BL26" i="3"/>
  <c r="BH29" i="3"/>
  <c r="BI29" i="3"/>
  <c r="BJ29" i="3"/>
  <c r="BK29" i="3"/>
  <c r="BL29" i="3"/>
  <c r="BM29" i="3"/>
  <c r="BH30" i="3"/>
  <c r="BI30" i="3"/>
  <c r="BJ30" i="3"/>
  <c r="BK30" i="3"/>
  <c r="BL30" i="3"/>
  <c r="BM30" i="3"/>
  <c r="BH31" i="3"/>
  <c r="BI31" i="3"/>
  <c r="BJ31" i="3"/>
  <c r="BK31" i="3"/>
  <c r="BL31" i="3"/>
  <c r="BM31" i="3"/>
  <c r="BH33" i="3"/>
  <c r="BI33" i="3"/>
  <c r="BJ33" i="3"/>
  <c r="BK33" i="3"/>
  <c r="BL33" i="3"/>
  <c r="BM33" i="3"/>
  <c r="BH34" i="3"/>
  <c r="BI34" i="3"/>
  <c r="BJ34" i="3"/>
  <c r="BK34" i="3"/>
  <c r="BL34" i="3"/>
  <c r="BM34" i="3"/>
  <c r="BH35" i="3"/>
  <c r="BI35" i="3"/>
  <c r="BJ35" i="3"/>
  <c r="BK35" i="3"/>
  <c r="BL35" i="3"/>
  <c r="BM35" i="3"/>
  <c r="BH36" i="3"/>
  <c r="BI36" i="3"/>
  <c r="BJ36" i="3"/>
  <c r="BK36" i="3"/>
  <c r="BL36" i="3"/>
  <c r="BM36" i="3"/>
  <c r="BH37" i="3"/>
  <c r="BI37" i="3"/>
  <c r="BJ37" i="3"/>
  <c r="BK37" i="3"/>
  <c r="BL37" i="3"/>
  <c r="BM37" i="3"/>
  <c r="BH44" i="3"/>
  <c r="BI44" i="3"/>
  <c r="BJ44" i="3"/>
  <c r="BK44" i="3"/>
  <c r="BL44" i="3"/>
  <c r="BM44" i="3"/>
  <c r="BH45" i="3"/>
  <c r="BI45" i="3"/>
  <c r="BJ45" i="3"/>
  <c r="BK45" i="3"/>
  <c r="BL45" i="3"/>
  <c r="BM45" i="3"/>
  <c r="BH46" i="3"/>
  <c r="BI46" i="3"/>
  <c r="BJ46" i="3"/>
  <c r="BK46" i="3"/>
  <c r="BL46" i="3"/>
  <c r="BM46" i="3"/>
  <c r="BH49" i="3"/>
  <c r="BI49" i="3"/>
  <c r="BJ49" i="3"/>
  <c r="BK49" i="3"/>
  <c r="BL49" i="3"/>
  <c r="BM49" i="3"/>
  <c r="BH50" i="3"/>
  <c r="BI50" i="3"/>
  <c r="BJ50" i="3"/>
  <c r="BK50" i="3"/>
  <c r="BL50" i="3"/>
  <c r="BM50" i="3"/>
  <c r="BH52" i="3"/>
  <c r="BI52" i="3"/>
  <c r="BJ52" i="3"/>
  <c r="BK52" i="3"/>
  <c r="BL52" i="3"/>
  <c r="BM52" i="3"/>
  <c r="BH53" i="3"/>
  <c r="BI53" i="3"/>
  <c r="BJ53" i="3"/>
  <c r="BK53" i="3"/>
  <c r="BL53" i="3"/>
  <c r="BM53" i="3"/>
  <c r="BH54" i="3"/>
  <c r="BI54" i="3"/>
  <c r="BJ54" i="3"/>
  <c r="BK54" i="3"/>
  <c r="BL54" i="3"/>
  <c r="BM54" i="3"/>
  <c r="BH55" i="3"/>
  <c r="BI55" i="3"/>
  <c r="BJ55" i="3"/>
  <c r="BK55" i="3"/>
  <c r="BL55" i="3"/>
  <c r="BM55" i="3"/>
  <c r="BH56" i="3"/>
  <c r="BI56" i="3"/>
  <c r="BJ56" i="3"/>
  <c r="BK56" i="3"/>
  <c r="BL56" i="3"/>
  <c r="BM56" i="3"/>
  <c r="BH57" i="3"/>
  <c r="BI57" i="3"/>
  <c r="BJ57" i="3"/>
  <c r="BK57" i="3"/>
  <c r="BL57" i="3"/>
  <c r="BM57" i="3"/>
  <c r="BH59" i="3"/>
  <c r="BI59" i="3"/>
  <c r="BJ59" i="3"/>
  <c r="BK59" i="3"/>
  <c r="BL59" i="3"/>
  <c r="BM59" i="3"/>
  <c r="BH61" i="3"/>
  <c r="BI61" i="3"/>
  <c r="BJ61" i="3"/>
  <c r="BK61" i="3"/>
  <c r="BL61" i="3"/>
  <c r="BH62" i="3"/>
  <c r="BI62" i="3"/>
  <c r="BJ62" i="3"/>
  <c r="BK62" i="3"/>
  <c r="BL62" i="3"/>
  <c r="BM62" i="3"/>
  <c r="BH63" i="3"/>
  <c r="BI63" i="3"/>
  <c r="BJ63" i="3"/>
  <c r="BK63" i="3"/>
  <c r="BL63" i="3"/>
  <c r="BM63" i="3"/>
  <c r="BH64" i="3"/>
  <c r="BI64" i="3"/>
  <c r="BJ64" i="3"/>
  <c r="BK64" i="3"/>
  <c r="BL64" i="3"/>
  <c r="BM64" i="3"/>
  <c r="BH65" i="3"/>
  <c r="BI65" i="3"/>
  <c r="BJ65" i="3"/>
  <c r="BK65" i="3"/>
  <c r="BL65" i="3"/>
  <c r="BM65" i="3"/>
  <c r="BH67" i="3"/>
  <c r="BI67" i="3"/>
  <c r="BJ67" i="3"/>
  <c r="BK67" i="3"/>
  <c r="BL67" i="3"/>
  <c r="BM67" i="3"/>
  <c r="BH68" i="3"/>
  <c r="BI68" i="3"/>
  <c r="BJ68" i="3"/>
  <c r="BK68" i="3"/>
  <c r="BL68" i="3"/>
  <c r="BM68" i="3"/>
  <c r="BH69" i="3"/>
  <c r="BI69" i="3"/>
  <c r="BJ69" i="3"/>
  <c r="BK69" i="3"/>
  <c r="BL69" i="3"/>
  <c r="BM69" i="3"/>
  <c r="BH71" i="3"/>
  <c r="BI71" i="3"/>
  <c r="BJ71" i="3"/>
  <c r="BK71" i="3"/>
  <c r="BL71" i="3"/>
  <c r="BM71" i="3"/>
  <c r="BH72" i="3"/>
  <c r="BI72" i="3"/>
  <c r="BJ72" i="3"/>
  <c r="BK72" i="3"/>
  <c r="BL72" i="3"/>
  <c r="BM72" i="3"/>
  <c r="BH75" i="3"/>
  <c r="BI75" i="3"/>
  <c r="BJ75" i="3"/>
  <c r="BK75" i="3"/>
  <c r="BL75" i="3"/>
  <c r="BM75" i="3"/>
  <c r="BH76" i="3"/>
  <c r="BI76" i="3"/>
  <c r="BJ76" i="3"/>
  <c r="BK76" i="3"/>
  <c r="BL76" i="3"/>
  <c r="BM76" i="3"/>
  <c r="BH78" i="3"/>
  <c r="BI78" i="3"/>
  <c r="BJ78" i="3"/>
  <c r="BK78" i="3"/>
  <c r="BL78" i="3"/>
  <c r="BM78" i="3"/>
  <c r="BH79" i="3"/>
  <c r="BI79" i="3"/>
  <c r="BJ79" i="3"/>
  <c r="BK79" i="3"/>
  <c r="BL79" i="3"/>
  <c r="BM79" i="3"/>
  <c r="BH81" i="3"/>
  <c r="BI81" i="3"/>
  <c r="BJ81" i="3"/>
  <c r="BK81" i="3"/>
  <c r="BL81" i="3"/>
  <c r="BM81" i="3"/>
  <c r="BH82" i="3"/>
  <c r="BI82" i="3"/>
  <c r="BJ82" i="3"/>
  <c r="BK82" i="3"/>
  <c r="BL82" i="3"/>
  <c r="BM82" i="3"/>
  <c r="BH83" i="3"/>
  <c r="BI83" i="3"/>
  <c r="BJ83" i="3"/>
  <c r="BK83" i="3"/>
  <c r="BL83" i="3"/>
  <c r="BM83" i="3"/>
  <c r="BH84" i="3"/>
  <c r="BI84" i="3"/>
  <c r="BJ84" i="3"/>
  <c r="BK84" i="3"/>
  <c r="BL84" i="3"/>
  <c r="BM84" i="3"/>
  <c r="BH85" i="3"/>
  <c r="BI85" i="3"/>
  <c r="BJ85" i="3"/>
  <c r="BK85" i="3"/>
  <c r="BL85" i="3"/>
  <c r="BM85" i="3"/>
  <c r="BH86" i="3"/>
  <c r="BI86" i="3"/>
  <c r="BJ86" i="3"/>
  <c r="BK86" i="3"/>
  <c r="BL86" i="3"/>
  <c r="BM86" i="3"/>
  <c r="BH87" i="3"/>
  <c r="BI87" i="3"/>
  <c r="BJ87" i="3"/>
  <c r="BK87" i="3"/>
  <c r="BL87" i="3"/>
  <c r="BM87" i="3"/>
  <c r="BH88" i="3"/>
  <c r="BI88" i="3"/>
  <c r="BJ88" i="3"/>
  <c r="BK88" i="3"/>
  <c r="BL88" i="3"/>
  <c r="BM88" i="3"/>
  <c r="BH89" i="3"/>
  <c r="BI89" i="3"/>
  <c r="BJ89" i="3"/>
  <c r="BK89" i="3"/>
  <c r="BL89" i="3"/>
  <c r="BM89" i="3"/>
  <c r="BH90" i="3"/>
  <c r="BI90" i="3"/>
  <c r="BJ90" i="3"/>
  <c r="BK90" i="3"/>
  <c r="BL90" i="3"/>
  <c r="BM90" i="3"/>
  <c r="BH91" i="3"/>
  <c r="BI91" i="3"/>
  <c r="BJ91" i="3"/>
  <c r="BK91" i="3"/>
  <c r="BL91" i="3"/>
  <c r="BM91" i="3"/>
  <c r="BH99" i="3"/>
  <c r="BI99" i="3"/>
  <c r="BJ99" i="3"/>
  <c r="BK99" i="3"/>
  <c r="BL99" i="3"/>
  <c r="BM99" i="3"/>
  <c r="BH100" i="3"/>
  <c r="BI100" i="3"/>
  <c r="BJ100" i="3"/>
  <c r="BK100" i="3"/>
  <c r="BL100" i="3"/>
  <c r="BM100" i="3"/>
  <c r="BH101" i="3"/>
  <c r="BI101" i="3"/>
  <c r="BJ101" i="3"/>
  <c r="BK101" i="3"/>
  <c r="BL101" i="3"/>
  <c r="BM101" i="3"/>
  <c r="BH102" i="3"/>
  <c r="BI102" i="3"/>
  <c r="BJ102" i="3"/>
  <c r="BK102" i="3"/>
  <c r="BL102" i="3"/>
  <c r="BM102" i="3"/>
  <c r="BH103" i="3"/>
  <c r="BI103" i="3"/>
  <c r="BJ103" i="3"/>
  <c r="BK103" i="3"/>
  <c r="BL103" i="3"/>
  <c r="BM103" i="3"/>
  <c r="BH104" i="3"/>
  <c r="BI104" i="3"/>
  <c r="BJ104" i="3"/>
  <c r="BK104" i="3"/>
  <c r="BL104" i="3"/>
  <c r="BM104" i="3"/>
  <c r="AA47" i="4" l="1"/>
  <c r="P19" i="4" l="1"/>
  <c r="DF40" i="3" l="1"/>
  <c r="T40" i="3" s="1"/>
  <c r="DE40" i="3"/>
  <c r="S40" i="3" s="1"/>
  <c r="DD40" i="3"/>
  <c r="R40" i="3" s="1"/>
  <c r="DC40" i="3"/>
  <c r="Q40" i="3" s="1"/>
  <c r="DB40" i="3"/>
  <c r="P40" i="3" s="1"/>
  <c r="DA40" i="3"/>
  <c r="O40" i="3" s="1"/>
  <c r="IF8" i="3" l="1"/>
  <c r="IG8" i="3"/>
  <c r="IH8" i="3"/>
  <c r="II8" i="3"/>
  <c r="IJ8" i="3"/>
  <c r="IK8" i="3"/>
  <c r="IF9" i="3"/>
  <c r="IG9" i="3"/>
  <c r="IH9" i="3"/>
  <c r="II9" i="3"/>
  <c r="IJ9" i="3"/>
  <c r="IK9" i="3"/>
  <c r="IF11" i="3"/>
  <c r="IG11" i="3"/>
  <c r="IH11" i="3"/>
  <c r="II11" i="3"/>
  <c r="IJ11" i="3"/>
  <c r="IK11" i="3"/>
  <c r="IF12" i="3"/>
  <c r="IG12" i="3"/>
  <c r="IH12" i="3"/>
  <c r="II12" i="3"/>
  <c r="IJ12" i="3"/>
  <c r="IK12" i="3"/>
  <c r="AG19" i="4" l="1"/>
  <c r="AD19" i="4"/>
  <c r="IK6" i="3" l="1"/>
  <c r="IJ6" i="3"/>
  <c r="II6" i="3"/>
  <c r="IH6" i="3"/>
  <c r="IG6" i="3"/>
  <c r="IF6" i="3"/>
  <c r="GR14" i="3"/>
  <c r="GQ14" i="3"/>
  <c r="GP14" i="3"/>
  <c r="GO14" i="3"/>
  <c r="GN14" i="3"/>
  <c r="GM14" i="3"/>
  <c r="GR12" i="3"/>
  <c r="GQ12" i="3"/>
  <c r="GP12" i="3"/>
  <c r="GO12" i="3"/>
  <c r="GN12" i="3"/>
  <c r="GM12" i="3"/>
  <c r="GR10" i="3"/>
  <c r="GQ10" i="3"/>
  <c r="GP10" i="3"/>
  <c r="GO10" i="3"/>
  <c r="GN10" i="3"/>
  <c r="GM10" i="3"/>
  <c r="GR9" i="3"/>
  <c r="GQ9" i="3"/>
  <c r="GP9" i="3"/>
  <c r="GO9" i="3"/>
  <c r="GN9" i="3"/>
  <c r="GM9" i="3"/>
  <c r="GR7" i="3"/>
  <c r="GQ7" i="3"/>
  <c r="GP7" i="3"/>
  <c r="GO7" i="3"/>
  <c r="GN7" i="3"/>
  <c r="GM7" i="3"/>
  <c r="EX15" i="3"/>
  <c r="EW15" i="3"/>
  <c r="EV15" i="3"/>
  <c r="EU15" i="3"/>
  <c r="ET15" i="3"/>
  <c r="EX14" i="3"/>
  <c r="EW14" i="3"/>
  <c r="EV14" i="3"/>
  <c r="EU14" i="3"/>
  <c r="ET14" i="3"/>
  <c r="EX12" i="3"/>
  <c r="EW12" i="3"/>
  <c r="EV12" i="3"/>
  <c r="EU12" i="3"/>
  <c r="ET12" i="3"/>
  <c r="EX11" i="3"/>
  <c r="EW11" i="3"/>
  <c r="EV11" i="3"/>
  <c r="EU11" i="3"/>
  <c r="ET11" i="3"/>
  <c r="EX10" i="3"/>
  <c r="EW10" i="3"/>
  <c r="EV10" i="3"/>
  <c r="EU10" i="3"/>
  <c r="ET10" i="3"/>
  <c r="EX9" i="3"/>
  <c r="EW9" i="3"/>
  <c r="EV9" i="3"/>
  <c r="EU9" i="3"/>
  <c r="ET9" i="3"/>
  <c r="EX7" i="3"/>
  <c r="EW7" i="3"/>
  <c r="EV7" i="3"/>
  <c r="EU7" i="3"/>
  <c r="ET7" i="3"/>
  <c r="EX6" i="3"/>
  <c r="EW6" i="3"/>
  <c r="EV6" i="3"/>
  <c r="EU6" i="3"/>
  <c r="ET6" i="3"/>
  <c r="DF95" i="3"/>
  <c r="T95" i="3" s="1"/>
  <c r="DE95" i="3"/>
  <c r="S95" i="3" s="1"/>
  <c r="DD95" i="3"/>
  <c r="R95" i="3" s="1"/>
  <c r="DC95" i="3"/>
  <c r="Q95" i="3" s="1"/>
  <c r="DB95" i="3"/>
  <c r="P95" i="3" s="1"/>
  <c r="DA95" i="3"/>
  <c r="O95" i="3" s="1"/>
  <c r="DF94" i="3"/>
  <c r="T94" i="3" s="1"/>
  <c r="DE94" i="3"/>
  <c r="S94" i="3" s="1"/>
  <c r="DD94" i="3"/>
  <c r="R94" i="3" s="1"/>
  <c r="DC94" i="3"/>
  <c r="Q94" i="3" s="1"/>
  <c r="DB94" i="3"/>
  <c r="P94" i="3" s="1"/>
  <c r="DA94" i="3"/>
  <c r="O94" i="3" s="1"/>
  <c r="DF87" i="3"/>
  <c r="T87" i="3" s="1"/>
  <c r="DE87" i="3"/>
  <c r="S87" i="3" s="1"/>
  <c r="DD87" i="3"/>
  <c r="R87" i="3" s="1"/>
  <c r="DC87" i="3"/>
  <c r="Q87" i="3" s="1"/>
  <c r="DB87" i="3"/>
  <c r="P87" i="3" s="1"/>
  <c r="DA87" i="3"/>
  <c r="O87" i="3" s="1"/>
  <c r="DF86" i="3"/>
  <c r="T86" i="3" s="1"/>
  <c r="DE86" i="3"/>
  <c r="S86" i="3" s="1"/>
  <c r="DD86" i="3"/>
  <c r="R86" i="3" s="1"/>
  <c r="DC86" i="3"/>
  <c r="Q86" i="3" s="1"/>
  <c r="DB86" i="3"/>
  <c r="P86" i="3" s="1"/>
  <c r="DA86" i="3"/>
  <c r="O86" i="3" s="1"/>
  <c r="DF85" i="3"/>
  <c r="T85" i="3" s="1"/>
  <c r="DE85" i="3"/>
  <c r="S85" i="3" s="1"/>
  <c r="DD85" i="3"/>
  <c r="R85" i="3" s="1"/>
  <c r="DC85" i="3"/>
  <c r="Q85" i="3" s="1"/>
  <c r="DB85" i="3"/>
  <c r="P85" i="3" s="1"/>
  <c r="DA85" i="3"/>
  <c r="O85" i="3" s="1"/>
  <c r="DF84" i="3"/>
  <c r="T84" i="3" s="1"/>
  <c r="DE84" i="3"/>
  <c r="S84" i="3" s="1"/>
  <c r="DD84" i="3"/>
  <c r="R84" i="3" s="1"/>
  <c r="DC84" i="3"/>
  <c r="Q84" i="3" s="1"/>
  <c r="DB84" i="3"/>
  <c r="P84" i="3" s="1"/>
  <c r="DA84" i="3"/>
  <c r="O84" i="3" s="1"/>
  <c r="DF79" i="3"/>
  <c r="T79" i="3" s="1"/>
  <c r="DE79" i="3"/>
  <c r="S79" i="3" s="1"/>
  <c r="DD79" i="3"/>
  <c r="R79" i="3" s="1"/>
  <c r="DC79" i="3"/>
  <c r="Q79" i="3" s="1"/>
  <c r="DB79" i="3"/>
  <c r="P79" i="3" s="1"/>
  <c r="DA79" i="3"/>
  <c r="O79" i="3" s="1"/>
  <c r="DF78" i="3"/>
  <c r="T78" i="3" s="1"/>
  <c r="DE78" i="3"/>
  <c r="S78" i="3" s="1"/>
  <c r="DD78" i="3"/>
  <c r="R78" i="3" s="1"/>
  <c r="DC78" i="3"/>
  <c r="Q78" i="3" s="1"/>
  <c r="DB78" i="3"/>
  <c r="P78" i="3" s="1"/>
  <c r="DA78" i="3"/>
  <c r="O78" i="3" s="1"/>
  <c r="DF77" i="3"/>
  <c r="T77" i="3" s="1"/>
  <c r="DE77" i="3"/>
  <c r="S77" i="3" s="1"/>
  <c r="DD77" i="3"/>
  <c r="R77" i="3" s="1"/>
  <c r="DC77" i="3"/>
  <c r="Q77" i="3" s="1"/>
  <c r="DB77" i="3"/>
  <c r="P77" i="3" s="1"/>
  <c r="DA77" i="3"/>
  <c r="O77" i="3" s="1"/>
  <c r="DE76" i="3"/>
  <c r="S76" i="3" s="1"/>
  <c r="DD76" i="3"/>
  <c r="R76" i="3" s="1"/>
  <c r="DC76" i="3"/>
  <c r="Q76" i="3" s="1"/>
  <c r="DB76" i="3"/>
  <c r="P76" i="3" s="1"/>
  <c r="DA76" i="3"/>
  <c r="O76" i="3" s="1"/>
  <c r="DF74" i="3"/>
  <c r="T74" i="3" s="1"/>
  <c r="DE74" i="3"/>
  <c r="S74" i="3" s="1"/>
  <c r="DD74" i="3"/>
  <c r="R74" i="3" s="1"/>
  <c r="DC74" i="3"/>
  <c r="Q74" i="3" s="1"/>
  <c r="DB74" i="3"/>
  <c r="P74" i="3" s="1"/>
  <c r="DA74" i="3"/>
  <c r="O74" i="3" s="1"/>
  <c r="DF73" i="3"/>
  <c r="T73" i="3" s="1"/>
  <c r="DE73" i="3"/>
  <c r="S73" i="3" s="1"/>
  <c r="DD73" i="3"/>
  <c r="R73" i="3" s="1"/>
  <c r="DC73" i="3"/>
  <c r="Q73" i="3" s="1"/>
  <c r="DB73" i="3"/>
  <c r="P73" i="3" s="1"/>
  <c r="DA73" i="3"/>
  <c r="O73" i="3" s="1"/>
  <c r="DF72" i="3"/>
  <c r="T72" i="3" s="1"/>
  <c r="DE72" i="3"/>
  <c r="S72" i="3" s="1"/>
  <c r="DD72" i="3"/>
  <c r="R72" i="3" s="1"/>
  <c r="DC72" i="3"/>
  <c r="Q72" i="3" s="1"/>
  <c r="DB72" i="3"/>
  <c r="P72" i="3" s="1"/>
  <c r="DA72" i="3"/>
  <c r="O72" i="3" s="1"/>
  <c r="DF71" i="3"/>
  <c r="T71" i="3" s="1"/>
  <c r="DE71" i="3"/>
  <c r="S71" i="3" s="1"/>
  <c r="DD71" i="3"/>
  <c r="R71" i="3" s="1"/>
  <c r="DC71" i="3"/>
  <c r="Q71" i="3" s="1"/>
  <c r="DB71" i="3"/>
  <c r="P71" i="3" s="1"/>
  <c r="DA71" i="3"/>
  <c r="O71" i="3" s="1"/>
  <c r="DF70" i="3"/>
  <c r="T70" i="3" s="1"/>
  <c r="DE70" i="3"/>
  <c r="S70" i="3" s="1"/>
  <c r="DD70" i="3"/>
  <c r="R70" i="3" s="1"/>
  <c r="DC70" i="3"/>
  <c r="Q70" i="3" s="1"/>
  <c r="DB70" i="3"/>
  <c r="P70" i="3" s="1"/>
  <c r="DA70" i="3"/>
  <c r="O70" i="3" s="1"/>
  <c r="DF69" i="3"/>
  <c r="T69" i="3" s="1"/>
  <c r="DE69" i="3"/>
  <c r="S69" i="3" s="1"/>
  <c r="DD69" i="3"/>
  <c r="R69" i="3" s="1"/>
  <c r="DC69" i="3"/>
  <c r="Q69" i="3" s="1"/>
  <c r="DB69" i="3"/>
  <c r="P69" i="3" s="1"/>
  <c r="DA69" i="3"/>
  <c r="O69" i="3" s="1"/>
  <c r="DF67" i="3"/>
  <c r="T67" i="3" s="1"/>
  <c r="DE67" i="3"/>
  <c r="S67" i="3" s="1"/>
  <c r="DD67" i="3"/>
  <c r="R67" i="3" s="1"/>
  <c r="DC67" i="3"/>
  <c r="Q67" i="3" s="1"/>
  <c r="DB67" i="3"/>
  <c r="P67" i="3" s="1"/>
  <c r="DA67" i="3"/>
  <c r="O67" i="3" s="1"/>
  <c r="DF66" i="3"/>
  <c r="T66" i="3" s="1"/>
  <c r="DE66" i="3"/>
  <c r="S66" i="3" s="1"/>
  <c r="DD66" i="3"/>
  <c r="R66" i="3" s="1"/>
  <c r="DC66" i="3"/>
  <c r="Q66" i="3" s="1"/>
  <c r="DB66" i="3"/>
  <c r="P66" i="3" s="1"/>
  <c r="DA66" i="3"/>
  <c r="O66" i="3" s="1"/>
  <c r="DF65" i="3"/>
  <c r="T65" i="3" s="1"/>
  <c r="DE65" i="3"/>
  <c r="S65" i="3" s="1"/>
  <c r="DD65" i="3"/>
  <c r="R65" i="3" s="1"/>
  <c r="DC65" i="3"/>
  <c r="Q65" i="3" s="1"/>
  <c r="DB65" i="3"/>
  <c r="P65" i="3" s="1"/>
  <c r="DA65" i="3"/>
  <c r="O65" i="3" s="1"/>
  <c r="DF64" i="3"/>
  <c r="T64" i="3" s="1"/>
  <c r="DE64" i="3"/>
  <c r="S64" i="3" s="1"/>
  <c r="DD64" i="3"/>
  <c r="R64" i="3" s="1"/>
  <c r="DC64" i="3"/>
  <c r="Q64" i="3" s="1"/>
  <c r="DB64" i="3"/>
  <c r="P64" i="3" s="1"/>
  <c r="DA64" i="3"/>
  <c r="O64" i="3" s="1"/>
  <c r="DF63" i="3"/>
  <c r="T63" i="3" s="1"/>
  <c r="DE63" i="3"/>
  <c r="S63" i="3" s="1"/>
  <c r="DD63" i="3"/>
  <c r="R63" i="3" s="1"/>
  <c r="DC63" i="3"/>
  <c r="Q63" i="3" s="1"/>
  <c r="DB63" i="3"/>
  <c r="P63" i="3" s="1"/>
  <c r="DA63" i="3"/>
  <c r="O63" i="3" s="1"/>
  <c r="DF62" i="3"/>
  <c r="T62" i="3" s="1"/>
  <c r="DE62" i="3"/>
  <c r="S62" i="3" s="1"/>
  <c r="DD62" i="3"/>
  <c r="R62" i="3" s="1"/>
  <c r="DC62" i="3"/>
  <c r="Q62" i="3" s="1"/>
  <c r="DB62" i="3"/>
  <c r="P62" i="3" s="1"/>
  <c r="DA62" i="3"/>
  <c r="O62" i="3" s="1"/>
  <c r="DF60" i="3"/>
  <c r="T60" i="3" s="1"/>
  <c r="DE60" i="3"/>
  <c r="S60" i="3" s="1"/>
  <c r="DD60" i="3"/>
  <c r="R60" i="3" s="1"/>
  <c r="DC60" i="3"/>
  <c r="Q60" i="3" s="1"/>
  <c r="DB60" i="3"/>
  <c r="P60" i="3" s="1"/>
  <c r="DA60" i="3"/>
  <c r="O60" i="3" s="1"/>
  <c r="DF59" i="3"/>
  <c r="T59" i="3" s="1"/>
  <c r="DE59" i="3"/>
  <c r="S59" i="3" s="1"/>
  <c r="DD59" i="3"/>
  <c r="R59" i="3" s="1"/>
  <c r="DC59" i="3"/>
  <c r="Q59" i="3" s="1"/>
  <c r="DB59" i="3"/>
  <c r="P59" i="3" s="1"/>
  <c r="DA59" i="3"/>
  <c r="O59" i="3" s="1"/>
  <c r="DF58" i="3"/>
  <c r="T58" i="3" s="1"/>
  <c r="DE58" i="3"/>
  <c r="S58" i="3" s="1"/>
  <c r="DD58" i="3"/>
  <c r="R58" i="3" s="1"/>
  <c r="DC58" i="3"/>
  <c r="Q58" i="3" s="1"/>
  <c r="DB58" i="3"/>
  <c r="P58" i="3" s="1"/>
  <c r="DA58" i="3"/>
  <c r="O58" i="3" s="1"/>
  <c r="DF57" i="3"/>
  <c r="T57" i="3" s="1"/>
  <c r="DE57" i="3"/>
  <c r="S57" i="3" s="1"/>
  <c r="DD57" i="3"/>
  <c r="R57" i="3" s="1"/>
  <c r="DC57" i="3"/>
  <c r="Q57" i="3" s="1"/>
  <c r="DB57" i="3"/>
  <c r="P57" i="3" s="1"/>
  <c r="DA57" i="3"/>
  <c r="O57" i="3" s="1"/>
  <c r="DF56" i="3"/>
  <c r="T56" i="3" s="1"/>
  <c r="DE56" i="3"/>
  <c r="S56" i="3" s="1"/>
  <c r="DD56" i="3"/>
  <c r="R56" i="3" s="1"/>
  <c r="DC56" i="3"/>
  <c r="Q56" i="3" s="1"/>
  <c r="DB56" i="3"/>
  <c r="P56" i="3" s="1"/>
  <c r="DA56" i="3"/>
  <c r="O56" i="3" s="1"/>
  <c r="DF55" i="3"/>
  <c r="T55" i="3" s="1"/>
  <c r="DE55" i="3"/>
  <c r="S55" i="3" s="1"/>
  <c r="DD55" i="3"/>
  <c r="R55" i="3" s="1"/>
  <c r="DC55" i="3"/>
  <c r="Q55" i="3" s="1"/>
  <c r="DB55" i="3"/>
  <c r="P55" i="3" s="1"/>
  <c r="DA55" i="3"/>
  <c r="O55" i="3" s="1"/>
  <c r="DF53" i="3"/>
  <c r="T53" i="3" s="1"/>
  <c r="DE53" i="3"/>
  <c r="S53" i="3" s="1"/>
  <c r="DD53" i="3"/>
  <c r="R53" i="3" s="1"/>
  <c r="DC53" i="3"/>
  <c r="Q53" i="3" s="1"/>
  <c r="DB53" i="3"/>
  <c r="P53" i="3" s="1"/>
  <c r="DA53" i="3"/>
  <c r="O53" i="3" s="1"/>
  <c r="DF52" i="3"/>
  <c r="T52" i="3" s="1"/>
  <c r="DE52" i="3"/>
  <c r="S52" i="3" s="1"/>
  <c r="DD52" i="3"/>
  <c r="R52" i="3" s="1"/>
  <c r="DC52" i="3"/>
  <c r="Q52" i="3" s="1"/>
  <c r="DB52" i="3"/>
  <c r="P52" i="3" s="1"/>
  <c r="DA52" i="3"/>
  <c r="O52" i="3" s="1"/>
  <c r="DF51" i="3"/>
  <c r="T51" i="3" s="1"/>
  <c r="DE51" i="3"/>
  <c r="S51" i="3" s="1"/>
  <c r="DD51" i="3"/>
  <c r="R51" i="3" s="1"/>
  <c r="DC51" i="3"/>
  <c r="Q51" i="3" s="1"/>
  <c r="DB51" i="3"/>
  <c r="P51" i="3" s="1"/>
  <c r="DA51" i="3"/>
  <c r="O51" i="3" s="1"/>
  <c r="DF50" i="3"/>
  <c r="T50" i="3" s="1"/>
  <c r="DE50" i="3"/>
  <c r="S50" i="3" s="1"/>
  <c r="DD50" i="3"/>
  <c r="R50" i="3" s="1"/>
  <c r="DC50" i="3"/>
  <c r="Q50" i="3" s="1"/>
  <c r="DB50" i="3"/>
  <c r="P50" i="3" s="1"/>
  <c r="DA50" i="3"/>
  <c r="O50" i="3" s="1"/>
  <c r="DF49" i="3"/>
  <c r="T49" i="3" s="1"/>
  <c r="DE49" i="3"/>
  <c r="S49" i="3" s="1"/>
  <c r="DD49" i="3"/>
  <c r="R49" i="3" s="1"/>
  <c r="DC49" i="3"/>
  <c r="Q49" i="3" s="1"/>
  <c r="DB49" i="3"/>
  <c r="P49" i="3" s="1"/>
  <c r="DA49" i="3"/>
  <c r="O49" i="3" s="1"/>
  <c r="DF48" i="3"/>
  <c r="T48" i="3" s="1"/>
  <c r="DE48" i="3"/>
  <c r="S48" i="3" s="1"/>
  <c r="DD48" i="3"/>
  <c r="R48" i="3" s="1"/>
  <c r="DC48" i="3"/>
  <c r="Q48" i="3" s="1"/>
  <c r="DB48" i="3"/>
  <c r="P48" i="3" s="1"/>
  <c r="DA48" i="3"/>
  <c r="O48" i="3" s="1"/>
  <c r="DF46" i="3"/>
  <c r="T46" i="3" s="1"/>
  <c r="DE46" i="3"/>
  <c r="S46" i="3" s="1"/>
  <c r="DD46" i="3"/>
  <c r="R46" i="3" s="1"/>
  <c r="DC46" i="3"/>
  <c r="Q46" i="3" s="1"/>
  <c r="DB46" i="3"/>
  <c r="P46" i="3" s="1"/>
  <c r="DA46" i="3"/>
  <c r="O46" i="3" s="1"/>
  <c r="DF45" i="3"/>
  <c r="T45" i="3" s="1"/>
  <c r="DE45" i="3"/>
  <c r="S45" i="3" s="1"/>
  <c r="DD45" i="3"/>
  <c r="R45" i="3" s="1"/>
  <c r="DC45" i="3"/>
  <c r="Q45" i="3" s="1"/>
  <c r="DB45" i="3"/>
  <c r="P45" i="3" s="1"/>
  <c r="DA45" i="3"/>
  <c r="O45" i="3" s="1"/>
  <c r="DF44" i="3"/>
  <c r="T44" i="3" s="1"/>
  <c r="DE44" i="3"/>
  <c r="S44" i="3" s="1"/>
  <c r="DD44" i="3"/>
  <c r="R44" i="3" s="1"/>
  <c r="DC44" i="3"/>
  <c r="Q44" i="3" s="1"/>
  <c r="DB44" i="3"/>
  <c r="P44" i="3" s="1"/>
  <c r="DA44" i="3"/>
  <c r="O44" i="3" s="1"/>
  <c r="DF43" i="3"/>
  <c r="T43" i="3" s="1"/>
  <c r="DE43" i="3"/>
  <c r="S43" i="3" s="1"/>
  <c r="DD43" i="3"/>
  <c r="R43" i="3" s="1"/>
  <c r="DC43" i="3"/>
  <c r="Q43" i="3" s="1"/>
  <c r="DB43" i="3"/>
  <c r="P43" i="3" s="1"/>
  <c r="DA43" i="3"/>
  <c r="O43" i="3" s="1"/>
  <c r="DF42" i="3"/>
  <c r="T42" i="3" s="1"/>
  <c r="DE42" i="3"/>
  <c r="S42" i="3" s="1"/>
  <c r="DD42" i="3"/>
  <c r="R42" i="3" s="1"/>
  <c r="DC42" i="3"/>
  <c r="Q42" i="3" s="1"/>
  <c r="DB42" i="3"/>
  <c r="P42" i="3" s="1"/>
  <c r="DA42" i="3"/>
  <c r="O42" i="3" s="1"/>
  <c r="DF39" i="3"/>
  <c r="T39" i="3" s="1"/>
  <c r="DE39" i="3"/>
  <c r="S39" i="3" s="1"/>
  <c r="DD39" i="3"/>
  <c r="R39" i="3" s="1"/>
  <c r="DC39" i="3"/>
  <c r="Q39" i="3" s="1"/>
  <c r="DB39" i="3"/>
  <c r="P39" i="3" s="1"/>
  <c r="DA39" i="3"/>
  <c r="O39" i="3" s="1"/>
  <c r="DF38" i="3"/>
  <c r="T38" i="3" s="1"/>
  <c r="DE38" i="3"/>
  <c r="S38" i="3" s="1"/>
  <c r="DD38" i="3"/>
  <c r="R38" i="3" s="1"/>
  <c r="DC38" i="3"/>
  <c r="Q38" i="3" s="1"/>
  <c r="DB38" i="3"/>
  <c r="P38" i="3" s="1"/>
  <c r="DA38" i="3"/>
  <c r="O38" i="3" s="1"/>
  <c r="DF36" i="3"/>
  <c r="T36" i="3" s="1"/>
  <c r="DE36" i="3"/>
  <c r="S36" i="3" s="1"/>
  <c r="DD36" i="3"/>
  <c r="R36" i="3" s="1"/>
  <c r="DC36" i="3"/>
  <c r="Q36" i="3" s="1"/>
  <c r="DB36" i="3"/>
  <c r="P36" i="3" s="1"/>
  <c r="DA36" i="3"/>
  <c r="O36" i="3" s="1"/>
  <c r="DF34" i="3"/>
  <c r="T34" i="3" s="1"/>
  <c r="DE34" i="3"/>
  <c r="S34" i="3" s="1"/>
  <c r="DD34" i="3"/>
  <c r="R34" i="3" s="1"/>
  <c r="DC34" i="3"/>
  <c r="Q34" i="3" s="1"/>
  <c r="DB34" i="3"/>
  <c r="P34" i="3" s="1"/>
  <c r="DA34" i="3"/>
  <c r="O34" i="3" s="1"/>
  <c r="DF33" i="3"/>
  <c r="T33" i="3" s="1"/>
  <c r="DE33" i="3"/>
  <c r="S33" i="3" s="1"/>
  <c r="DD33" i="3"/>
  <c r="R33" i="3" s="1"/>
  <c r="DC33" i="3"/>
  <c r="Q33" i="3" s="1"/>
  <c r="DB33" i="3"/>
  <c r="P33" i="3" s="1"/>
  <c r="DA33" i="3"/>
  <c r="O33" i="3" s="1"/>
  <c r="DF31" i="3"/>
  <c r="T31" i="3" s="1"/>
  <c r="DE31" i="3"/>
  <c r="S31" i="3" s="1"/>
  <c r="DD31" i="3"/>
  <c r="R31" i="3" s="1"/>
  <c r="DC31" i="3"/>
  <c r="Q31" i="3" s="1"/>
  <c r="DB31" i="3"/>
  <c r="P31" i="3" s="1"/>
  <c r="DA31" i="3"/>
  <c r="O31" i="3" s="1"/>
  <c r="DF30" i="3"/>
  <c r="T30" i="3" s="1"/>
  <c r="DE30" i="3"/>
  <c r="S30" i="3" s="1"/>
  <c r="DD30" i="3"/>
  <c r="R30" i="3" s="1"/>
  <c r="DC30" i="3"/>
  <c r="Q30" i="3" s="1"/>
  <c r="DB30" i="3"/>
  <c r="P30" i="3" s="1"/>
  <c r="DA30" i="3"/>
  <c r="O30" i="3" s="1"/>
  <c r="DF24" i="3"/>
  <c r="T24" i="3" s="1"/>
  <c r="DE24" i="3"/>
  <c r="S24" i="3" s="1"/>
  <c r="DD24" i="3"/>
  <c r="R24" i="3" s="1"/>
  <c r="DC24" i="3"/>
  <c r="Q24" i="3" s="1"/>
  <c r="DB24" i="3"/>
  <c r="P24" i="3" s="1"/>
  <c r="DA24" i="3"/>
  <c r="O24" i="3" s="1"/>
  <c r="DF23" i="3"/>
  <c r="T23" i="3" s="1"/>
  <c r="DE23" i="3"/>
  <c r="S23" i="3" s="1"/>
  <c r="DD23" i="3"/>
  <c r="R23" i="3" s="1"/>
  <c r="DC23" i="3"/>
  <c r="Q23" i="3" s="1"/>
  <c r="DB23" i="3"/>
  <c r="P23" i="3" s="1"/>
  <c r="DA23" i="3"/>
  <c r="O23" i="3" s="1"/>
  <c r="DF21" i="3"/>
  <c r="T21" i="3" s="1"/>
  <c r="DE21" i="3"/>
  <c r="S21" i="3" s="1"/>
  <c r="DD21" i="3"/>
  <c r="R21" i="3" s="1"/>
  <c r="DC21" i="3"/>
  <c r="Q21" i="3" s="1"/>
  <c r="DB21" i="3"/>
  <c r="P21" i="3" s="1"/>
  <c r="DA21" i="3"/>
  <c r="O21" i="3" s="1"/>
  <c r="DF20" i="3"/>
  <c r="T20" i="3" s="1"/>
  <c r="DE20" i="3"/>
  <c r="S20" i="3" s="1"/>
  <c r="DD20" i="3"/>
  <c r="R20" i="3" s="1"/>
  <c r="DC20" i="3"/>
  <c r="Q20" i="3" s="1"/>
  <c r="DB20" i="3"/>
  <c r="P20" i="3" s="1"/>
  <c r="DA20" i="3"/>
  <c r="O20" i="3" s="1"/>
  <c r="DF19" i="3"/>
  <c r="T19" i="3" s="1"/>
  <c r="DE19" i="3"/>
  <c r="S19" i="3" s="1"/>
  <c r="DD19" i="3"/>
  <c r="R19" i="3" s="1"/>
  <c r="DC19" i="3"/>
  <c r="Q19" i="3" s="1"/>
  <c r="DB19" i="3"/>
  <c r="P19" i="3" s="1"/>
  <c r="DA19" i="3"/>
  <c r="O19" i="3" s="1"/>
  <c r="DF18" i="3"/>
  <c r="T18" i="3" s="1"/>
  <c r="DE18" i="3"/>
  <c r="S18" i="3" s="1"/>
  <c r="DD18" i="3"/>
  <c r="R18" i="3" s="1"/>
  <c r="DC18" i="3"/>
  <c r="Q18" i="3" s="1"/>
  <c r="DB18" i="3"/>
  <c r="P18" i="3" s="1"/>
  <c r="DA18" i="3"/>
  <c r="O18" i="3" s="1"/>
  <c r="DF16" i="3"/>
  <c r="T16" i="3" s="1"/>
  <c r="DE16" i="3"/>
  <c r="S16" i="3" s="1"/>
  <c r="DD16" i="3"/>
  <c r="R16" i="3" s="1"/>
  <c r="DC16" i="3"/>
  <c r="Q16" i="3" s="1"/>
  <c r="DB16" i="3"/>
  <c r="P16" i="3" s="1"/>
  <c r="DA16" i="3"/>
  <c r="O16" i="3" s="1"/>
  <c r="DF15" i="3"/>
  <c r="T15" i="3" s="1"/>
  <c r="DE15" i="3"/>
  <c r="S15" i="3" s="1"/>
  <c r="DD15" i="3"/>
  <c r="R15" i="3" s="1"/>
  <c r="DC15" i="3"/>
  <c r="Q15" i="3" s="1"/>
  <c r="DB15" i="3"/>
  <c r="P15" i="3" s="1"/>
  <c r="DA15" i="3"/>
  <c r="O15" i="3" s="1"/>
  <c r="DF13" i="3"/>
  <c r="T13" i="3" s="1"/>
  <c r="DE13" i="3"/>
  <c r="S13" i="3" s="1"/>
  <c r="DD13" i="3"/>
  <c r="R13" i="3" s="1"/>
  <c r="DC13" i="3"/>
  <c r="Q13" i="3" s="1"/>
  <c r="DB13" i="3"/>
  <c r="P13" i="3" s="1"/>
  <c r="DA13" i="3"/>
  <c r="O13" i="3" s="1"/>
  <c r="DF12" i="3"/>
  <c r="T12" i="3" s="1"/>
  <c r="DE12" i="3"/>
  <c r="S12" i="3" s="1"/>
  <c r="DD12" i="3"/>
  <c r="R12" i="3" s="1"/>
  <c r="DC12" i="3"/>
  <c r="Q12" i="3" s="1"/>
  <c r="DB12" i="3"/>
  <c r="P12" i="3" s="1"/>
  <c r="DA12" i="3"/>
  <c r="O12" i="3" s="1"/>
  <c r="DF11" i="3"/>
  <c r="T11" i="3" s="1"/>
  <c r="DE11" i="3"/>
  <c r="S11" i="3" s="1"/>
  <c r="DD11" i="3"/>
  <c r="R11" i="3" s="1"/>
  <c r="DC11" i="3"/>
  <c r="Q11" i="3" s="1"/>
  <c r="DB11" i="3"/>
  <c r="P11" i="3" s="1"/>
  <c r="DA11" i="3"/>
  <c r="O11" i="3" s="1"/>
  <c r="DF8" i="3"/>
  <c r="T8" i="3" s="1"/>
  <c r="DE8" i="3"/>
  <c r="S8" i="3" s="1"/>
  <c r="DD8" i="3"/>
  <c r="R8" i="3" s="1"/>
  <c r="DC8" i="3"/>
  <c r="Q8" i="3" s="1"/>
  <c r="DB8" i="3"/>
  <c r="P8" i="3" s="1"/>
  <c r="DA8" i="3"/>
  <c r="O8" i="3" s="1"/>
  <c r="DF7" i="3"/>
  <c r="T7" i="3" s="1"/>
  <c r="DE7" i="3"/>
  <c r="S7" i="3" s="1"/>
  <c r="DD7" i="3"/>
  <c r="R7" i="3" s="1"/>
  <c r="DC7" i="3"/>
  <c r="Q7" i="3" s="1"/>
  <c r="DB7" i="3"/>
  <c r="P7" i="3" s="1"/>
  <c r="DA7" i="3"/>
  <c r="O7" i="3" s="1"/>
  <c r="DF6" i="3"/>
  <c r="DE6" i="3"/>
  <c r="DD6" i="3"/>
  <c r="DC6" i="3"/>
  <c r="DB6" i="3"/>
  <c r="DA6" i="3"/>
  <c r="AG10" i="4" l="1"/>
  <c r="AG9" i="4"/>
  <c r="AG8" i="4"/>
  <c r="AG7" i="4"/>
  <c r="AD10" i="4"/>
  <c r="AD9" i="4"/>
  <c r="AD8" i="4"/>
  <c r="AD7" i="4"/>
  <c r="AA10" i="4"/>
  <c r="AA7" i="4"/>
  <c r="AA8" i="4"/>
  <c r="AA9" i="4"/>
  <c r="AA19" i="4" l="1"/>
  <c r="U3" i="3" l="1"/>
  <c r="BM6" i="3"/>
  <c r="T6" i="3" s="1"/>
  <c r="BL6" i="3"/>
  <c r="S6" i="3" s="1"/>
  <c r="BK6" i="3"/>
  <c r="R6" i="3" s="1"/>
  <c r="BJ6" i="3"/>
  <c r="Q6" i="3" s="1"/>
  <c r="BI6" i="3"/>
  <c r="P6" i="3" s="1"/>
  <c r="BH6" i="3"/>
  <c r="O6" i="3" s="1"/>
  <c r="AL3" i="3" l="1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T3" i="3"/>
  <c r="S3" i="3"/>
  <c r="R3" i="3"/>
  <c r="Q3" i="3"/>
  <c r="P3" i="3"/>
  <c r="O3" i="3"/>
  <c r="F209" i="3"/>
  <c r="BF5" i="4" l="1"/>
  <c r="BH5" i="4"/>
  <c r="BJ5" i="4"/>
  <c r="BL5" i="4"/>
  <c r="BN5" i="4"/>
  <c r="BP5" i="4"/>
  <c r="BR5" i="4"/>
  <c r="BT5" i="4"/>
  <c r="BV5" i="4"/>
  <c r="BX5" i="4"/>
  <c r="AY6" i="3"/>
  <c r="AY209" i="3" s="1"/>
  <c r="BW5" i="4" l="1"/>
  <c r="BO5" i="4"/>
  <c r="BK5" i="4"/>
  <c r="BG5" i="4"/>
  <c r="BY5" i="4"/>
  <c r="BU5" i="4"/>
  <c r="BQ5" i="4"/>
  <c r="BM5" i="4"/>
  <c r="BI5" i="4"/>
  <c r="BE5" i="4"/>
  <c r="BS5" i="4"/>
  <c r="AT209" i="3"/>
  <c r="CG5" i="4"/>
  <c r="AP209" i="3"/>
  <c r="CC5" i="4"/>
  <c r="AW209" i="3"/>
  <c r="CJ5" i="4"/>
  <c r="AS209" i="3"/>
  <c r="CF5" i="4"/>
  <c r="AO209" i="3"/>
  <c r="CB5" i="4"/>
  <c r="AV209" i="3"/>
  <c r="CI5" i="4"/>
  <c r="AR209" i="3"/>
  <c r="CE5" i="4"/>
  <c r="AN209" i="3"/>
  <c r="CA5" i="4"/>
  <c r="AX209" i="3"/>
  <c r="CK5" i="4"/>
  <c r="AU209" i="3"/>
  <c r="CH5" i="4"/>
  <c r="AQ209" i="3"/>
  <c r="CD5" i="4"/>
  <c r="AM209" i="3"/>
  <c r="BZ5" i="4"/>
  <c r="AK209" i="3"/>
  <c r="AG209" i="3"/>
  <c r="AC209" i="3"/>
  <c r="Y209" i="3"/>
  <c r="U209" i="3"/>
  <c r="AJ209" i="3"/>
  <c r="AF209" i="3"/>
  <c r="AB209" i="3"/>
  <c r="X209" i="3"/>
  <c r="T209" i="3"/>
  <c r="AI209" i="3"/>
  <c r="AE209" i="3"/>
  <c r="AA209" i="3"/>
  <c r="W209" i="3"/>
  <c r="S209" i="3"/>
  <c r="AL209" i="3"/>
  <c r="AH209" i="3"/>
  <c r="AD209" i="3"/>
  <c r="Z209" i="3"/>
  <c r="V209" i="3"/>
  <c r="R209" i="3"/>
  <c r="AW5" i="4" l="1"/>
  <c r="BC5" i="4"/>
  <c r="BB5" i="4" l="1"/>
  <c r="H209" i="3"/>
  <c r="AU5" i="4"/>
  <c r="Q209" i="3"/>
  <c r="BD5" i="4"/>
  <c r="G209" i="3"/>
  <c r="L8" i="4" s="1"/>
  <c r="AT5" i="4"/>
  <c r="K32" i="4" s="1"/>
  <c r="K209" i="3"/>
  <c r="AX5" i="4"/>
  <c r="J209" i="3"/>
  <c r="M209" i="3"/>
  <c r="AZ5" i="4"/>
  <c r="L209" i="3"/>
  <c r="AY5" i="4"/>
  <c r="I209" i="3"/>
  <c r="AV5" i="4"/>
  <c r="P209" i="3"/>
  <c r="O209" i="3"/>
  <c r="H14" i="2"/>
  <c r="K38" i="4" l="1"/>
  <c r="K35" i="4"/>
  <c r="K36" i="4"/>
  <c r="K30" i="4"/>
  <c r="K12" i="4"/>
  <c r="K21" i="4"/>
  <c r="K27" i="4"/>
  <c r="K18" i="4"/>
  <c r="K9" i="4"/>
  <c r="L13" i="4"/>
  <c r="L12" i="4"/>
  <c r="L11" i="4"/>
  <c r="L10" i="4"/>
  <c r="L9" i="4"/>
  <c r="L38" i="4"/>
  <c r="K37" i="4"/>
  <c r="K31" i="4"/>
  <c r="L20" i="4"/>
  <c r="K29" i="4"/>
  <c r="K28" i="4"/>
  <c r="L30" i="4"/>
  <c r="L19" i="4"/>
  <c r="L18" i="4"/>
  <c r="L17" i="4"/>
  <c r="L31" i="4"/>
  <c r="L29" i="4"/>
  <c r="L28" i="4"/>
  <c r="L27" i="4"/>
  <c r="L26" i="4"/>
  <c r="L22" i="4"/>
  <c r="L21" i="4"/>
  <c r="K17" i="4"/>
  <c r="K13" i="4"/>
  <c r="K26" i="4"/>
  <c r="L37" i="4"/>
  <c r="K22" i="4"/>
  <c r="K19" i="4"/>
  <c r="K11" i="4"/>
  <c r="K10" i="4"/>
  <c r="L35" i="4"/>
  <c r="K20" i="4"/>
  <c r="L6" i="4"/>
  <c r="K24" i="4"/>
  <c r="L15" i="4"/>
  <c r="K15" i="4"/>
  <c r="K6" i="4"/>
  <c r="I51" i="4"/>
  <c r="K3" i="4"/>
  <c r="N209" i="3"/>
  <c r="BA5" i="4"/>
  <c r="AA50" i="4" s="1"/>
  <c r="L24" i="4" l="1"/>
  <c r="Y34" i="2"/>
  <c r="J93" i="4"/>
  <c r="AK3" i="2" l="1"/>
  <c r="K71" i="4" l="1"/>
  <c r="K70" i="4"/>
  <c r="K69" i="4"/>
  <c r="K68" i="4"/>
  <c r="Q174" i="4"/>
  <c r="Q17" i="4" l="1"/>
  <c r="AF42" i="4"/>
  <c r="AC42" i="4"/>
  <c r="Z42" i="4"/>
  <c r="AF41" i="4"/>
  <c r="AC41" i="4"/>
  <c r="Z41" i="4"/>
  <c r="AG38" i="4"/>
  <c r="AF38" i="4" s="1"/>
  <c r="AD38" i="4"/>
  <c r="AC38" i="4" s="1"/>
  <c r="AA38" i="4"/>
  <c r="Z38" i="4" s="1"/>
  <c r="AG37" i="4"/>
  <c r="AD37" i="4"/>
  <c r="AA37" i="4"/>
  <c r="AE35" i="4"/>
  <c r="AB35" i="4"/>
  <c r="Y35" i="4"/>
  <c r="AE28" i="4"/>
  <c r="AB28" i="4"/>
  <c r="Y28" i="4"/>
  <c r="W13" i="4"/>
  <c r="T10" i="4"/>
  <c r="L4" i="4" s="1"/>
  <c r="W8" i="4"/>
  <c r="W4" i="4"/>
  <c r="W3" i="4"/>
  <c r="AU2" i="4"/>
  <c r="K75" i="4"/>
  <c r="AB55" i="4"/>
  <c r="AE55" i="4" s="1"/>
  <c r="K57" i="4"/>
  <c r="K56" i="4"/>
  <c r="K55" i="4"/>
  <c r="K52" i="4"/>
  <c r="AF30" i="4"/>
  <c r="AF34" i="4" s="1"/>
  <c r="AC30" i="4"/>
  <c r="Z30" i="4"/>
  <c r="Z34" i="4" s="1"/>
  <c r="AF26" i="4"/>
  <c r="AC26" i="4"/>
  <c r="Z26" i="4"/>
  <c r="AG16" i="4"/>
  <c r="AD16" i="4"/>
  <c r="AA16" i="4"/>
  <c r="P15" i="4"/>
  <c r="P14" i="4"/>
  <c r="L33" i="4"/>
  <c r="K33" i="4"/>
  <c r="P11" i="4"/>
  <c r="P10" i="4"/>
  <c r="P9" i="4"/>
  <c r="P8" i="4"/>
  <c r="P7" i="4"/>
  <c r="P6" i="4"/>
  <c r="P5" i="4"/>
  <c r="P4" i="4"/>
  <c r="AG3" i="4"/>
  <c r="AD3" i="4"/>
  <c r="AA3" i="4"/>
  <c r="P3" i="4"/>
  <c r="P2" i="4" s="1"/>
  <c r="K2" i="4"/>
  <c r="D2" i="4"/>
  <c r="P13" i="4" l="1"/>
  <c r="AC39" i="4"/>
  <c r="AF39" i="4"/>
  <c r="Z39" i="4"/>
  <c r="K81" i="4"/>
  <c r="AG6" i="4"/>
  <c r="AA6" i="4"/>
  <c r="AD6" i="4"/>
  <c r="AC34" i="4"/>
  <c r="AA40" i="4" l="1"/>
  <c r="K82" i="4" l="1"/>
  <c r="AX37" i="2"/>
  <c r="AO37" i="2"/>
  <c r="BQ37" i="2"/>
  <c r="BH37" i="2"/>
  <c r="K83" i="4" l="1"/>
  <c r="J84" i="4" s="1"/>
  <c r="AO12" i="2"/>
  <c r="K84" i="4" l="1"/>
  <c r="Q3" i="4" l="1"/>
  <c r="Q2" i="4" s="1"/>
  <c r="Q4" i="4"/>
  <c r="Q5" i="4"/>
  <c r="Q6" i="4"/>
  <c r="Q7" i="4"/>
  <c r="Q8" i="4"/>
  <c r="Q9" i="4"/>
  <c r="Q10" i="4"/>
  <c r="Q11" i="4"/>
  <c r="K62" i="4" l="1"/>
  <c r="P24" i="4"/>
  <c r="Q24" i="4" s="1"/>
  <c r="I69" i="4"/>
  <c r="G12" i="4"/>
  <c r="D17" i="4"/>
  <c r="G14" i="4"/>
  <c r="G17" i="4"/>
  <c r="F13" i="4"/>
  <c r="C17" i="4"/>
  <c r="G13" i="4"/>
  <c r="E17" i="4"/>
  <c r="G11" i="4"/>
  <c r="E11" i="4"/>
  <c r="D11" i="4"/>
  <c r="C11" i="4"/>
  <c r="F12" i="4"/>
  <c r="F17" i="4"/>
  <c r="F11" i="4"/>
  <c r="Q14" i="4"/>
  <c r="Q13" i="4" s="1"/>
  <c r="T6" i="4" s="1"/>
  <c r="T3" i="4" s="1"/>
  <c r="J88" i="4"/>
  <c r="J86" i="4"/>
  <c r="J44" i="4"/>
  <c r="C9" i="4"/>
  <c r="AA7" i="1"/>
  <c r="L3" i="4" l="1"/>
  <c r="L2" i="4" s="1"/>
  <c r="K58" i="4" s="1"/>
  <c r="K54" i="4" s="1"/>
  <c r="P80" i="4"/>
  <c r="Q80" i="4" s="1"/>
  <c r="K61" i="4"/>
  <c r="E7" i="4"/>
  <c r="E5" i="4"/>
  <c r="E3" i="4"/>
  <c r="E4" i="4"/>
  <c r="E6" i="4"/>
  <c r="AP23" i="4"/>
  <c r="AQ23" i="4"/>
  <c r="AP27" i="4"/>
  <c r="AP24" i="4"/>
  <c r="AP28" i="4"/>
  <c r="K44" i="4"/>
  <c r="AP26" i="4"/>
  <c r="AP30" i="4"/>
  <c r="AG50" i="4"/>
  <c r="AD50" i="4"/>
  <c r="AP25" i="4"/>
  <c r="AP29" i="4"/>
  <c r="P7" i="1"/>
  <c r="AO13" i="2"/>
  <c r="BR45" i="2"/>
  <c r="AP45" i="2"/>
  <c r="V45" i="2"/>
  <c r="K66" i="4" l="1"/>
  <c r="K65" i="4" s="1"/>
  <c r="K80" i="4" s="1"/>
  <c r="E2" i="4"/>
  <c r="DC28" i="1"/>
  <c r="CG28" i="1"/>
  <c r="AG40" i="4"/>
  <c r="AG35" i="4" s="1"/>
  <c r="H27" i="2"/>
  <c r="K88" i="4" l="1"/>
  <c r="K89" i="4" s="1"/>
  <c r="Q19" i="4"/>
  <c r="AZ28" i="1" s="1"/>
  <c r="AA35" i="4"/>
  <c r="AG34" i="4"/>
  <c r="AD40" i="4"/>
  <c r="AD35" i="4" s="1"/>
  <c r="AD34" i="4" s="1"/>
  <c r="AV7" i="4"/>
  <c r="AV8" i="4" s="1"/>
  <c r="AW8" i="4" s="1"/>
  <c r="I70" i="4"/>
  <c r="BI2" i="1"/>
  <c r="BQ4" i="2"/>
  <c r="K86" i="4" l="1"/>
  <c r="K87" i="4" s="1"/>
  <c r="K90" i="4" s="1"/>
  <c r="K91" i="4" s="1"/>
  <c r="W6" i="4" s="1"/>
  <c r="AA34" i="4"/>
  <c r="AO5" i="2"/>
  <c r="W7" i="4" l="1"/>
  <c r="L90" i="4"/>
  <c r="AD47" i="4"/>
  <c r="CR24" i="1"/>
  <c r="BH23" i="2"/>
  <c r="BV24" i="1"/>
  <c r="AO23" i="2"/>
  <c r="AZ24" i="1"/>
  <c r="V23" i="2"/>
  <c r="W5" i="4" l="1"/>
  <c r="W2" i="4" s="1"/>
  <c r="BH18" i="2"/>
  <c r="AO18" i="2"/>
  <c r="V18" i="2"/>
  <c r="AC56" i="4" l="1"/>
  <c r="BV31" i="1" s="1"/>
  <c r="AA49" i="4"/>
  <c r="AG49" i="4"/>
  <c r="AD49" i="4"/>
  <c r="AA27" i="4"/>
  <c r="AA26" i="4" s="1"/>
  <c r="AA54" i="4" s="1"/>
  <c r="AD27" i="4"/>
  <c r="AD26" i="4" s="1"/>
  <c r="AD54" i="4" s="1"/>
  <c r="AG27" i="4"/>
  <c r="AG26" i="4" s="1"/>
  <c r="AG54" i="4" s="1"/>
  <c r="AG31" i="4"/>
  <c r="Z56" i="4"/>
  <c r="AZ31" i="1" s="1"/>
  <c r="W9" i="4"/>
  <c r="AD33" i="4" s="1"/>
  <c r="AD45" i="4" s="1"/>
  <c r="Z57" i="4"/>
  <c r="AF56" i="4"/>
  <c r="CR31" i="1" s="1"/>
  <c r="AC57" i="4"/>
  <c r="AF57" i="4"/>
  <c r="AO17" i="2"/>
  <c r="AM15" i="1"/>
  <c r="CR15" i="1"/>
  <c r="AZ15" i="1"/>
  <c r="BV15" i="1"/>
  <c r="BH17" i="2"/>
  <c r="AE13" i="2"/>
  <c r="AD46" i="4" l="1"/>
  <c r="AD43" i="4"/>
  <c r="AA45" i="4"/>
  <c r="AA43" i="4"/>
  <c r="AA46" i="4"/>
  <c r="AG44" i="4"/>
  <c r="AG46" i="4"/>
  <c r="W10" i="4"/>
  <c r="W14" i="4" s="1"/>
  <c r="P16" i="1" s="1"/>
  <c r="AA33" i="4"/>
  <c r="AA44" i="4" s="1"/>
  <c r="AG33" i="4"/>
  <c r="AG45" i="4"/>
  <c r="AD44" i="4"/>
  <c r="AG43" i="4"/>
  <c r="AG47" i="4"/>
  <c r="V17" i="2"/>
  <c r="V10" i="2"/>
  <c r="AZ10" i="1" l="1"/>
  <c r="W16" i="4"/>
  <c r="W12" i="4" s="1"/>
  <c r="BH10" i="2"/>
  <c r="W11" i="4" l="1"/>
  <c r="W15" i="4" s="1"/>
  <c r="AG42" i="4" s="1"/>
  <c r="BV23" i="1"/>
  <c r="CR23" i="1"/>
  <c r="AZ23" i="1"/>
  <c r="V22" i="2"/>
  <c r="AG41" i="4" l="1"/>
  <c r="AG39" i="4" s="1"/>
  <c r="AA42" i="4"/>
  <c r="AF37" i="4"/>
  <c r="CR14" i="1" s="1"/>
  <c r="AD41" i="4"/>
  <c r="Z37" i="4"/>
  <c r="AZ14" i="1" s="1"/>
  <c r="AD28" i="4"/>
  <c r="AD42" i="4"/>
  <c r="AA28" i="4"/>
  <c r="AG28" i="4"/>
  <c r="AC37" i="4"/>
  <c r="AC55" i="4" s="1"/>
  <c r="AA41" i="4"/>
  <c r="AO22" i="2"/>
  <c r="BH22" i="2"/>
  <c r="AO27" i="2"/>
  <c r="BH27" i="2"/>
  <c r="AD39" i="4" l="1"/>
  <c r="AA39" i="4"/>
  <c r="Z55" i="4"/>
  <c r="AF55" i="4"/>
  <c r="BV14" i="1"/>
  <c r="BH26" i="2"/>
  <c r="AA31" i="4" l="1"/>
  <c r="AD31" i="4"/>
  <c r="AG30" i="4"/>
  <c r="AE36" i="4" s="1"/>
  <c r="AG29" i="4" s="1"/>
  <c r="AG36" i="4"/>
  <c r="AG32" i="4" s="1"/>
  <c r="AO26" i="2"/>
  <c r="V26" i="2"/>
  <c r="AD30" i="4" l="1"/>
  <c r="AB36" i="4" s="1"/>
  <c r="AD29" i="4" s="1"/>
  <c r="AD36" i="4"/>
  <c r="AD32" i="4" s="1"/>
  <c r="AA30" i="4"/>
  <c r="Y36" i="4" s="1"/>
  <c r="AA29" i="4" s="1"/>
  <c r="AA36" i="4"/>
  <c r="AA32" i="4" s="1"/>
  <c r="BH13" i="2"/>
  <c r="AZ12" i="1"/>
  <c r="V19" i="2" l="1"/>
  <c r="BH19" i="2"/>
  <c r="CR12" i="1" l="1"/>
  <c r="BN18" i="2" l="1"/>
  <c r="BN19" i="2" l="1"/>
  <c r="AO24" i="2" l="1"/>
  <c r="AU18" i="2"/>
  <c r="AO19" i="2" l="1"/>
  <c r="BV12" i="1"/>
  <c r="AU19" i="2" l="1"/>
  <c r="AO25" i="2" l="1"/>
  <c r="BH24" i="2"/>
  <c r="BH25" i="2"/>
  <c r="V12" i="2" l="1"/>
  <c r="DC13" i="1" l="1"/>
  <c r="CG15" i="1"/>
  <c r="DC15" i="1"/>
  <c r="BK15" i="1"/>
  <c r="V27" i="2"/>
  <c r="BK13" i="1"/>
  <c r="V25" i="2"/>
  <c r="CG13" i="1"/>
  <c r="P8" i="1"/>
  <c r="DC12" i="1" l="1"/>
  <c r="AF29" i="4" s="1"/>
  <c r="CG12" i="1"/>
  <c r="AC29" i="4" s="1"/>
  <c r="AB19" i="2"/>
  <c r="BK11" i="1"/>
  <c r="AB18" i="2"/>
  <c r="CG11" i="1"/>
  <c r="DC11" i="1"/>
  <c r="AD48" i="4" l="1"/>
  <c r="AO21" i="2" s="1"/>
  <c r="AD55" i="4"/>
  <c r="AG55" i="4"/>
  <c r="AG48" i="4"/>
  <c r="BH21" i="2" s="1"/>
  <c r="CR27" i="1"/>
  <c r="BV27" i="1"/>
  <c r="BK12" i="1"/>
  <c r="Z29" i="4" s="1"/>
  <c r="P15" i="1"/>
  <c r="AA48" i="4" l="1"/>
  <c r="AA55" i="4"/>
  <c r="AG51" i="4"/>
  <c r="CR21" i="1" s="1"/>
  <c r="AG53" i="4"/>
  <c r="AD51" i="4"/>
  <c r="BV21" i="1" s="1"/>
  <c r="AD53" i="4"/>
  <c r="P14" i="1"/>
  <c r="AZ27" i="1"/>
  <c r="AA51" i="4" l="1"/>
  <c r="AA53" i="4"/>
  <c r="AD52" i="4"/>
  <c r="AG52" i="4"/>
  <c r="CG19" i="1"/>
  <c r="DC19" i="1"/>
  <c r="BK19" i="1"/>
  <c r="BH12" i="2"/>
  <c r="P25" i="1"/>
  <c r="AA52" i="4" l="1"/>
  <c r="AZ21" i="1"/>
  <c r="CR26" i="1"/>
  <c r="BH20" i="2"/>
  <c r="BH38" i="2"/>
  <c r="BQ38" i="2"/>
  <c r="BV26" i="1"/>
  <c r="AO20" i="2"/>
  <c r="AX38" i="2"/>
  <c r="AO38" i="2"/>
  <c r="DC18" i="1"/>
  <c r="BV25" i="1"/>
  <c r="AO36" i="2"/>
  <c r="BK18" i="1"/>
  <c r="V36" i="2"/>
  <c r="V24" i="2"/>
  <c r="AZ25" i="1"/>
  <c r="BH36" i="2"/>
  <c r="CR25" i="1"/>
  <c r="CG18" i="1"/>
  <c r="CR22" i="1" l="1"/>
  <c r="CR20" i="1"/>
  <c r="BV20" i="1"/>
  <c r="BV22" i="1"/>
  <c r="AZ22" i="1" l="1"/>
  <c r="H38" i="2"/>
  <c r="V21" i="2" l="1"/>
  <c r="AZ20" i="1"/>
  <c r="AZ26" i="1" l="1"/>
  <c r="V38" i="2" l="1"/>
  <c r="AE38" i="2"/>
  <c r="V20" i="2"/>
</calcChain>
</file>

<file path=xl/sharedStrings.xml><?xml version="1.0" encoding="utf-8"?>
<sst xmlns="http://schemas.openxmlformats.org/spreadsheetml/2006/main" count="3308" uniqueCount="857">
  <si>
    <t>국산신차 운용리스 견적프로그램</t>
    <phoneticPr fontId="2" type="noConversion"/>
  </si>
  <si>
    <t>차량 / 구매비용</t>
    <phoneticPr fontId="2" type="noConversion"/>
  </si>
  <si>
    <t>제조회사</t>
    <phoneticPr fontId="2" type="noConversion"/>
  </si>
  <si>
    <t>차량선택</t>
    <phoneticPr fontId="2" type="noConversion"/>
  </si>
  <si>
    <t>제원정보</t>
    <phoneticPr fontId="2" type="noConversion"/>
  </si>
  <si>
    <t>차량가격</t>
    <phoneticPr fontId="2" type="noConversion"/>
  </si>
  <si>
    <t>기본가격</t>
    <phoneticPr fontId="2" type="noConversion"/>
  </si>
  <si>
    <t>옵션가격</t>
    <phoneticPr fontId="2" type="noConversion"/>
  </si>
  <si>
    <t>일반할인</t>
    <phoneticPr fontId="2" type="noConversion"/>
  </si>
  <si>
    <t>특판할인</t>
    <phoneticPr fontId="2" type="noConversion"/>
  </si>
  <si>
    <t>메이커1차탁송료</t>
    <phoneticPr fontId="2" type="noConversion"/>
  </si>
  <si>
    <t>등록제세금</t>
    <phoneticPr fontId="2" type="noConversion"/>
  </si>
  <si>
    <t>통합취득세</t>
    <phoneticPr fontId="2" type="noConversion"/>
  </si>
  <si>
    <t>공채할인비용</t>
    <phoneticPr fontId="2" type="noConversion"/>
  </si>
  <si>
    <t>등록지역/할인율</t>
    <phoneticPr fontId="2" type="noConversion"/>
  </si>
  <si>
    <t>등록수행/비용</t>
    <phoneticPr fontId="2" type="noConversion"/>
  </si>
  <si>
    <t>인도/등록/번호/인지</t>
    <phoneticPr fontId="2" type="noConversion"/>
  </si>
  <si>
    <t>취득원가</t>
    <phoneticPr fontId="2" type="noConversion"/>
  </si>
  <si>
    <t>차량등록명의</t>
    <phoneticPr fontId="2" type="noConversion"/>
  </si>
  <si>
    <t>출고방식</t>
    <phoneticPr fontId="2" type="noConversion"/>
  </si>
  <si>
    <t>고객명</t>
    <phoneticPr fontId="2" type="noConversion"/>
  </si>
  <si>
    <t>담당자</t>
    <phoneticPr fontId="2" type="noConversion"/>
  </si>
  <si>
    <t>연락처</t>
    <phoneticPr fontId="2" type="noConversion"/>
  </si>
  <si>
    <t>리스조건</t>
    <phoneticPr fontId="2" type="noConversion"/>
  </si>
  <si>
    <t>구분</t>
    <phoneticPr fontId="2" type="noConversion"/>
  </si>
  <si>
    <t>상품구분</t>
    <phoneticPr fontId="2" type="noConversion"/>
  </si>
  <si>
    <t>리스기간</t>
    <phoneticPr fontId="2" type="noConversion"/>
  </si>
  <si>
    <t>보증금/잔가산정</t>
    <phoneticPr fontId="2" type="noConversion"/>
  </si>
  <si>
    <t>주행거리</t>
    <phoneticPr fontId="2" type="noConversion"/>
  </si>
  <si>
    <t>리스보증금</t>
    <phoneticPr fontId="2" type="noConversion"/>
  </si>
  <si>
    <t>계약잔가</t>
    <phoneticPr fontId="2" type="noConversion"/>
  </si>
  <si>
    <t>잔가조정(-)</t>
    <phoneticPr fontId="2" type="noConversion"/>
  </si>
  <si>
    <t>장기선수금</t>
    <phoneticPr fontId="2" type="noConversion"/>
  </si>
  <si>
    <t>연간보험료</t>
    <phoneticPr fontId="2" type="noConversion"/>
  </si>
  <si>
    <t>CM수수료</t>
    <phoneticPr fontId="2" type="noConversion"/>
  </si>
  <si>
    <t>AG수수료</t>
    <phoneticPr fontId="2" type="noConversion"/>
  </si>
  <si>
    <t>적용금리</t>
    <phoneticPr fontId="2" type="noConversion"/>
  </si>
  <si>
    <t>잔가입력결과</t>
    <phoneticPr fontId="2" type="noConversion"/>
  </si>
  <si>
    <t>현대</t>
  </si>
  <si>
    <t>차량정보</t>
  </si>
  <si>
    <t>1차,2차 탁송료 (VAT포함)</t>
  </si>
  <si>
    <t>제조사</t>
  </si>
  <si>
    <t>차종</t>
  </si>
  <si>
    <t>종류</t>
  </si>
  <si>
    <t>할인율</t>
  </si>
  <si>
    <t>연료</t>
  </si>
  <si>
    <t>환개금</t>
  </si>
  <si>
    <t>배기량</t>
  </si>
  <si>
    <t>차세</t>
  </si>
  <si>
    <t>IRR</t>
  </si>
  <si>
    <t>출고지</t>
  </si>
  <si>
    <t>서울/경기/인천</t>
  </si>
  <si>
    <t>충남</t>
  </si>
  <si>
    <t>충북</t>
  </si>
  <si>
    <t>경북</t>
  </si>
  <si>
    <t>경남</t>
  </si>
  <si>
    <t>전북</t>
  </si>
  <si>
    <t>전남</t>
  </si>
  <si>
    <t>강원(영서)</t>
  </si>
  <si>
    <t>강원(영동)</t>
  </si>
  <si>
    <t>승용</t>
  </si>
  <si>
    <t>가솔린</t>
  </si>
  <si>
    <t>울산</t>
  </si>
  <si>
    <t>기아</t>
  </si>
  <si>
    <t>경차</t>
  </si>
  <si>
    <t>서산</t>
  </si>
  <si>
    <t>르노</t>
  </si>
  <si>
    <t>부산</t>
  </si>
  <si>
    <t>지엠</t>
  </si>
  <si>
    <t>쌍용</t>
  </si>
  <si>
    <t>RV(7-10인)</t>
  </si>
  <si>
    <t>디젤</t>
  </si>
  <si>
    <t>면제</t>
  </si>
  <si>
    <t>평택</t>
  </si>
  <si>
    <t>RV(5인이하)</t>
  </si>
  <si>
    <t>송도</t>
  </si>
  <si>
    <t>소형화물(1톤)</t>
  </si>
  <si>
    <t>SM6 2.0 가솔린</t>
  </si>
  <si>
    <t>RV(11-12인)</t>
  </si>
  <si>
    <t>소하리</t>
  </si>
  <si>
    <t>QM6 2.0 디젤</t>
  </si>
  <si>
    <t>화성</t>
  </si>
  <si>
    <t>LPG</t>
  </si>
  <si>
    <t>하이브리드</t>
  </si>
  <si>
    <t>광주</t>
  </si>
  <si>
    <t>현대</t>
    <phoneticPr fontId="2" type="noConversion"/>
  </si>
  <si>
    <t>기아</t>
    <phoneticPr fontId="2" type="noConversion"/>
  </si>
  <si>
    <t>르노</t>
    <phoneticPr fontId="2" type="noConversion"/>
  </si>
  <si>
    <t>지엠</t>
    <phoneticPr fontId="2" type="noConversion"/>
  </si>
  <si>
    <t>쌍용</t>
    <phoneticPr fontId="2" type="noConversion"/>
  </si>
  <si>
    <t>조건1</t>
    <phoneticPr fontId="2" type="noConversion"/>
  </si>
  <si>
    <t>조건3</t>
    <phoneticPr fontId="2" type="noConversion"/>
  </si>
  <si>
    <t>조건2</t>
    <phoneticPr fontId="2" type="noConversion"/>
  </si>
  <si>
    <t>차량분</t>
    <phoneticPr fontId="2" type="noConversion"/>
  </si>
  <si>
    <t>보험분</t>
    <phoneticPr fontId="2" type="noConversion"/>
  </si>
  <si>
    <t>블랙박스선택</t>
    <phoneticPr fontId="2" type="noConversion"/>
  </si>
  <si>
    <t>VVIP</t>
    <phoneticPr fontId="2" type="noConversion"/>
  </si>
  <si>
    <t>MERITZ</t>
    <phoneticPr fontId="2" type="noConversion"/>
  </si>
  <si>
    <t>010-0000-0000</t>
    <phoneticPr fontId="2" type="noConversion"/>
  </si>
  <si>
    <t>매회리스료 ①</t>
    <phoneticPr fontId="2" type="noConversion"/>
  </si>
  <si>
    <t>선납리스료 ②</t>
    <phoneticPr fontId="2" type="noConversion"/>
  </si>
  <si>
    <t>납부리스료 ①-②</t>
    <phoneticPr fontId="2" type="noConversion"/>
  </si>
  <si>
    <t>고객님</t>
    <phoneticPr fontId="2" type="noConversion"/>
  </si>
  <si>
    <t>메리츠캐피탈 오토금융 상품을 이용하여 주셔서 감사합니다.</t>
    <phoneticPr fontId="2" type="noConversion"/>
  </si>
  <si>
    <r>
      <t xml:space="preserve">아래와 같이 </t>
    </r>
    <r>
      <rPr>
        <b/>
        <sz val="9"/>
        <color rgb="FFFF0000"/>
        <rFont val="맑은 고딕"/>
        <family val="3"/>
        <charset val="129"/>
        <scheme val="minor"/>
      </rPr>
      <t>M</t>
    </r>
    <r>
      <rPr>
        <b/>
        <vertAlign val="superscript"/>
        <sz val="9"/>
        <color rgb="FFFF0000"/>
        <rFont val="맑은 고딕"/>
        <family val="3"/>
        <charset val="129"/>
        <scheme val="minor"/>
      </rPr>
      <t>+</t>
    </r>
    <r>
      <rPr>
        <b/>
        <sz val="9"/>
        <color rgb="FFFF0000"/>
        <rFont val="맑은 고딕"/>
        <family val="3"/>
        <charset val="129"/>
        <scheme val="minor"/>
      </rPr>
      <t>자동차리스</t>
    </r>
    <r>
      <rPr>
        <sz val="9"/>
        <color theme="1"/>
        <rFont val="맑은 고딕"/>
        <family val="3"/>
        <charset val="129"/>
        <scheme val="minor"/>
      </rPr>
      <t xml:space="preserve"> 견적을 제시합니다.</t>
    </r>
    <phoneticPr fontId="2" type="noConversion"/>
  </si>
  <si>
    <t>리스차종</t>
    <phoneticPr fontId="2" type="noConversion"/>
  </si>
  <si>
    <t>옵션사양</t>
    <phoneticPr fontId="2" type="noConversion"/>
  </si>
  <si>
    <t>판매가격</t>
    <phoneticPr fontId="2" type="noConversion"/>
  </si>
  <si>
    <t>■ 리스조건</t>
    <phoneticPr fontId="2" type="noConversion"/>
  </si>
  <si>
    <t>구분</t>
    <phoneticPr fontId="2" type="noConversion"/>
  </si>
  <si>
    <t>리스기간</t>
    <phoneticPr fontId="2" type="noConversion"/>
  </si>
  <si>
    <t>보증금</t>
    <phoneticPr fontId="2" type="noConversion"/>
  </si>
  <si>
    <t>잔존가치</t>
    <phoneticPr fontId="2" type="noConversion"/>
  </si>
  <si>
    <t>매회납부리스료</t>
    <phoneticPr fontId="2" type="noConversion"/>
  </si>
  <si>
    <t>초기부담금액</t>
    <phoneticPr fontId="2" type="noConversion"/>
  </si>
  <si>
    <t>약정주행거리</t>
    <phoneticPr fontId="2" type="noConversion"/>
  </si>
  <si>
    <t>조건1</t>
    <phoneticPr fontId="2" type="noConversion"/>
  </si>
  <si>
    <t>조건2</t>
    <phoneticPr fontId="2" type="noConversion"/>
  </si>
  <si>
    <t>조건3</t>
    <phoneticPr fontId="2" type="noConversion"/>
  </si>
  <si>
    <t>운용리스</t>
    <phoneticPr fontId="2" type="noConversion"/>
  </si>
  <si>
    <t xml:space="preserve">  - 차량분</t>
    <phoneticPr fontId="2" type="noConversion"/>
  </si>
  <si>
    <t xml:space="preserve">  - 차세분</t>
    <phoneticPr fontId="2" type="noConversion"/>
  </si>
  <si>
    <t xml:space="preserve">  - 보험분</t>
    <phoneticPr fontId="2" type="noConversion"/>
  </si>
  <si>
    <t xml:space="preserve">  - 장기선수금 차감분</t>
    <phoneticPr fontId="2" type="noConversion"/>
  </si>
  <si>
    <t>■ 기타사항</t>
    <phoneticPr fontId="2" type="noConversion"/>
  </si>
  <si>
    <r>
      <t xml:space="preserve">② 보험료 불포함 조건은 고객님이 </t>
    </r>
    <r>
      <rPr>
        <b/>
        <u/>
        <sz val="9"/>
        <color theme="1"/>
        <rFont val="맑은 고딕"/>
        <family val="3"/>
        <charset val="129"/>
        <scheme val="minor"/>
      </rPr>
      <t>보험가입(자차가입필수)</t>
    </r>
    <r>
      <rPr>
        <sz val="9"/>
        <color theme="1"/>
        <rFont val="맑은 고딕"/>
        <family val="2"/>
        <charset val="129"/>
        <scheme val="minor"/>
      </rPr>
      <t>을 하셔야 하며, 메리츠캐피탈을 질권자로 질권설정을 하셔야 합니다.</t>
    </r>
    <phoneticPr fontId="2" type="noConversion"/>
  </si>
  <si>
    <t>④ 차량저당설정 조건인 경우 설정비용은 메리츠캐피탈이 부담합니다.</t>
    <phoneticPr fontId="2" type="noConversion"/>
  </si>
  <si>
    <r>
      <t xml:space="preserve">③ 리스기간 종료 후에는 </t>
    </r>
    <r>
      <rPr>
        <b/>
        <u/>
        <sz val="9"/>
        <color theme="1"/>
        <rFont val="맑은 고딕"/>
        <family val="3"/>
        <charset val="129"/>
        <scheme val="minor"/>
      </rPr>
      <t>차량반납/인수/재리스</t>
    </r>
    <r>
      <rPr>
        <sz val="9"/>
        <color theme="1"/>
        <rFont val="맑은 고딕"/>
        <family val="2"/>
        <charset val="129"/>
        <scheme val="minor"/>
      </rPr>
      <t xml:space="preserve"> 중 선택하실 수 있습니다. 중도해지/반납시 별도 수수료가 부과됩니다.</t>
    </r>
    <phoneticPr fontId="2" type="noConversion"/>
  </si>
  <si>
    <t>■ 준비서류</t>
    <phoneticPr fontId="2" type="noConversion"/>
  </si>
  <si>
    <t>개인사업자</t>
    <phoneticPr fontId="2" type="noConversion"/>
  </si>
  <si>
    <t>법인사업자</t>
    <phoneticPr fontId="2" type="noConversion"/>
  </si>
  <si>
    <t>· 사업자등록증 사본   · 운전면허증 사본   · 주민등록등본   · 인감증명서   · 소득/재산증빙 서류
 · 자동이체통장 사본   ※ 전문직 종사자의 경우, 자격/면허증 사본 필수</t>
    <phoneticPr fontId="2" type="noConversion"/>
  </si>
  <si>
    <t>· 사업자등록증 사본   · 법인등기부등본   · 법인인감증명서   · 최근 2개년도 재무제표   · 주주명부
 · 자동이체통장 사본   ※ 대표자 연대보증 필수(신분증/주민등록등본/인감증명서/소득,재산증빙서류)</t>
    <phoneticPr fontId="2" type="noConversion"/>
  </si>
  <si>
    <t>■ 담당자</t>
    <phoneticPr fontId="2" type="noConversion"/>
  </si>
  <si>
    <t>www.meritzcapital.com</t>
    <phoneticPr fontId="2" type="noConversion"/>
  </si>
  <si>
    <t>리스종류/명의</t>
    <phoneticPr fontId="2" type="noConversion"/>
  </si>
  <si>
    <t>직접수기입력</t>
    <phoneticPr fontId="2" type="noConversion"/>
  </si>
  <si>
    <t>07326</t>
    <phoneticPr fontId="2" type="noConversion"/>
  </si>
  <si>
    <t>서울특별시 영등포구 국제금융로 10, Three IFC 23층</t>
    <phoneticPr fontId="2" type="noConversion"/>
  </si>
  <si>
    <t>공지사항</t>
    <phoneticPr fontId="2" type="noConversion"/>
  </si>
  <si>
    <t>기타</t>
    <phoneticPr fontId="2" type="noConversion"/>
  </si>
  <si>
    <t>① 취급불가차종: EV(순수전기차), PHEV(플러그인 하이브리드)</t>
    <phoneticPr fontId="2" type="noConversion"/>
  </si>
  <si>
    <t>Ver.1907_03</t>
    <phoneticPr fontId="2" type="noConversion"/>
  </si>
  <si>
    <t>① 고잔가 상품 리뉴얼(잔가 및 금리 조정)</t>
    <phoneticPr fontId="2" type="noConversion"/>
  </si>
  <si>
    <r>
      <t xml:space="preserve">    ┗▶ </t>
    </r>
    <r>
      <rPr>
        <b/>
        <u/>
        <sz val="9"/>
        <color theme="1"/>
        <rFont val="맑은 고딕"/>
        <family val="3"/>
        <charset val="129"/>
        <scheme val="minor"/>
      </rPr>
      <t>K7 2.5: +7% / 렉스턴스포츠: +5% / 스타렉스 특장: +5% 등등</t>
    </r>
    <phoneticPr fontId="2" type="noConversion"/>
  </si>
  <si>
    <t>② 수수료상한선: 고잔가 12% / 일반잔가 13.1% / 이용자리스 10.%</t>
    <phoneticPr fontId="2" type="noConversion"/>
  </si>
  <si>
    <t>보증금/장기선수금
미적용시 매회납부리스료</t>
    <phoneticPr fontId="2" type="noConversion"/>
  </si>
  <si>
    <t>할인율</t>
    <phoneticPr fontId="2" type="noConversion"/>
  </si>
  <si>
    <t>할인금액 (원)</t>
    <phoneticPr fontId="2" type="noConversion"/>
  </si>
  <si>
    <t>승용Ⅰ</t>
  </si>
  <si>
    <t xml:space="preserve">­­­­­­­­­­­­­­­­­­­­­­­­­­­­­­­­­­­­­­­­­­­­­­­­­­­­­­­­­­­­­­­­­­­­­­­­­­­­­­­­­­­­­­­­­­­­­­­­ </t>
  </si>
  <si>
    <t>-</t>
  </si>
  <si>
    <t xml:space="preserve"> - </t>
  </si>
  <si>
    <t>보험</t>
    <phoneticPr fontId="2" type="noConversion"/>
  </si>
  <si>
    <t>개소세</t>
    <phoneticPr fontId="2" type="noConversion"/>
  </si>
  <si>
    <t>보험</t>
    <phoneticPr fontId="2" type="noConversion"/>
  </si>
  <si>
    <t>개소세</t>
    <phoneticPr fontId="2" type="noConversion"/>
  </si>
  <si>
    <t>신형 G70 2.2D</t>
  </si>
  <si>
    <t>① 상기 조건은 정부시책, 판매가격, 리스조건, 고객님의 신용도 등에 따라 변경될 수 있으며 약정 체결시 확정됩니다.</t>
    <phoneticPr fontId="2" type="noConversion"/>
  </si>
  <si>
    <t>GV70 2.5T 가솔린</t>
  </si>
  <si>
    <t>GV70 3.5T 가솔린</t>
  </si>
  <si>
    <t>결제금액 조정</t>
    <phoneticPr fontId="2" type="noConversion"/>
  </si>
  <si>
    <t>D</t>
    <phoneticPr fontId="2" type="noConversion"/>
  </si>
  <si>
    <t>C</t>
    <phoneticPr fontId="2" type="noConversion"/>
  </si>
  <si>
    <t>스타리아 2.2 디젤 라운지 7인승</t>
  </si>
  <si>
    <t>F</t>
    <phoneticPr fontId="2" type="noConversion"/>
  </si>
  <si>
    <t>모닝 1.0 가솔린 승용</t>
    <phoneticPr fontId="2" type="noConversion"/>
  </si>
  <si>
    <t>B</t>
    <phoneticPr fontId="2" type="noConversion"/>
  </si>
  <si>
    <t>승용Ⅰ</t>
    <phoneticPr fontId="2" type="noConversion"/>
  </si>
  <si>
    <t>면제</t>
    <phoneticPr fontId="2" type="noConversion"/>
  </si>
  <si>
    <t>디젤</t>
    <phoneticPr fontId="2" type="noConversion"/>
  </si>
  <si>
    <t>E</t>
    <phoneticPr fontId="2" type="noConversion"/>
  </si>
  <si>
    <t>RV(5인이하)</t>
    <phoneticPr fontId="2" type="noConversion"/>
  </si>
  <si>
    <t xml:space="preserve">­­­­­­­­­­­­­­­­­­­­­­­­­­­­­­­­­­­­­­­­­­­­­­­­­­­­­­­­­­­­­­­­­­­­­­­­­­­­­­­­­­­­­­­­­­­­­­­­ </t>
    <phoneticPr fontId="2" type="noConversion"/>
  </si>
  <si>
    <t>-</t>
    <phoneticPr fontId="2" type="noConversion"/>
  </si>
  <si>
    <t>-</t>
    <phoneticPr fontId="2" type="noConversion"/>
  </si>
  <si>
    <t>모닝 1.0 LPI</t>
    <phoneticPr fontId="2" type="noConversion"/>
  </si>
  <si>
    <t>면제</t>
    <phoneticPr fontId="2" type="noConversion"/>
  </si>
  <si>
    <t xml:space="preserve">­­­­­­­­­­­­­­­­­­­­­­­­­­­­­­­­­­­­­­­­­­­­­­­­­­­­­­­­­­­­­­­­­­­­­­­­­­­­­­­­­­­­­­­­­­­­­­­­ </t>
    <phoneticPr fontId="2" type="noConversion"/>
  </si>
  <si>
    <t>-</t>
    <phoneticPr fontId="2" type="noConversion"/>
  </si>
  <si>
    <t>RV(7-10인)</t>
    <phoneticPr fontId="2" type="noConversion"/>
  </si>
  <si>
    <t>모닝 1.0 가솔린 밴</t>
    <phoneticPr fontId="2" type="noConversion"/>
  </si>
  <si>
    <t xml:space="preserve">­­­­­­­­­­­­­­­­­­­­­­­­­­­­­­­­­­­­­­­­­­­­­­­­­­­­­­­­­­­­­­­­­­­­­­­­­­­­­­­­­­­­­­­­­­­­­­­­ </t>
    <phoneticPr fontId="2" type="noConversion"/>
  </si>
  <si>
    <t>-</t>
    <phoneticPr fontId="2" type="noConversion"/>
  </si>
  <si>
    <t>LPG</t>
    <phoneticPr fontId="2" type="noConversion"/>
  </si>
  <si>
    <t>SM6 2.0 자가용 LPG(일반인용)</t>
    <phoneticPr fontId="2" type="noConversion"/>
  </si>
  <si>
    <t>렉스턴 스포츠</t>
    <phoneticPr fontId="2" type="noConversion"/>
  </si>
  <si>
    <t>소형화물(1톤)</t>
    <phoneticPr fontId="2" type="noConversion"/>
  </si>
  <si>
    <t>디젤</t>
    <phoneticPr fontId="2" type="noConversion"/>
  </si>
  <si>
    <t>면제</t>
    <phoneticPr fontId="2" type="noConversion"/>
  </si>
  <si>
    <t>PM</t>
    <phoneticPr fontId="2" type="noConversion"/>
  </si>
  <si>
    <t>평택</t>
    <phoneticPr fontId="2" type="noConversion"/>
  </si>
  <si>
    <t>레이 1.0 가솔린 승용</t>
    <phoneticPr fontId="2" type="noConversion"/>
  </si>
  <si>
    <t>렉스턴 스포츠 KHAN</t>
    <phoneticPr fontId="2" type="noConversion"/>
  </si>
  <si>
    <t>하이브리드</t>
    <phoneticPr fontId="2" type="noConversion"/>
  </si>
  <si>
    <t>레이 1.0 가솔린 밴</t>
    <phoneticPr fontId="2" type="noConversion"/>
  </si>
  <si>
    <t>레이 1.0 LPi</t>
    <phoneticPr fontId="2" type="noConversion"/>
  </si>
  <si>
    <t>티볼리 1.5 가솔린</t>
    <phoneticPr fontId="2" type="noConversion"/>
  </si>
  <si>
    <t>르노</t>
    <phoneticPr fontId="2" type="noConversion"/>
  </si>
  <si>
    <t>QM6 2.0 가솔린</t>
    <phoneticPr fontId="2" type="noConversion"/>
  </si>
  <si>
    <t>RV(5인이하)</t>
    <phoneticPr fontId="2" type="noConversion"/>
  </si>
  <si>
    <t>가솔린</t>
    <phoneticPr fontId="2" type="noConversion"/>
  </si>
  <si>
    <t>부산</t>
    <phoneticPr fontId="2" type="noConversion"/>
  </si>
  <si>
    <t>티볼리 1.6 디젤</t>
    <phoneticPr fontId="2" type="noConversion"/>
  </si>
  <si>
    <t>현대</t>
    <phoneticPr fontId="2" type="noConversion"/>
  </si>
  <si>
    <t>승용</t>
    <phoneticPr fontId="2" type="noConversion"/>
  </si>
  <si>
    <t>기아</t>
    <phoneticPr fontId="2" type="noConversion"/>
  </si>
  <si>
    <t>소하리</t>
    <phoneticPr fontId="2" type="noConversion"/>
  </si>
  <si>
    <t>QM6 1.7 디젤</t>
    <phoneticPr fontId="2" type="noConversion"/>
  </si>
  <si>
    <t>지엠</t>
    <phoneticPr fontId="2" type="noConversion"/>
  </si>
  <si>
    <t>코란도 1.5 가솔린</t>
    <phoneticPr fontId="2" type="noConversion"/>
  </si>
  <si>
    <t>QM6 2.0 LPe</t>
    <phoneticPr fontId="2" type="noConversion"/>
  </si>
  <si>
    <t>코란도 1.6 디젤</t>
    <phoneticPr fontId="2" type="noConversion"/>
  </si>
  <si>
    <t>K3 1.6 가솔린</t>
    <phoneticPr fontId="2" type="noConversion"/>
  </si>
  <si>
    <t>트레일블레이저 1.2 가솔린</t>
    <phoneticPr fontId="2" type="noConversion"/>
  </si>
  <si>
    <t>K3 GT 가솔린 1.6 터보</t>
    <phoneticPr fontId="2" type="noConversion"/>
  </si>
  <si>
    <t>XM3 1.3 가솔린</t>
    <phoneticPr fontId="2" type="noConversion"/>
  </si>
  <si>
    <t>트레일블레이저 1.35 가솔린</t>
    <phoneticPr fontId="2" type="noConversion"/>
  </si>
  <si>
    <t>XM3 1.6 가솔린</t>
    <phoneticPr fontId="2" type="noConversion"/>
  </si>
  <si>
    <t>K5 DL3 1.6 가솔린 터보</t>
    <phoneticPr fontId="2" type="noConversion"/>
  </si>
  <si>
    <t>K5 DL3 2.0 가솔린</t>
    <phoneticPr fontId="2" type="noConversion"/>
  </si>
  <si>
    <t>K5 DL3 2.0 하이브리드</t>
    <phoneticPr fontId="2" type="noConversion"/>
  </si>
  <si>
    <t>K5 DL3 2.0 자가용 LPG(일반인용)</t>
    <phoneticPr fontId="2" type="noConversion"/>
  </si>
  <si>
    <t>벨로스터 N 2.0 터보</t>
    <phoneticPr fontId="2" type="noConversion"/>
  </si>
  <si>
    <t>RV(7-10인)</t>
    <phoneticPr fontId="2" type="noConversion"/>
  </si>
  <si>
    <t>스팅어 마이스터 2.5T</t>
    <phoneticPr fontId="2" type="noConversion"/>
  </si>
  <si>
    <t>`</t>
    <phoneticPr fontId="2" type="noConversion"/>
  </si>
  <si>
    <t>스팅어 마이스터 3.3T</t>
    <phoneticPr fontId="2" type="noConversion"/>
  </si>
  <si>
    <t>화성</t>
    <phoneticPr fontId="2" type="noConversion"/>
  </si>
  <si>
    <t>광주</t>
    <phoneticPr fontId="2" type="noConversion"/>
  </si>
  <si>
    <t>올 뉴 G80 2.5T 2WD</t>
    <phoneticPr fontId="2" type="noConversion"/>
  </si>
  <si>
    <t>올 뉴 G80 3.5T 2WD</t>
    <phoneticPr fontId="2" type="noConversion"/>
  </si>
  <si>
    <t>올 뉴 G80 2.5T AWD</t>
    <phoneticPr fontId="2" type="noConversion"/>
  </si>
  <si>
    <t>셀토스 1.6 가솔린</t>
    <phoneticPr fontId="2" type="noConversion"/>
  </si>
  <si>
    <t>올 뉴 G80 3.5T AWD</t>
    <phoneticPr fontId="2" type="noConversion"/>
  </si>
  <si>
    <t>셀토스 1.6 디젤</t>
    <phoneticPr fontId="2" type="noConversion"/>
  </si>
  <si>
    <t>올 뉴 G80 2.2D</t>
    <phoneticPr fontId="2" type="noConversion"/>
  </si>
  <si>
    <t>승용Ⅱ</t>
    <phoneticPr fontId="2" type="noConversion"/>
  </si>
  <si>
    <t>GV70 2.2 디젤</t>
    <phoneticPr fontId="2" type="noConversion"/>
  </si>
  <si>
    <t>GV80 2.5T 가솔린 5인승</t>
    <phoneticPr fontId="2" type="noConversion"/>
  </si>
  <si>
    <t>GV80 2.5T 가솔린 7인승</t>
    <phoneticPr fontId="2" type="noConversion"/>
  </si>
  <si>
    <t>GV80 3.5T 가솔린 5인승</t>
    <phoneticPr fontId="2" type="noConversion"/>
  </si>
  <si>
    <t>GV80 3.5T 가솔린 7인승</t>
    <phoneticPr fontId="2" type="noConversion"/>
  </si>
  <si>
    <t>베뉴 1.6 가솔린</t>
    <phoneticPr fontId="2" type="noConversion"/>
  </si>
  <si>
    <t>모하비 더마스터 3.0 디젤 5인승 2WD</t>
    <phoneticPr fontId="2" type="noConversion"/>
  </si>
  <si>
    <t>모하비 더마스터 3.0 디젤 6인승 2WD</t>
    <phoneticPr fontId="2" type="noConversion"/>
  </si>
  <si>
    <t>모하비 더마스터 3.0 디젤 7인승 2WD</t>
    <phoneticPr fontId="2" type="noConversion"/>
  </si>
  <si>
    <t>모하비 더마스터 3.0 디젤 5인승 4WD</t>
    <phoneticPr fontId="2" type="noConversion"/>
  </si>
  <si>
    <t>투싼(NX4) 1.6 HEV (하이브리드)</t>
    <phoneticPr fontId="2" type="noConversion"/>
  </si>
  <si>
    <t>모하비 더마스터 3.0 디젤 6인승 4WD</t>
    <phoneticPr fontId="2" type="noConversion"/>
  </si>
  <si>
    <t>모하비 더마스터 3.0 디젤 7인승 4WD</t>
    <phoneticPr fontId="2" type="noConversion"/>
  </si>
  <si>
    <t>화물Ⅰ</t>
    <phoneticPr fontId="2" type="noConversion"/>
  </si>
  <si>
    <t>화물Ⅱ</t>
    <phoneticPr fontId="2" type="noConversion"/>
  </si>
  <si>
    <t>스타리아 2.2 디젤 라운지 9인승</t>
    <phoneticPr fontId="2" type="noConversion"/>
  </si>
  <si>
    <t>스타리아 2.2 디젤 투어러 9인승</t>
    <phoneticPr fontId="2" type="noConversion"/>
  </si>
  <si>
    <t>스타리아 2.2 디젤 투어러 11인승</t>
    <phoneticPr fontId="2" type="noConversion"/>
  </si>
  <si>
    <t>스타리아 3.5 LPG 카고(화물)</t>
    <phoneticPr fontId="2" type="noConversion"/>
  </si>
  <si>
    <t>LPG</t>
    <phoneticPr fontId="2" type="noConversion"/>
  </si>
  <si>
    <t>스타리아 3.5 LPG 라운지 9인승</t>
    <phoneticPr fontId="2" type="noConversion"/>
  </si>
  <si>
    <t>스타리아 3.5 LPG 투어러 9인승</t>
    <phoneticPr fontId="2" type="noConversion"/>
  </si>
  <si>
    <t>스타리아 3.5 LPG 투어러 11인승</t>
    <phoneticPr fontId="2" type="noConversion"/>
  </si>
  <si>
    <t>쏠라티 컨버전 11인승(투어,리무진)</t>
    <phoneticPr fontId="2" type="noConversion"/>
  </si>
  <si>
    <t>스타리아 2.2 디젤 카고(화물)</t>
    <phoneticPr fontId="2" type="noConversion"/>
  </si>
  <si>
    <t xml:space="preserve">­­­­­­­­­­­­­­­­­­­­­­­­­­­­­­­­­­­­­­­­­­­­­­­­­­­­­­­­­­­­­­­­­­­­­­­­­­­­­­­­­­­­­­­­­­­­­­­­ </t>
    <phoneticPr fontId="2" type="noConversion"/>
  </si>
  <si>
    <t>-</t>
    <phoneticPr fontId="2" type="noConversion"/>
  </si>
  <si>
    <t>EV</t>
    <phoneticPr fontId="2" type="noConversion"/>
  </si>
  <si>
    <t>국비</t>
    <phoneticPr fontId="2" type="noConversion"/>
  </si>
  <si>
    <t>지자체</t>
    <phoneticPr fontId="2" type="noConversion"/>
  </si>
  <si>
    <t>선택</t>
    <phoneticPr fontId="2" type="noConversion"/>
  </si>
  <si>
    <t>차량가격</t>
    <phoneticPr fontId="2" type="noConversion"/>
  </si>
  <si>
    <t>조건1</t>
    <phoneticPr fontId="2" type="noConversion"/>
  </si>
  <si>
    <t>조건2</t>
    <phoneticPr fontId="2" type="noConversion"/>
  </si>
  <si>
    <t>조건3</t>
    <phoneticPr fontId="2" type="noConversion"/>
  </si>
  <si>
    <t>등록지역/할인율</t>
    <phoneticPr fontId="2" type="noConversion"/>
  </si>
  <si>
    <t>서울</t>
    <phoneticPr fontId="2" type="noConversion"/>
  </si>
  <si>
    <t>등록수행/비용</t>
    <phoneticPr fontId="2" type="noConversion"/>
  </si>
  <si>
    <t>탁송비용</t>
    <phoneticPr fontId="2" type="noConversion"/>
  </si>
  <si>
    <t>부대비용계</t>
    <phoneticPr fontId="2" type="noConversion"/>
  </si>
  <si>
    <t>기본가격</t>
    <phoneticPr fontId="2" type="noConversion"/>
  </si>
  <si>
    <t>부산</t>
    <phoneticPr fontId="2" type="noConversion"/>
  </si>
  <si>
    <t>딜러/AG</t>
    <phoneticPr fontId="2" type="noConversion"/>
  </si>
  <si>
    <t>등록대행수수료</t>
    <phoneticPr fontId="2" type="noConversion"/>
  </si>
  <si>
    <t>옵션가격</t>
    <phoneticPr fontId="2" type="noConversion"/>
  </si>
  <si>
    <t>상품구분</t>
    <phoneticPr fontId="2" type="noConversion"/>
  </si>
  <si>
    <t>일반잔가</t>
    <phoneticPr fontId="2" type="noConversion"/>
  </si>
  <si>
    <t>개소세</t>
    <phoneticPr fontId="2" type="noConversion"/>
  </si>
  <si>
    <t>인천</t>
    <phoneticPr fontId="2" type="noConversion"/>
  </si>
  <si>
    <t>세차</t>
    <phoneticPr fontId="2" type="noConversion"/>
  </si>
  <si>
    <t>할인가격</t>
    <phoneticPr fontId="2" type="noConversion"/>
  </si>
  <si>
    <t>고잔가</t>
    <phoneticPr fontId="2" type="noConversion"/>
  </si>
  <si>
    <t>A</t>
    <phoneticPr fontId="2" type="noConversion"/>
  </si>
  <si>
    <t>제주</t>
    <phoneticPr fontId="2" type="noConversion"/>
  </si>
  <si>
    <t>번호판대/증지</t>
    <phoneticPr fontId="2" type="noConversion"/>
  </si>
  <si>
    <t>일반할인</t>
    <phoneticPr fontId="2" type="noConversion"/>
  </si>
  <si>
    <t>B</t>
    <phoneticPr fontId="2" type="noConversion"/>
  </si>
  <si>
    <t>경기기타</t>
    <phoneticPr fontId="2" type="noConversion"/>
  </si>
  <si>
    <t>썬팅선택</t>
    <phoneticPr fontId="2" type="noConversion"/>
  </si>
  <si>
    <t>보조번호판대</t>
    <phoneticPr fontId="2" type="noConversion"/>
  </si>
  <si>
    <t>특판할인</t>
    <phoneticPr fontId="2" type="noConversion"/>
  </si>
  <si>
    <t>리스기간</t>
    <phoneticPr fontId="2" type="noConversion"/>
  </si>
  <si>
    <t>C</t>
    <phoneticPr fontId="2" type="noConversion"/>
  </si>
  <si>
    <t>인지대</t>
    <phoneticPr fontId="2" type="noConversion"/>
  </si>
  <si>
    <t>메이커1차탁송료</t>
    <phoneticPr fontId="2" type="noConversion"/>
  </si>
  <si>
    <t>D</t>
    <phoneticPr fontId="2" type="noConversion"/>
  </si>
  <si>
    <t>공채매입</t>
    <phoneticPr fontId="2" type="noConversion"/>
  </si>
  <si>
    <t>http://www.koraeatax.org/tax/taxpayers/car/car_4.php</t>
    <phoneticPr fontId="2" type="noConversion"/>
  </si>
  <si>
    <t>세금계산서</t>
    <phoneticPr fontId="2" type="noConversion"/>
  </si>
  <si>
    <t>E</t>
    <phoneticPr fontId="2" type="noConversion"/>
  </si>
  <si>
    <t>구분</t>
    <phoneticPr fontId="2" type="noConversion"/>
  </si>
  <si>
    <t>직접수기입력</t>
    <phoneticPr fontId="2" type="noConversion"/>
  </si>
  <si>
    <t>공급가액</t>
    <phoneticPr fontId="2" type="noConversion"/>
  </si>
  <si>
    <t>승용</t>
    <phoneticPr fontId="2" type="noConversion"/>
  </si>
  <si>
    <t>등록제세금</t>
    <phoneticPr fontId="2" type="noConversion"/>
  </si>
  <si>
    <t>G</t>
    <phoneticPr fontId="2" type="noConversion"/>
  </si>
  <si>
    <t>RV(5인이하)</t>
    <phoneticPr fontId="2" type="noConversion"/>
  </si>
  <si>
    <t>통합취득세</t>
    <phoneticPr fontId="2" type="noConversion"/>
  </si>
  <si>
    <t>H</t>
    <phoneticPr fontId="2" type="noConversion"/>
  </si>
  <si>
    <t>RV(7-10인)</t>
    <phoneticPr fontId="2" type="noConversion"/>
  </si>
  <si>
    <t>공채할인율</t>
    <phoneticPr fontId="2" type="noConversion"/>
  </si>
  <si>
    <t>RV(11-12인)</t>
    <phoneticPr fontId="2" type="noConversion"/>
  </si>
  <si>
    <t>블랙박스선택</t>
    <phoneticPr fontId="2" type="noConversion"/>
  </si>
  <si>
    <t>번호판</t>
    <phoneticPr fontId="2" type="noConversion"/>
  </si>
  <si>
    <t>공채할인비용</t>
    <phoneticPr fontId="2" type="noConversion"/>
  </si>
  <si>
    <t>소형화물(1톤)</t>
    <phoneticPr fontId="2" type="noConversion"/>
  </si>
  <si>
    <t>총취득원가</t>
    <phoneticPr fontId="2" type="noConversion"/>
  </si>
  <si>
    <t>-</t>
    <phoneticPr fontId="2" type="noConversion"/>
  </si>
  <si>
    <t>EV</t>
    <phoneticPr fontId="2" type="noConversion"/>
  </si>
  <si>
    <t>하이브리드</t>
    <phoneticPr fontId="2" type="noConversion"/>
  </si>
  <si>
    <t>수기입력</t>
    <phoneticPr fontId="2" type="noConversion"/>
  </si>
  <si>
    <t>보증금/잔가산정</t>
    <phoneticPr fontId="2" type="noConversion"/>
  </si>
  <si>
    <t>차량가기준</t>
    <phoneticPr fontId="2" type="noConversion"/>
  </si>
  <si>
    <t>경차</t>
    <phoneticPr fontId="2" type="noConversion"/>
  </si>
  <si>
    <t>★특판출고시 '세제 전 가격' , 대리점출고시 '세제 후 가격' 입력</t>
    <phoneticPr fontId="2" type="noConversion"/>
  </si>
  <si>
    <t>취득원가기준</t>
    <phoneticPr fontId="2" type="noConversion"/>
  </si>
  <si>
    <t>전기차보조금</t>
    <phoneticPr fontId="2" type="noConversion"/>
  </si>
  <si>
    <t>주행거리</t>
    <phoneticPr fontId="2" type="noConversion"/>
  </si>
  <si>
    <t>주행거리</t>
    <phoneticPr fontId="2" type="noConversion"/>
  </si>
  <si>
    <t>F</t>
    <phoneticPr fontId="2" type="noConversion"/>
  </si>
  <si>
    <t>부산</t>
    <phoneticPr fontId="2" type="noConversion"/>
  </si>
  <si>
    <t>-</t>
    <phoneticPr fontId="2" type="noConversion"/>
  </si>
  <si>
    <t>구분</t>
    <phoneticPr fontId="2" type="noConversion"/>
  </si>
  <si>
    <t>비교</t>
    <phoneticPr fontId="2" type="noConversion"/>
  </si>
  <si>
    <t>W</t>
    <phoneticPr fontId="2" type="noConversion"/>
  </si>
  <si>
    <t>U</t>
    <phoneticPr fontId="2" type="noConversion"/>
  </si>
  <si>
    <t>선택</t>
    <phoneticPr fontId="2" type="noConversion"/>
  </si>
  <si>
    <t>리스보증금</t>
    <phoneticPr fontId="2" type="noConversion"/>
  </si>
  <si>
    <t>통합취득세</t>
    <phoneticPr fontId="2" type="noConversion"/>
  </si>
  <si>
    <t>승용</t>
    <phoneticPr fontId="2" type="noConversion"/>
  </si>
  <si>
    <t>국비보조금</t>
    <phoneticPr fontId="2" type="noConversion"/>
  </si>
  <si>
    <t>-</t>
    <phoneticPr fontId="2" type="noConversion"/>
  </si>
  <si>
    <t>RV(5인이하)</t>
    <phoneticPr fontId="2" type="noConversion"/>
  </si>
  <si>
    <t>잔가최종</t>
    <phoneticPr fontId="2" type="noConversion"/>
  </si>
  <si>
    <t>RV(7-10인)</t>
    <phoneticPr fontId="2" type="noConversion"/>
  </si>
  <si>
    <t>계약잔가</t>
    <phoneticPr fontId="2" type="noConversion"/>
  </si>
  <si>
    <t>소형화물(1톤)</t>
    <phoneticPr fontId="2" type="noConversion"/>
  </si>
  <si>
    <t>지자체보조금</t>
    <phoneticPr fontId="2" type="noConversion"/>
  </si>
  <si>
    <t>EV</t>
    <phoneticPr fontId="2" type="noConversion"/>
  </si>
  <si>
    <t>잔가보장수수료</t>
    <phoneticPr fontId="2" type="noConversion"/>
  </si>
  <si>
    <t>하이브리드</t>
    <phoneticPr fontId="2" type="noConversion"/>
  </si>
  <si>
    <t>경차</t>
    <phoneticPr fontId="2" type="noConversion"/>
  </si>
  <si>
    <t>고잔가</t>
    <phoneticPr fontId="2" type="noConversion"/>
  </si>
  <si>
    <t>포함여부</t>
    <phoneticPr fontId="2" type="noConversion"/>
  </si>
  <si>
    <t>장기선수금</t>
    <phoneticPr fontId="2" type="noConversion"/>
  </si>
  <si>
    <t>메이커1차탁송료</t>
    <phoneticPr fontId="2" type="noConversion"/>
  </si>
  <si>
    <t>연간보험료</t>
    <phoneticPr fontId="2" type="noConversion"/>
  </si>
  <si>
    <t>수수료점검</t>
    <phoneticPr fontId="2" type="noConversion"/>
  </si>
  <si>
    <t>공채할인비용</t>
    <phoneticPr fontId="2" type="noConversion"/>
  </si>
  <si>
    <t>등록수행/비용</t>
    <phoneticPr fontId="2" type="noConversion"/>
  </si>
  <si>
    <t>CM수수료</t>
    <phoneticPr fontId="2" type="noConversion"/>
  </si>
  <si>
    <t>AG수수료</t>
    <phoneticPr fontId="2" type="noConversion"/>
  </si>
  <si>
    <t>IRR 선택</t>
    <phoneticPr fontId="2" type="noConversion"/>
  </si>
  <si>
    <t>일반잔가</t>
    <phoneticPr fontId="2" type="noConversion"/>
  </si>
  <si>
    <t>차량등록명의</t>
    <phoneticPr fontId="2" type="noConversion"/>
  </si>
  <si>
    <t>리스이용자</t>
    <phoneticPr fontId="2" type="noConversion"/>
  </si>
  <si>
    <t>72개월</t>
    <phoneticPr fontId="2" type="noConversion"/>
  </si>
  <si>
    <t>수기입력</t>
    <phoneticPr fontId="2" type="noConversion"/>
  </si>
  <si>
    <t>수기입력</t>
    <phoneticPr fontId="2" type="noConversion"/>
  </si>
  <si>
    <t>PMT</t>
    <phoneticPr fontId="2" type="noConversion"/>
  </si>
  <si>
    <t>출고방식</t>
    <phoneticPr fontId="2" type="noConversion"/>
  </si>
  <si>
    <t>근저당설정비</t>
    <phoneticPr fontId="2" type="noConversion"/>
  </si>
  <si>
    <t>지점/대리점출고</t>
    <phoneticPr fontId="2" type="noConversion"/>
  </si>
  <si>
    <t>자동차세</t>
    <phoneticPr fontId="2" type="noConversion"/>
  </si>
  <si>
    <t>책임보험료</t>
    <phoneticPr fontId="2" type="noConversion"/>
  </si>
  <si>
    <t>승용Ⅰ</t>
    <phoneticPr fontId="2" type="noConversion"/>
  </si>
  <si>
    <t>매회리스료</t>
    <phoneticPr fontId="2" type="noConversion"/>
  </si>
  <si>
    <t>승용Ⅱ</t>
    <phoneticPr fontId="2" type="noConversion"/>
  </si>
  <si>
    <t>납부리스료</t>
    <phoneticPr fontId="2" type="noConversion"/>
  </si>
  <si>
    <t>승합Ⅰ</t>
    <phoneticPr fontId="2" type="noConversion"/>
  </si>
  <si>
    <t>적용금리</t>
    <phoneticPr fontId="2" type="noConversion"/>
  </si>
  <si>
    <t>승용Ⅱ</t>
    <phoneticPr fontId="2" type="noConversion"/>
  </si>
  <si>
    <t>초기부담금</t>
    <phoneticPr fontId="2" type="noConversion"/>
  </si>
  <si>
    <t>화물Ⅰ</t>
    <phoneticPr fontId="2" type="noConversion"/>
  </si>
  <si>
    <t>담보</t>
    <phoneticPr fontId="2" type="noConversion"/>
  </si>
  <si>
    <t>화물Ⅱ</t>
    <phoneticPr fontId="2" type="noConversion"/>
  </si>
  <si>
    <t>출고시기</t>
    <phoneticPr fontId="2" type="noConversion"/>
  </si>
  <si>
    <t>개별소비세</t>
    <phoneticPr fontId="2" type="noConversion"/>
  </si>
  <si>
    <t>'21년도 감면</t>
    <phoneticPr fontId="2" type="noConversion"/>
  </si>
  <si>
    <t>감면세액</t>
    <phoneticPr fontId="2" type="noConversion"/>
  </si>
  <si>
    <t>'21년 감면세액</t>
    <phoneticPr fontId="2" type="noConversion"/>
  </si>
  <si>
    <t>친환경 감면세액</t>
    <phoneticPr fontId="2" type="noConversion"/>
  </si>
  <si>
    <t>친환경 감면세액</t>
    <phoneticPr fontId="2" type="noConversion"/>
  </si>
  <si>
    <t>총 감면세액</t>
    <phoneticPr fontId="2" type="noConversion"/>
  </si>
  <si>
    <t>+교육세+부가세</t>
    <phoneticPr fontId="2" type="noConversion"/>
  </si>
  <si>
    <t>보조금 수기입력</t>
    <phoneticPr fontId="2" type="noConversion"/>
  </si>
  <si>
    <t>모집인</t>
    <phoneticPr fontId="2" type="noConversion"/>
  </si>
  <si>
    <t>메리츠캐피탈</t>
    <phoneticPr fontId="2" type="noConversion"/>
  </si>
  <si>
    <t>하이브리드</t>
    <phoneticPr fontId="2" type="noConversion"/>
  </si>
  <si>
    <t>가솔린</t>
    <phoneticPr fontId="2" type="noConversion"/>
  </si>
  <si>
    <t>하이브리드</t>
    <phoneticPr fontId="2" type="noConversion"/>
  </si>
  <si>
    <t>가솔린</t>
    <phoneticPr fontId="2" type="noConversion"/>
  </si>
  <si>
    <t>기아</t>
    <phoneticPr fontId="2" type="noConversion"/>
  </si>
  <si>
    <t>하이브리드</t>
    <phoneticPr fontId="2" type="noConversion"/>
  </si>
  <si>
    <t>하이브리드</t>
    <phoneticPr fontId="2" type="noConversion"/>
  </si>
  <si>
    <t>가솔린</t>
    <phoneticPr fontId="2" type="noConversion"/>
  </si>
  <si>
    <t>기아</t>
    <phoneticPr fontId="2" type="noConversion"/>
  </si>
  <si>
    <t>The new K9 3.3</t>
    <phoneticPr fontId="2" type="noConversion"/>
  </si>
  <si>
    <t>The new K9 3.8</t>
    <phoneticPr fontId="2" type="noConversion"/>
  </si>
  <si>
    <t>캐스퍼 1.0 가솔린</t>
    <phoneticPr fontId="2" type="noConversion"/>
  </si>
  <si>
    <t>경차</t>
    <phoneticPr fontId="2" type="noConversion"/>
  </si>
  <si>
    <t>아산</t>
    <phoneticPr fontId="2" type="noConversion"/>
  </si>
  <si>
    <t>스타리아 3.5 Kinder Lpi 11인/15인승</t>
    <phoneticPr fontId="2" type="noConversion"/>
  </si>
  <si>
    <t>RV(11-12인)</t>
    <phoneticPr fontId="2" type="noConversion"/>
  </si>
  <si>
    <t>RV(11-12인)</t>
    <phoneticPr fontId="2" type="noConversion"/>
  </si>
  <si>
    <t>차세분</t>
    <phoneticPr fontId="2" type="noConversion"/>
  </si>
  <si>
    <t>소형화물(1톤)</t>
    <phoneticPr fontId="2" type="noConversion"/>
  </si>
  <si>
    <t>면제</t>
    <phoneticPr fontId="2" type="noConversion"/>
  </si>
  <si>
    <t>GV80 3.5T 가솔린 6인승</t>
    <phoneticPr fontId="2" type="noConversion"/>
  </si>
  <si>
    <t>GV80 2.5T 가솔린 6인승</t>
    <phoneticPr fontId="2" type="noConversion"/>
  </si>
  <si>
    <t>'21년 이후 출고</t>
    <phoneticPr fontId="2" type="noConversion"/>
  </si>
  <si>
    <t>`</t>
    <phoneticPr fontId="2" type="noConversion"/>
  </si>
  <si>
    <t>담당지점 선택</t>
    <phoneticPr fontId="89" type="noConversion"/>
  </si>
  <si>
    <t>-</t>
    <phoneticPr fontId="89" type="noConversion"/>
  </si>
  <si>
    <t>오토금융1팀</t>
    <phoneticPr fontId="89" type="noConversion"/>
  </si>
  <si>
    <t>우리은행 1005-904-256904 (예금주: 메리츠캐피탈)</t>
    <phoneticPr fontId="89" type="noConversion"/>
  </si>
  <si>
    <t>오토금융2팀</t>
    <phoneticPr fontId="89" type="noConversion"/>
  </si>
  <si>
    <t>우리은행 1005-704-266618 (예금주: 메리츠캐피탈)</t>
    <phoneticPr fontId="89" type="noConversion"/>
  </si>
  <si>
    <t>강남신차지점</t>
    <phoneticPr fontId="89" type="noConversion"/>
  </si>
  <si>
    <t>우리은행 1005-004-257004 (예금주: 메리츠캐피탈)</t>
    <phoneticPr fontId="89" type="noConversion"/>
  </si>
  <si>
    <t>경인신차지점</t>
    <phoneticPr fontId="89" type="noConversion"/>
  </si>
  <si>
    <t>우리은행 1005-004-258052 (예금주: 메리츠캐피탈)</t>
    <phoneticPr fontId="89" type="noConversion"/>
  </si>
  <si>
    <t>대전신차지점</t>
    <phoneticPr fontId="89" type="noConversion"/>
  </si>
  <si>
    <t>우리은행 1005-004-257604 (예금주: 메리츠캐피탈)</t>
    <phoneticPr fontId="89" type="noConversion"/>
  </si>
  <si>
    <t xml:space="preserve">⑤ 초기부담금 입금계좌 : </t>
    <phoneticPr fontId="2" type="noConversion"/>
  </si>
  <si>
    <t>S</t>
    <phoneticPr fontId="2" type="noConversion"/>
  </si>
  <si>
    <t>A</t>
    <phoneticPr fontId="2" type="noConversion"/>
  </si>
  <si>
    <t>I</t>
    <phoneticPr fontId="2" type="noConversion"/>
  </si>
  <si>
    <t>G</t>
    <phoneticPr fontId="2" type="noConversion"/>
  </si>
  <si>
    <t>투싼(NX4) 1.6T 가솔린 2WD</t>
    <phoneticPr fontId="2" type="noConversion"/>
  </si>
  <si>
    <t>투싼(NX4) 1.6T 가솔린 4WD</t>
    <phoneticPr fontId="2" type="noConversion"/>
  </si>
  <si>
    <t>투싼(NX4) 2.0 디젤 2WD</t>
    <phoneticPr fontId="2" type="noConversion"/>
  </si>
  <si>
    <t>투싼(NX4) 2.0 디젤 4WD</t>
    <phoneticPr fontId="2" type="noConversion"/>
  </si>
  <si>
    <t>포터Ⅱ 특장</t>
    <phoneticPr fontId="2" type="noConversion"/>
  </si>
  <si>
    <t>신형 니로 1.6 하이브리드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</si>
  <si>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</si>
  <si>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</si>
  <si>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</si>
  <si>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</si>
  <si>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</si>
  <si>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</si>
  <si>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</si>
  <si>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</si>
  <si>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</si>
  <si>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</si>
  <si>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</si>
  <si>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</si>
  <si>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</si>
  <si>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</si>
  <si>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</si>
  <si>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</si>
  <si>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t>Q</t>
    <phoneticPr fontId="2" type="noConversion"/>
  </si>
  <si>
    <t>R</t>
    <phoneticPr fontId="2" type="noConversion"/>
  </si>
  <si>
    <t>S</t>
    <phoneticPr fontId="2" type="noConversion"/>
  </si>
  <si>
    <t>T</t>
    <phoneticPr fontId="2" type="noConversion"/>
  </si>
  <si>
    <t>U</t>
    <phoneticPr fontId="2" type="noConversion"/>
  </si>
  <si>
    <t>V</t>
    <phoneticPr fontId="2" type="noConversion"/>
  </si>
  <si>
    <t>W</t>
    <phoneticPr fontId="2" type="noConversion"/>
  </si>
  <si>
    <t>X</t>
    <phoneticPr fontId="2" type="noConversion"/>
  </si>
  <si>
    <t>X1</t>
    <phoneticPr fontId="2" type="noConversion"/>
  </si>
  <si>
    <t>X2</t>
    <phoneticPr fontId="2" type="noConversion"/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</si>
  <si>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</si>
  <si>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</si>
  <si>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</si>
  <si>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</si>
  <si>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</si>
  <si>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</si>
  <si>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</si>
  <si>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</si>
  <si>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</si>
  <si>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</si>
  <si>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</si>
  <si>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</si>
  <si>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</si>
  <si>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</si>
  <si>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</si>
  <si>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</si>
  <si>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</si>
  <si>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</si>
  <si>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GV60 스탠다드 2WD 19인치 부산</t>
    <phoneticPr fontId="2" type="noConversion"/>
  </si>
  <si>
    <t>GV60 스탠다드 AWD 19인치 부산</t>
    <phoneticPr fontId="2" type="noConversion"/>
  </si>
  <si>
    <t>GV60 스탠다드 AWD 20인치 부산</t>
    <phoneticPr fontId="2" type="noConversion"/>
  </si>
  <si>
    <t>GV60 퍼포먼스 AWD 21인치 부산</t>
    <phoneticPr fontId="2" type="noConversion"/>
  </si>
  <si>
    <t>CH</t>
    <phoneticPr fontId="2" type="noConversion"/>
  </si>
  <si>
    <t>CH</t>
    <phoneticPr fontId="2" type="noConversion"/>
  </si>
  <si>
    <t>함안</t>
    <phoneticPr fontId="2" type="noConversion"/>
  </si>
  <si>
    <t>전주</t>
    <phoneticPr fontId="2" type="noConversion"/>
  </si>
  <si>
    <t>10,000Km</t>
    <phoneticPr fontId="2" type="noConversion"/>
  </si>
  <si>
    <t>15,000Km</t>
    <phoneticPr fontId="2" type="noConversion"/>
  </si>
  <si>
    <t>20,000Km</t>
    <phoneticPr fontId="2" type="noConversion"/>
  </si>
  <si>
    <t>25,000Km</t>
    <phoneticPr fontId="2" type="noConversion"/>
  </si>
  <si>
    <t>30,000Km</t>
    <phoneticPr fontId="2" type="noConversion"/>
  </si>
  <si>
    <t>40,000Km</t>
    <phoneticPr fontId="2" type="noConversion"/>
  </si>
  <si>
    <t>구분</t>
    <phoneticPr fontId="2" type="noConversion"/>
  </si>
  <si>
    <t>기간&amp;주행거리</t>
    <phoneticPr fontId="2" type="noConversion"/>
  </si>
  <si>
    <t>`</t>
    <phoneticPr fontId="2" type="noConversion"/>
  </si>
  <si>
    <t>10,000km</t>
    <phoneticPr fontId="2" type="noConversion"/>
  </si>
  <si>
    <t>15,000km</t>
    <phoneticPr fontId="2" type="noConversion"/>
  </si>
  <si>
    <t>20,000km</t>
    <phoneticPr fontId="2" type="noConversion"/>
  </si>
  <si>
    <t>25,000km</t>
    <phoneticPr fontId="2" type="noConversion"/>
  </si>
  <si>
    <t>30,000km</t>
    <phoneticPr fontId="2" type="noConversion"/>
  </si>
  <si>
    <t>40,000km</t>
    <phoneticPr fontId="2" type="noConversion"/>
  </si>
  <si>
    <t>10,000km</t>
    <phoneticPr fontId="2" type="noConversion"/>
  </si>
  <si>
    <t>15,000km</t>
    <phoneticPr fontId="2" type="noConversion"/>
  </si>
  <si>
    <t>20,000km</t>
    <phoneticPr fontId="2" type="noConversion"/>
  </si>
  <si>
    <t>10,000km</t>
    <phoneticPr fontId="2" type="noConversion"/>
  </si>
  <si>
    <t>25,000km</t>
    <phoneticPr fontId="2" type="noConversion"/>
  </si>
  <si>
    <t>30,000km</t>
    <phoneticPr fontId="2" type="noConversion"/>
  </si>
  <si>
    <t>40,000km</t>
    <phoneticPr fontId="2" type="noConversion"/>
  </si>
  <si>
    <t>국산신차운용리스</t>
    <phoneticPr fontId="2" type="noConversion"/>
  </si>
  <si>
    <t>전기차 보조금</t>
    <phoneticPr fontId="2" type="noConversion"/>
  </si>
  <si>
    <t>토레스 1.5 가솔린</t>
    <phoneticPr fontId="2" type="noConversion"/>
  </si>
  <si>
    <t>가솔린</t>
    <phoneticPr fontId="2" type="noConversion"/>
  </si>
  <si>
    <r>
      <rPr>
        <b/>
        <sz val="21"/>
        <color rgb="FFFF0000"/>
        <rFont val="맑은 고딕"/>
        <family val="3"/>
        <charset val="129"/>
        <scheme val="minor"/>
      </rPr>
      <t>M</t>
    </r>
    <r>
      <rPr>
        <b/>
        <vertAlign val="superscript"/>
        <sz val="21"/>
        <color rgb="FFFF0000"/>
        <rFont val="맑은 고딕"/>
        <family val="3"/>
        <charset val="129"/>
        <scheme val="minor"/>
      </rPr>
      <t>+</t>
    </r>
    <r>
      <rPr>
        <b/>
        <sz val="21"/>
        <color theme="1"/>
        <rFont val="맑은 고딕"/>
        <family val="3"/>
        <charset val="129"/>
        <scheme val="minor"/>
      </rPr>
      <t>자동차리스 견적서</t>
    </r>
    <phoneticPr fontId="2" type="noConversion"/>
  </si>
  <si>
    <t>셀토스 2.0 가솔린</t>
    <phoneticPr fontId="2" type="noConversion"/>
  </si>
  <si>
    <t>GV60 스탠다드 2WD 19인치 인천</t>
    <phoneticPr fontId="2" type="noConversion"/>
  </si>
  <si>
    <t>GV60 스탠다드 AWD 19인치 인천</t>
    <phoneticPr fontId="2" type="noConversion"/>
  </si>
  <si>
    <t>GV60 스탠다드 AWD 20인치 인천</t>
    <phoneticPr fontId="2" type="noConversion"/>
  </si>
  <si>
    <t>GV60 퍼포먼스 AWD 21인치 인천</t>
    <phoneticPr fontId="2" type="noConversion"/>
  </si>
  <si>
    <t>인천</t>
    <phoneticPr fontId="2" type="noConversion"/>
  </si>
  <si>
    <t>아이오닉6 스탠다드 2WD 18인치</t>
    <phoneticPr fontId="2" type="noConversion"/>
  </si>
  <si>
    <t>아이오닉6 롱레인지 2WD 18인치</t>
    <phoneticPr fontId="2" type="noConversion"/>
  </si>
  <si>
    <t>아이오닉6 롱레인지 2WD 20인치</t>
    <phoneticPr fontId="2" type="noConversion"/>
  </si>
  <si>
    <t>아이오닉6 롱레인지 AWD 18인치</t>
    <phoneticPr fontId="2" type="noConversion"/>
  </si>
  <si>
    <t>아이오닉6 롱레인지 AWD 20인치</t>
    <phoneticPr fontId="2" type="noConversion"/>
  </si>
  <si>
    <t>기아</t>
    <phoneticPr fontId="2" type="noConversion"/>
  </si>
  <si>
    <t>니로 EV</t>
    <phoneticPr fontId="2" type="noConversion"/>
  </si>
  <si>
    <t>현대</t>
    <phoneticPr fontId="2" type="noConversion"/>
  </si>
  <si>
    <t>스타리아 2.2 Kinder 디젤 11인/14인승</t>
    <phoneticPr fontId="2" type="noConversion"/>
  </si>
  <si>
    <t>디젤</t>
    <phoneticPr fontId="2" type="noConversion"/>
  </si>
  <si>
    <t>면제</t>
    <phoneticPr fontId="2" type="noConversion"/>
  </si>
  <si>
    <t>총선수율</t>
    <phoneticPr fontId="2" type="noConversion"/>
  </si>
  <si>
    <t>장기선수금율</t>
    <phoneticPr fontId="2" type="noConversion"/>
  </si>
  <si>
    <t>디 올 뉴 그랜저 2.5G</t>
  </si>
  <si>
    <t>디 올 뉴 그랜저 3.5G</t>
  </si>
  <si>
    <t>디 올 뉴 그랜저 Lpi 3.5</t>
  </si>
  <si>
    <t>디 올 뉴 그랜저 1.6T Hev</t>
  </si>
  <si>
    <t>디 올 뉴 코나 가솔린 1.6 터보</t>
    <phoneticPr fontId="89" type="noConversion"/>
  </si>
  <si>
    <t>디 올 뉴 코나 가솔린 2.0</t>
    <phoneticPr fontId="89" type="noConversion"/>
  </si>
  <si>
    <t>디 올 뉴 코나 가솔린 1.6 하이브리드</t>
    <phoneticPr fontId="89" type="noConversion"/>
  </si>
  <si>
    <t>아이오닉5 EV 2WD 롱레인지 부산</t>
    <phoneticPr fontId="89" type="noConversion"/>
  </si>
  <si>
    <t>아이오닉5 EV 2WD 스탠다드 부산</t>
    <phoneticPr fontId="89" type="noConversion"/>
  </si>
  <si>
    <t>아이오닉5 EV AWD 스탠다드 19인치 부산</t>
    <phoneticPr fontId="89" type="noConversion"/>
  </si>
  <si>
    <t>아이오닉5 EV AWD 롱레인지 19인치 부산</t>
    <phoneticPr fontId="89" type="noConversion"/>
  </si>
  <si>
    <t>아이오닉5 EV AWD 롱레인지 20인치 부산</t>
    <phoneticPr fontId="89" type="noConversion"/>
  </si>
  <si>
    <t>EV6 부산</t>
    <phoneticPr fontId="89" type="noConversion"/>
  </si>
  <si>
    <t>EV6 GT 부산</t>
    <phoneticPr fontId="89" type="noConversion"/>
  </si>
  <si>
    <t>아이오닉5 EV 2WD 롱레인지 인천</t>
  </si>
  <si>
    <t>아이오닉5 EV 2WD 스탠다드 인천</t>
  </si>
  <si>
    <t>아이오닉5 EV AWD 스탠다드 19인치 인천</t>
  </si>
  <si>
    <t>아이오닉5 EV AWD 롱레인지 19인치 인천</t>
  </si>
  <si>
    <t>아이오닉5 EV AWD 롱레인지 20인치 인천</t>
  </si>
  <si>
    <t>EV6 인천</t>
  </si>
  <si>
    <t>EV6 GT 인천</t>
  </si>
  <si>
    <t>신형 G70 3.3T</t>
    <phoneticPr fontId="2" type="noConversion"/>
  </si>
  <si>
    <t>더 뉴 아반떼(CN7) 1.6 가솔린</t>
    <phoneticPr fontId="2" type="noConversion"/>
  </si>
  <si>
    <t>더 뉴 아반떼(CN7) 1.6 Lpi</t>
    <phoneticPr fontId="2" type="noConversion"/>
  </si>
  <si>
    <t>더 뉴 아반떼(CN7) 하이브리드</t>
    <phoneticPr fontId="2" type="noConversion"/>
  </si>
  <si>
    <t>트랙스 크로스오버</t>
    <phoneticPr fontId="2" type="noConversion"/>
  </si>
  <si>
    <t>트래버스</t>
    <phoneticPr fontId="2" type="noConversion"/>
  </si>
  <si>
    <t>KG모빌리티 (쌍용)</t>
    <phoneticPr fontId="2" type="noConversion"/>
  </si>
  <si>
    <t>렉스턴 스포츠 쿨멘</t>
    <phoneticPr fontId="2" type="noConversion"/>
  </si>
  <si>
    <t>렉스턴 스포츠 KHAN 쿨멘</t>
    <phoneticPr fontId="2" type="noConversion"/>
  </si>
  <si>
    <t>쏠라티(15인승 이하)</t>
    <phoneticPr fontId="2" type="noConversion"/>
  </si>
  <si>
    <t>카운티(15인승 이하)</t>
    <phoneticPr fontId="2" type="noConversion"/>
  </si>
  <si>
    <t>마이티(2.5톤)</t>
    <phoneticPr fontId="2" type="noConversion"/>
  </si>
  <si>
    <t>쏘나타 디엣지 2.0 가솔린</t>
    <phoneticPr fontId="2" type="noConversion"/>
  </si>
  <si>
    <t>쏘나타 디엣지 1.6 터보</t>
    <phoneticPr fontId="2" type="noConversion"/>
  </si>
  <si>
    <t>쏘나티 디엣지 하이브리드</t>
    <phoneticPr fontId="2" type="noConversion"/>
  </si>
  <si>
    <t>쏘나타 LPG 2.0 (일반판매용)</t>
    <phoneticPr fontId="2" type="noConversion"/>
  </si>
  <si>
    <t>코나 일렉트릭 2WD 롱레인지 17인치</t>
    <phoneticPr fontId="2" type="noConversion"/>
  </si>
  <si>
    <t>코나 일렉트릭 2WD 롱레인지 19인치</t>
    <phoneticPr fontId="2" type="noConversion"/>
  </si>
  <si>
    <t>코나 일렉트릭 2WD 스탠다드 17인치</t>
    <phoneticPr fontId="2" type="noConversion"/>
  </si>
  <si>
    <t>코나 일렉트릭 2WD 롱레인지 17인치 함안</t>
    <phoneticPr fontId="2" type="noConversion"/>
  </si>
  <si>
    <t>코나 일렉트릭 2WD 롱레인지 19인치 함안</t>
    <phoneticPr fontId="2" type="noConversion"/>
  </si>
  <si>
    <t>코나 일렉트릭 2WD 스탠다드 17인치 함안</t>
    <phoneticPr fontId="2" type="noConversion"/>
  </si>
  <si>
    <t>코나 일렉트릭 2WD 롱레인지 17인치 부산</t>
    <phoneticPr fontId="2" type="noConversion"/>
  </si>
  <si>
    <t>코나 일렉트릭 2WD 롱레인지 19인치 부산</t>
    <phoneticPr fontId="2" type="noConversion"/>
  </si>
  <si>
    <t>코나 일렉트릭 2WD 스탠다드 17인치 부산</t>
    <phoneticPr fontId="2" type="noConversion"/>
  </si>
  <si>
    <t>코나 일렉트릭 2WD 롱레인지 17인치 인천</t>
    <phoneticPr fontId="2" type="noConversion"/>
  </si>
  <si>
    <t>코나 일렉트릭 2WD 롱레인지 19인치 인천</t>
    <phoneticPr fontId="2" type="noConversion"/>
  </si>
  <si>
    <t>코나 일렉트릭 2WD 스탠다드 17인치 인천</t>
    <phoneticPr fontId="2" type="noConversion"/>
  </si>
  <si>
    <t>담당지점 선택</t>
    <phoneticPr fontId="2" type="noConversion"/>
  </si>
  <si>
    <t>IRR 수기조정</t>
    <phoneticPr fontId="2" type="noConversion"/>
  </si>
  <si>
    <t>기아</t>
    <phoneticPr fontId="2" type="noConversion"/>
  </si>
  <si>
    <t>EV9 2WD 19인치 6인승</t>
    <phoneticPr fontId="2" type="noConversion"/>
  </si>
  <si>
    <t>EV9 2WD 19인치 7인승</t>
    <phoneticPr fontId="2" type="noConversion"/>
  </si>
  <si>
    <t>EV9 2WD 20인치 6인승</t>
    <phoneticPr fontId="2" type="noConversion"/>
  </si>
  <si>
    <t>EV9 2WD 20인치 7인승</t>
    <phoneticPr fontId="2" type="noConversion"/>
  </si>
  <si>
    <t>EV9 4WD 19인치 6인승</t>
    <phoneticPr fontId="2" type="noConversion"/>
  </si>
  <si>
    <t>EV9 4WD 19인치 7인승</t>
    <phoneticPr fontId="2" type="noConversion"/>
  </si>
  <si>
    <t>EV9 4WD 21인치 6인승</t>
    <phoneticPr fontId="2" type="noConversion"/>
  </si>
  <si>
    <t>EV9 4WD 21인치 7인승</t>
    <phoneticPr fontId="2" type="noConversion"/>
  </si>
  <si>
    <t>EV9 GT-line 6인승</t>
    <phoneticPr fontId="2" type="noConversion"/>
  </si>
  <si>
    <t>EV9 GT-line 7인승</t>
    <phoneticPr fontId="2" type="noConversion"/>
  </si>
  <si>
    <t>EV9 2WD 19인치 6인승 함안</t>
    <phoneticPr fontId="2" type="noConversion"/>
  </si>
  <si>
    <t>EV9 2WD 19인치 7인승 함안</t>
    <phoneticPr fontId="2" type="noConversion"/>
  </si>
  <si>
    <t>EV9 2WD 20인치 6인승 함안</t>
    <phoneticPr fontId="2" type="noConversion"/>
  </si>
  <si>
    <t>EV9 2WD 20인치 7인승 함안</t>
    <phoneticPr fontId="2" type="noConversion"/>
  </si>
  <si>
    <t>EV9 4WD 19인치 6인승 함안</t>
    <phoneticPr fontId="2" type="noConversion"/>
  </si>
  <si>
    <t>EV9 4WD 19인치 7인승 함안</t>
    <phoneticPr fontId="2" type="noConversion"/>
  </si>
  <si>
    <t>EV9 4WD 21인치 6인승 함안</t>
    <phoneticPr fontId="2" type="noConversion"/>
  </si>
  <si>
    <t>EV9 4WD 21인치 7인승 함안</t>
    <phoneticPr fontId="2" type="noConversion"/>
  </si>
  <si>
    <t>EV9 GT-line 6인승 함안</t>
    <phoneticPr fontId="2" type="noConversion"/>
  </si>
  <si>
    <t>EV9 GT-line 7인승 함안</t>
    <phoneticPr fontId="2" type="noConversion"/>
  </si>
  <si>
    <t>니로 EV 함안</t>
    <phoneticPr fontId="2" type="noConversion"/>
  </si>
  <si>
    <t>'22년도 7월 ~</t>
    <phoneticPr fontId="2" type="noConversion"/>
  </si>
  <si>
    <t>'23년 7월 이후 출고</t>
    <phoneticPr fontId="2" type="noConversion"/>
  </si>
  <si>
    <t>현대</t>
    <phoneticPr fontId="2" type="noConversion"/>
  </si>
  <si>
    <t xml:space="preserve">신형 G70 2.5T </t>
    <phoneticPr fontId="2" type="noConversion"/>
  </si>
  <si>
    <t>팰리세이드 2.2 디젤</t>
    <phoneticPr fontId="2" type="noConversion"/>
  </si>
  <si>
    <t>팰리세이드 3.8 가솔린</t>
    <phoneticPr fontId="2" type="noConversion"/>
  </si>
  <si>
    <t>아이오닉6 스탠다드 2WD 18인치 함안</t>
    <phoneticPr fontId="2" type="noConversion"/>
  </si>
  <si>
    <t>아이오닉6 롱레인지 2WD 18인치 함안</t>
    <phoneticPr fontId="2" type="noConversion"/>
  </si>
  <si>
    <t>아이오닉6 롱레인지 2WD 20인치 함안</t>
    <phoneticPr fontId="2" type="noConversion"/>
  </si>
  <si>
    <t>아이오닉6 롱레인지 AWD 18인치 함안</t>
    <phoneticPr fontId="2" type="noConversion"/>
  </si>
  <si>
    <t>아이오닉6 롱레인지 AWD 20인치 함안</t>
    <phoneticPr fontId="2" type="noConversion"/>
  </si>
  <si>
    <t>디 올 뉴 싼타페 2.5 가솔린 5인승</t>
    <phoneticPr fontId="2" type="noConversion"/>
  </si>
  <si>
    <t>디 올 뉴 싼타페 2.5 가솔린 6인승</t>
    <phoneticPr fontId="2" type="noConversion"/>
  </si>
  <si>
    <t>디 올 뉴 싼타페 2.5 가솔린 7인승</t>
    <phoneticPr fontId="2" type="noConversion"/>
  </si>
  <si>
    <t>디 올 뉴 싼타페 1.6 HEV 5인승 2WD</t>
    <phoneticPr fontId="2" type="noConversion"/>
  </si>
  <si>
    <t>디 올 뉴 싼타페 1.6 HEV 5인승 4WD</t>
    <phoneticPr fontId="2" type="noConversion"/>
  </si>
  <si>
    <t>디 올 뉴 싼타페 1.6 HEV 6인승 2WD</t>
    <phoneticPr fontId="2" type="noConversion"/>
  </si>
  <si>
    <t>디 올 뉴 싼타페 1.6 HEV 6인승 4WD</t>
    <phoneticPr fontId="2" type="noConversion"/>
  </si>
  <si>
    <t>디 올 뉴 싼타페 1.6 HEV 7인승 2WD</t>
    <phoneticPr fontId="2" type="noConversion"/>
  </si>
  <si>
    <t>디 올 뉴 싼타페 1.6 HEV 7인승 4WD</t>
    <phoneticPr fontId="2" type="noConversion"/>
  </si>
  <si>
    <t>더 뉴 쏘렌토 2.5 가솔린 5인승 2WD</t>
  </si>
  <si>
    <t>더 뉴 쏘렌토 2.5 가솔린 6인승 2WD</t>
  </si>
  <si>
    <t>더 뉴 쏘렌토 2.5 가솔린 7인승 2WD</t>
  </si>
  <si>
    <t>더 뉴 쏘렌토 2.5 가솔린 7인승 4WD</t>
  </si>
  <si>
    <t>더 뉴 쏘렌토 2.2 디젤 5인승 2WD</t>
  </si>
  <si>
    <t>더 뉴 쏘렌토 2.2 디젤 6인승 2WD</t>
  </si>
  <si>
    <t>더 뉴 쏘렌토 2.2 디젤 7인승 2WD</t>
  </si>
  <si>
    <t>더 뉴 쏘렌토 2.2 디젤 5인승 4WD</t>
  </si>
  <si>
    <t>더 뉴 쏘렌토 2.2 디젤 6인승 4WD</t>
  </si>
  <si>
    <t>더 뉴 쏘렌토 2.2 디젤 7인승 4WD</t>
  </si>
  <si>
    <t>더 뉴 쏘렌토 하이브리드 5인승 2WD</t>
  </si>
  <si>
    <t>더 뉴 쏘렌토 하이브리드 6인승 2WD</t>
  </si>
  <si>
    <t>더 뉴 쏘렌토 하이브리드 7인승 2WD</t>
  </si>
  <si>
    <t>더 뉴 쏘렌토 하이브리드 5인승 4WD</t>
  </si>
  <si>
    <t>더 뉴 쏘렌토 하이브리드 6인승 4WD</t>
  </si>
  <si>
    <t>더 뉴 쏘렌토 하이브리드 7인승 4WD</t>
  </si>
  <si>
    <t>더 뉴 쏘렌토 2.5 가솔린 5인승 4WD</t>
    <phoneticPr fontId="2" type="noConversion"/>
  </si>
  <si>
    <t>더 뉴 쏘렌토 2.5 가솔린 6인승 4WD</t>
    <phoneticPr fontId="2" type="noConversion"/>
  </si>
  <si>
    <t>대출성상품 구비서류 점검</t>
    <phoneticPr fontId="2" type="noConversion"/>
  </si>
  <si>
    <r>
      <t xml:space="preserve">금융상품에 관한 계약 체결 중개업무를 위탁받은 금융상품판매 대리ㆍ중개업자는 표준위탁계약서 제 3조 제1항 제6호, 메리츠캐피탈직원은 내부통제시행세칙 제17조 의거, 계약 체결에 필요한 서류 확인은 업무수행 시 준수해야하는 기본절차입니다. </t>
    </r>
    <r>
      <rPr>
        <b/>
        <u/>
        <sz val="16"/>
        <color rgb="FFFF0000"/>
        <rFont val="맑은 고딕"/>
        <family val="3"/>
        <charset val="129"/>
        <scheme val="minor"/>
      </rPr>
      <t>계약 체결을 위해 소비자에게 확인 받은 서류에 체크 후 하단에 서명</t>
    </r>
    <r>
      <rPr>
        <b/>
        <sz val="16"/>
        <color rgb="FFFF0000"/>
        <rFont val="맑은 고딕"/>
        <family val="3"/>
        <charset val="129"/>
        <scheme val="minor"/>
      </rPr>
      <t>해주시기 바랍니다.</t>
    </r>
    <phoneticPr fontId="2" type="noConversion"/>
  </si>
  <si>
    <t>■ 리스/할부/론 상품</t>
    <phoneticPr fontId="2" type="noConversion"/>
  </si>
  <si>
    <t>서 류</t>
    <phoneticPr fontId="2" type="noConversion"/>
  </si>
  <si>
    <t>확인</t>
    <phoneticPr fontId="2" type="noConversion"/>
  </si>
  <si>
    <t>공 통</t>
    <phoneticPr fontId="2" type="noConversion"/>
  </si>
  <si>
    <t>적합성 원칙 확인서</t>
    <phoneticPr fontId="2" type="noConversion"/>
  </si>
  <si>
    <t>설명서</t>
    <phoneticPr fontId="2" type="noConversion"/>
  </si>
  <si>
    <t>금융상품 신청서 및 약정서</t>
    <phoneticPr fontId="2" type="noConversion"/>
  </si>
  <si>
    <t>자동이체(CMS출금이체) 신청서</t>
    <phoneticPr fontId="2" type="noConversion"/>
  </si>
  <si>
    <t>개인(신용)정보 필수/선택 동의서</t>
    <phoneticPr fontId="2" type="noConversion"/>
  </si>
  <si>
    <t>취약 금융소비자 확인서</t>
    <phoneticPr fontId="2" type="noConversion"/>
  </si>
  <si>
    <t>자동차 인수증</t>
    <phoneticPr fontId="2" type="noConversion"/>
  </si>
  <si>
    <t>금융소비자보호법 관련 판매행위 체크리스트</t>
    <phoneticPr fontId="2" type="noConversion"/>
  </si>
  <si>
    <t>추 가</t>
    <phoneticPr fontId="2" type="noConversion"/>
  </si>
  <si>
    <t>리스</t>
    <phoneticPr fontId="2" type="noConversion"/>
  </si>
  <si>
    <t>핵심설명서</t>
    <phoneticPr fontId="2" type="noConversion"/>
  </si>
  <si>
    <t xml:space="preserve"> 자금집행 요청서</t>
    <phoneticPr fontId="2" type="noConversion"/>
  </si>
  <si>
    <t>전기차 보조금 특약 확약서</t>
    <phoneticPr fontId="2" type="noConversion"/>
  </si>
  <si>
    <t>이용자 명의 등록 확약서</t>
    <phoneticPr fontId="2" type="noConversion"/>
  </si>
  <si>
    <t>직접 설정등록만 해당
(온라인설정 시 제외)</t>
    <phoneticPr fontId="2" type="noConversion"/>
  </si>
  <si>
    <t>직접 설정등록만 해당
(온라인설정 시 제외)</t>
    <phoneticPr fontId="2" type="noConversion"/>
  </si>
  <si>
    <t>저당권 설정등록신청서</t>
    <phoneticPr fontId="2" type="noConversion"/>
  </si>
  <si>
    <t>위임장</t>
    <phoneticPr fontId="2" type="noConversion"/>
  </si>
  <si>
    <t>위임장</t>
    <phoneticPr fontId="2" type="noConversion"/>
  </si>
  <si>
    <t>근저당권 설정계약서</t>
    <phoneticPr fontId="2" type="noConversion"/>
  </si>
  <si>
    <t>승계 확약서</t>
    <phoneticPr fontId="2" type="noConversion"/>
  </si>
  <si>
    <t>할부</t>
    <phoneticPr fontId="2" type="noConversion"/>
  </si>
  <si>
    <t>대출사기 방지를 위한 안내문</t>
    <phoneticPr fontId="2" type="noConversion"/>
  </si>
  <si>
    <t>할부거래법상철회, 항변권 적용여부 설명서</t>
    <phoneticPr fontId="2" type="noConversion"/>
  </si>
  <si>
    <t>대출금 지급 관련 특약 사항</t>
    <phoneticPr fontId="2" type="noConversion"/>
  </si>
  <si>
    <t>근저당권 설정계약서</t>
    <phoneticPr fontId="2" type="noConversion"/>
  </si>
  <si>
    <t>론</t>
    <phoneticPr fontId="2" type="noConversion"/>
  </si>
  <si>
    <t xml:space="preserve">대출사기 방지를 위한 안내문(서면)  </t>
    <phoneticPr fontId="2" type="noConversion"/>
  </si>
  <si>
    <t>대출금 지급 관련 특약 사항</t>
    <phoneticPr fontId="2" type="noConversion"/>
  </si>
  <si>
    <t>기 타</t>
    <phoneticPr fontId="2" type="noConversion"/>
  </si>
  <si>
    <t>대출성상품 구비서류 점검</t>
    <phoneticPr fontId="2" type="noConversion"/>
  </si>
  <si>
    <t xml:space="preserve"> 체크리스트 구비서류 항목은 취급하는 상품 특성에 따라 변동/추가 될 수 있음</t>
    <phoneticPr fontId="2" type="noConversion"/>
  </si>
  <si>
    <t xml:space="preserve">  년           월          일    </t>
    <phoneticPr fontId="2" type="noConversion"/>
  </si>
  <si>
    <t xml:space="preserve">담당자                            (서명 또는 날인)    </t>
    <phoneticPr fontId="2" type="noConversion"/>
  </si>
  <si>
    <t>◀모집인 본인 이름 기재 및 서명란 (고객 서명 아님)</t>
    <phoneticPr fontId="2" type="noConversion"/>
  </si>
  <si>
    <t>GV70 EV AWD 19인치</t>
    <phoneticPr fontId="2" type="noConversion"/>
  </si>
  <si>
    <t>GV70 EV AWD 20인치</t>
    <phoneticPr fontId="2" type="noConversion"/>
  </si>
  <si>
    <t>GV70 EV AWD 19인치 함안</t>
    <phoneticPr fontId="2" type="noConversion"/>
  </si>
  <si>
    <t>GV70 EV AWD 20인치 함안</t>
    <phoneticPr fontId="2" type="noConversion"/>
  </si>
  <si>
    <t>GV80 2.5T 쿠페</t>
    <phoneticPr fontId="2" type="noConversion"/>
  </si>
  <si>
    <t>GV80 3.5T 쿠페</t>
    <phoneticPr fontId="2" type="noConversion"/>
  </si>
  <si>
    <t>GV80 3.5T 쿠페 48V e-S/C</t>
    <phoneticPr fontId="2" type="noConversion"/>
  </si>
  <si>
    <t>◀ 필수</t>
    <phoneticPr fontId="2" type="noConversion"/>
  </si>
  <si>
    <t>◀ 전기차 필수</t>
    <phoneticPr fontId="2" type="noConversion"/>
  </si>
  <si>
    <t>◀ 이용자명의 리스 필수</t>
    <phoneticPr fontId="2" type="noConversion"/>
  </si>
  <si>
    <t>√</t>
    <phoneticPr fontId="2" type="noConversion"/>
  </si>
  <si>
    <t>더 뉴 카니발 디젤 7인승</t>
    <phoneticPr fontId="2" type="noConversion"/>
  </si>
  <si>
    <t>더 뉴 카니발 디젤 9인승</t>
    <phoneticPr fontId="2" type="noConversion"/>
  </si>
  <si>
    <t>더 뉴  카니발 가솔린 7인승</t>
    <phoneticPr fontId="2" type="noConversion"/>
  </si>
  <si>
    <t>더 뉴  카니발 가솔린 9인승</t>
    <phoneticPr fontId="2" type="noConversion"/>
  </si>
  <si>
    <t>포터Ⅱ LPG</t>
    <phoneticPr fontId="2" type="noConversion"/>
  </si>
  <si>
    <t>더 뉴 카니발 1.6 터보 하이브리드 7인승</t>
    <phoneticPr fontId="2" type="noConversion"/>
  </si>
  <si>
    <t>더 뉴 카니발 1.6 터보 하이브리드 9인승</t>
    <phoneticPr fontId="2" type="noConversion"/>
  </si>
  <si>
    <t>봉고Ⅲ 1톤 LPG</t>
    <phoneticPr fontId="2" type="noConversion"/>
  </si>
  <si>
    <t>봉고Ⅲ 1.2톤 LPG</t>
    <phoneticPr fontId="2" type="noConversion"/>
  </si>
  <si>
    <t>G90 3.5T 세단 5인승</t>
    <phoneticPr fontId="2" type="noConversion"/>
  </si>
  <si>
    <t>G90 3.5T 세단 4인승</t>
    <phoneticPr fontId="2" type="noConversion"/>
  </si>
  <si>
    <t>G90 3.5T 롱휠베이스 5인승</t>
    <phoneticPr fontId="2" type="noConversion"/>
  </si>
  <si>
    <t>G90 3.5T 롱휠베이스 4인승</t>
    <phoneticPr fontId="2" type="noConversion"/>
  </si>
  <si>
    <t>아이오닉5 AWD 스탠다드 19인치 함안</t>
    <phoneticPr fontId="89" type="noConversion"/>
  </si>
  <si>
    <t>EV6 GT</t>
    <phoneticPr fontId="89" type="noConversion"/>
  </si>
  <si>
    <t>EV6 스탠다드 2WD 19인치 함안</t>
    <phoneticPr fontId="89" type="noConversion"/>
  </si>
  <si>
    <t>EV6 스탠다드 4WD 19인치 함안</t>
    <phoneticPr fontId="89" type="noConversion"/>
  </si>
  <si>
    <t>EV6 GT 함안</t>
    <phoneticPr fontId="89" type="noConversion"/>
  </si>
  <si>
    <t>GV70 EV AWD 19인치</t>
  </si>
  <si>
    <t>아이오닉5 2WD 스탠다드 19인치</t>
  </si>
  <si>
    <t>아이오닉5 AWD 스탠다드 19인치</t>
  </si>
  <si>
    <t>GV60 EV 스탠다드 2WD 19인치</t>
  </si>
  <si>
    <t>GV60 EV 스탠다드 AWD 19인치</t>
  </si>
  <si>
    <t>GV60 EV 스탠다드 AWD 20인치</t>
  </si>
  <si>
    <t>GV60 EV 퍼포먼스 AWD 21인치</t>
  </si>
  <si>
    <t>GV70 EV AWD 20인치</t>
  </si>
  <si>
    <t>아이오닉6 스탠다드 2WD 18인치</t>
  </si>
  <si>
    <t>아이오닉6 롱레인지 2WD 18인치</t>
  </si>
  <si>
    <t>아이오닉6 롱레인지 2WD 20인치</t>
  </si>
  <si>
    <t>아이오닉6 롱레인지 AWD 18인치</t>
  </si>
  <si>
    <t>아이오닉6 롱레인지 AWD 20인치</t>
  </si>
  <si>
    <t>니로 EV</t>
  </si>
  <si>
    <t>코나 일렉트릭 2WD 롱레인지 17인치</t>
  </si>
  <si>
    <t>코나 일렉트릭 2WD 롱레인지 19인치</t>
  </si>
  <si>
    <t>코나 일렉트릭 2WD 스탠다드 17인치</t>
  </si>
  <si>
    <t>EV9 2WD 19인치 6인승</t>
  </si>
  <si>
    <t>EV9 2WD 19인치 7인승</t>
  </si>
  <si>
    <t>EV9 2WD 20인치 6인승</t>
  </si>
  <si>
    <t>EV9 2WD 20인치 7인승</t>
  </si>
  <si>
    <t>EV9 4WD 19인치 6인승</t>
  </si>
  <si>
    <t>EV9 4WD 19인치 7인승</t>
  </si>
  <si>
    <t>EV9 4WD 21인치 6인승</t>
  </si>
  <si>
    <t>EV9 4WD 21인치 7인승</t>
  </si>
  <si>
    <t>EV9 GT-line 6인승</t>
  </si>
  <si>
    <t>EV9 GT-line 7인승</t>
  </si>
  <si>
    <t>EV6 스탠다드 4WD 19인치</t>
  </si>
  <si>
    <t>EV6 GT</t>
  </si>
  <si>
    <t>◀ 직수입차, 중고차 필수</t>
    <phoneticPr fontId="2" type="noConversion"/>
  </si>
  <si>
    <t>더 뉴 아이오닉5 2WD 스탠다드 19인치</t>
    <phoneticPr fontId="89" type="noConversion"/>
  </si>
  <si>
    <t>더 뉴 아이오닉5 AWD 스탠다드 19인치</t>
    <phoneticPr fontId="89" type="noConversion"/>
  </si>
  <si>
    <t>더 뉴 아이오닉5 2WD 롱레인지 19인치</t>
    <phoneticPr fontId="89" type="noConversion"/>
  </si>
  <si>
    <t>더 뉴 아이오닉5 2WD 롱레인지 19인치 (빌트인 캠 미적용)</t>
    <phoneticPr fontId="89" type="noConversion"/>
  </si>
  <si>
    <t>더 뉴 아이오닉5 2WD 롱레인지 20인치</t>
    <phoneticPr fontId="89" type="noConversion"/>
  </si>
  <si>
    <t>더 뉴 아이오닉5 AWD 롱레인지 19인치</t>
    <phoneticPr fontId="89" type="noConversion"/>
  </si>
  <si>
    <t>더 뉴 아이오닉5 AWD 롱레인지 20인치</t>
    <phoneticPr fontId="89" type="noConversion"/>
  </si>
  <si>
    <t>더 뉴 아이오닉5 2WD 롱레인지 19인치</t>
    <phoneticPr fontId="2" type="noConversion"/>
  </si>
  <si>
    <t>더 뉴 아이오닉5 2WD 롱레인지 19인치 (빌트인 캠 미적용)</t>
    <phoneticPr fontId="2" type="noConversion"/>
  </si>
  <si>
    <t>더 뉴 아이오닉5 2WD 롱레인지 20인치</t>
    <phoneticPr fontId="2" type="noConversion"/>
  </si>
  <si>
    <t>더 뉴 아이오닉5 2WD 롱레인지 19인치 함안</t>
    <phoneticPr fontId="89" type="noConversion"/>
  </si>
  <si>
    <t>더 뉴 아이오닉5 2WD 롱레인지 19인치 (빌트인 캠 미적용) 함안</t>
    <phoneticPr fontId="89" type="noConversion"/>
  </si>
  <si>
    <t>아이오닉5 2WD 스탠다드 19인치 함안</t>
    <phoneticPr fontId="89" type="noConversion"/>
  </si>
  <si>
    <t>더 뉴 아이오닉5 2WD 롱레인지 20인치 함안</t>
    <phoneticPr fontId="89" type="noConversion"/>
  </si>
  <si>
    <t>스타리아 하이브리드 투어러 11인승</t>
    <phoneticPr fontId="89" type="noConversion"/>
  </si>
  <si>
    <t>스타리아 하이브리드 투어러 9인승</t>
    <phoneticPr fontId="89" type="noConversion"/>
  </si>
  <si>
    <t>스타리아 하이브리드 라운지 9인승</t>
    <phoneticPr fontId="89" type="noConversion"/>
  </si>
  <si>
    <t>스타리아 하이브리드 라운지 7인승</t>
    <phoneticPr fontId="89" type="noConversion"/>
  </si>
  <si>
    <t>스타리아 하이브리드 카고(화물)</t>
    <phoneticPr fontId="2" type="noConversion"/>
  </si>
  <si>
    <t>더 뉴 카니발 하이리무진 가솔린 4인승</t>
    <phoneticPr fontId="2" type="noConversion"/>
  </si>
  <si>
    <t>더 뉴 카니발 하이리무진 가솔린 7인승</t>
    <phoneticPr fontId="2" type="noConversion"/>
  </si>
  <si>
    <t>더 뉴 카니발 하이리무진 가솔린 9인승</t>
    <phoneticPr fontId="2" type="noConversion"/>
  </si>
  <si>
    <t>더 뉴 카니발 하이리무진 디젤 7인승</t>
    <phoneticPr fontId="2" type="noConversion"/>
  </si>
  <si>
    <t>더 뉴 카니발 하이리무진 디젤 9인승</t>
    <phoneticPr fontId="2" type="noConversion"/>
  </si>
  <si>
    <t>더 뉴 카니발 하이브리드 하이리무진 4인승</t>
    <phoneticPr fontId="2" type="noConversion"/>
  </si>
  <si>
    <t>더 뉴 카니발 하이브리드 하이리무진 7인승</t>
    <phoneticPr fontId="2" type="noConversion"/>
  </si>
  <si>
    <t>더 뉴 카니발 하이브리드 하이리무진 9인승</t>
    <phoneticPr fontId="2" type="noConversion"/>
  </si>
  <si>
    <t>[선구매] 레이 1.0 가솔린 승용</t>
    <phoneticPr fontId="2" type="noConversion"/>
  </si>
  <si>
    <t>더 뉴 아이오닉5 AWD 롱레인지 19인치</t>
    <phoneticPr fontId="2" type="noConversion"/>
  </si>
  <si>
    <t>더 뉴 아이오닉5 AWD 롱레인지 20인치</t>
    <phoneticPr fontId="2" type="noConversion"/>
  </si>
  <si>
    <t>더 뉴 아이오닉5 AWD 롱레인지 19인치 함안</t>
    <phoneticPr fontId="89" type="noConversion"/>
  </si>
  <si>
    <t>더 뉴 아이오닉5 AWD 롱레인지 20인치 함안</t>
    <phoneticPr fontId="89" type="noConversion"/>
  </si>
  <si>
    <t>GV60 EV 스탠다드 2WD 19인치 함안</t>
    <phoneticPr fontId="2" type="noConversion"/>
  </si>
  <si>
    <t>GV60 EV 스탠다드 AWD 19인치 함안</t>
    <phoneticPr fontId="2" type="noConversion"/>
  </si>
  <si>
    <t>GV60 EV 스탠다드 AWD 20인치 함안</t>
    <phoneticPr fontId="2" type="noConversion"/>
  </si>
  <si>
    <t>GV60 EV 퍼포먼스 AWD 21인치 함안</t>
    <phoneticPr fontId="2" type="noConversion"/>
  </si>
  <si>
    <t>더 뉴 EV6 롱레인지 2WD 19인치</t>
    <phoneticPr fontId="89" type="noConversion"/>
  </si>
  <si>
    <t>더 뉴 EV6 롱레인지 2WD 20인치</t>
    <phoneticPr fontId="89" type="noConversion"/>
  </si>
  <si>
    <t>더 뉴 EV6 롱레인지 4WD 19인치</t>
    <phoneticPr fontId="89" type="noConversion"/>
  </si>
  <si>
    <t>더 뉴 EV6 롱레인지 4WD 20인치</t>
    <phoneticPr fontId="89" type="noConversion"/>
  </si>
  <si>
    <t>더 뉴 EV6 롱레인지 2WD 20인치</t>
    <phoneticPr fontId="2" type="noConversion"/>
  </si>
  <si>
    <t>더 뉴 EV6 롱레인지 4WD 20인치</t>
    <phoneticPr fontId="2" type="noConversion"/>
  </si>
  <si>
    <t>더 뉴 EV6 롱레인지 2WD 19인치</t>
    <phoneticPr fontId="2" type="noConversion"/>
  </si>
  <si>
    <t>더 뉴 EV6 롱레인지 4WD 19인치</t>
    <phoneticPr fontId="2" type="noConversion"/>
  </si>
  <si>
    <t>더 뉴 EV6 롱레인지 2WD 20인치 함안</t>
    <phoneticPr fontId="89" type="noConversion"/>
  </si>
  <si>
    <t>더 뉴 EV6 롱레인지 4WD 20인치 함안</t>
    <phoneticPr fontId="89" type="noConversion"/>
  </si>
  <si>
    <t>더 뉴 EV6 롱레인지 2WD 19인치 함안</t>
    <phoneticPr fontId="89" type="noConversion"/>
  </si>
  <si>
    <t>더 뉴 EV6 롱레인지 4WD 19인치 함안</t>
    <phoneticPr fontId="89" type="noConversion"/>
  </si>
  <si>
    <t>콜로라도 2.7T</t>
    <phoneticPr fontId="2" type="noConversion"/>
  </si>
  <si>
    <t>없음</t>
    <phoneticPr fontId="2" type="noConversion"/>
  </si>
  <si>
    <t>RV-2</t>
    <phoneticPr fontId="2" type="noConversion"/>
  </si>
  <si>
    <t>썬팅</t>
    <phoneticPr fontId="2" type="noConversion"/>
  </si>
  <si>
    <t>측후면</t>
    <phoneticPr fontId="2" type="noConversion"/>
  </si>
  <si>
    <t>전면</t>
    <phoneticPr fontId="2" type="noConversion"/>
  </si>
  <si>
    <t>선루프</t>
    <phoneticPr fontId="2" type="noConversion"/>
  </si>
  <si>
    <t>없음</t>
    <phoneticPr fontId="2" type="noConversion"/>
  </si>
  <si>
    <t>더 뉴 K8 2.5 가솔린</t>
    <phoneticPr fontId="2" type="noConversion"/>
  </si>
  <si>
    <t>더 뉴 K8 3.5 가솔린</t>
    <phoneticPr fontId="2" type="noConversion"/>
  </si>
  <si>
    <t>더 뉴 K8 3.5 LPG</t>
    <phoneticPr fontId="2" type="noConversion"/>
  </si>
  <si>
    <t>더 뉴 K8 1.6T HEV</t>
    <phoneticPr fontId="2" type="noConversion"/>
  </si>
  <si>
    <t>[선구매] 더 뉴 K8 2.5 가솔린</t>
    <phoneticPr fontId="2" type="noConversion"/>
  </si>
  <si>
    <t>[선구매] 더 뉴 K8 1.6T HEV</t>
    <phoneticPr fontId="2" type="noConversion"/>
  </si>
  <si>
    <t>렉스턴 5인승</t>
    <phoneticPr fontId="2" type="noConversion"/>
  </si>
  <si>
    <t>렉스턴 7인승</t>
    <phoneticPr fontId="2" type="noConversion"/>
  </si>
  <si>
    <t>쌍용</t>
    <phoneticPr fontId="2" type="noConversion"/>
  </si>
  <si>
    <t>액티언 1.5T</t>
    <phoneticPr fontId="2" type="noConversion"/>
  </si>
  <si>
    <t>가</t>
    <phoneticPr fontId="2" type="noConversion"/>
  </si>
  <si>
    <t>캐스퍼 일렉트릭</t>
    <phoneticPr fontId="2" type="noConversion"/>
  </si>
  <si>
    <t>캐스퍼 일렉트릭</t>
    <phoneticPr fontId="2" type="noConversion"/>
  </si>
  <si>
    <t>캐스퍼 일렉트릭 함안</t>
    <phoneticPr fontId="2" type="noConversion"/>
  </si>
  <si>
    <t>기아</t>
    <phoneticPr fontId="2" type="noConversion"/>
  </si>
  <si>
    <t>EV3 에어 스탠다드</t>
    <phoneticPr fontId="89" type="noConversion"/>
  </si>
  <si>
    <t>EV3 어스 스탠다드</t>
    <phoneticPr fontId="89" type="noConversion"/>
  </si>
  <si>
    <t>EV3 GT-line 스탠다드</t>
    <phoneticPr fontId="89" type="noConversion"/>
  </si>
  <si>
    <t>EV3 에어 롱레인지</t>
    <phoneticPr fontId="89" type="noConversion"/>
  </si>
  <si>
    <t>EV3 어스 롱레인지</t>
    <phoneticPr fontId="89" type="noConversion"/>
  </si>
  <si>
    <t>EV3 GT-line 롱레인지</t>
    <phoneticPr fontId="89" type="noConversion"/>
  </si>
  <si>
    <t>EV3 에어 스탠다드</t>
    <phoneticPr fontId="89" type="noConversion"/>
  </si>
  <si>
    <t>EV3 어스 스탠다드</t>
    <phoneticPr fontId="89" type="noConversion"/>
  </si>
  <si>
    <t>EV3 GT-line 스탠다드</t>
    <phoneticPr fontId="89" type="noConversion"/>
  </si>
  <si>
    <t>EV3 에어 롱레인지</t>
    <phoneticPr fontId="89" type="noConversion"/>
  </si>
  <si>
    <t>EV3 어스 롱레인지</t>
    <phoneticPr fontId="89" type="noConversion"/>
  </si>
  <si>
    <t>EV3 GT-line 롱레인지</t>
    <phoneticPr fontId="89" type="noConversion"/>
  </si>
  <si>
    <t>EV3 에어 스탠다드 함안</t>
    <phoneticPr fontId="89" type="noConversion"/>
  </si>
  <si>
    <t>EV3 어스 스탠다드 함안</t>
    <phoneticPr fontId="89" type="noConversion"/>
  </si>
  <si>
    <t>EV3 GT-line 스탠다드 함안</t>
    <phoneticPr fontId="89" type="noConversion"/>
  </si>
  <si>
    <t>EV3 에어 롱레인지 함안</t>
    <phoneticPr fontId="89" type="noConversion"/>
  </si>
  <si>
    <t>EV3 어스 롱레인지 함안</t>
    <phoneticPr fontId="89" type="noConversion"/>
  </si>
  <si>
    <t>EV3 GT-line 롱레인지 함안</t>
    <phoneticPr fontId="89" type="noConversion"/>
  </si>
  <si>
    <t>더 뉴 스포티지 1.6 가솔린 2WD</t>
    <phoneticPr fontId="2" type="noConversion"/>
  </si>
  <si>
    <t>더 뉴 스포티지 1.6 가솔린 4WD</t>
    <phoneticPr fontId="2" type="noConversion"/>
  </si>
  <si>
    <t>더 뉴 스포티지 2.0 디젤 2WD</t>
    <phoneticPr fontId="2" type="noConversion"/>
  </si>
  <si>
    <t>더 뉴 스포티지 2.0 디젤 4WD</t>
    <phoneticPr fontId="2" type="noConversion"/>
  </si>
  <si>
    <t>더 뉴 스포티지 1.6 HEV</t>
    <phoneticPr fontId="2" type="noConversion"/>
  </si>
  <si>
    <t>(2024.12.v2)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</si>
</sst>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#,##0\ &quot;cc&quot;"/>
    <numFmt numFmtId="178" formatCode="_ * #,##0_ ;_ * \-#,##0_ ;_ * &quot;-&quot;_ ;_ @_ "/>
    <numFmt numFmtId="179" formatCode="_ * #,##0.00_ ;_ * \-#,##0.00_ ;_ * &quot;-&quot;??_ ;_ @_ "/>
    <numFmt numFmtId="180" formatCode="0_);\(0\)"/>
    <numFmt numFmtId="181" formatCode="#,##0\ ;\-#,##0\ ;&quot; - &quot;;@\ "/>
    <numFmt numFmtId="182" formatCode="_-* #,##0.00_-;\-* #,##0.00_-;_-* &quot;-&quot;_-;_-@_-"/>
    <numFmt numFmtId="183" formatCode="_-* #,##0.0000000_-;\-* #,##0.0000000_-;_-* &quot;-&quot;_-;_-@_-"/>
    <numFmt numFmtId="184" formatCode="#,##0\ &quot;개월&quot;"/>
    <numFmt numFmtId="185" formatCode="0.0000%"/>
    <numFmt numFmtId="186" formatCode="#,##0_ ;[Red]\-#,##0\ "/>
    <numFmt numFmtId="187" formatCode="&quot;( &quot;\ #,##0\ &quot;cc&quot;\ &quot;)&quot;"/>
    <numFmt numFmtId="188" formatCode="#,##0\ &quot;원   &quot;"/>
    <numFmt numFmtId="189" formatCode="#,##0\ &quot;개월   &quot;"/>
    <numFmt numFmtId="190" formatCode="#,##0\ &quot;/년 &quot;"/>
    <numFmt numFmtId="191" formatCode="0_);[Red]\(0\)"/>
    <numFmt numFmtId="192" formatCode="_-* #,##0.0_-;\-* #,##0.0_-;_-* &quot;-&quot;_-;_-@_-"/>
    <numFmt numFmtId="193" formatCode="0_ "/>
    <numFmt numFmtId="194" formatCode="##,###,###;[Red]@"/>
    <numFmt numFmtId="195" formatCode="&quot;기아 특판 출고시  책임보험료&quot;##,###&quot;원 선급처리&quot;"/>
    <numFmt numFmtId="196" formatCode="#,###,###&quot;원&quot;"/>
    <numFmt numFmtId="197" formatCode="_-* #,##0.00000_-;\-* #,##0.00000_-;_-* &quot;-&quot;_-;_-@_-"/>
  </numFmts>
  <fonts count="12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10"/>
      <name val="Arial"/>
      <family val="2"/>
    </font>
    <font>
      <b/>
      <sz val="12"/>
      <name val="Arial"/>
      <family val="2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1"/>
      <name val="Helv"/>
      <family val="2"/>
    </font>
    <font>
      <sz val="8"/>
      <name val="바탕체"/>
      <family val="1"/>
      <charset val="129"/>
    </font>
    <font>
      <sz val="11"/>
      <color theme="1"/>
      <name val="굴림"/>
      <family val="2"/>
      <charset val="129"/>
    </font>
    <font>
      <sz val="11"/>
      <color indexed="8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0"/>
      <color theme="1"/>
      <name val="하나 M"/>
      <family val="1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0"/>
      <color theme="1"/>
      <name val="하나 M"/>
      <family val="2"/>
      <charset val="129"/>
    </font>
    <font>
      <sz val="10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0"/>
      <color indexed="10"/>
      <name val="맑은 고딕"/>
      <family val="3"/>
      <charset val="129"/>
    </font>
    <font>
      <b/>
      <sz val="10"/>
      <color indexed="52"/>
      <name val="맑은 고딕"/>
      <family val="3"/>
      <charset val="129"/>
    </font>
    <font>
      <sz val="10"/>
      <color indexed="20"/>
      <name val="맑은 고딕"/>
      <family val="3"/>
      <charset val="129"/>
    </font>
    <font>
      <sz val="9"/>
      <name val="굴림"/>
      <family val="3"/>
      <charset val="129"/>
    </font>
    <font>
      <sz val="10"/>
      <color indexed="60"/>
      <name val="맑은 고딕"/>
      <family val="3"/>
      <charset val="129"/>
    </font>
    <font>
      <i/>
      <sz val="10"/>
      <color indexed="23"/>
      <name val="맑은 고딕"/>
      <family val="3"/>
      <charset val="129"/>
    </font>
    <font>
      <b/>
      <sz val="10"/>
      <color indexed="9"/>
      <name val="맑은 고딕"/>
      <family val="3"/>
      <charset val="129"/>
    </font>
    <font>
      <sz val="10"/>
      <color indexed="52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62"/>
      <name val="맑은 고딕"/>
      <family val="3"/>
      <charset val="129"/>
    </font>
    <font>
      <b/>
      <sz val="15"/>
      <color indexed="48"/>
      <name val="맑은 고딕"/>
      <family val="3"/>
      <charset val="129"/>
    </font>
    <font>
      <b/>
      <sz val="13"/>
      <color indexed="48"/>
      <name val="맑은 고딕"/>
      <family val="3"/>
      <charset val="129"/>
    </font>
    <font>
      <b/>
      <sz val="11"/>
      <color indexed="48"/>
      <name val="맑은 고딕"/>
      <family val="3"/>
      <charset val="129"/>
    </font>
    <font>
      <b/>
      <sz val="18"/>
      <color indexed="48"/>
      <name val="맑은 고딕"/>
      <family val="3"/>
      <charset val="129"/>
    </font>
    <font>
      <sz val="10"/>
      <color indexed="17"/>
      <name val="맑은 고딕"/>
      <family val="3"/>
      <charset val="129"/>
    </font>
    <font>
      <b/>
      <sz val="10"/>
      <color indexed="63"/>
      <name val="맑은 고딕"/>
      <family val="3"/>
      <charset val="129"/>
    </font>
    <font>
      <sz val="9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ajor"/>
    </font>
    <font>
      <b/>
      <sz val="9"/>
      <color theme="0"/>
      <name val="맑은 고딕"/>
      <family val="2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b/>
      <i/>
      <sz val="9"/>
      <color rgb="FF0000CC"/>
      <name val="맑은 고딕"/>
      <family val="3"/>
      <charset val="129"/>
      <scheme val="minor"/>
    </font>
    <font>
      <b/>
      <sz val="22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b/>
      <vertAlign val="superscript"/>
      <sz val="9"/>
      <color rgb="FFFF0000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ajor"/>
    </font>
    <font>
      <sz val="11"/>
      <color theme="0"/>
      <name val="맑은 고딕"/>
      <family val="3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9"/>
      <color theme="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b/>
      <i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sz val="22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맑은 고딕"/>
      <family val="3"/>
      <charset val="129"/>
    </font>
    <font>
      <b/>
      <sz val="11"/>
      <color rgb="FF0000FF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ajor"/>
    </font>
    <font>
      <b/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ajor"/>
    </font>
    <font>
      <b/>
      <sz val="8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b/>
      <sz val="21"/>
      <color theme="1"/>
      <name val="맑은 고딕"/>
      <family val="3"/>
      <charset val="129"/>
      <scheme val="minor"/>
    </font>
    <font>
      <b/>
      <sz val="21"/>
      <color rgb="FFFF0000"/>
      <name val="맑은 고딕"/>
      <family val="3"/>
      <charset val="129"/>
      <scheme val="minor"/>
    </font>
    <font>
      <b/>
      <vertAlign val="superscript"/>
      <sz val="21"/>
      <color rgb="FFFF0000"/>
      <name val="맑은 고딕"/>
      <family val="3"/>
      <charset val="129"/>
      <scheme val="minor"/>
    </font>
    <font>
      <b/>
      <sz val="30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ajor"/>
    </font>
    <font>
      <sz val="16"/>
      <color theme="1"/>
      <name val="맑은 고딕"/>
      <family val="3"/>
      <charset val="129"/>
      <scheme val="major"/>
    </font>
    <font>
      <sz val="15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inor"/>
    </font>
    <font>
      <b/>
      <u/>
      <sz val="16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17"/>
      <name val="맑은 고딕"/>
      <family val="3"/>
      <charset val="129"/>
      <scheme val="minor"/>
    </font>
    <font>
      <b/>
      <sz val="17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u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u/>
      <sz val="18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</font>
    <font>
      <b/>
      <sz val="16"/>
      <color theme="0" tint="-0.14999847407452621"/>
      <name val="맑은 고딕"/>
      <family val="3"/>
      <charset val="129"/>
    </font>
    <font>
      <b/>
      <sz val="16"/>
      <color theme="0" tint="-0.1499984740745262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2"/>
      <color rgb="FF0033CC"/>
      <name val="맑은 고딕"/>
      <family val="3"/>
      <charset val="129"/>
      <scheme val="minor"/>
    </font>
  </fonts>
  <fills count="7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41"/>
        <bgColor indexed="22"/>
      </patternFill>
    </fill>
    <fill>
      <patternFill patternType="solid">
        <fgColor indexed="31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4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22"/>
        <bgColor indexed="24"/>
      </patternFill>
    </fill>
    <fill>
      <patternFill patternType="solid">
        <fgColor indexed="51"/>
        <bgColor indexed="34"/>
      </patternFill>
    </fill>
    <fill>
      <patternFill patternType="solid">
        <fgColor indexed="40"/>
        <bgColor indexed="49"/>
      </patternFill>
    </fill>
    <fill>
      <patternFill patternType="solid">
        <fgColor indexed="30"/>
        <bgColor indexed="48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21"/>
      </patternFill>
    </fill>
    <fill>
      <patternFill patternType="solid">
        <fgColor indexed="10"/>
        <bgColor indexed="25"/>
      </patternFill>
    </fill>
    <fill>
      <patternFill patternType="solid">
        <fgColor indexed="57"/>
        <bgColor indexed="19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25"/>
      </patternFill>
    </fill>
    <fill>
      <patternFill patternType="solid">
        <fgColor indexed="26"/>
        <bgColor indexed="9"/>
      </patternFill>
    </fill>
    <fill>
      <patternFill patternType="solid">
        <fgColor indexed="55"/>
        <bgColor indexed="23"/>
      </patternFill>
    </fill>
    <fill>
      <patternFill patternType="solid">
        <fgColor rgb="FFFFFF0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CF28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EF565"/>
        <bgColor indexed="64"/>
      </patternFill>
    </fill>
  </fills>
  <borders count="2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0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/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medium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0.24994659260841701"/>
      </bottom>
      <diagonal/>
    </border>
    <border>
      <left style="hair">
        <color theme="0"/>
      </left>
      <right style="hair">
        <color theme="0"/>
      </right>
      <top style="medium">
        <color theme="0" tint="-0.24994659260841701"/>
      </top>
      <bottom style="hair">
        <color theme="0"/>
      </bottom>
      <diagonal/>
    </border>
    <border>
      <left style="hair">
        <color theme="0"/>
      </left>
      <right style="medium">
        <color theme="0" tint="-0.24994659260841701"/>
      </right>
      <top style="medium">
        <color theme="0" tint="-0.24994659260841701"/>
      </top>
      <bottom style="hair">
        <color theme="0"/>
      </bottom>
      <diagonal/>
    </border>
    <border>
      <left style="hair">
        <color theme="0"/>
      </left>
      <right style="medium">
        <color theme="0" tint="-0.24994659260841701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medium">
        <color theme="0" tint="-0.24994659260841701"/>
      </bottom>
      <diagonal/>
    </border>
    <border>
      <left style="hair">
        <color theme="0"/>
      </left>
      <right style="medium">
        <color theme="0" tint="-0.24994659260841701"/>
      </right>
      <top style="hair">
        <color theme="0"/>
      </top>
      <bottom style="medium">
        <color theme="0" tint="-0.24994659260841701"/>
      </bottom>
      <diagonal/>
    </border>
    <border>
      <left style="hair">
        <color theme="0"/>
      </left>
      <right style="medium">
        <color theme="0" tint="-0.24994659260841701"/>
      </right>
      <top style="hair">
        <color theme="0"/>
      </top>
      <bottom/>
      <diagonal/>
    </border>
    <border>
      <left/>
      <right style="hair">
        <color theme="0"/>
      </right>
      <top style="medium">
        <color theme="0" tint="-0.24994659260841701"/>
      </top>
      <bottom style="hair">
        <color theme="0"/>
      </bottom>
      <diagonal/>
    </border>
    <border>
      <left style="medium">
        <color theme="0" tint="-0.24994659260841701"/>
      </left>
      <right style="hair">
        <color theme="0"/>
      </right>
      <top/>
      <bottom/>
      <diagonal/>
    </border>
    <border>
      <left style="medium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/>
      <right style="hair">
        <color theme="0"/>
      </right>
      <top/>
      <bottom/>
      <diagonal/>
    </border>
    <border>
      <left/>
      <right style="hair">
        <color theme="0"/>
      </right>
      <top style="hair">
        <color theme="0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medium">
        <color theme="0" tint="-0.24994659260841701"/>
      </top>
      <bottom/>
      <diagonal/>
    </border>
    <border>
      <left style="hair">
        <color theme="0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hair">
        <color theme="0"/>
      </left>
      <right style="medium">
        <color theme="0" tint="-0.24994659260841701"/>
      </right>
      <top/>
      <bottom style="hair">
        <color theme="0"/>
      </bottom>
      <diagonal/>
    </border>
    <border>
      <left style="hair">
        <color theme="0"/>
      </left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ouble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/>
      <bottom/>
      <diagonal/>
    </border>
    <border>
      <left style="medium">
        <color rgb="FFFF0000"/>
      </left>
      <right style="thin">
        <color theme="0" tint="-0.24994659260841701"/>
      </right>
      <top style="medium">
        <color rgb="FFFF0000"/>
      </top>
      <bottom style="medium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FF0000"/>
      </top>
      <bottom style="medium">
        <color rgb="FFFF0000"/>
      </bottom>
      <diagonal/>
    </border>
    <border>
      <left style="thin">
        <color theme="0" tint="-0.24994659260841701"/>
      </left>
      <right/>
      <top style="medium">
        <color rgb="FFFF0000"/>
      </top>
      <bottom style="medium">
        <color rgb="FFFF0000"/>
      </bottom>
      <diagonal/>
    </border>
    <border>
      <left style="double">
        <color theme="0" tint="-0.24994659260841701"/>
      </left>
      <right style="thin">
        <color theme="0" tint="-0.24994659260841701"/>
      </right>
      <top style="medium">
        <color rgb="FFFF0000"/>
      </top>
      <bottom style="medium">
        <color rgb="FFFF0000"/>
      </bottom>
      <diagonal/>
    </border>
    <border>
      <left style="thin">
        <color theme="0" tint="-0.24994659260841701"/>
      </left>
      <right style="double">
        <color theme="0" tint="-0.24994659260841701"/>
      </right>
      <top style="medium">
        <color rgb="FFFF0000"/>
      </top>
      <bottom style="medium">
        <color rgb="FFFF0000"/>
      </bottom>
      <diagonal/>
    </border>
    <border>
      <left/>
      <right style="thin">
        <color theme="0" tint="-0.24994659260841701"/>
      </right>
      <top style="medium">
        <color rgb="FFFF0000"/>
      </top>
      <bottom style="medium">
        <color rgb="FFFF0000"/>
      </bottom>
      <diagonal/>
    </border>
    <border>
      <left style="thin">
        <color theme="0" tint="-0.24994659260841701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thick">
        <color theme="5" tint="-0.499984740745262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thin">
        <color theme="1" tint="0.499984740745262"/>
      </bottom>
      <diagonal/>
    </border>
    <border>
      <left/>
      <right style="hair">
        <color theme="0"/>
      </right>
      <top style="medium">
        <color theme="1" tint="0.34998626667073579"/>
      </top>
      <bottom style="hair">
        <color theme="1" tint="0.34998626667073579"/>
      </bottom>
      <diagonal/>
    </border>
    <border>
      <left style="hair">
        <color theme="0"/>
      </left>
      <right style="hair">
        <color theme="0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hair">
        <color theme="0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hair">
        <color theme="0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0"/>
      </left>
      <right/>
      <top style="medium">
        <color theme="1" tint="0.34998626667073579"/>
      </top>
      <bottom style="hair">
        <color theme="1" tint="0.34998626667073579"/>
      </bottom>
      <diagonal/>
    </border>
    <border>
      <left style="hair">
        <color theme="0"/>
      </left>
      <right/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14996795556505021"/>
      </left>
      <right/>
      <top style="medium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14996795556505021"/>
      </right>
      <top style="medium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/>
      <top style="medium">
        <color theme="1" tint="0.34998626667073579"/>
      </top>
      <bottom style="hair">
        <color theme="1" tint="0.34998626667073579"/>
      </bottom>
      <diagonal/>
    </border>
    <border>
      <left/>
      <right/>
      <top style="medium">
        <color theme="1" tint="0.34998626667073579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medium">
        <color theme="1" tint="0.34998626667073579"/>
      </top>
      <bottom style="hair">
        <color theme="1" tint="0.34998626667073579"/>
      </bottom>
      <diagonal/>
    </border>
    <border>
      <left style="thin">
        <color theme="0" tint="-0.14996795556505021"/>
      </left>
      <right/>
      <top style="hair">
        <color theme="1" tint="0.34998626667073579"/>
      </top>
      <bottom style="hair">
        <color theme="1" tint="0.34998626667073579"/>
      </bottom>
      <diagonal/>
    </border>
    <border>
      <left/>
      <right/>
      <top style="hair">
        <color theme="1" tint="0.34998626667073579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/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/>
      <top style="hair">
        <color theme="1" tint="0.34998626667073579"/>
      </top>
      <bottom style="thin">
        <color theme="1" tint="0.34998626667073579"/>
      </bottom>
      <diagonal/>
    </border>
    <border>
      <left/>
      <right/>
      <top style="hair">
        <color theme="1" tint="0.34998626667073579"/>
      </top>
      <bottom style="thin">
        <color theme="1" tint="0.34998626667073579"/>
      </bottom>
      <diagonal/>
    </border>
    <border>
      <left/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14996795556505021"/>
      </left>
      <right/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14996795556505021"/>
      </left>
      <right/>
      <top style="hair">
        <color theme="1" tint="0.34998626667073579"/>
      </top>
      <bottom/>
      <diagonal/>
    </border>
    <border>
      <left/>
      <right/>
      <top style="hair">
        <color theme="1" tint="0.34998626667073579"/>
      </top>
      <bottom/>
      <diagonal/>
    </border>
    <border>
      <left/>
      <right style="hair">
        <color theme="1" tint="0.34998626667073579"/>
      </right>
      <top style="hair">
        <color theme="1" tint="0.34998626667073579"/>
      </top>
      <bottom/>
      <diagonal/>
    </border>
    <border>
      <left style="hair">
        <color theme="1" tint="0.34998626667073579"/>
      </left>
      <right/>
      <top style="hair">
        <color theme="1" tint="0.34998626667073579"/>
      </top>
      <bottom/>
      <diagonal/>
    </border>
    <border>
      <left style="hair">
        <color theme="0"/>
      </left>
      <right/>
      <top style="hair">
        <color theme="1" tint="0.34998626667073579"/>
      </top>
      <bottom/>
      <diagonal/>
    </border>
    <border>
      <left/>
      <right style="hair">
        <color theme="0"/>
      </right>
      <top style="hair">
        <color theme="1" tint="0.34998626667073579"/>
      </top>
      <bottom/>
      <diagonal/>
    </border>
    <border>
      <left style="thin">
        <color theme="0" tint="-0.14996795556505021"/>
      </left>
      <right/>
      <top/>
      <bottom style="hair">
        <color theme="1" tint="0.34998626667073579"/>
      </bottom>
      <diagonal/>
    </border>
    <border>
      <left/>
      <right/>
      <top/>
      <bottom style="hair">
        <color theme="1" tint="0.34998626667073579"/>
      </bottom>
      <diagonal/>
    </border>
    <border>
      <left/>
      <right style="hair">
        <color theme="1" tint="0.34998626667073579"/>
      </right>
      <top/>
      <bottom style="hair">
        <color theme="1" tint="0.34998626667073579"/>
      </bottom>
      <diagonal/>
    </border>
    <border>
      <left style="hair">
        <color theme="1" tint="0.34998626667073579"/>
      </left>
      <right/>
      <top/>
      <bottom style="hair">
        <color theme="1" tint="0.34998626667073579"/>
      </bottom>
      <diagonal/>
    </border>
    <border>
      <left/>
      <right style="hair">
        <color theme="0"/>
      </right>
      <top/>
      <bottom style="hair">
        <color theme="1" tint="0.34998626667073579"/>
      </bottom>
      <diagonal/>
    </border>
    <border>
      <left style="hair">
        <color theme="0"/>
      </left>
      <right style="hair">
        <color theme="0"/>
      </right>
      <top/>
      <bottom style="hair">
        <color theme="1" tint="0.34998626667073579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 style="hair">
        <color theme="1" tint="0.34998626667073579"/>
      </right>
      <top style="medium">
        <color theme="5" tint="-0.499984740745262"/>
      </top>
      <bottom style="medium">
        <color theme="5" tint="-0.499984740745262"/>
      </bottom>
      <diagonal/>
    </border>
    <border>
      <left style="hair">
        <color theme="1" tint="0.34998626667073579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 style="hair">
        <color theme="0"/>
      </right>
      <top style="medium">
        <color theme="5" tint="-0.499984740745262"/>
      </top>
      <bottom style="medium">
        <color theme="5" tint="-0.499984740745262"/>
      </bottom>
      <diagonal/>
    </border>
    <border>
      <left style="hair">
        <color theme="0"/>
      </left>
      <right style="hair">
        <color theme="0"/>
      </right>
      <top style="medium">
        <color theme="5" tint="-0.499984740745262"/>
      </top>
      <bottom style="medium">
        <color theme="5" tint="-0.499984740745262"/>
      </bottom>
      <diagonal/>
    </border>
    <border>
      <left style="hair">
        <color theme="0"/>
      </left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thin">
        <color theme="1" tint="0.34998626667073579"/>
      </top>
      <bottom/>
      <diagonal/>
    </border>
    <border>
      <left/>
      <right/>
      <top/>
      <bottom style="thin">
        <color theme="1" tint="0.34998626667073579"/>
      </bottom>
      <diagonal/>
    </border>
    <border>
      <left style="thin">
        <color theme="0" tint="-0.14996795556505021"/>
      </left>
      <right/>
      <top style="thin">
        <color theme="1" tint="0.34998626667073579"/>
      </top>
      <bottom style="hair">
        <color theme="1" tint="0.34998626667073579"/>
      </bottom>
      <diagonal/>
    </border>
    <border>
      <left/>
      <right/>
      <top style="thin">
        <color theme="1" tint="0.34998626667073579"/>
      </top>
      <bottom style="hair">
        <color theme="1" tint="0.34998626667073579"/>
      </bottom>
      <diagonal/>
    </border>
    <border>
      <left/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/>
      <top style="thin">
        <color theme="1" tint="0.34998626667073579"/>
      </top>
      <bottom/>
      <diagonal/>
    </border>
    <border>
      <left/>
      <right style="hair">
        <color theme="0"/>
      </right>
      <top style="thin">
        <color theme="1" tint="0.34998626667073579"/>
      </top>
      <bottom/>
      <diagonal/>
    </border>
    <border>
      <left style="hair">
        <color theme="1" tint="0.34998626667073579"/>
      </left>
      <right/>
      <top/>
      <bottom style="thin">
        <color theme="1" tint="0.34998626667073579"/>
      </bottom>
      <diagonal/>
    </border>
    <border>
      <left/>
      <right style="hair">
        <color theme="0"/>
      </right>
      <top/>
      <bottom style="thin">
        <color theme="1" tint="0.34998626667073579"/>
      </bottom>
      <diagonal/>
    </border>
    <border>
      <left style="hair">
        <color theme="0"/>
      </left>
      <right/>
      <top/>
      <bottom style="hair">
        <color theme="0"/>
      </bottom>
      <diagonal/>
    </border>
    <border>
      <left style="hair">
        <color theme="0"/>
      </left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 style="hair">
        <color theme="0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/>
      <bottom style="hair">
        <color theme="0"/>
      </bottom>
      <diagonal/>
    </border>
    <border>
      <left style="hair">
        <color theme="0"/>
      </left>
      <right/>
      <top style="hair">
        <color theme="0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/>
      <top style="medium">
        <color theme="0" tint="-0.24994659260841701"/>
      </top>
      <bottom style="thin">
        <color theme="0" tint="-0.24994659260841701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1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 style="hair">
        <color theme="0"/>
      </right>
      <top style="hair">
        <color theme="0"/>
      </top>
      <bottom style="hair">
        <color theme="1"/>
      </bottom>
      <diagonal/>
    </border>
    <border>
      <left style="hair">
        <color theme="0"/>
      </left>
      <right style="medium">
        <color rgb="FFC00000"/>
      </right>
      <top style="hair">
        <color theme="0"/>
      </top>
      <bottom style="hair">
        <color theme="1"/>
      </bottom>
      <diagonal/>
    </border>
    <border>
      <left style="medium">
        <color rgb="FFC00000"/>
      </left>
      <right style="hair">
        <color theme="0"/>
      </right>
      <top style="hair">
        <color theme="0"/>
      </top>
      <bottom style="medium">
        <color rgb="FFC00000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medium">
        <color rgb="FFC00000"/>
      </bottom>
      <diagonal/>
    </border>
    <border>
      <left style="hair">
        <color theme="0"/>
      </left>
      <right style="medium">
        <color rgb="FFC00000"/>
      </right>
      <top style="hair">
        <color theme="0"/>
      </top>
      <bottom style="medium">
        <color rgb="FFC00000"/>
      </bottom>
      <diagonal/>
    </border>
    <border>
      <left style="hair">
        <color theme="0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double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/>
      </right>
      <top style="double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double">
        <color theme="0" tint="-0.499984740745262"/>
      </bottom>
      <diagonal/>
    </border>
    <border>
      <left style="hair">
        <color theme="0" tint="-0.499984740745262"/>
      </left>
      <right style="hair">
        <color theme="0"/>
      </right>
      <top style="hair">
        <color theme="0" tint="-0.499984740745262"/>
      </top>
      <bottom style="double">
        <color theme="0" tint="-0.499984740745262"/>
      </bottom>
      <diagonal/>
    </border>
    <border>
      <left style="hair">
        <color theme="0"/>
      </left>
      <right/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/>
      <right style="hair">
        <color theme="0" tint="-0.499984740745262"/>
      </right>
      <top style="double">
        <color theme="0" tint="-0.499984740745262"/>
      </top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/>
      <right style="hair">
        <color theme="0" tint="-0.499984740745262"/>
      </right>
      <top/>
      <bottom style="double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/>
      </right>
      <top/>
      <bottom style="hair">
        <color theme="0"/>
      </bottom>
      <diagonal/>
    </border>
    <border>
      <left style="medium">
        <color theme="0" tint="-0.24994659260841701"/>
      </left>
      <right style="thin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theme="0" tint="-0.24994659260841701"/>
      </bottom>
      <diagonal/>
    </border>
    <border>
      <left style="thin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 style="hair">
        <color theme="0"/>
      </top>
      <bottom/>
      <diagonal/>
    </border>
    <border>
      <left/>
      <right style="hair">
        <color theme="0"/>
      </right>
      <top style="hair">
        <color theme="0"/>
      </top>
      <bottom/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theme="0"/>
      </left>
      <right/>
      <top style="thin">
        <color theme="1" tint="0.34998626667073579"/>
      </top>
      <bottom style="hair">
        <color theme="0"/>
      </bottom>
      <diagonal/>
    </border>
    <border>
      <left/>
      <right/>
      <top style="thin">
        <color theme="1" tint="0.34998626667073579"/>
      </top>
      <bottom style="hair">
        <color theme="0"/>
      </bottom>
      <diagonal/>
    </border>
    <border>
      <left/>
      <right style="hair">
        <color theme="0"/>
      </right>
      <top style="thin">
        <color theme="1" tint="0.34998626667073579"/>
      </top>
      <bottom style="hair">
        <color theme="0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/>
      <top style="medium">
        <color theme="0" tint="-0.14996795556505021"/>
      </top>
      <bottom style="medium">
        <color theme="0" tint="-0.14996795556505021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medium">
        <color theme="0" tint="-0.14996795556505021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hair">
        <color theme="0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6795556505021"/>
      </right>
      <top style="medium">
        <color theme="0" tint="-0.14993743705557422"/>
      </top>
      <bottom style="medium">
        <color theme="0" tint="-0.14993743705557422"/>
      </bottom>
      <diagonal/>
    </border>
    <border>
      <left style="hair">
        <color theme="0"/>
      </left>
      <right/>
      <top/>
      <bottom style="thick">
        <color theme="5" tint="-0.499984740745262"/>
      </bottom>
      <diagonal/>
    </border>
    <border>
      <left/>
      <right/>
      <top/>
      <bottom style="thick">
        <color theme="5" tint="-0.499984740745262"/>
      </bottom>
      <diagonal/>
    </border>
    <border>
      <left/>
      <right style="hair">
        <color theme="0"/>
      </right>
      <top/>
      <bottom style="thick">
        <color theme="5" tint="-0.499984740745262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/>
      </left>
      <right/>
      <top style="hair">
        <color theme="0"/>
      </top>
      <bottom style="medium">
        <color theme="1" tint="0.34998626667073579"/>
      </bottom>
      <diagonal/>
    </border>
    <border>
      <left/>
      <right/>
      <top style="hair">
        <color theme="0"/>
      </top>
      <bottom style="medium">
        <color theme="1" tint="0.34998626667073579"/>
      </bottom>
      <diagonal/>
    </border>
    <border>
      <left/>
      <right style="hair">
        <color theme="0"/>
      </right>
      <top style="hair">
        <color theme="0"/>
      </top>
      <bottom style="medium">
        <color theme="1" tint="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hair">
        <color theme="0" tint="-0.499984740745262"/>
      </left>
      <right style="hair">
        <color theme="0" tint="-0.499984740745262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double">
        <color indexed="64"/>
      </bottom>
      <diagonal/>
    </border>
    <border>
      <left/>
      <right style="medium">
        <color theme="0" tint="-0.24994659260841701"/>
      </right>
      <top/>
      <bottom style="double">
        <color indexed="64"/>
      </bottom>
      <diagonal/>
    </border>
    <border>
      <left style="medium">
        <color theme="0" tint="-0.24994659260841701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theme="0" tint="-0.24994659260841701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theme="0" tint="-0.24994659260841701"/>
      </bottom>
      <diagonal/>
    </border>
  </borders>
  <cellStyleXfs count="5069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8" fillId="0" borderId="0" applyBorder="0"/>
    <xf numFmtId="9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0" fontId="9" fillId="0" borderId="0"/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/>
    <xf numFmtId="0" fontId="13" fillId="0" borderId="0"/>
    <xf numFmtId="38" fontId="14" fillId="2" borderId="0" applyNumberFormat="0" applyBorder="0" applyAlignment="0" applyProtection="0"/>
    <xf numFmtId="0" fontId="15" fillId="0" borderId="0">
      <alignment horizontal="left"/>
    </xf>
    <xf numFmtId="0" fontId="11" fillId="0" borderId="4" applyNumberFormat="0" applyAlignment="0" applyProtection="0">
      <alignment horizontal="left" vertical="center"/>
    </xf>
    <xf numFmtId="0" fontId="11" fillId="0" borderId="2">
      <alignment horizontal="left" vertical="center"/>
    </xf>
    <xf numFmtId="10" fontId="14" fillId="2" borderId="1" applyNumberFormat="0" applyBorder="0" applyAlignment="0" applyProtection="0"/>
    <xf numFmtId="0" fontId="16" fillId="0" borderId="5"/>
    <xf numFmtId="180" fontId="12" fillId="0" borderId="0"/>
    <xf numFmtId="10" fontId="10" fillId="0" borderId="0" applyFont="0" applyFill="0" applyBorder="0" applyAlignment="0" applyProtection="0"/>
    <xf numFmtId="0" fontId="16" fillId="0" borderId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41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/>
    <xf numFmtId="178" fontId="12" fillId="0" borderId="0" applyFont="0" applyFill="0" applyBorder="0" applyAlignment="0" applyProtection="0"/>
    <xf numFmtId="179" fontId="12" fillId="0" borderId="0" applyFont="0" applyFill="0" applyBorder="0" applyAlignment="0" applyProtection="0"/>
    <xf numFmtId="42" fontId="9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0" borderId="0" applyBorder="0"/>
    <xf numFmtId="41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20" fillId="0" borderId="0">
      <alignment vertical="center"/>
    </xf>
    <xf numFmtId="41" fontId="20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9" fillId="0" borderId="0">
      <alignment vertical="center"/>
    </xf>
    <xf numFmtId="41" fontId="19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8" fillId="0" borderId="0" applyBorder="0"/>
    <xf numFmtId="41" fontId="8" fillId="0" borderId="0" applyFont="0" applyFill="0" applyBorder="0" applyAlignment="0" applyProtection="0"/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5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6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24" borderId="7" applyNumberFormat="0" applyAlignment="0" applyProtection="0">
      <alignment vertical="center"/>
    </xf>
    <xf numFmtId="0" fontId="27" fillId="24" borderId="7" applyNumberFormat="0" applyAlignment="0" applyProtection="0">
      <alignment vertical="center"/>
    </xf>
    <xf numFmtId="0" fontId="27" fillId="24" borderId="7" applyNumberFormat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29" fillId="0" borderId="8" applyNumberFormat="0" applyFill="0" applyAlignment="0" applyProtection="0">
      <alignment vertical="center"/>
    </xf>
    <xf numFmtId="0" fontId="29" fillId="0" borderId="8" applyNumberFormat="0" applyFill="0" applyAlignment="0" applyProtection="0">
      <alignment vertical="center"/>
    </xf>
    <xf numFmtId="0" fontId="29" fillId="0" borderId="8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17" fillId="0" borderId="0"/>
    <xf numFmtId="0" fontId="32" fillId="0" borderId="10" applyNumberFormat="0" applyFill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12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>
      <alignment vertical="center"/>
    </xf>
    <xf numFmtId="0" fontId="10" fillId="0" borderId="0"/>
    <xf numFmtId="0" fontId="11" fillId="0" borderId="2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0" borderId="0" applyBorder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8" fillId="0" borderId="0" applyBorder="0"/>
    <xf numFmtId="9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1" fillId="0" borderId="2">
      <alignment horizontal="left" vertical="center"/>
    </xf>
    <xf numFmtId="10" fontId="14" fillId="2" borderId="1" applyNumberFormat="0" applyBorder="0" applyAlignment="0" applyProtection="0"/>
    <xf numFmtId="9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9" fillId="0" borderId="0">
      <alignment vertical="center"/>
    </xf>
    <xf numFmtId="0" fontId="9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0" fontId="18" fillId="0" borderId="0">
      <alignment vertical="center"/>
    </xf>
    <xf numFmtId="0" fontId="20" fillId="0" borderId="0">
      <alignment vertical="center"/>
    </xf>
    <xf numFmtId="0" fontId="4" fillId="0" borderId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23" fillId="21" borderId="3" applyNumberForma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19" fillId="22" borderId="6" applyNumberFormat="0" applyFont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0" fillId="0" borderId="9" applyNumberFormat="0" applyFill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1" fillId="8" borderId="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37" fillId="21" borderId="1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2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0" borderId="0" applyBorder="0"/>
    <xf numFmtId="0" fontId="1" fillId="0" borderId="0">
      <alignment vertical="center"/>
    </xf>
    <xf numFmtId="0" fontId="9" fillId="0" borderId="0"/>
    <xf numFmtId="41" fontId="9" fillId="0" borderId="0" applyFont="0" applyFill="0" applyBorder="0" applyAlignment="0" applyProtection="0"/>
    <xf numFmtId="0" fontId="39" fillId="25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6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8" borderId="0" applyNumberFormat="0" applyBorder="0" applyProtection="0">
      <alignment vertical="center"/>
    </xf>
    <xf numFmtId="0" fontId="39" fillId="29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0" borderId="0" applyNumberFormat="0" applyBorder="0" applyProtection="0">
      <alignment vertical="center"/>
    </xf>
    <xf numFmtId="0" fontId="39" fillId="31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25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33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25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35" borderId="0" applyNumberFormat="0" applyBorder="0" applyProtection="0">
      <alignment vertical="center"/>
    </xf>
    <xf numFmtId="0" fontId="39" fillId="29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6" borderId="0" applyNumberFormat="0" applyBorder="0" applyProtection="0">
      <alignment vertical="center"/>
    </xf>
    <xf numFmtId="0" fontId="39" fillId="37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32" borderId="0" applyNumberFormat="0" applyBorder="0" applyProtection="0">
      <alignment vertical="center"/>
    </xf>
    <xf numFmtId="0" fontId="39" fillId="25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34" borderId="0" applyNumberFormat="0" applyBorder="0" applyProtection="0">
      <alignment vertical="center"/>
    </xf>
    <xf numFmtId="0" fontId="39" fillId="27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39" fillId="38" borderId="0" applyNumberFormat="0" applyBorder="0" applyProtection="0">
      <alignment vertical="center"/>
    </xf>
    <xf numFmtId="0" fontId="40" fillId="39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40" borderId="0" applyNumberFormat="0" applyBorder="0" applyProtection="0">
      <alignment vertical="center"/>
    </xf>
    <xf numFmtId="0" fontId="40" fillId="27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35" borderId="0" applyNumberFormat="0" applyBorder="0" applyProtection="0">
      <alignment vertical="center"/>
    </xf>
    <xf numFmtId="0" fontId="40" fillId="29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6" borderId="0" applyNumberFormat="0" applyBorder="0" applyProtection="0">
      <alignment vertical="center"/>
    </xf>
    <xf numFmtId="0" fontId="40" fillId="37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39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27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43" borderId="0" applyNumberFormat="0" applyBorder="0" applyProtection="0">
      <alignment vertical="center"/>
    </xf>
    <xf numFmtId="0" fontId="40" fillId="39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4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5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6" borderId="0" applyNumberFormat="0" applyBorder="0" applyProtection="0">
      <alignment vertical="center"/>
    </xf>
    <xf numFmtId="0" fontId="40" fillId="47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41" borderId="0" applyNumberFormat="0" applyBorder="0" applyProtection="0">
      <alignment vertical="center"/>
    </xf>
    <xf numFmtId="0" fontId="40" fillId="39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2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0" fillId="48" borderId="0" applyNumberFormat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1" fillId="0" borderId="0" applyNumberFormat="0" applyFill="0" applyBorder="0" applyProtection="0">
      <alignment vertical="center"/>
    </xf>
    <xf numFmtId="0" fontId="42" fillId="31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2" fillId="37" borderId="3" applyNumberFormat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3" fillId="28" borderId="0" applyNumberFormat="0" applyBorder="0" applyProtection="0">
      <alignment vertical="center"/>
    </xf>
    <xf numFmtId="0" fontId="44" fillId="29" borderId="6" applyNumberFormat="0" applyProtection="0">
      <alignment vertical="center"/>
    </xf>
    <xf numFmtId="0" fontId="44" fillId="49" borderId="6" applyNumberFormat="0" applyProtection="0">
      <alignment vertical="center"/>
    </xf>
    <xf numFmtId="0" fontId="44" fillId="49" borderId="6" applyNumberFormat="0" applyProtection="0">
      <alignment vertical="center"/>
    </xf>
    <xf numFmtId="0" fontId="44" fillId="49" borderId="6" applyNumberFormat="0" applyProtection="0">
      <alignment vertical="center"/>
    </xf>
    <xf numFmtId="0" fontId="44" fillId="49" borderId="6" applyNumberFormat="0" applyProtection="0">
      <alignment vertical="center"/>
    </xf>
    <xf numFmtId="0" fontId="44" fillId="49" borderId="6" applyNumberFormat="0" applyProtection="0">
      <alignment vertical="center"/>
    </xf>
    <xf numFmtId="0" fontId="44" fillId="49" borderId="6" applyNumberFormat="0" applyProtection="0">
      <alignment vertical="center"/>
    </xf>
    <xf numFmtId="9" fontId="9" fillId="0" borderId="0" applyFont="0" applyFill="0" applyBorder="0" applyAlignment="0" applyProtection="0"/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5" fillId="29" borderId="0" applyNumberFormat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6" fillId="0" borderId="0" applyNumberFormat="0" applyFill="0" applyBorder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0" fontId="47" fillId="50" borderId="7" applyNumberFormat="0" applyProtection="0">
      <alignment vertical="center"/>
    </xf>
    <xf numFmtId="181" fontId="44" fillId="0" borderId="0" applyFill="0" applyBorder="0" applyProtection="0">
      <alignment vertical="center"/>
    </xf>
    <xf numFmtId="181" fontId="44" fillId="0" borderId="0" applyFill="0" applyBorder="0" applyProtection="0">
      <alignment vertical="center"/>
    </xf>
    <xf numFmtId="181" fontId="44" fillId="0" borderId="0" applyFill="0" applyBorder="0" applyProtection="0">
      <alignment vertical="center"/>
    </xf>
    <xf numFmtId="41" fontId="9" fillId="0" borderId="0" applyFont="0" applyFill="0" applyBorder="0" applyAlignment="0" applyProtection="0">
      <alignment vertical="center"/>
    </xf>
    <xf numFmtId="181" fontId="44" fillId="0" borderId="0" applyFill="0" applyBorder="0" applyProtection="0">
      <alignment vertical="center"/>
    </xf>
    <xf numFmtId="181" fontId="44" fillId="0" borderId="0" applyFill="0" applyBorder="0" applyProtection="0">
      <alignment vertical="center"/>
    </xf>
    <xf numFmtId="181" fontId="44" fillId="0" borderId="0" applyFill="0" applyBorder="0" applyProtection="0">
      <alignment vertical="center"/>
    </xf>
    <xf numFmtId="181" fontId="44" fillId="0" borderId="0" applyFill="0" applyBorder="0" applyProtection="0">
      <alignment vertical="center"/>
    </xf>
    <xf numFmtId="181" fontId="44" fillId="0" borderId="0" applyFill="0" applyBorder="0" applyProtection="0">
      <alignment vertical="center"/>
    </xf>
    <xf numFmtId="181" fontId="44" fillId="0" borderId="0" applyFill="0" applyBorder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8" fillId="0" borderId="8" applyNumberFormat="0" applyFill="0" applyProtection="0">
      <alignment vertical="center"/>
    </xf>
    <xf numFmtId="0" fontId="49" fillId="0" borderId="15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49" fillId="0" borderId="9" applyNumberFormat="0" applyFill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50" fillId="27" borderId="3" applyNumberFormat="0" applyProtection="0">
      <alignment vertical="center"/>
    </xf>
    <xf numFmtId="0" fontId="32" fillId="0" borderId="10" applyNumberFormat="0" applyFill="0" applyProtection="0">
      <alignment vertical="center"/>
    </xf>
    <xf numFmtId="0" fontId="51" fillId="0" borderId="16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2" fillId="0" borderId="10" applyNumberFormat="0" applyFill="0" applyProtection="0">
      <alignment vertical="center"/>
    </xf>
    <xf numFmtId="0" fontId="35" fillId="0" borderId="0" applyNumberFormat="0" applyFill="0" applyBorder="0" applyProtection="0">
      <alignment vertical="center"/>
    </xf>
    <xf numFmtId="0" fontId="35" fillId="0" borderId="0" applyNumberFormat="0" applyFill="0" applyBorder="0" applyProtection="0">
      <alignment vertical="center"/>
    </xf>
    <xf numFmtId="0" fontId="52" fillId="0" borderId="17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33" fillId="0" borderId="11" applyNumberFormat="0" applyFill="0" applyProtection="0">
      <alignment vertical="center"/>
    </xf>
    <xf numFmtId="0" fontId="53" fillId="0" borderId="18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34" fillId="0" borderId="12" applyNumberFormat="0" applyFill="0" applyProtection="0">
      <alignment vertical="center"/>
    </xf>
    <xf numFmtId="0" fontId="53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34" fillId="0" borderId="0" applyNumberFormat="0" applyFill="0" applyBorder="0" applyProtection="0">
      <alignment vertical="center"/>
    </xf>
    <xf numFmtId="0" fontId="54" fillId="0" borderId="0" applyNumberFormat="0" applyFill="0" applyBorder="0" applyProtection="0">
      <alignment vertical="center"/>
    </xf>
    <xf numFmtId="0" fontId="35" fillId="0" borderId="0" applyNumberFormat="0" applyFill="0" applyBorder="0" applyProtection="0">
      <alignment vertical="center"/>
    </xf>
    <xf numFmtId="0" fontId="35" fillId="0" borderId="0" applyNumberFormat="0" applyFill="0" applyBorder="0" applyProtection="0">
      <alignment vertical="center"/>
    </xf>
    <xf numFmtId="0" fontId="35" fillId="0" borderId="0" applyNumberFormat="0" applyFill="0" applyBorder="0" applyProtection="0">
      <alignment vertical="center"/>
    </xf>
    <xf numFmtId="0" fontId="35" fillId="0" borderId="0" applyNumberFormat="0" applyFill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5" fillId="30" borderId="0" applyNumberFormat="0" applyBorder="0" applyProtection="0">
      <alignment vertical="center"/>
    </xf>
    <xf numFmtId="0" fontId="56" fillId="31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56" fillId="37" borderId="13" applyNumberForma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4" fillId="0" borderId="0" applyAlignment="0">
      <alignment vertical="top" wrapText="1"/>
      <protection locked="0"/>
    </xf>
    <xf numFmtId="0" fontId="44" fillId="0" borderId="0" applyAlignment="0">
      <alignment vertical="top" wrapText="1"/>
      <protection locked="0"/>
    </xf>
    <xf numFmtId="0" fontId="44" fillId="0" borderId="0" applyAlignment="0">
      <alignment vertical="top" wrapText="1"/>
      <protection locked="0"/>
    </xf>
    <xf numFmtId="0" fontId="44" fillId="0" borderId="0" applyAlignment="0">
      <alignment vertical="top" wrapText="1"/>
      <protection locked="0"/>
    </xf>
    <xf numFmtId="0" fontId="5" fillId="0" borderId="0">
      <alignment vertical="center"/>
    </xf>
    <xf numFmtId="181" fontId="44" fillId="0" borderId="0" applyFill="0" applyBorder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0" fontId="14" fillId="2" borderId="14" applyNumberFormat="0" applyBorder="0" applyAlignment="0" applyProtection="0"/>
    <xf numFmtId="10" fontId="14" fillId="2" borderId="1" applyNumberFormat="0" applyBorder="0" applyAlignment="0" applyProtection="0"/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86">
    <xf numFmtId="0" fontId="0" fillId="0" borderId="0" xfId="0">
      <alignment vertical="center"/>
    </xf>
    <xf numFmtId="41" fontId="3" fillId="0" borderId="21" xfId="1" applyFont="1" applyBorder="1">
      <alignment vertical="center"/>
    </xf>
    <xf numFmtId="41" fontId="3" fillId="0" borderId="22" xfId="1" applyFont="1" applyBorder="1">
      <alignment vertical="center"/>
    </xf>
    <xf numFmtId="41" fontId="3" fillId="0" borderId="23" xfId="1" applyFont="1" applyBorder="1">
      <alignment vertical="center"/>
    </xf>
    <xf numFmtId="41" fontId="0" fillId="0" borderId="21" xfId="1" applyFont="1" applyBorder="1">
      <alignment vertical="center"/>
    </xf>
    <xf numFmtId="0" fontId="0" fillId="0" borderId="21" xfId="0" applyBorder="1" applyProtection="1">
      <alignment vertical="center"/>
      <protection locked="0"/>
    </xf>
    <xf numFmtId="0" fontId="0" fillId="0" borderId="24" xfId="0" applyBorder="1" applyProtection="1">
      <alignment vertical="center"/>
      <protection locked="0"/>
    </xf>
    <xf numFmtId="0" fontId="0" fillId="0" borderId="23" xfId="0" applyBorder="1" applyProtection="1">
      <alignment vertical="center"/>
      <protection locked="0"/>
    </xf>
    <xf numFmtId="0" fontId="0" fillId="0" borderId="22" xfId="0" applyBorder="1" applyProtection="1">
      <alignment vertical="center"/>
      <protection locked="0"/>
    </xf>
    <xf numFmtId="41" fontId="3" fillId="0" borderId="23" xfId="1" applyFont="1" applyBorder="1" applyProtection="1">
      <alignment vertical="center"/>
      <protection locked="0"/>
    </xf>
    <xf numFmtId="41" fontId="3" fillId="0" borderId="27" xfId="1" applyFont="1" applyBorder="1" applyProtection="1">
      <alignment vertical="center"/>
      <protection locked="0"/>
    </xf>
    <xf numFmtId="41" fontId="3" fillId="0" borderId="19" xfId="1" applyFont="1" applyBorder="1" applyProtection="1">
      <alignment vertical="center"/>
      <protection locked="0"/>
    </xf>
    <xf numFmtId="41" fontId="3" fillId="0" borderId="26" xfId="1" applyFont="1" applyBorder="1" applyProtection="1">
      <alignment vertical="center"/>
      <protection locked="0"/>
    </xf>
    <xf numFmtId="0" fontId="6" fillId="0" borderId="26" xfId="0" applyFont="1" applyBorder="1" applyProtection="1">
      <alignment vertical="center"/>
      <protection locked="0"/>
    </xf>
    <xf numFmtId="0" fontId="7" fillId="0" borderId="26" xfId="10" applyFont="1" applyBorder="1" applyAlignment="1" applyProtection="1">
      <alignment horizontal="center" vertical="center"/>
      <protection locked="0"/>
    </xf>
    <xf numFmtId="0" fontId="59" fillId="52" borderId="19" xfId="7" applyFont="1" applyFill="1" applyBorder="1" applyAlignment="1" applyProtection="1">
      <alignment horizontal="center" vertical="center"/>
      <protection locked="0"/>
    </xf>
    <xf numFmtId="0" fontId="59" fillId="52" borderId="19" xfId="9" applyNumberFormat="1" applyFont="1" applyFill="1" applyBorder="1" applyAlignment="1" applyProtection="1">
      <alignment horizontal="center" vertical="center"/>
      <protection locked="0"/>
    </xf>
    <xf numFmtId="41" fontId="59" fillId="52" borderId="19" xfId="9" applyFont="1" applyFill="1" applyBorder="1" applyAlignment="1" applyProtection="1">
      <alignment horizontal="center" vertical="center"/>
      <protection locked="0"/>
    </xf>
    <xf numFmtId="0" fontId="59" fillId="52" borderId="19" xfId="10" applyFont="1" applyFill="1" applyBorder="1" applyAlignment="1" applyProtection="1">
      <alignment horizontal="center" vertical="center"/>
      <protection locked="0"/>
    </xf>
    <xf numFmtId="41" fontId="60" fillId="52" borderId="19" xfId="9" applyFont="1" applyFill="1" applyBorder="1" applyAlignment="1" applyProtection="1">
      <alignment horizontal="center" vertical="center"/>
      <protection locked="0"/>
    </xf>
    <xf numFmtId="41" fontId="57" fillId="0" borderId="26" xfId="9" applyFont="1" applyFill="1" applyBorder="1" applyAlignment="1" applyProtection="1">
      <alignment horizontal="center" vertical="center"/>
      <protection locked="0"/>
    </xf>
    <xf numFmtId="0" fontId="7" fillId="0" borderId="19" xfId="7" applyFont="1" applyBorder="1" applyAlignment="1" applyProtection="1">
      <alignment horizontal="center" vertical="center"/>
      <protection locked="0"/>
    </xf>
    <xf numFmtId="0" fontId="7" fillId="0" borderId="19" xfId="9" applyNumberFormat="1" applyFont="1" applyFill="1" applyBorder="1" applyAlignment="1" applyProtection="1">
      <alignment vertical="center"/>
      <protection locked="0"/>
    </xf>
    <xf numFmtId="0" fontId="7" fillId="0" borderId="19" xfId="9" applyNumberFormat="1" applyFont="1" applyFill="1" applyBorder="1" applyAlignment="1" applyProtection="1">
      <alignment horizontal="center" vertical="center"/>
      <protection locked="0"/>
    </xf>
    <xf numFmtId="176" fontId="7" fillId="0" borderId="19" xfId="8" applyNumberFormat="1" applyFont="1" applyFill="1" applyBorder="1" applyAlignment="1" applyProtection="1">
      <alignment horizontal="center" vertical="center"/>
      <protection locked="0"/>
    </xf>
    <xf numFmtId="41" fontId="7" fillId="0" borderId="19" xfId="9" applyFont="1" applyFill="1" applyBorder="1" applyAlignment="1" applyProtection="1">
      <alignment horizontal="right" vertical="center"/>
      <protection locked="0"/>
    </xf>
    <xf numFmtId="10" fontId="7" fillId="0" borderId="19" xfId="7" applyNumberFormat="1" applyFont="1" applyBorder="1" applyAlignment="1" applyProtection="1">
      <alignment horizontal="center" vertical="center"/>
      <protection locked="0"/>
    </xf>
    <xf numFmtId="0" fontId="7" fillId="0" borderId="19" xfId="10" applyFont="1" applyBorder="1" applyAlignment="1" applyProtection="1">
      <alignment horizontal="center" vertical="center"/>
      <protection locked="0"/>
    </xf>
    <xf numFmtId="41" fontId="57" fillId="0" borderId="19" xfId="9" applyFont="1" applyFill="1" applyBorder="1" applyAlignment="1" applyProtection="1">
      <alignment horizontal="center" vertical="center"/>
      <protection locked="0"/>
    </xf>
    <xf numFmtId="41" fontId="3" fillId="0" borderId="22" xfId="1" applyFont="1" applyBorder="1" applyProtection="1">
      <alignment vertical="center"/>
      <protection locked="0"/>
    </xf>
    <xf numFmtId="41" fontId="3" fillId="0" borderId="21" xfId="1" applyFont="1" applyBorder="1" applyProtection="1">
      <alignment vertical="center"/>
      <protection locked="0"/>
    </xf>
    <xf numFmtId="0" fontId="6" fillId="0" borderId="23" xfId="0" applyFont="1" applyBorder="1" applyProtection="1">
      <alignment vertical="center"/>
      <protection locked="0"/>
    </xf>
    <xf numFmtId="41" fontId="7" fillId="0" borderId="21" xfId="1" applyFont="1" applyFill="1" applyBorder="1" applyProtection="1">
      <alignment vertical="center"/>
      <protection locked="0"/>
    </xf>
    <xf numFmtId="41" fontId="7" fillId="0" borderId="24" xfId="1" applyFont="1" applyFill="1" applyBorder="1" applyProtection="1">
      <alignment vertical="center"/>
      <protection locked="0"/>
    </xf>
    <xf numFmtId="41" fontId="7" fillId="0" borderId="22" xfId="1" applyFont="1" applyFill="1" applyBorder="1" applyProtection="1">
      <alignment vertical="center"/>
      <protection locked="0"/>
    </xf>
    <xf numFmtId="41" fontId="63" fillId="51" borderId="29" xfId="1" applyFont="1" applyFill="1" applyBorder="1" applyProtection="1">
      <alignment vertical="center"/>
      <protection locked="0"/>
    </xf>
    <xf numFmtId="41" fontId="63" fillId="51" borderId="30" xfId="1" applyFont="1" applyFill="1" applyBorder="1" applyProtection="1">
      <alignment vertical="center"/>
      <protection locked="0"/>
    </xf>
    <xf numFmtId="182" fontId="63" fillId="51" borderId="30" xfId="1" applyNumberFormat="1" applyFont="1" applyFill="1" applyBorder="1" applyProtection="1">
      <alignment vertical="center"/>
      <protection locked="0"/>
    </xf>
    <xf numFmtId="41" fontId="7" fillId="0" borderId="60" xfId="1" applyFont="1" applyFill="1" applyBorder="1" applyProtection="1">
      <alignment vertical="center"/>
      <protection locked="0"/>
    </xf>
    <xf numFmtId="41" fontId="7" fillId="0" borderId="55" xfId="1" applyFont="1" applyFill="1" applyBorder="1" applyProtection="1">
      <alignment vertical="center"/>
      <protection locked="0"/>
    </xf>
    <xf numFmtId="41" fontId="7" fillId="0" borderId="75" xfId="1" applyFont="1" applyFill="1" applyBorder="1" applyProtection="1">
      <alignment vertical="center"/>
      <protection locked="0"/>
    </xf>
    <xf numFmtId="41" fontId="7" fillId="0" borderId="76" xfId="1" applyFont="1" applyFill="1" applyBorder="1" applyProtection="1">
      <alignment vertical="center"/>
      <protection locked="0"/>
    </xf>
    <xf numFmtId="41" fontId="7" fillId="0" borderId="77" xfId="1" applyFont="1" applyFill="1" applyBorder="1" applyProtection="1">
      <alignment vertical="center"/>
      <protection locked="0"/>
    </xf>
    <xf numFmtId="41" fontId="7" fillId="0" borderId="26" xfId="1" applyFont="1" applyFill="1" applyBorder="1" applyProtection="1">
      <alignment vertical="center"/>
      <protection locked="0"/>
    </xf>
    <xf numFmtId="41" fontId="7" fillId="51" borderId="29" xfId="1" applyFont="1" applyFill="1" applyBorder="1" applyProtection="1">
      <alignment vertical="center"/>
      <protection locked="0"/>
    </xf>
    <xf numFmtId="41" fontId="7" fillId="0" borderId="31" xfId="1" applyFont="1" applyFill="1" applyBorder="1" applyProtection="1">
      <alignment vertical="center"/>
      <protection locked="0"/>
    </xf>
    <xf numFmtId="41" fontId="7" fillId="0" borderId="23" xfId="1" applyFont="1" applyFill="1" applyBorder="1" applyProtection="1">
      <alignment vertical="center"/>
      <protection locked="0"/>
    </xf>
    <xf numFmtId="41" fontId="7" fillId="0" borderId="54" xfId="1" applyFont="1" applyFill="1" applyBorder="1" applyProtection="1">
      <alignment vertical="center"/>
      <protection locked="0"/>
    </xf>
    <xf numFmtId="41" fontId="7" fillId="51" borderId="32" xfId="1" applyFont="1" applyFill="1" applyBorder="1" applyProtection="1">
      <alignment vertical="center"/>
      <protection locked="0"/>
    </xf>
    <xf numFmtId="41" fontId="7" fillId="0" borderId="33" xfId="1" applyFont="1" applyFill="1" applyBorder="1" applyProtection="1">
      <alignment vertical="center"/>
      <protection locked="0"/>
    </xf>
    <xf numFmtId="182" fontId="7" fillId="0" borderId="33" xfId="1" applyNumberFormat="1" applyFont="1" applyFill="1" applyBorder="1" applyProtection="1">
      <alignment vertical="center"/>
      <protection locked="0"/>
    </xf>
    <xf numFmtId="41" fontId="7" fillId="0" borderId="56" xfId="1" applyFont="1" applyFill="1" applyBorder="1" applyProtection="1">
      <alignment vertical="center"/>
      <protection locked="0"/>
    </xf>
    <xf numFmtId="41" fontId="7" fillId="51" borderId="33" xfId="1" applyFont="1" applyFill="1" applyBorder="1" applyProtection="1">
      <alignment vertical="center"/>
      <protection locked="0"/>
    </xf>
    <xf numFmtId="41" fontId="7" fillId="51" borderId="34" xfId="1" applyFont="1" applyFill="1" applyBorder="1" applyProtection="1">
      <alignment vertical="center"/>
      <protection locked="0"/>
    </xf>
    <xf numFmtId="41" fontId="7" fillId="0" borderId="34" xfId="1" applyFont="1" applyFill="1" applyBorder="1" applyProtection="1">
      <alignment vertical="center"/>
      <protection locked="0"/>
    </xf>
    <xf numFmtId="41" fontId="63" fillId="51" borderId="32" xfId="1" applyFont="1" applyFill="1" applyBorder="1" applyProtection="1">
      <alignment vertical="center"/>
      <protection locked="0"/>
    </xf>
    <xf numFmtId="41" fontId="63" fillId="51" borderId="33" xfId="1" applyFont="1" applyFill="1" applyBorder="1" applyProtection="1">
      <alignment vertical="center"/>
      <protection locked="0"/>
    </xf>
    <xf numFmtId="41" fontId="63" fillId="51" borderId="34" xfId="1" applyFont="1" applyFill="1" applyBorder="1" applyProtection="1">
      <alignment vertical="center"/>
      <protection locked="0"/>
    </xf>
    <xf numFmtId="41" fontId="7" fillId="51" borderId="30" xfId="1" applyFont="1" applyFill="1" applyBorder="1" applyProtection="1">
      <alignment vertical="center"/>
      <protection locked="0"/>
    </xf>
    <xf numFmtId="41" fontId="7" fillId="51" borderId="31" xfId="1" applyFont="1" applyFill="1" applyBorder="1" applyProtection="1">
      <alignment vertical="center"/>
      <protection locked="0"/>
    </xf>
    <xf numFmtId="41" fontId="7" fillId="0" borderId="61" xfId="1" applyFont="1" applyFill="1" applyBorder="1" applyProtection="1">
      <alignment vertical="center"/>
      <protection locked="0"/>
    </xf>
    <xf numFmtId="41" fontId="7" fillId="0" borderId="27" xfId="1" applyFont="1" applyFill="1" applyBorder="1" applyProtection="1">
      <alignment vertical="center"/>
      <protection locked="0"/>
    </xf>
    <xf numFmtId="41" fontId="7" fillId="0" borderId="59" xfId="1" applyFont="1" applyFill="1" applyBorder="1" applyProtection="1">
      <alignment vertical="center"/>
      <protection locked="0"/>
    </xf>
    <xf numFmtId="41" fontId="7" fillId="0" borderId="32" xfId="1" applyFont="1" applyFill="1" applyBorder="1" applyProtection="1">
      <alignment vertical="center"/>
      <protection locked="0"/>
    </xf>
    <xf numFmtId="0" fontId="7" fillId="0" borderId="33" xfId="1" applyNumberFormat="1" applyFont="1" applyFill="1" applyBorder="1" applyProtection="1">
      <alignment vertical="center"/>
      <protection locked="0"/>
    </xf>
    <xf numFmtId="0" fontId="7" fillId="0" borderId="34" xfId="1" applyNumberFormat="1" applyFont="1" applyFill="1" applyBorder="1" applyProtection="1">
      <alignment vertical="center"/>
      <protection locked="0"/>
    </xf>
    <xf numFmtId="9" fontId="7" fillId="0" borderId="33" xfId="2" applyFont="1" applyFill="1" applyBorder="1" applyProtection="1">
      <alignment vertical="center"/>
      <protection locked="0"/>
    </xf>
    <xf numFmtId="9" fontId="7" fillId="0" borderId="34" xfId="2" applyFont="1" applyFill="1" applyBorder="1" applyProtection="1">
      <alignment vertical="center"/>
      <protection locked="0"/>
    </xf>
    <xf numFmtId="41" fontId="63" fillId="51" borderId="32" xfId="1" applyFont="1" applyFill="1" applyBorder="1" applyAlignment="1" applyProtection="1">
      <alignment horizontal="left" vertical="center"/>
      <protection locked="0"/>
    </xf>
    <xf numFmtId="0" fontId="7" fillId="51" borderId="33" xfId="7" applyFont="1" applyFill="1" applyBorder="1" applyAlignment="1" applyProtection="1">
      <alignment horizontal="center" vertical="center"/>
      <protection locked="0"/>
    </xf>
    <xf numFmtId="0" fontId="7" fillId="51" borderId="33" xfId="9" applyNumberFormat="1" applyFont="1" applyFill="1" applyBorder="1" applyAlignment="1" applyProtection="1">
      <alignment horizontal="center" vertical="center"/>
      <protection locked="0"/>
    </xf>
    <xf numFmtId="41" fontId="7" fillId="51" borderId="33" xfId="9" applyFont="1" applyFill="1" applyBorder="1" applyAlignment="1" applyProtection="1">
      <alignment horizontal="center" vertical="center"/>
      <protection locked="0"/>
    </xf>
    <xf numFmtId="0" fontId="7" fillId="51" borderId="33" xfId="10" applyFont="1" applyFill="1" applyBorder="1" applyAlignment="1" applyProtection="1">
      <alignment horizontal="center" vertical="center"/>
      <protection locked="0"/>
    </xf>
    <xf numFmtId="41" fontId="57" fillId="51" borderId="33" xfId="9" applyFont="1" applyFill="1" applyBorder="1" applyAlignment="1" applyProtection="1">
      <alignment horizontal="center" vertical="center"/>
      <protection locked="0"/>
    </xf>
    <xf numFmtId="41" fontId="57" fillId="51" borderId="34" xfId="9" applyFont="1" applyFill="1" applyBorder="1" applyAlignment="1" applyProtection="1">
      <alignment horizontal="center" vertical="center"/>
      <protection locked="0"/>
    </xf>
    <xf numFmtId="41" fontId="7" fillId="0" borderId="73" xfId="1" applyFont="1" applyFill="1" applyBorder="1" applyProtection="1">
      <alignment vertical="center"/>
      <protection locked="0"/>
    </xf>
    <xf numFmtId="41" fontId="63" fillId="51" borderId="35" xfId="1" applyFont="1" applyFill="1" applyBorder="1" applyAlignment="1" applyProtection="1">
      <alignment horizontal="left" vertical="center"/>
      <protection locked="0"/>
    </xf>
    <xf numFmtId="41" fontId="63" fillId="51" borderId="36" xfId="1" applyFont="1" applyFill="1" applyBorder="1" applyProtection="1">
      <alignment vertical="center"/>
      <protection locked="0"/>
    </xf>
    <xf numFmtId="41" fontId="63" fillId="51" borderId="37" xfId="1" applyFont="1" applyFill="1" applyBorder="1" applyProtection="1">
      <alignment vertical="center"/>
      <protection locked="0"/>
    </xf>
    <xf numFmtId="41" fontId="7" fillId="0" borderId="147" xfId="1" applyFont="1" applyFill="1" applyBorder="1" applyProtection="1">
      <alignment vertical="center"/>
      <protection locked="0"/>
    </xf>
    <xf numFmtId="184" fontId="7" fillId="0" borderId="33" xfId="1" applyNumberFormat="1" applyFont="1" applyFill="1" applyBorder="1" applyAlignment="1" applyProtection="1">
      <alignment vertical="center"/>
      <protection locked="0"/>
    </xf>
    <xf numFmtId="184" fontId="7" fillId="0" borderId="33" xfId="1" applyNumberFormat="1" applyFont="1" applyFill="1" applyBorder="1" applyProtection="1">
      <alignment vertical="center"/>
      <protection locked="0"/>
    </xf>
    <xf numFmtId="184" fontId="7" fillId="0" borderId="34" xfId="1" applyNumberFormat="1" applyFont="1" applyFill="1" applyBorder="1" applyProtection="1">
      <alignment vertical="center"/>
      <protection locked="0"/>
    </xf>
    <xf numFmtId="41" fontId="7" fillId="0" borderId="79" xfId="1" applyFont="1" applyFill="1" applyBorder="1" applyProtection="1">
      <alignment vertical="center"/>
      <protection locked="0"/>
    </xf>
    <xf numFmtId="41" fontId="7" fillId="0" borderId="25" xfId="1" applyFont="1" applyFill="1" applyBorder="1" applyProtection="1">
      <alignment vertical="center"/>
      <protection locked="0"/>
    </xf>
    <xf numFmtId="41" fontId="7" fillId="0" borderId="78" xfId="1" applyFont="1" applyFill="1" applyBorder="1" applyProtection="1">
      <alignment vertical="center"/>
      <protection locked="0"/>
    </xf>
    <xf numFmtId="41" fontId="7" fillId="51" borderId="35" xfId="1" applyFont="1" applyFill="1" applyBorder="1" applyProtection="1">
      <alignment vertical="center"/>
      <protection locked="0"/>
    </xf>
    <xf numFmtId="9" fontId="7" fillId="0" borderId="36" xfId="2" applyFont="1" applyFill="1" applyBorder="1" applyProtection="1">
      <alignment vertical="center"/>
      <protection locked="0"/>
    </xf>
    <xf numFmtId="9" fontId="7" fillId="0" borderId="37" xfId="2" applyFont="1" applyFill="1" applyBorder="1" applyProtection="1">
      <alignment vertical="center"/>
      <protection locked="0"/>
    </xf>
    <xf numFmtId="182" fontId="7" fillId="0" borderId="34" xfId="1" applyNumberFormat="1" applyFont="1" applyFill="1" applyBorder="1" applyProtection="1">
      <alignment vertical="center"/>
      <protection locked="0"/>
    </xf>
    <xf numFmtId="176" fontId="7" fillId="0" borderId="33" xfId="1" applyNumberFormat="1" applyFont="1" applyFill="1" applyBorder="1" applyProtection="1">
      <alignment vertical="center"/>
      <protection locked="0"/>
    </xf>
    <xf numFmtId="9" fontId="7" fillId="0" borderId="33" xfId="1" applyNumberFormat="1" applyFont="1" applyFill="1" applyBorder="1" applyProtection="1">
      <alignment vertical="center"/>
      <protection locked="0"/>
    </xf>
    <xf numFmtId="9" fontId="7" fillId="0" borderId="34" xfId="1" applyNumberFormat="1" applyFont="1" applyFill="1" applyBorder="1" applyProtection="1">
      <alignment vertical="center"/>
      <protection locked="0"/>
    </xf>
    <xf numFmtId="41" fontId="7" fillId="0" borderId="37" xfId="1" applyFont="1" applyFill="1" applyBorder="1" applyProtection="1">
      <alignment vertical="center"/>
      <protection locked="0"/>
    </xf>
    <xf numFmtId="41" fontId="7" fillId="0" borderId="35" xfId="1" applyFont="1" applyFill="1" applyBorder="1" applyProtection="1">
      <alignment vertical="center"/>
      <protection locked="0"/>
    </xf>
    <xf numFmtId="41" fontId="7" fillId="0" borderId="36" xfId="1" applyFont="1" applyFill="1" applyBorder="1" applyProtection="1">
      <alignment vertical="center"/>
      <protection locked="0"/>
    </xf>
    <xf numFmtId="41" fontId="7" fillId="0" borderId="74" xfId="1" applyFont="1" applyFill="1" applyBorder="1" applyProtection="1">
      <alignment vertical="center"/>
      <protection locked="0"/>
    </xf>
    <xf numFmtId="41" fontId="7" fillId="0" borderId="57" xfId="1" applyFont="1" applyFill="1" applyBorder="1" applyProtection="1">
      <alignment vertical="center"/>
      <protection locked="0"/>
    </xf>
    <xf numFmtId="41" fontId="7" fillId="0" borderId="58" xfId="1" applyFont="1" applyFill="1" applyBorder="1" applyProtection="1">
      <alignment vertical="center"/>
      <protection locked="0"/>
    </xf>
    <xf numFmtId="9" fontId="7" fillId="0" borderId="36" xfId="1" applyNumberFormat="1" applyFont="1" applyFill="1" applyBorder="1" applyProtection="1">
      <alignment vertical="center"/>
      <protection locked="0"/>
    </xf>
    <xf numFmtId="9" fontId="7" fillId="0" borderId="37" xfId="1" applyNumberFormat="1" applyFont="1" applyFill="1" applyBorder="1" applyProtection="1">
      <alignment vertical="center"/>
      <protection locked="0"/>
    </xf>
    <xf numFmtId="10" fontId="7" fillId="0" borderId="32" xfId="1" applyNumberFormat="1" applyFont="1" applyFill="1" applyBorder="1" applyProtection="1">
      <alignment vertical="center"/>
      <protection locked="0"/>
    </xf>
    <xf numFmtId="10" fontId="7" fillId="0" borderId="33" xfId="1" applyNumberFormat="1" applyFont="1" applyFill="1" applyBorder="1" applyProtection="1">
      <alignment vertical="center"/>
      <protection locked="0"/>
    </xf>
    <xf numFmtId="41" fontId="7" fillId="0" borderId="30" xfId="1" applyFont="1" applyFill="1" applyBorder="1" applyProtection="1">
      <alignment vertical="center"/>
      <protection locked="0"/>
    </xf>
    <xf numFmtId="10" fontId="7" fillId="0" borderId="32" xfId="2" applyNumberFormat="1" applyFont="1" applyFill="1" applyBorder="1" applyProtection="1">
      <alignment vertical="center"/>
      <protection locked="0"/>
    </xf>
    <xf numFmtId="10" fontId="63" fillId="51" borderId="32" xfId="2" applyNumberFormat="1" applyFont="1" applyFill="1" applyBorder="1" applyProtection="1">
      <alignment vertical="center"/>
      <protection locked="0"/>
    </xf>
    <xf numFmtId="10" fontId="63" fillId="51" borderId="33" xfId="1" applyNumberFormat="1" applyFont="1" applyFill="1" applyBorder="1" applyProtection="1">
      <alignment vertical="center"/>
      <protection locked="0"/>
    </xf>
    <xf numFmtId="10" fontId="63" fillId="51" borderId="33" xfId="2" applyNumberFormat="1" applyFont="1" applyFill="1" applyBorder="1" applyProtection="1">
      <alignment vertical="center"/>
      <protection locked="0"/>
    </xf>
    <xf numFmtId="10" fontId="63" fillId="51" borderId="34" xfId="2" applyNumberFormat="1" applyFont="1" applyFill="1" applyBorder="1" applyProtection="1">
      <alignment vertical="center"/>
      <protection locked="0"/>
    </xf>
    <xf numFmtId="10" fontId="7" fillId="0" borderId="33" xfId="2" applyNumberFormat="1" applyFont="1" applyFill="1" applyBorder="1" applyProtection="1">
      <alignment vertical="center"/>
      <protection locked="0"/>
    </xf>
    <xf numFmtId="10" fontId="7" fillId="0" borderId="34" xfId="2" applyNumberFormat="1" applyFont="1" applyFill="1" applyBorder="1" applyProtection="1">
      <alignment vertical="center"/>
      <protection locked="0"/>
    </xf>
    <xf numFmtId="41" fontId="7" fillId="0" borderId="38" xfId="1" applyFont="1" applyFill="1" applyBorder="1" applyProtection="1">
      <alignment vertical="center"/>
      <protection locked="0"/>
    </xf>
    <xf numFmtId="41" fontId="7" fillId="0" borderId="65" xfId="1" applyFont="1" applyFill="1" applyBorder="1" applyProtection="1">
      <alignment vertical="center"/>
      <protection locked="0"/>
    </xf>
    <xf numFmtId="41" fontId="7" fillId="0" borderId="70" xfId="1" applyFont="1" applyFill="1" applyBorder="1" applyProtection="1">
      <alignment vertical="center"/>
      <protection locked="0"/>
    </xf>
    <xf numFmtId="41" fontId="63" fillId="51" borderId="52" xfId="1" applyFont="1" applyFill="1" applyBorder="1" applyProtection="1">
      <alignment vertical="center"/>
      <protection locked="0"/>
    </xf>
    <xf numFmtId="41" fontId="63" fillId="51" borderId="71" xfId="1" applyFont="1" applyFill="1" applyBorder="1" applyProtection="1">
      <alignment vertical="center"/>
      <protection locked="0"/>
    </xf>
    <xf numFmtId="41" fontId="63" fillId="51" borderId="72" xfId="1" applyFont="1" applyFill="1" applyBorder="1" applyProtection="1">
      <alignment vertical="center"/>
      <protection locked="0"/>
    </xf>
    <xf numFmtId="185" fontId="7" fillId="0" borderId="33" xfId="1" applyNumberFormat="1" applyFont="1" applyFill="1" applyBorder="1" applyProtection="1">
      <alignment vertical="center"/>
      <protection locked="0"/>
    </xf>
    <xf numFmtId="185" fontId="7" fillId="0" borderId="33" xfId="2" applyNumberFormat="1" applyFont="1" applyFill="1" applyBorder="1" applyProtection="1">
      <alignment vertical="center"/>
      <protection locked="0"/>
    </xf>
    <xf numFmtId="185" fontId="7" fillId="0" borderId="34" xfId="2" applyNumberFormat="1" applyFont="1" applyFill="1" applyBorder="1" applyProtection="1">
      <alignment vertical="center"/>
      <protection locked="0"/>
    </xf>
    <xf numFmtId="185" fontId="63" fillId="51" borderId="33" xfId="2" applyNumberFormat="1" applyFont="1" applyFill="1" applyBorder="1" applyProtection="1">
      <alignment vertical="center"/>
      <protection locked="0"/>
    </xf>
    <xf numFmtId="185" fontId="63" fillId="51" borderId="34" xfId="2" applyNumberFormat="1" applyFont="1" applyFill="1" applyBorder="1" applyProtection="1">
      <alignment vertical="center"/>
      <protection locked="0"/>
    </xf>
    <xf numFmtId="41" fontId="63" fillId="51" borderId="35" xfId="1" applyFont="1" applyFill="1" applyBorder="1" applyProtection="1">
      <alignment vertical="center"/>
      <protection locked="0"/>
    </xf>
    <xf numFmtId="41" fontId="3" fillId="0" borderId="21" xfId="1" applyFont="1" applyBorder="1" applyProtection="1">
      <alignment vertical="center"/>
      <protection hidden="1"/>
    </xf>
    <xf numFmtId="41" fontId="58" fillId="0" borderId="21" xfId="1" applyFont="1" applyBorder="1" applyProtection="1">
      <alignment vertical="center"/>
      <protection hidden="1"/>
    </xf>
    <xf numFmtId="41" fontId="3" fillId="0" borderId="24" xfId="1" applyFont="1" applyBorder="1" applyProtection="1">
      <alignment vertical="center"/>
      <protection hidden="1"/>
    </xf>
    <xf numFmtId="41" fontId="3" fillId="0" borderId="26" xfId="1" applyFont="1" applyBorder="1" applyProtection="1">
      <alignment vertical="center"/>
      <protection hidden="1"/>
    </xf>
    <xf numFmtId="41" fontId="3" fillId="55" borderId="53" xfId="1" applyFont="1" applyFill="1" applyBorder="1" applyAlignment="1" applyProtection="1">
      <alignment horizontal="left" vertical="center"/>
      <protection hidden="1"/>
    </xf>
    <xf numFmtId="41" fontId="3" fillId="55" borderId="51" xfId="1" applyFont="1" applyFill="1" applyBorder="1" applyAlignment="1" applyProtection="1">
      <alignment horizontal="left" vertical="center"/>
      <protection hidden="1"/>
    </xf>
    <xf numFmtId="41" fontId="3" fillId="0" borderId="23" xfId="1" applyFont="1" applyBorder="1" applyProtection="1">
      <alignment vertical="center"/>
      <protection hidden="1"/>
    </xf>
    <xf numFmtId="41" fontId="3" fillId="0" borderId="27" xfId="1" applyFont="1" applyBorder="1" applyProtection="1">
      <alignment vertical="center"/>
      <protection hidden="1"/>
    </xf>
    <xf numFmtId="41" fontId="3" fillId="55" borderId="52" xfId="1" applyFont="1" applyFill="1" applyBorder="1" applyAlignment="1" applyProtection="1">
      <alignment horizontal="left" vertical="center"/>
      <protection hidden="1"/>
    </xf>
    <xf numFmtId="41" fontId="3" fillId="55" borderId="62" xfId="1" applyFont="1" applyFill="1" applyBorder="1" applyAlignment="1" applyProtection="1">
      <alignment horizontal="left" vertical="center"/>
      <protection hidden="1"/>
    </xf>
    <xf numFmtId="41" fontId="58" fillId="55" borderId="80" xfId="1" applyFont="1" applyFill="1" applyBorder="1" applyAlignment="1" applyProtection="1">
      <alignment horizontal="left" vertical="center"/>
      <protection hidden="1"/>
    </xf>
    <xf numFmtId="41" fontId="58" fillId="55" borderId="51" xfId="1" applyFont="1" applyFill="1" applyBorder="1" applyAlignment="1" applyProtection="1">
      <alignment horizontal="left" vertical="center"/>
      <protection hidden="1"/>
    </xf>
    <xf numFmtId="41" fontId="58" fillId="55" borderId="52" xfId="1" applyFont="1" applyFill="1" applyBorder="1" applyAlignment="1" applyProtection="1">
      <alignment horizontal="left" vertical="center"/>
      <protection hidden="1"/>
    </xf>
    <xf numFmtId="41" fontId="3" fillId="0" borderId="25" xfId="1" applyFont="1" applyBorder="1" applyProtection="1">
      <alignment vertical="center"/>
      <protection hidden="1"/>
    </xf>
    <xf numFmtId="41" fontId="3" fillId="0" borderId="22" xfId="1" applyFont="1" applyBorder="1" applyProtection="1">
      <alignment vertical="center"/>
      <protection hidden="1"/>
    </xf>
    <xf numFmtId="41" fontId="58" fillId="0" borderId="27" xfId="1" applyFont="1" applyBorder="1" applyProtection="1">
      <alignment vertical="center"/>
      <protection hidden="1"/>
    </xf>
    <xf numFmtId="41" fontId="0" fillId="0" borderId="21" xfId="1" applyFont="1" applyBorder="1" applyProtection="1">
      <alignment vertical="center"/>
      <protection hidden="1"/>
    </xf>
    <xf numFmtId="41" fontId="0" fillId="0" borderId="98" xfId="1" applyFont="1" applyBorder="1" applyProtection="1">
      <alignment vertical="center"/>
      <protection hidden="1"/>
    </xf>
    <xf numFmtId="41" fontId="0" fillId="0" borderId="25" xfId="1" applyFont="1" applyBorder="1" applyProtection="1">
      <alignment vertical="center"/>
      <protection hidden="1"/>
    </xf>
    <xf numFmtId="41" fontId="3" fillId="0" borderId="99" xfId="1" applyFont="1" applyBorder="1" applyAlignment="1" applyProtection="1">
      <alignment vertical="top"/>
      <protection hidden="1"/>
    </xf>
    <xf numFmtId="41" fontId="0" fillId="0" borderId="99" xfId="1" applyFont="1" applyBorder="1" applyProtection="1">
      <alignment vertical="center"/>
      <protection hidden="1"/>
    </xf>
    <xf numFmtId="41" fontId="3" fillId="0" borderId="21" xfId="1" applyFont="1" applyBorder="1" applyAlignment="1" applyProtection="1">
      <alignment vertical="top"/>
      <protection hidden="1"/>
    </xf>
    <xf numFmtId="41" fontId="0" fillId="0" borderId="24" xfId="1" applyFont="1" applyBorder="1" applyProtection="1">
      <alignment vertical="center"/>
      <protection hidden="1"/>
    </xf>
    <xf numFmtId="0" fontId="6" fillId="0" borderId="24" xfId="1" applyNumberFormat="1" applyFont="1" applyBorder="1" applyAlignment="1" applyProtection="1">
      <alignment vertical="top"/>
      <protection hidden="1"/>
    </xf>
    <xf numFmtId="41" fontId="58" fillId="0" borderId="24" xfId="1" applyFont="1" applyBorder="1" applyProtection="1">
      <alignment vertical="center"/>
      <protection hidden="1"/>
    </xf>
    <xf numFmtId="0" fontId="3" fillId="0" borderId="21" xfId="1" applyNumberFormat="1" applyFont="1" applyBorder="1" applyAlignment="1" applyProtection="1">
      <alignment horizontal="left" vertical="center"/>
      <protection hidden="1"/>
    </xf>
    <xf numFmtId="0" fontId="3" fillId="0" borderId="21" xfId="1" applyNumberFormat="1" applyFont="1" applyBorder="1" applyProtection="1">
      <alignment vertical="center"/>
      <protection hidden="1"/>
    </xf>
    <xf numFmtId="41" fontId="58" fillId="0" borderId="98" xfId="1" applyFont="1" applyBorder="1" applyProtection="1">
      <alignment vertical="center"/>
      <protection hidden="1"/>
    </xf>
    <xf numFmtId="41" fontId="3" fillId="0" borderId="98" xfId="1" applyFont="1" applyBorder="1" applyProtection="1">
      <alignment vertical="center"/>
      <protection hidden="1"/>
    </xf>
    <xf numFmtId="0" fontId="3" fillId="0" borderId="0" xfId="0" applyFont="1" applyProtection="1">
      <alignment vertical="center"/>
      <protection hidden="1"/>
    </xf>
    <xf numFmtId="41" fontId="7" fillId="51" borderId="41" xfId="1" applyFont="1" applyFill="1" applyBorder="1" applyProtection="1">
      <alignment vertical="center"/>
      <protection locked="0"/>
    </xf>
    <xf numFmtId="9" fontId="7" fillId="0" borderId="39" xfId="2" applyFont="1" applyFill="1" applyBorder="1" applyProtection="1">
      <alignment vertical="center"/>
      <protection locked="0"/>
    </xf>
    <xf numFmtId="9" fontId="7" fillId="0" borderId="40" xfId="2" applyFont="1" applyFill="1" applyBorder="1" applyProtection="1">
      <alignment vertical="center"/>
      <protection locked="0"/>
    </xf>
    <xf numFmtId="41" fontId="3" fillId="0" borderId="21" xfId="1" applyFont="1" applyBorder="1" applyProtection="1">
      <alignment vertical="center"/>
      <protection locked="0" hidden="1"/>
    </xf>
    <xf numFmtId="0" fontId="7" fillId="56" borderId="19" xfId="7" applyFont="1" applyFill="1" applyBorder="1" applyAlignment="1" applyProtection="1">
      <alignment horizontal="center" vertical="center"/>
      <protection locked="0"/>
    </xf>
    <xf numFmtId="0" fontId="7" fillId="56" borderId="19" xfId="9" applyNumberFormat="1" applyFont="1" applyFill="1" applyBorder="1" applyAlignment="1" applyProtection="1">
      <alignment vertical="center"/>
      <protection locked="0"/>
    </xf>
    <xf numFmtId="0" fontId="7" fillId="56" borderId="19" xfId="9" applyNumberFormat="1" applyFont="1" applyFill="1" applyBorder="1" applyAlignment="1" applyProtection="1">
      <alignment horizontal="center" vertical="center"/>
      <protection locked="0"/>
    </xf>
    <xf numFmtId="176" fontId="7" fillId="56" borderId="19" xfId="8" applyNumberFormat="1" applyFont="1" applyFill="1" applyBorder="1" applyAlignment="1" applyProtection="1">
      <alignment horizontal="center" vertical="center"/>
      <protection locked="0"/>
    </xf>
    <xf numFmtId="41" fontId="7" fillId="56" borderId="19" xfId="9" applyFont="1" applyFill="1" applyBorder="1" applyAlignment="1" applyProtection="1">
      <alignment horizontal="right" vertical="center"/>
      <protection locked="0"/>
    </xf>
    <xf numFmtId="41" fontId="59" fillId="56" borderId="21" xfId="1" applyFont="1" applyFill="1" applyBorder="1" applyProtection="1">
      <alignment vertical="center"/>
      <protection locked="0"/>
    </xf>
    <xf numFmtId="0" fontId="0" fillId="56" borderId="22" xfId="0" applyFill="1" applyBorder="1" applyProtection="1">
      <alignment vertical="center"/>
      <protection locked="0"/>
    </xf>
    <xf numFmtId="41" fontId="3" fillId="56" borderId="21" xfId="1" applyFont="1" applyFill="1" applyBorder="1" applyProtection="1">
      <alignment vertical="center"/>
      <protection locked="0"/>
    </xf>
    <xf numFmtId="41" fontId="3" fillId="56" borderId="22" xfId="1" applyFont="1" applyFill="1" applyBorder="1" applyProtection="1">
      <alignment vertical="center"/>
      <protection locked="0"/>
    </xf>
    <xf numFmtId="0" fontId="5" fillId="56" borderId="21" xfId="0" applyFont="1" applyFill="1" applyBorder="1" applyProtection="1">
      <alignment vertical="center"/>
      <protection locked="0"/>
    </xf>
    <xf numFmtId="0" fontId="5" fillId="56" borderId="23" xfId="0" applyFont="1" applyFill="1" applyBorder="1" applyProtection="1">
      <alignment vertical="center"/>
      <protection locked="0"/>
    </xf>
    <xf numFmtId="0" fontId="7" fillId="51" borderId="19" xfId="7" applyFont="1" applyFill="1" applyBorder="1" applyAlignment="1" applyProtection="1">
      <alignment horizontal="center" vertical="center"/>
      <protection locked="0"/>
    </xf>
    <xf numFmtId="41" fontId="75" fillId="0" borderId="98" xfId="1" applyFont="1" applyBorder="1" applyProtection="1">
      <alignment vertical="center"/>
      <protection hidden="1"/>
    </xf>
    <xf numFmtId="41" fontId="7" fillId="56" borderId="32" xfId="1" applyFont="1" applyFill="1" applyBorder="1" applyProtection="1">
      <alignment vertical="center"/>
      <protection locked="0"/>
    </xf>
    <xf numFmtId="10" fontId="7" fillId="0" borderId="21" xfId="1" applyNumberFormat="1" applyFont="1" applyFill="1" applyBorder="1" applyProtection="1">
      <alignment vertical="center"/>
      <protection locked="0"/>
    </xf>
    <xf numFmtId="191" fontId="0" fillId="0" borderId="21" xfId="0" applyNumberFormat="1" applyBorder="1" applyProtection="1">
      <alignment vertical="center"/>
      <protection locked="0"/>
    </xf>
    <xf numFmtId="191" fontId="0" fillId="0" borderId="22" xfId="0" applyNumberFormat="1" applyBorder="1" applyProtection="1">
      <alignment vertical="center"/>
      <protection locked="0"/>
    </xf>
    <xf numFmtId="0" fontId="0" fillId="56" borderId="21" xfId="0" applyFill="1" applyBorder="1" applyProtection="1">
      <alignment vertical="center"/>
      <protection locked="0"/>
    </xf>
    <xf numFmtId="41" fontId="3" fillId="0" borderId="152" xfId="1" applyFont="1" applyBorder="1" applyProtection="1">
      <alignment vertical="center"/>
      <protection hidden="1"/>
    </xf>
    <xf numFmtId="10" fontId="7" fillId="56" borderId="19" xfId="7" applyNumberFormat="1" applyFont="1" applyFill="1" applyBorder="1" applyAlignment="1" applyProtection="1">
      <alignment horizontal="center" vertical="center"/>
      <protection locked="0"/>
    </xf>
    <xf numFmtId="0" fontId="7" fillId="56" borderId="19" xfId="10" applyFont="1" applyFill="1" applyBorder="1" applyAlignment="1" applyProtection="1">
      <alignment horizontal="center" vertical="center"/>
      <protection locked="0"/>
    </xf>
    <xf numFmtId="41" fontId="57" fillId="56" borderId="19" xfId="9" applyFont="1" applyFill="1" applyBorder="1" applyAlignment="1" applyProtection="1">
      <alignment horizontal="center" vertical="center"/>
      <protection locked="0"/>
    </xf>
    <xf numFmtId="0" fontId="6" fillId="56" borderId="26" xfId="0" applyFont="1" applyFill="1" applyBorder="1" applyProtection="1">
      <alignment vertical="center"/>
      <protection locked="0"/>
    </xf>
    <xf numFmtId="41" fontId="7" fillId="0" borderId="0" xfId="1" applyFont="1" applyFill="1" applyBorder="1" applyProtection="1">
      <alignment vertical="center"/>
      <protection locked="0"/>
    </xf>
    <xf numFmtId="176" fontId="0" fillId="0" borderId="24" xfId="2" applyNumberFormat="1" applyFont="1" applyBorder="1" applyProtection="1">
      <alignment vertical="center"/>
      <protection locked="0"/>
    </xf>
    <xf numFmtId="176" fontId="0" fillId="0" borderId="21" xfId="2" applyNumberFormat="1" applyFont="1" applyBorder="1" applyProtection="1">
      <alignment vertical="center"/>
      <protection locked="0"/>
    </xf>
    <xf numFmtId="176" fontId="3" fillId="0" borderId="27" xfId="2" applyNumberFormat="1" applyFont="1" applyBorder="1" applyProtection="1">
      <alignment vertical="center"/>
      <protection locked="0"/>
    </xf>
    <xf numFmtId="9" fontId="63" fillId="51" borderId="31" xfId="2" applyFont="1" applyFill="1" applyBorder="1" applyProtection="1">
      <alignment vertical="center"/>
      <protection locked="0"/>
    </xf>
    <xf numFmtId="0" fontId="74" fillId="56" borderId="19" xfId="7" applyFont="1" applyFill="1" applyBorder="1" applyAlignment="1" applyProtection="1">
      <alignment horizontal="center" vertical="center"/>
      <protection locked="0"/>
    </xf>
    <xf numFmtId="0" fontId="74" fillId="56" borderId="19" xfId="9" applyNumberFormat="1" applyFont="1" applyFill="1" applyBorder="1" applyAlignment="1" applyProtection="1">
      <alignment horizontal="center" vertical="center"/>
      <protection locked="0"/>
    </xf>
    <xf numFmtId="176" fontId="74" fillId="56" borderId="19" xfId="8" applyNumberFormat="1" applyFont="1" applyFill="1" applyBorder="1" applyAlignment="1" applyProtection="1">
      <alignment horizontal="center" vertical="center"/>
      <protection locked="0"/>
    </xf>
    <xf numFmtId="41" fontId="74" fillId="56" borderId="19" xfId="9" applyFont="1" applyFill="1" applyBorder="1" applyAlignment="1" applyProtection="1">
      <alignment horizontal="right" vertical="center"/>
      <protection locked="0"/>
    </xf>
    <xf numFmtId="41" fontId="74" fillId="0" borderId="19" xfId="9" applyFont="1" applyFill="1" applyBorder="1" applyAlignment="1" applyProtection="1">
      <alignment horizontal="right" vertical="center"/>
      <protection locked="0"/>
    </xf>
    <xf numFmtId="0" fontId="74" fillId="0" borderId="19" xfId="7" applyFont="1" applyBorder="1" applyAlignment="1" applyProtection="1">
      <alignment horizontal="center" vertical="center"/>
      <protection locked="0"/>
    </xf>
    <xf numFmtId="10" fontId="74" fillId="0" borderId="19" xfId="7" applyNumberFormat="1" applyFont="1" applyBorder="1" applyAlignment="1" applyProtection="1">
      <alignment horizontal="center" vertical="center"/>
      <protection locked="0"/>
    </xf>
    <xf numFmtId="0" fontId="74" fillId="0" borderId="19" xfId="10" applyFont="1" applyBorder="1" applyAlignment="1" applyProtection="1">
      <alignment horizontal="center" vertical="center"/>
      <protection locked="0"/>
    </xf>
    <xf numFmtId="41" fontId="76" fillId="0" borderId="19" xfId="9" applyFont="1" applyFill="1" applyBorder="1" applyAlignment="1" applyProtection="1">
      <alignment horizontal="center" vertical="center"/>
      <protection locked="0"/>
    </xf>
    <xf numFmtId="0" fontId="77" fillId="0" borderId="23" xfId="0" applyFont="1" applyBorder="1" applyProtection="1">
      <alignment vertical="center"/>
      <protection locked="0"/>
    </xf>
    <xf numFmtId="10" fontId="74" fillId="56" borderId="19" xfId="7" applyNumberFormat="1" applyFont="1" applyFill="1" applyBorder="1" applyAlignment="1" applyProtection="1">
      <alignment horizontal="center" vertical="center"/>
      <protection locked="0"/>
    </xf>
    <xf numFmtId="0" fontId="74" fillId="56" borderId="19" xfId="10" applyFont="1" applyFill="1" applyBorder="1" applyAlignment="1" applyProtection="1">
      <alignment horizontal="center" vertical="center"/>
      <protection locked="0"/>
    </xf>
    <xf numFmtId="41" fontId="76" fillId="56" borderId="19" xfId="9" applyFont="1" applyFill="1" applyBorder="1" applyAlignment="1" applyProtection="1">
      <alignment horizontal="center" vertical="center"/>
      <protection locked="0"/>
    </xf>
    <xf numFmtId="0" fontId="77" fillId="56" borderId="23" xfId="0" applyFont="1" applyFill="1" applyBorder="1" applyProtection="1">
      <alignment vertical="center"/>
      <protection locked="0"/>
    </xf>
    <xf numFmtId="0" fontId="74" fillId="56" borderId="26" xfId="0" applyFont="1" applyFill="1" applyBorder="1" applyProtection="1">
      <alignment vertical="center"/>
      <protection locked="0"/>
    </xf>
    <xf numFmtId="0" fontId="74" fillId="0" borderId="19" xfId="9" applyNumberFormat="1" applyFont="1" applyFill="1" applyBorder="1" applyAlignment="1" applyProtection="1">
      <alignment vertical="center"/>
      <protection locked="0"/>
    </xf>
    <xf numFmtId="0" fontId="74" fillId="0" borderId="19" xfId="9" applyNumberFormat="1" applyFont="1" applyFill="1" applyBorder="1" applyAlignment="1" applyProtection="1">
      <alignment horizontal="center" vertical="center"/>
      <protection locked="0"/>
    </xf>
    <xf numFmtId="176" fontId="74" fillId="0" borderId="19" xfId="8" applyNumberFormat="1" applyFont="1" applyFill="1" applyBorder="1" applyAlignment="1" applyProtection="1">
      <alignment horizontal="center" vertical="center"/>
      <protection locked="0"/>
    </xf>
    <xf numFmtId="0" fontId="74" fillId="0" borderId="26" xfId="0" applyFont="1" applyBorder="1" applyProtection="1">
      <alignment vertical="center"/>
      <protection locked="0"/>
    </xf>
    <xf numFmtId="0" fontId="74" fillId="0" borderId="23" xfId="0" applyFont="1" applyBorder="1" applyProtection="1">
      <alignment vertical="center"/>
      <protection locked="0"/>
    </xf>
    <xf numFmtId="0" fontId="6" fillId="56" borderId="23" xfId="0" applyFont="1" applyFill="1" applyBorder="1" applyProtection="1">
      <alignment vertical="center"/>
      <protection locked="0"/>
    </xf>
    <xf numFmtId="49" fontId="3" fillId="0" borderId="25" xfId="1" applyNumberFormat="1" applyFont="1" applyBorder="1" applyProtection="1">
      <alignment vertical="center"/>
      <protection hidden="1"/>
    </xf>
    <xf numFmtId="193" fontId="0" fillId="0" borderId="23" xfId="0" applyNumberFormat="1" applyBorder="1" applyProtection="1">
      <alignment vertical="center"/>
      <protection locked="0"/>
    </xf>
    <xf numFmtId="41" fontId="3" fillId="0" borderId="163" xfId="1" applyFont="1" applyBorder="1">
      <alignment vertical="center"/>
    </xf>
    <xf numFmtId="41" fontId="3" fillId="0" borderId="24" xfId="1" applyFont="1" applyBorder="1">
      <alignment vertical="center"/>
    </xf>
    <xf numFmtId="41" fontId="3" fillId="0" borderId="25" xfId="1" applyFont="1" applyBorder="1">
      <alignment vertical="center"/>
    </xf>
    <xf numFmtId="49" fontId="58" fillId="0" borderId="169" xfId="1" applyNumberFormat="1" applyFont="1" applyBorder="1">
      <alignment vertical="center"/>
    </xf>
    <xf numFmtId="41" fontId="3" fillId="0" borderId="170" xfId="1" applyFont="1" applyBorder="1">
      <alignment vertical="center"/>
    </xf>
    <xf numFmtId="49" fontId="78" fillId="0" borderId="169" xfId="1" applyNumberFormat="1" applyFont="1" applyBorder="1">
      <alignment vertical="center"/>
    </xf>
    <xf numFmtId="49" fontId="80" fillId="0" borderId="169" xfId="1" applyNumberFormat="1" applyFont="1" applyBorder="1">
      <alignment vertical="center"/>
    </xf>
    <xf numFmtId="49" fontId="3" fillId="0" borderId="169" xfId="1" applyNumberFormat="1" applyFont="1" applyBorder="1">
      <alignment vertical="center"/>
    </xf>
    <xf numFmtId="49" fontId="3" fillId="0" borderId="171" xfId="1" applyNumberFormat="1" applyFont="1" applyBorder="1">
      <alignment vertical="center"/>
    </xf>
    <xf numFmtId="41" fontId="3" fillId="0" borderId="172" xfId="1" applyFont="1" applyBorder="1">
      <alignment vertical="center"/>
    </xf>
    <xf numFmtId="41" fontId="3" fillId="0" borderId="173" xfId="1" applyFont="1" applyBorder="1">
      <alignment vertical="center"/>
    </xf>
    <xf numFmtId="0" fontId="7" fillId="59" borderId="19" xfId="7" applyFont="1" applyFill="1" applyBorder="1" applyAlignment="1" applyProtection="1">
      <alignment horizontal="center" vertical="center"/>
      <protection locked="0"/>
    </xf>
    <xf numFmtId="10" fontId="81" fillId="60" borderId="19" xfId="7" applyNumberFormat="1" applyFont="1" applyFill="1" applyBorder="1" applyAlignment="1" applyProtection="1">
      <alignment horizontal="center" vertical="center"/>
      <protection locked="0"/>
    </xf>
    <xf numFmtId="0" fontId="7" fillId="59" borderId="19" xfId="9" applyNumberFormat="1" applyFont="1" applyFill="1" applyBorder="1" applyAlignment="1" applyProtection="1">
      <alignment vertical="center"/>
      <protection locked="0"/>
    </xf>
    <xf numFmtId="0" fontId="7" fillId="59" borderId="19" xfId="9" applyNumberFormat="1" applyFont="1" applyFill="1" applyBorder="1" applyAlignment="1" applyProtection="1">
      <alignment horizontal="center" vertical="center"/>
      <protection locked="0"/>
    </xf>
    <xf numFmtId="41" fontId="7" fillId="0" borderId="21" xfId="1" quotePrefix="1" applyFont="1" applyFill="1" applyBorder="1" applyProtection="1">
      <alignment vertical="center"/>
      <protection locked="0"/>
    </xf>
    <xf numFmtId="41" fontId="74" fillId="0" borderId="25" xfId="1" applyFont="1" applyFill="1" applyBorder="1" applyProtection="1">
      <alignment vertical="center"/>
      <protection locked="0"/>
    </xf>
    <xf numFmtId="9" fontId="7" fillId="0" borderId="21" xfId="2" applyFont="1" applyFill="1" applyBorder="1" applyProtection="1">
      <alignment vertical="center"/>
      <protection locked="0"/>
    </xf>
    <xf numFmtId="176" fontId="7" fillId="0" borderId="33" xfId="1" applyNumberFormat="1" applyFont="1" applyFill="1" applyBorder="1" applyAlignment="1" applyProtection="1">
      <alignment horizontal="right" vertical="center"/>
      <protection locked="0"/>
    </xf>
    <xf numFmtId="176" fontId="7" fillId="0" borderId="34" xfId="1" applyNumberFormat="1" applyFont="1" applyFill="1" applyBorder="1" applyAlignment="1" applyProtection="1">
      <alignment horizontal="right" vertical="center"/>
      <protection locked="0"/>
    </xf>
    <xf numFmtId="41" fontId="62" fillId="0" borderId="32" xfId="1" applyFont="1" applyFill="1" applyBorder="1" applyProtection="1">
      <alignment vertical="center"/>
      <protection locked="0"/>
    </xf>
    <xf numFmtId="0" fontId="7" fillId="0" borderId="26" xfId="0" applyFont="1" applyBorder="1" applyProtection="1">
      <alignment vertical="center"/>
      <protection locked="0"/>
    </xf>
    <xf numFmtId="10" fontId="63" fillId="51" borderId="31" xfId="2" applyNumberFormat="1" applyFont="1" applyFill="1" applyBorder="1" applyAlignment="1" applyProtection="1">
      <alignment horizontal="center" vertical="center"/>
      <protection locked="0"/>
    </xf>
    <xf numFmtId="10" fontId="3" fillId="0" borderId="21" xfId="1" applyNumberFormat="1" applyFont="1" applyBorder="1">
      <alignment vertical="center"/>
    </xf>
    <xf numFmtId="10" fontId="7" fillId="0" borderId="24" xfId="1" applyNumberFormat="1" applyFont="1" applyFill="1" applyBorder="1" applyProtection="1">
      <alignment vertical="center"/>
      <protection locked="0"/>
    </xf>
    <xf numFmtId="196" fontId="84" fillId="0" borderId="21" xfId="1" applyNumberFormat="1" applyFont="1" applyBorder="1" applyAlignment="1">
      <alignment horizontal="right" vertical="center"/>
    </xf>
    <xf numFmtId="176" fontId="7" fillId="0" borderId="33" xfId="2" applyNumberFormat="1" applyFont="1" applyFill="1" applyBorder="1" applyProtection="1">
      <alignment vertical="center"/>
      <protection locked="0"/>
    </xf>
    <xf numFmtId="176" fontId="7" fillId="0" borderId="34" xfId="2" applyNumberFormat="1" applyFont="1" applyFill="1" applyBorder="1" applyProtection="1">
      <alignment vertical="center"/>
      <protection locked="0"/>
    </xf>
    <xf numFmtId="176" fontId="7" fillId="0" borderId="36" xfId="2" applyNumberFormat="1" applyFont="1" applyFill="1" applyBorder="1" applyProtection="1">
      <alignment vertical="center"/>
      <protection locked="0"/>
    </xf>
    <xf numFmtId="176" fontId="7" fillId="0" borderId="37" xfId="2" applyNumberFormat="1" applyFont="1" applyFill="1" applyBorder="1" applyProtection="1">
      <alignment vertical="center"/>
      <protection locked="0"/>
    </xf>
    <xf numFmtId="41" fontId="7" fillId="0" borderId="188" xfId="1" applyFont="1" applyFill="1" applyBorder="1" applyProtection="1">
      <alignment vertical="center"/>
      <protection locked="0"/>
    </xf>
    <xf numFmtId="41" fontId="7" fillId="0" borderId="189" xfId="1" applyFont="1" applyFill="1" applyBorder="1" applyProtection="1">
      <alignment vertical="center"/>
      <protection locked="0"/>
    </xf>
    <xf numFmtId="10" fontId="7" fillId="0" borderId="190" xfId="1" quotePrefix="1" applyNumberFormat="1" applyFont="1" applyFill="1" applyBorder="1" applyAlignment="1" applyProtection="1">
      <alignment horizontal="center" vertical="center"/>
      <protection locked="0"/>
    </xf>
    <xf numFmtId="176" fontId="7" fillId="51" borderId="19" xfId="8" applyNumberFormat="1" applyFont="1" applyFill="1" applyBorder="1" applyAlignment="1" applyProtection="1">
      <alignment horizontal="center" vertical="center"/>
      <protection locked="0"/>
    </xf>
    <xf numFmtId="41" fontId="85" fillId="61" borderId="21" xfId="1" applyFont="1" applyFill="1" applyBorder="1" applyProtection="1">
      <alignment vertical="center"/>
      <protection hidden="1"/>
    </xf>
    <xf numFmtId="41" fontId="3" fillId="61" borderId="21" xfId="1" applyFont="1" applyFill="1" applyBorder="1" applyProtection="1">
      <alignment vertical="center"/>
      <protection hidden="1"/>
    </xf>
    <xf numFmtId="0" fontId="6" fillId="51" borderId="23" xfId="0" applyFont="1" applyFill="1" applyBorder="1" applyProtection="1">
      <alignment vertical="center"/>
      <protection locked="0"/>
    </xf>
    <xf numFmtId="10" fontId="7" fillId="0" borderId="1" xfId="1" applyNumberFormat="1" applyFont="1" applyFill="1" applyBorder="1" applyAlignment="1" applyProtection="1">
      <alignment horizontal="center" vertical="center"/>
      <protection locked="0"/>
    </xf>
    <xf numFmtId="41" fontId="7" fillId="0" borderId="1" xfId="1" applyFont="1" applyFill="1" applyBorder="1" applyProtection="1">
      <alignment vertical="center"/>
      <protection locked="0"/>
    </xf>
    <xf numFmtId="41" fontId="7" fillId="0" borderId="1" xfId="1" applyFont="1" applyFill="1" applyBorder="1" applyAlignment="1" applyProtection="1">
      <alignment horizontal="center" vertical="center"/>
      <protection locked="0"/>
    </xf>
    <xf numFmtId="41" fontId="62" fillId="0" borderId="1" xfId="1" applyFont="1" applyFill="1" applyBorder="1" applyProtection="1">
      <alignment vertical="center"/>
      <protection locked="0"/>
    </xf>
    <xf numFmtId="41" fontId="62" fillId="0" borderId="24" xfId="1" applyFont="1" applyFill="1" applyBorder="1" applyProtection="1">
      <alignment vertical="center"/>
      <protection locked="0"/>
    </xf>
    <xf numFmtId="41" fontId="86" fillId="0" borderId="21" xfId="1" applyFont="1" applyBorder="1" applyProtection="1">
      <alignment vertical="center"/>
      <protection hidden="1"/>
    </xf>
    <xf numFmtId="0" fontId="7" fillId="51" borderId="19" xfId="9" applyNumberFormat="1" applyFont="1" applyFill="1" applyBorder="1" applyAlignment="1" applyProtection="1">
      <alignment vertical="center"/>
      <protection locked="0"/>
    </xf>
    <xf numFmtId="41" fontId="58" fillId="0" borderId="26" xfId="1" applyFont="1" applyBorder="1">
      <alignment vertical="center"/>
    </xf>
    <xf numFmtId="0" fontId="58" fillId="0" borderId="0" xfId="0" applyFont="1">
      <alignment vertical="center"/>
    </xf>
    <xf numFmtId="41" fontId="58" fillId="0" borderId="21" xfId="1" applyFont="1" applyBorder="1">
      <alignment vertical="center"/>
    </xf>
    <xf numFmtId="41" fontId="58" fillId="0" borderId="25" xfId="1" applyFont="1" applyBorder="1">
      <alignment vertical="center"/>
    </xf>
    <xf numFmtId="0" fontId="58" fillId="0" borderId="205" xfId="0" applyFont="1" applyBorder="1">
      <alignment vertical="center"/>
    </xf>
    <xf numFmtId="41" fontId="62" fillId="0" borderId="1" xfId="1" quotePrefix="1" applyFont="1" applyFill="1" applyBorder="1" applyAlignment="1" applyProtection="1">
      <alignment horizontal="center" vertical="center"/>
      <protection locked="0"/>
    </xf>
    <xf numFmtId="41" fontId="62" fillId="0" borderId="1" xfId="1" applyFont="1" applyFill="1" applyBorder="1" applyAlignment="1" applyProtection="1">
      <alignment horizontal="center" vertical="center"/>
      <protection locked="0"/>
    </xf>
    <xf numFmtId="197" fontId="7" fillId="0" borderId="21" xfId="1" applyNumberFormat="1" applyFont="1" applyFill="1" applyBorder="1" applyProtection="1">
      <alignment vertical="center"/>
      <protection locked="0"/>
    </xf>
    <xf numFmtId="41" fontId="3" fillId="0" borderId="27" xfId="1" applyFont="1" applyBorder="1">
      <alignment vertical="center"/>
    </xf>
    <xf numFmtId="0" fontId="6" fillId="0" borderId="19" xfId="7" applyFont="1" applyBorder="1" applyAlignment="1" applyProtection="1">
      <alignment horizontal="center" vertical="center"/>
      <protection locked="0"/>
    </xf>
    <xf numFmtId="0" fontId="6" fillId="0" borderId="19" xfId="9" applyNumberFormat="1" applyFont="1" applyFill="1" applyBorder="1" applyAlignment="1" applyProtection="1">
      <alignment vertical="center"/>
      <protection locked="0"/>
    </xf>
    <xf numFmtId="0" fontId="6" fillId="0" borderId="19" xfId="9" applyNumberFormat="1" applyFont="1" applyFill="1" applyBorder="1" applyAlignment="1" applyProtection="1">
      <alignment horizontal="center" vertical="center"/>
      <protection locked="0"/>
    </xf>
    <xf numFmtId="176" fontId="6" fillId="0" borderId="19" xfId="8" applyNumberFormat="1" applyFont="1" applyFill="1" applyBorder="1" applyAlignment="1" applyProtection="1">
      <alignment horizontal="center" vertical="center"/>
      <protection locked="0"/>
    </xf>
    <xf numFmtId="41" fontId="6" fillId="0" borderId="19" xfId="9" applyFont="1" applyFill="1" applyBorder="1" applyAlignment="1" applyProtection="1">
      <alignment horizontal="right" vertical="center"/>
      <protection locked="0"/>
    </xf>
    <xf numFmtId="10" fontId="6" fillId="0" borderId="19" xfId="7" applyNumberFormat="1" applyFont="1" applyBorder="1" applyAlignment="1" applyProtection="1">
      <alignment horizontal="center" vertical="center"/>
      <protection locked="0"/>
    </xf>
    <xf numFmtId="9" fontId="7" fillId="56" borderId="33" xfId="2" applyFont="1" applyFill="1" applyBorder="1" applyProtection="1">
      <alignment vertical="center"/>
      <protection locked="0"/>
    </xf>
    <xf numFmtId="9" fontId="7" fillId="56" borderId="36" xfId="2" applyFont="1" applyFill="1" applyBorder="1" applyProtection="1">
      <alignment vertical="center"/>
      <protection locked="0"/>
    </xf>
    <xf numFmtId="0" fontId="63" fillId="51" borderId="31" xfId="1" applyNumberFormat="1" applyFont="1" applyFill="1" applyBorder="1" applyProtection="1">
      <alignment vertical="center"/>
      <protection locked="0"/>
    </xf>
    <xf numFmtId="0" fontId="69" fillId="0" borderId="21" xfId="1" applyNumberFormat="1" applyFont="1" applyBorder="1" applyAlignment="1" applyProtection="1">
      <alignment vertical="center"/>
      <protection hidden="1"/>
    </xf>
    <xf numFmtId="0" fontId="69" fillId="0" borderId="98" xfId="1" applyNumberFormat="1" applyFont="1" applyBorder="1" applyAlignment="1" applyProtection="1">
      <alignment vertical="center"/>
      <protection hidden="1"/>
    </xf>
    <xf numFmtId="41" fontId="80" fillId="0" borderId="98" xfId="1" applyFont="1" applyBorder="1" applyAlignment="1" applyProtection="1">
      <alignment vertical="center"/>
      <protection hidden="1"/>
    </xf>
    <xf numFmtId="0" fontId="88" fillId="56" borderId="0" xfId="0" applyFont="1" applyFill="1" applyAlignment="1" applyProtection="1">
      <alignment horizontal="center" vertical="center"/>
      <protection locked="0"/>
    </xf>
    <xf numFmtId="0" fontId="88" fillId="56" borderId="0" xfId="0" applyFont="1" applyFill="1" applyProtection="1">
      <alignment vertical="center"/>
      <protection locked="0"/>
    </xf>
    <xf numFmtId="41" fontId="90" fillId="0" borderId="21" xfId="1" applyFont="1" applyBorder="1" applyProtection="1">
      <alignment vertical="center"/>
      <protection hidden="1"/>
    </xf>
    <xf numFmtId="41" fontId="7" fillId="62" borderId="29" xfId="1" applyFont="1" applyFill="1" applyBorder="1" applyProtection="1">
      <alignment vertical="center"/>
      <protection locked="0"/>
    </xf>
    <xf numFmtId="41" fontId="7" fillId="62" borderId="30" xfId="1" applyFont="1" applyFill="1" applyBorder="1" applyProtection="1">
      <alignment vertical="center"/>
      <protection locked="0"/>
    </xf>
    <xf numFmtId="41" fontId="7" fillId="62" borderId="31" xfId="1" applyFont="1" applyFill="1" applyBorder="1" applyProtection="1">
      <alignment vertical="center"/>
      <protection locked="0"/>
    </xf>
    <xf numFmtId="41" fontId="7" fillId="62" borderId="32" xfId="1" applyFont="1" applyFill="1" applyBorder="1" applyProtection="1">
      <alignment vertical="center"/>
      <protection locked="0"/>
    </xf>
    <xf numFmtId="41" fontId="7" fillId="62" borderId="35" xfId="1" applyFont="1" applyFill="1" applyBorder="1" applyProtection="1">
      <alignment vertical="center"/>
      <protection locked="0"/>
    </xf>
    <xf numFmtId="176" fontId="7" fillId="0" borderId="21" xfId="2" applyNumberFormat="1" applyFont="1" applyFill="1" applyBorder="1" applyProtection="1">
      <alignment vertical="center"/>
      <protection locked="0"/>
    </xf>
    <xf numFmtId="10" fontId="7" fillId="62" borderId="33" xfId="2" applyNumberFormat="1" applyFont="1" applyFill="1" applyBorder="1" applyProtection="1">
      <alignment vertical="center"/>
      <protection locked="0"/>
    </xf>
    <xf numFmtId="0" fontId="7" fillId="56" borderId="33" xfId="1" applyNumberFormat="1" applyFont="1" applyFill="1" applyBorder="1" applyProtection="1">
      <alignment vertical="center"/>
      <protection locked="0"/>
    </xf>
    <xf numFmtId="10" fontId="7" fillId="56" borderId="32" xfId="2" applyNumberFormat="1" applyFont="1" applyFill="1" applyBorder="1" applyProtection="1">
      <alignment vertical="center"/>
      <protection locked="0"/>
    </xf>
    <xf numFmtId="0" fontId="3" fillId="0" borderId="209" xfId="0" quotePrefix="1" applyFont="1" applyBorder="1">
      <alignment vertical="center"/>
    </xf>
    <xf numFmtId="0" fontId="6" fillId="0" borderId="209" xfId="0" quotePrefix="1" applyFont="1" applyBorder="1">
      <alignment vertical="center"/>
    </xf>
    <xf numFmtId="0" fontId="6" fillId="0" borderId="209" xfId="0" applyFont="1" applyBorder="1">
      <alignment vertical="center"/>
    </xf>
    <xf numFmtId="41" fontId="87" fillId="56" borderId="191" xfId="1" applyFont="1" applyFill="1" applyBorder="1" applyAlignment="1">
      <alignment vertical="center"/>
    </xf>
    <xf numFmtId="41" fontId="87" fillId="56" borderId="192" xfId="1" applyFont="1" applyFill="1" applyBorder="1" applyAlignment="1">
      <alignment vertical="center"/>
    </xf>
    <xf numFmtId="41" fontId="87" fillId="56" borderId="174" xfId="1" applyFont="1" applyFill="1" applyBorder="1" applyAlignment="1">
      <alignment vertical="center"/>
    </xf>
    <xf numFmtId="41" fontId="87" fillId="56" borderId="0" xfId="1" applyFont="1" applyFill="1" applyBorder="1" applyAlignment="1">
      <alignment vertical="center"/>
    </xf>
    <xf numFmtId="41" fontId="87" fillId="56" borderId="73" xfId="1" applyFont="1" applyFill="1" applyBorder="1" applyAlignment="1">
      <alignment vertical="center"/>
    </xf>
    <xf numFmtId="41" fontId="87" fillId="56" borderId="147" xfId="1" applyFont="1" applyFill="1" applyBorder="1" applyAlignment="1">
      <alignment vertical="center"/>
    </xf>
    <xf numFmtId="41" fontId="87" fillId="56" borderId="151" xfId="1" applyFont="1" applyFill="1" applyBorder="1" applyAlignment="1">
      <alignment vertical="center"/>
    </xf>
    <xf numFmtId="41" fontId="87" fillId="56" borderId="187" xfId="1" applyFont="1" applyFill="1" applyBorder="1" applyAlignment="1">
      <alignment vertical="center"/>
    </xf>
    <xf numFmtId="41" fontId="7" fillId="0" borderId="71" xfId="1" applyFont="1" applyFill="1" applyBorder="1" applyProtection="1">
      <alignment vertical="center"/>
      <protection locked="0"/>
    </xf>
    <xf numFmtId="41" fontId="7" fillId="0" borderId="210" xfId="1" applyFont="1" applyFill="1" applyBorder="1" applyProtection="1">
      <alignment vertical="center"/>
      <protection locked="0"/>
    </xf>
    <xf numFmtId="41" fontId="7" fillId="0" borderId="22" xfId="1" applyFont="1" applyFill="1" applyBorder="1" applyAlignment="1" applyProtection="1">
      <alignment vertical="center"/>
      <protection locked="0"/>
    </xf>
    <xf numFmtId="41" fontId="7" fillId="0" borderId="23" xfId="1" applyFont="1" applyFill="1" applyBorder="1" applyAlignment="1" applyProtection="1">
      <alignment vertical="center"/>
      <protection locked="0"/>
    </xf>
    <xf numFmtId="0" fontId="59" fillId="52" borderId="19" xfId="7" applyFont="1" applyFill="1" applyBorder="1" applyAlignment="1" applyProtection="1">
      <alignment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25" xfId="0" applyBorder="1" applyProtection="1">
      <alignment vertical="center"/>
      <protection locked="0"/>
    </xf>
    <xf numFmtId="176" fontId="0" fillId="0" borderId="25" xfId="2" applyNumberFormat="1" applyFont="1" applyBorder="1" applyProtection="1">
      <alignment vertical="center"/>
      <protection locked="0"/>
    </xf>
    <xf numFmtId="191" fontId="0" fillId="0" borderId="25" xfId="0" applyNumberFormat="1" applyBorder="1" applyProtection="1">
      <alignment vertical="center"/>
      <protection locked="0"/>
    </xf>
    <xf numFmtId="0" fontId="59" fillId="52" borderId="1" xfId="7" applyFont="1" applyFill="1" applyBorder="1" applyAlignment="1" applyProtection="1">
      <alignment vertical="center"/>
      <protection locked="0"/>
    </xf>
    <xf numFmtId="0" fontId="59" fillId="52" borderId="1" xfId="7" applyFont="1" applyFill="1" applyBorder="1" applyAlignment="1" applyProtection="1">
      <alignment horizontal="center" vertical="center"/>
      <protection locked="0"/>
    </xf>
    <xf numFmtId="0" fontId="59" fillId="52" borderId="1" xfId="9" applyNumberFormat="1" applyFont="1" applyFill="1" applyBorder="1" applyAlignment="1" applyProtection="1">
      <alignment horizontal="center" vertical="center"/>
      <protection locked="0"/>
    </xf>
    <xf numFmtId="176" fontId="59" fillId="52" borderId="1" xfId="2" applyNumberFormat="1" applyFont="1" applyFill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91" fillId="0" borderId="21" xfId="0" applyFont="1" applyBorder="1" applyAlignment="1" applyProtection="1">
      <alignment horizontal="center" vertical="center"/>
      <protection locked="0"/>
    </xf>
    <xf numFmtId="0" fontId="91" fillId="0" borderId="22" xfId="0" applyFont="1" applyBorder="1" applyAlignment="1" applyProtection="1">
      <alignment horizontal="center" vertical="center"/>
      <protection locked="0"/>
    </xf>
    <xf numFmtId="0" fontId="91" fillId="0" borderId="1" xfId="0" applyFont="1" applyBorder="1" applyAlignment="1" applyProtection="1">
      <alignment horizontal="center" vertical="center"/>
      <protection locked="0"/>
    </xf>
    <xf numFmtId="176" fontId="91" fillId="0" borderId="1" xfId="2" applyNumberFormat="1" applyFont="1" applyBorder="1" applyAlignment="1" applyProtection="1">
      <alignment horizontal="center" vertical="center"/>
      <protection locked="0"/>
    </xf>
    <xf numFmtId="41" fontId="91" fillId="0" borderId="1" xfId="1" applyFont="1" applyBorder="1" applyAlignment="1" applyProtection="1">
      <alignment horizontal="center" vertical="center"/>
      <protection locked="0"/>
    </xf>
    <xf numFmtId="0" fontId="91" fillId="0" borderId="23" xfId="0" applyFont="1" applyBorder="1" applyAlignment="1" applyProtection="1">
      <alignment horizontal="center" vertical="center"/>
      <protection locked="0"/>
    </xf>
    <xf numFmtId="0" fontId="75" fillId="0" borderId="21" xfId="0" applyFont="1" applyBorder="1" applyProtection="1">
      <alignment vertical="center"/>
      <protection locked="0"/>
    </xf>
    <xf numFmtId="0" fontId="75" fillId="0" borderId="22" xfId="0" applyFont="1" applyBorder="1" applyProtection="1">
      <alignment vertical="center"/>
      <protection locked="0"/>
    </xf>
    <xf numFmtId="0" fontId="83" fillId="65" borderId="1" xfId="7" applyFont="1" applyFill="1" applyBorder="1" applyAlignment="1" applyProtection="1">
      <alignment vertical="center"/>
      <protection locked="0"/>
    </xf>
    <xf numFmtId="0" fontId="83" fillId="65" borderId="1" xfId="7" applyFont="1" applyFill="1" applyBorder="1" applyAlignment="1" applyProtection="1">
      <alignment horizontal="center" vertical="center"/>
      <protection locked="0"/>
    </xf>
    <xf numFmtId="191" fontId="93" fillId="0" borderId="1" xfId="0" applyNumberFormat="1" applyFont="1" applyBorder="1" applyProtection="1">
      <alignment vertical="center"/>
      <protection locked="0"/>
    </xf>
    <xf numFmtId="0" fontId="93" fillId="0" borderId="23" xfId="0" applyFont="1" applyBorder="1" applyProtection="1">
      <alignment vertical="center"/>
      <protection locked="0"/>
    </xf>
    <xf numFmtId="0" fontId="83" fillId="65" borderId="1" xfId="9" applyNumberFormat="1" applyFont="1" applyFill="1" applyBorder="1" applyAlignment="1" applyProtection="1">
      <alignment horizontal="center" vertical="center"/>
      <protection locked="0"/>
    </xf>
    <xf numFmtId="176" fontId="83" fillId="65" borderId="1" xfId="2" applyNumberFormat="1" applyFont="1" applyFill="1" applyBorder="1" applyAlignment="1" applyProtection="1">
      <alignment horizontal="center" vertical="center"/>
      <protection locked="0"/>
    </xf>
    <xf numFmtId="0" fontId="83" fillId="65" borderId="1" xfId="10" applyFont="1" applyFill="1" applyBorder="1" applyAlignment="1" applyProtection="1">
      <alignment horizontal="center" vertical="center"/>
      <protection locked="0"/>
    </xf>
    <xf numFmtId="41" fontId="94" fillId="65" borderId="1" xfId="9" applyFont="1" applyFill="1" applyBorder="1" applyAlignment="1" applyProtection="1">
      <alignment horizontal="center" vertical="center"/>
      <protection locked="0"/>
    </xf>
    <xf numFmtId="191" fontId="93" fillId="59" borderId="1" xfId="0" applyNumberFormat="1" applyFont="1" applyFill="1" applyBorder="1" applyProtection="1">
      <alignment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9" fontId="91" fillId="0" borderId="1" xfId="2" applyFont="1" applyBorder="1" applyAlignment="1" applyProtection="1">
      <alignment horizontal="center" vertical="center"/>
      <protection locked="0"/>
    </xf>
    <xf numFmtId="191" fontId="0" fillId="0" borderId="26" xfId="0" applyNumberFormat="1" applyBorder="1" applyProtection="1">
      <alignment vertical="center"/>
      <protection locked="0"/>
    </xf>
    <xf numFmtId="191" fontId="0" fillId="59" borderId="26" xfId="0" applyNumberFormat="1" applyFill="1" applyBorder="1" applyProtection="1">
      <alignment vertical="center"/>
      <protection locked="0"/>
    </xf>
    <xf numFmtId="41" fontId="3" fillId="0" borderId="213" xfId="1" applyFont="1" applyBorder="1" applyProtection="1">
      <alignment vertical="center"/>
      <protection locked="0"/>
    </xf>
    <xf numFmtId="41" fontId="61" fillId="52" borderId="1" xfId="1" applyFont="1" applyFill="1" applyBorder="1" applyProtection="1">
      <alignment vertical="center"/>
      <protection locked="0"/>
    </xf>
    <xf numFmtId="41" fontId="59" fillId="52" borderId="1" xfId="1" applyFont="1" applyFill="1" applyBorder="1" applyProtection="1">
      <alignment vertical="center"/>
      <protection locked="0"/>
    </xf>
    <xf numFmtId="0" fontId="95" fillId="52" borderId="1" xfId="7" applyFont="1" applyFill="1" applyBorder="1" applyAlignment="1" applyProtection="1">
      <alignment horizontal="center" vertical="center"/>
      <protection locked="0"/>
    </xf>
    <xf numFmtId="0" fontId="95" fillId="52" borderId="1" xfId="10" applyFont="1" applyFill="1" applyBorder="1" applyAlignment="1" applyProtection="1">
      <alignment horizontal="center" vertical="center"/>
      <protection locked="0"/>
    </xf>
    <xf numFmtId="41" fontId="96" fillId="52" borderId="1" xfId="9" applyFont="1" applyFill="1" applyBorder="1" applyAlignment="1" applyProtection="1">
      <alignment horizontal="center" vertical="center"/>
      <protection locked="0"/>
    </xf>
    <xf numFmtId="176" fontId="63" fillId="51" borderId="36" xfId="2" applyNumberFormat="1" applyFont="1" applyFill="1" applyBorder="1" applyProtection="1">
      <alignment vertical="center"/>
      <protection locked="0"/>
    </xf>
    <xf numFmtId="193" fontId="63" fillId="51" borderId="36" xfId="2" applyNumberFormat="1" applyFont="1" applyFill="1" applyBorder="1" applyProtection="1">
      <alignment vertical="center"/>
      <protection locked="0"/>
    </xf>
    <xf numFmtId="0" fontId="97" fillId="51" borderId="1" xfId="7" applyFont="1" applyFill="1" applyBorder="1" applyAlignment="1" applyProtection="1">
      <alignment horizontal="center" vertical="center"/>
      <protection locked="0"/>
    </xf>
    <xf numFmtId="176" fontId="6" fillId="56" borderId="19" xfId="2" applyNumberFormat="1" applyFont="1" applyFill="1" applyBorder="1" applyAlignment="1" applyProtection="1">
      <alignment horizontal="center" vertical="center"/>
      <protection locked="0"/>
    </xf>
    <xf numFmtId="176" fontId="7" fillId="56" borderId="19" xfId="7" applyNumberFormat="1" applyFont="1" applyFill="1" applyBorder="1" applyAlignment="1" applyProtection="1">
      <alignment horizontal="center" vertical="center"/>
      <protection locked="0"/>
    </xf>
    <xf numFmtId="176" fontId="6" fillId="56" borderId="19" xfId="7" applyNumberFormat="1" applyFont="1" applyFill="1" applyBorder="1" applyAlignment="1" applyProtection="1">
      <alignment horizontal="center" vertical="center"/>
      <protection locked="0"/>
    </xf>
    <xf numFmtId="176" fontId="7" fillId="56" borderId="19" xfId="9" applyNumberFormat="1" applyFont="1" applyFill="1" applyBorder="1" applyAlignment="1" applyProtection="1">
      <alignment horizontal="center" vertical="center"/>
      <protection locked="0"/>
    </xf>
    <xf numFmtId="176" fontId="74" fillId="56" borderId="19" xfId="7" applyNumberFormat="1" applyFont="1" applyFill="1" applyBorder="1" applyAlignment="1" applyProtection="1">
      <alignment horizontal="center" vertical="center"/>
      <protection locked="0"/>
    </xf>
    <xf numFmtId="176" fontId="7" fillId="0" borderId="19" xfId="7" applyNumberFormat="1" applyFont="1" applyBorder="1" applyAlignment="1" applyProtection="1">
      <alignment horizontal="center" vertical="center"/>
      <protection locked="0"/>
    </xf>
    <xf numFmtId="176" fontId="74" fillId="0" borderId="19" xfId="7" applyNumberFormat="1" applyFont="1" applyBorder="1" applyAlignment="1" applyProtection="1">
      <alignment horizontal="center" vertical="center"/>
      <protection locked="0"/>
    </xf>
    <xf numFmtId="176" fontId="7" fillId="0" borderId="19" xfId="7" quotePrefix="1" applyNumberFormat="1" applyFont="1" applyBorder="1" applyAlignment="1" applyProtection="1">
      <alignment horizontal="center" vertical="center"/>
      <protection locked="0"/>
    </xf>
    <xf numFmtId="176" fontId="98" fillId="0" borderId="19" xfId="7" applyNumberFormat="1" applyFont="1" applyBorder="1" applyAlignment="1" applyProtection="1">
      <alignment horizontal="center" vertical="center"/>
      <protection locked="0"/>
    </xf>
    <xf numFmtId="0" fontId="6" fillId="56" borderId="209" xfId="0" quotePrefix="1" applyFont="1" applyFill="1" applyBorder="1">
      <alignment vertical="center"/>
    </xf>
    <xf numFmtId="0" fontId="6" fillId="56" borderId="19" xfId="7" applyFont="1" applyFill="1" applyBorder="1" applyAlignment="1" applyProtection="1">
      <alignment horizontal="center" vertical="center"/>
      <protection locked="0"/>
    </xf>
    <xf numFmtId="0" fontId="6" fillId="56" borderId="19" xfId="9" applyNumberFormat="1" applyFont="1" applyFill="1" applyBorder="1" applyAlignment="1" applyProtection="1">
      <alignment vertical="center"/>
      <protection locked="0"/>
    </xf>
    <xf numFmtId="0" fontId="6" fillId="56" borderId="19" xfId="9" applyNumberFormat="1" applyFont="1" applyFill="1" applyBorder="1" applyAlignment="1" applyProtection="1">
      <alignment horizontal="center" vertical="center"/>
      <protection locked="0"/>
    </xf>
    <xf numFmtId="176" fontId="6" fillId="56" borderId="19" xfId="8" applyNumberFormat="1" applyFont="1" applyFill="1" applyBorder="1" applyAlignment="1" applyProtection="1">
      <alignment horizontal="center" vertical="center"/>
      <protection locked="0"/>
    </xf>
    <xf numFmtId="41" fontId="6" fillId="56" borderId="19" xfId="9" applyFont="1" applyFill="1" applyBorder="1" applyAlignment="1" applyProtection="1">
      <alignment horizontal="right" vertical="center"/>
      <protection locked="0"/>
    </xf>
    <xf numFmtId="10" fontId="6" fillId="56" borderId="19" xfId="2" applyNumberFormat="1" applyFont="1" applyFill="1" applyBorder="1" applyAlignment="1" applyProtection="1">
      <alignment horizontal="center" vertical="center"/>
      <protection locked="0"/>
    </xf>
    <xf numFmtId="10" fontId="6" fillId="56" borderId="19" xfId="7" applyNumberFormat="1" applyFont="1" applyFill="1" applyBorder="1" applyAlignment="1" applyProtection="1">
      <alignment horizontal="center" vertical="center"/>
      <protection locked="0"/>
    </xf>
    <xf numFmtId="0" fontId="6" fillId="56" borderId="19" xfId="10" applyFont="1" applyFill="1" applyBorder="1" applyAlignment="1" applyProtection="1">
      <alignment horizontal="center" vertical="center"/>
      <protection locked="0"/>
    </xf>
    <xf numFmtId="41" fontId="99" fillId="56" borderId="19" xfId="9" applyFont="1" applyFill="1" applyBorder="1" applyAlignment="1" applyProtection="1">
      <alignment horizontal="center" vertical="center"/>
      <protection locked="0"/>
    </xf>
    <xf numFmtId="192" fontId="6" fillId="56" borderId="19" xfId="1" applyNumberFormat="1" applyFont="1" applyFill="1" applyBorder="1" applyAlignment="1" applyProtection="1">
      <alignment horizontal="center" vertical="center"/>
      <protection locked="0"/>
    </xf>
    <xf numFmtId="191" fontId="6" fillId="56" borderId="19" xfId="1" applyNumberFormat="1" applyFont="1" applyFill="1" applyBorder="1" applyAlignment="1" applyProtection="1">
      <alignment horizontal="center" vertical="center"/>
      <protection locked="0"/>
    </xf>
    <xf numFmtId="41" fontId="6" fillId="56" borderId="33" xfId="1" applyFont="1" applyFill="1" applyBorder="1" applyProtection="1">
      <alignment vertical="center"/>
      <protection locked="0"/>
    </xf>
    <xf numFmtId="0" fontId="3" fillId="0" borderId="209" xfId="0" applyFont="1" applyBorder="1">
      <alignment vertical="center"/>
    </xf>
    <xf numFmtId="0" fontId="6" fillId="63" borderId="209" xfId="0" quotePrefix="1" applyFont="1" applyFill="1" applyBorder="1">
      <alignment vertical="center"/>
    </xf>
    <xf numFmtId="0" fontId="6" fillId="63" borderId="209" xfId="0" applyFont="1" applyFill="1" applyBorder="1">
      <alignment vertical="center"/>
    </xf>
    <xf numFmtId="0" fontId="103" fillId="0" borderId="0" xfId="0" applyFont="1">
      <alignment vertical="center"/>
    </xf>
    <xf numFmtId="0" fontId="105" fillId="0" borderId="0" xfId="0" applyFont="1">
      <alignment vertical="center"/>
    </xf>
    <xf numFmtId="0" fontId="106" fillId="0" borderId="0" xfId="0" applyFont="1">
      <alignment vertical="center"/>
    </xf>
    <xf numFmtId="0" fontId="107" fillId="0" borderId="0" xfId="0" applyFont="1">
      <alignment vertical="center"/>
    </xf>
    <xf numFmtId="0" fontId="104" fillId="0" borderId="0" xfId="0" applyFont="1">
      <alignment vertical="center"/>
    </xf>
    <xf numFmtId="0" fontId="109" fillId="0" borderId="0" xfId="0" applyFont="1">
      <alignment vertical="center"/>
    </xf>
    <xf numFmtId="0" fontId="110" fillId="0" borderId="0" xfId="0" applyFont="1">
      <alignment vertical="center"/>
    </xf>
    <xf numFmtId="0" fontId="108" fillId="0" borderId="0" xfId="0" applyFont="1" applyAlignment="1"/>
    <xf numFmtId="0" fontId="108" fillId="0" borderId="0" xfId="0" applyFont="1">
      <alignment vertical="center"/>
    </xf>
    <xf numFmtId="0" fontId="109" fillId="0" borderId="0" xfId="0" applyFont="1" applyAlignment="1"/>
    <xf numFmtId="0" fontId="58" fillId="0" borderId="219" xfId="0" applyFont="1" applyBorder="1">
      <alignment vertical="center"/>
    </xf>
    <xf numFmtId="41" fontId="3" fillId="56" borderId="0" xfId="1" applyFont="1" applyFill="1" applyBorder="1" applyProtection="1">
      <alignment vertical="center"/>
      <protection hidden="1"/>
    </xf>
    <xf numFmtId="41" fontId="3" fillId="0" borderId="187" xfId="1" applyFont="1" applyBorder="1" applyAlignment="1" applyProtection="1">
      <alignment vertical="center"/>
      <protection hidden="1"/>
    </xf>
    <xf numFmtId="176" fontId="3" fillId="0" borderId="213" xfId="2" applyNumberFormat="1" applyFont="1" applyBorder="1" applyProtection="1">
      <alignment vertical="center"/>
      <protection locked="0"/>
    </xf>
    <xf numFmtId="41" fontId="63" fillId="51" borderId="1" xfId="1" applyFont="1" applyFill="1" applyBorder="1" applyProtection="1">
      <alignment vertical="center"/>
      <protection locked="0"/>
    </xf>
    <xf numFmtId="41" fontId="7" fillId="51" borderId="1" xfId="1" applyFont="1" applyFill="1" applyBorder="1" applyProtection="1">
      <alignment vertical="center"/>
      <protection locked="0"/>
    </xf>
    <xf numFmtId="41" fontId="7" fillId="56" borderId="1" xfId="1" applyFont="1" applyFill="1" applyBorder="1" applyProtection="1">
      <alignment vertical="center"/>
      <protection locked="0"/>
    </xf>
    <xf numFmtId="0" fontId="7" fillId="56" borderId="1" xfId="9" applyNumberFormat="1" applyFont="1" applyFill="1" applyBorder="1" applyAlignment="1" applyProtection="1">
      <alignment vertical="center"/>
      <protection locked="0"/>
    </xf>
    <xf numFmtId="0" fontId="7" fillId="56" borderId="195" xfId="9" applyNumberFormat="1" applyFont="1" applyFill="1" applyBorder="1" applyAlignment="1" applyProtection="1">
      <alignment vertical="center"/>
      <protection locked="0"/>
    </xf>
    <xf numFmtId="0" fontId="7" fillId="56" borderId="220" xfId="9" applyNumberFormat="1" applyFont="1" applyFill="1" applyBorder="1" applyAlignment="1" applyProtection="1">
      <alignment vertical="center"/>
      <protection locked="0"/>
    </xf>
    <xf numFmtId="41" fontId="3" fillId="0" borderId="27" xfId="1" applyFont="1" applyBorder="1" applyAlignment="1">
      <alignment horizontal="left" vertical="center"/>
    </xf>
    <xf numFmtId="41" fontId="62" fillId="68" borderId="1" xfId="1" quotePrefix="1" applyFont="1" applyFill="1" applyBorder="1" applyAlignment="1" applyProtection="1">
      <alignment horizontal="center" vertical="center"/>
      <protection locked="0"/>
    </xf>
    <xf numFmtId="176" fontId="62" fillId="68" borderId="1" xfId="2" applyNumberFormat="1" applyFont="1" applyFill="1" applyBorder="1" applyAlignment="1" applyProtection="1">
      <alignment horizontal="center" vertical="center"/>
      <protection locked="0"/>
    </xf>
    <xf numFmtId="41" fontId="62" fillId="68" borderId="1" xfId="1" applyFont="1" applyFill="1" applyBorder="1" applyAlignment="1" applyProtection="1">
      <alignment horizontal="center" vertical="center"/>
      <protection locked="0"/>
    </xf>
    <xf numFmtId="41" fontId="62" fillId="68" borderId="1" xfId="1" applyFont="1" applyFill="1" applyBorder="1" applyProtection="1">
      <alignment vertical="center"/>
      <protection locked="0"/>
    </xf>
    <xf numFmtId="41" fontId="7" fillId="68" borderId="1" xfId="1" applyFont="1" applyFill="1" applyBorder="1" applyProtection="1">
      <alignment vertical="center"/>
      <protection locked="0"/>
    </xf>
    <xf numFmtId="41" fontId="67" fillId="56" borderId="152" xfId="1" applyFont="1" applyFill="1" applyBorder="1" applyAlignment="1">
      <alignment vertical="center"/>
    </xf>
    <xf numFmtId="41" fontId="67" fillId="56" borderId="191" xfId="1" applyFont="1" applyFill="1" applyBorder="1" applyAlignment="1">
      <alignment vertical="center"/>
    </xf>
    <xf numFmtId="41" fontId="67" fillId="56" borderId="192" xfId="1" applyFont="1" applyFill="1" applyBorder="1" applyAlignment="1">
      <alignment vertical="center"/>
    </xf>
    <xf numFmtId="41" fontId="67" fillId="56" borderId="0" xfId="1" applyFont="1" applyFill="1" applyBorder="1" applyAlignment="1">
      <alignment vertical="center"/>
    </xf>
    <xf numFmtId="41" fontId="67" fillId="56" borderId="73" xfId="1" applyFont="1" applyFill="1" applyBorder="1" applyAlignment="1">
      <alignment vertical="center"/>
    </xf>
    <xf numFmtId="41" fontId="67" fillId="56" borderId="147" xfId="1" applyFont="1" applyFill="1" applyBorder="1" applyAlignment="1">
      <alignment vertical="center"/>
    </xf>
    <xf numFmtId="41" fontId="67" fillId="56" borderId="151" xfId="1" applyFont="1" applyFill="1" applyBorder="1" applyAlignment="1">
      <alignment vertical="center"/>
    </xf>
    <xf numFmtId="41" fontId="67" fillId="56" borderId="187" xfId="1" applyFont="1" applyFill="1" applyBorder="1" applyAlignment="1">
      <alignment vertical="center"/>
    </xf>
    <xf numFmtId="0" fontId="6" fillId="69" borderId="19" xfId="10" applyFont="1" applyFill="1" applyBorder="1" applyAlignment="1" applyProtection="1">
      <alignment horizontal="center" vertical="center"/>
      <protection locked="0"/>
    </xf>
    <xf numFmtId="41" fontId="99" fillId="69" borderId="19" xfId="9" applyFont="1" applyFill="1" applyBorder="1" applyAlignment="1" applyProtection="1">
      <alignment horizontal="center" vertical="center"/>
      <protection locked="0"/>
    </xf>
    <xf numFmtId="41" fontId="7" fillId="0" borderId="33" xfId="1" applyFont="1" applyFill="1" applyBorder="1" applyAlignment="1" applyProtection="1">
      <alignment horizontal="left" vertical="center"/>
      <protection locked="0"/>
    </xf>
    <xf numFmtId="0" fontId="91" fillId="0" borderId="0" xfId="0" applyFont="1">
      <alignment vertical="center"/>
    </xf>
    <xf numFmtId="0" fontId="5" fillId="0" borderId="0" xfId="0" applyFont="1">
      <alignment vertical="center"/>
    </xf>
    <xf numFmtId="0" fontId="111" fillId="0" borderId="0" xfId="0" applyFont="1">
      <alignment vertical="center"/>
    </xf>
    <xf numFmtId="0" fontId="107" fillId="0" borderId="0" xfId="0" quotePrefix="1" applyFont="1">
      <alignment vertical="center"/>
    </xf>
    <xf numFmtId="0" fontId="115" fillId="71" borderId="224" xfId="0" applyFont="1" applyFill="1" applyBorder="1" applyAlignment="1">
      <alignment horizontal="center" vertical="center" wrapText="1"/>
    </xf>
    <xf numFmtId="0" fontId="117" fillId="0" borderId="0" xfId="0" applyFont="1">
      <alignment vertical="center"/>
    </xf>
    <xf numFmtId="0" fontId="116" fillId="0" borderId="1" xfId="0" applyFont="1" applyBorder="1" applyAlignment="1">
      <alignment horizontal="center" vertical="center" wrapText="1"/>
    </xf>
    <xf numFmtId="0" fontId="116" fillId="0" borderId="224" xfId="0" applyFont="1" applyBorder="1" applyAlignment="1">
      <alignment horizontal="center" vertical="center" wrapText="1"/>
    </xf>
    <xf numFmtId="0" fontId="114" fillId="0" borderId="195" xfId="0" applyFont="1" applyBorder="1" applyAlignment="1">
      <alignment horizontal="center" vertical="center"/>
    </xf>
    <xf numFmtId="0" fontId="5" fillId="0" borderId="0" xfId="0" quotePrefix="1" applyFont="1">
      <alignment vertical="center"/>
    </xf>
    <xf numFmtId="0" fontId="118" fillId="70" borderId="0" xfId="0" quotePrefix="1" applyFont="1" applyFill="1" applyAlignment="1">
      <alignment vertical="top"/>
    </xf>
    <xf numFmtId="0" fontId="118" fillId="70" borderId="0" xfId="0" applyFont="1" applyFill="1" applyAlignment="1">
      <alignment wrapText="1"/>
    </xf>
    <xf numFmtId="0" fontId="118" fillId="70" borderId="0" xfId="0" applyFont="1" applyFill="1" applyAlignment="1">
      <alignment horizontal="right"/>
    </xf>
    <xf numFmtId="0" fontId="108" fillId="70" borderId="0" xfId="0" quotePrefix="1" applyFont="1" applyFill="1" applyAlignment="1">
      <alignment horizontal="right" vertical="top"/>
    </xf>
    <xf numFmtId="0" fontId="118" fillId="70" borderId="0" xfId="0" applyFont="1" applyFill="1" applyAlignment="1">
      <alignment horizontal="right" vertical="center"/>
    </xf>
    <xf numFmtId="0" fontId="118" fillId="70" borderId="0" xfId="0" applyFont="1" applyFill="1" applyAlignment="1"/>
    <xf numFmtId="0" fontId="119" fillId="70" borderId="0" xfId="0" applyFont="1" applyFill="1" applyAlignment="1"/>
    <xf numFmtId="0" fontId="120" fillId="0" borderId="0" xfId="0" applyFont="1" applyAlignment="1"/>
    <xf numFmtId="0" fontId="106" fillId="0" borderId="0" xfId="0" applyFont="1" applyAlignment="1"/>
    <xf numFmtId="0" fontId="0" fillId="70" borderId="0" xfId="0" applyFill="1">
      <alignment vertical="center"/>
    </xf>
    <xf numFmtId="0" fontId="7" fillId="56" borderId="231" xfId="9" applyNumberFormat="1" applyFont="1" applyFill="1" applyBorder="1" applyAlignment="1" applyProtection="1">
      <alignment vertical="center"/>
      <protection locked="0"/>
    </xf>
    <xf numFmtId="41" fontId="63" fillId="51" borderId="31" xfId="1" applyFont="1" applyFill="1" applyBorder="1" applyProtection="1">
      <alignment vertical="center"/>
      <protection locked="0"/>
    </xf>
    <xf numFmtId="41" fontId="7" fillId="0" borderId="232" xfId="1" applyFont="1" applyFill="1" applyBorder="1" applyProtection="1">
      <alignment vertical="center"/>
      <protection locked="0"/>
    </xf>
    <xf numFmtId="41" fontId="7" fillId="0" borderId="233" xfId="1" applyFont="1" applyFill="1" applyBorder="1" applyProtection="1">
      <alignment vertical="center"/>
      <protection locked="0"/>
    </xf>
    <xf numFmtId="41" fontId="7" fillId="0" borderId="52" xfId="1" applyFont="1" applyFill="1" applyBorder="1" applyProtection="1">
      <alignment vertical="center"/>
      <protection locked="0"/>
    </xf>
    <xf numFmtId="41" fontId="7" fillId="0" borderId="72" xfId="1" applyFont="1" applyFill="1" applyBorder="1" applyProtection="1">
      <alignment vertical="center"/>
      <protection locked="0"/>
    </xf>
    <xf numFmtId="41" fontId="7" fillId="0" borderId="234" xfId="1" applyFont="1" applyFill="1" applyBorder="1" applyProtection="1">
      <alignment vertical="center"/>
      <protection locked="0"/>
    </xf>
    <xf numFmtId="41" fontId="7" fillId="0" borderId="235" xfId="1" applyFont="1" applyFill="1" applyBorder="1" applyProtection="1">
      <alignment vertical="center"/>
      <protection locked="0"/>
    </xf>
    <xf numFmtId="41" fontId="7" fillId="0" borderId="236" xfId="1" applyFont="1" applyFill="1" applyBorder="1" applyProtection="1">
      <alignment vertical="center"/>
      <protection locked="0"/>
    </xf>
    <xf numFmtId="41" fontId="7" fillId="0" borderId="237" xfId="1" applyFont="1" applyFill="1" applyBorder="1" applyProtection="1">
      <alignment vertical="center"/>
      <protection locked="0"/>
    </xf>
    <xf numFmtId="41" fontId="7" fillId="0" borderId="238" xfId="1" applyFont="1" applyFill="1" applyBorder="1" applyProtection="1">
      <alignment vertical="center"/>
      <protection locked="0"/>
    </xf>
    <xf numFmtId="41" fontId="7" fillId="0" borderId="239" xfId="1" applyFont="1" applyFill="1" applyBorder="1" applyProtection="1">
      <alignment vertical="center"/>
      <protection locked="0"/>
    </xf>
    <xf numFmtId="0" fontId="122" fillId="56" borderId="195" xfId="0" applyFont="1" applyFill="1" applyBorder="1" applyAlignment="1">
      <alignment horizontal="center" vertical="center"/>
    </xf>
    <xf numFmtId="0" fontId="123" fillId="56" borderId="1" xfId="0" applyFont="1" applyFill="1" applyBorder="1" applyAlignment="1">
      <alignment horizontal="center" vertical="center"/>
    </xf>
    <xf numFmtId="0" fontId="123" fillId="56" borderId="1" xfId="0" applyFont="1" applyFill="1" applyBorder="1" applyAlignment="1">
      <alignment vertical="center" wrapText="1"/>
    </xf>
    <xf numFmtId="0" fontId="0" fillId="72" borderId="24" xfId="0" applyFill="1" applyBorder="1" applyProtection="1">
      <alignment vertical="center"/>
      <protection locked="0"/>
    </xf>
    <xf numFmtId="0" fontId="0" fillId="72" borderId="24" xfId="0" applyFill="1" applyBorder="1" applyAlignment="1" applyProtection="1">
      <alignment horizontal="center" vertical="center"/>
      <protection locked="0"/>
    </xf>
    <xf numFmtId="0" fontId="59" fillId="72" borderId="19" xfId="7" applyFont="1" applyFill="1" applyBorder="1" applyAlignment="1" applyProtection="1">
      <alignment horizontal="center" vertical="center"/>
      <protection locked="0"/>
    </xf>
    <xf numFmtId="176" fontId="6" fillId="72" borderId="19" xfId="2" applyNumberFormat="1" applyFont="1" applyFill="1" applyBorder="1" applyAlignment="1" applyProtection="1">
      <alignment horizontal="center" vertical="center"/>
      <protection locked="0"/>
    </xf>
    <xf numFmtId="176" fontId="7" fillId="72" borderId="19" xfId="7" applyNumberFormat="1" applyFont="1" applyFill="1" applyBorder="1" applyAlignment="1" applyProtection="1">
      <alignment horizontal="center" vertical="center"/>
      <protection locked="0"/>
    </xf>
    <xf numFmtId="176" fontId="0" fillId="72" borderId="21" xfId="2" applyNumberFormat="1" applyFont="1" applyFill="1" applyBorder="1" applyProtection="1">
      <alignment vertical="center"/>
      <protection locked="0"/>
    </xf>
    <xf numFmtId="0" fontId="0" fillId="72" borderId="21" xfId="0" applyFill="1" applyBorder="1" applyProtection="1">
      <alignment vertical="center"/>
      <protection locked="0"/>
    </xf>
    <xf numFmtId="0" fontId="75" fillId="72" borderId="21" xfId="0" applyFont="1" applyFill="1" applyBorder="1" applyProtection="1">
      <alignment vertical="center"/>
      <protection locked="0"/>
    </xf>
    <xf numFmtId="0" fontId="91" fillId="72" borderId="21" xfId="0" applyFont="1" applyFill="1" applyBorder="1" applyAlignment="1" applyProtection="1">
      <alignment horizontal="center" vertical="center"/>
      <protection locked="0"/>
    </xf>
    <xf numFmtId="176" fontId="6" fillId="72" borderId="19" xfId="7" applyNumberFormat="1" applyFont="1" applyFill="1" applyBorder="1" applyAlignment="1" applyProtection="1">
      <alignment horizontal="center" vertical="center"/>
      <protection locked="0"/>
    </xf>
    <xf numFmtId="176" fontId="7" fillId="72" borderId="19" xfId="9" applyNumberFormat="1" applyFont="1" applyFill="1" applyBorder="1" applyAlignment="1" applyProtection="1">
      <alignment horizontal="center" vertical="center"/>
      <protection locked="0"/>
    </xf>
    <xf numFmtId="176" fontId="74" fillId="72" borderId="19" xfId="7" applyNumberFormat="1" applyFont="1" applyFill="1" applyBorder="1" applyAlignment="1" applyProtection="1">
      <alignment horizontal="center" vertical="center"/>
      <protection locked="0"/>
    </xf>
    <xf numFmtId="0" fontId="7" fillId="72" borderId="19" xfId="7" applyFont="1" applyFill="1" applyBorder="1" applyAlignment="1" applyProtection="1">
      <alignment horizontal="center" vertical="center"/>
      <protection locked="0"/>
    </xf>
    <xf numFmtId="0" fontId="0" fillId="0" borderId="209" xfId="0" quotePrefix="1" applyBorder="1">
      <alignment vertical="center"/>
    </xf>
    <xf numFmtId="0" fontId="91" fillId="0" borderId="209" xfId="0" quotePrefix="1" applyFont="1" applyBorder="1">
      <alignment vertical="center"/>
    </xf>
    <xf numFmtId="0" fontId="111" fillId="0" borderId="209" xfId="0" quotePrefix="1" applyFont="1" applyBorder="1">
      <alignment vertical="center"/>
    </xf>
    <xf numFmtId="0" fontId="124" fillId="56" borderId="1" xfId="9" applyNumberFormat="1" applyFont="1" applyFill="1" applyBorder="1" applyAlignment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56" borderId="1" xfId="0" applyFill="1" applyBorder="1" applyAlignment="1">
      <alignment horizontal="left" vertical="center"/>
    </xf>
    <xf numFmtId="0" fontId="0" fillId="0" borderId="209" xfId="0" applyBorder="1">
      <alignment vertical="center"/>
    </xf>
    <xf numFmtId="0" fontId="0" fillId="56" borderId="1" xfId="0" applyFill="1" applyBorder="1">
      <alignment vertical="center"/>
    </xf>
    <xf numFmtId="41" fontId="6" fillId="56" borderId="34" xfId="1" applyFont="1" applyFill="1" applyBorder="1" applyProtection="1">
      <alignment vertical="center"/>
      <protection locked="0"/>
    </xf>
    <xf numFmtId="41" fontId="0" fillId="0" borderId="21" xfId="0" applyNumberFormat="1" applyBorder="1" applyProtection="1">
      <alignment vertical="center"/>
      <protection locked="0"/>
    </xf>
    <xf numFmtId="10" fontId="0" fillId="0" borderId="21" xfId="2" applyNumberFormat="1" applyFont="1" applyBorder="1" applyProtection="1">
      <alignment vertical="center"/>
      <protection locked="0"/>
    </xf>
    <xf numFmtId="10" fontId="7" fillId="0" borderId="19" xfId="8" applyNumberFormat="1" applyFont="1" applyFill="1" applyBorder="1" applyAlignment="1" applyProtection="1">
      <alignment horizontal="center" vertical="center"/>
      <protection locked="0"/>
    </xf>
    <xf numFmtId="0" fontId="124" fillId="51" borderId="1" xfId="9" applyNumberFormat="1" applyFont="1" applyFill="1" applyBorder="1" applyAlignment="1" applyProtection="1">
      <alignment vertical="center"/>
      <protection locked="0"/>
    </xf>
    <xf numFmtId="0" fontId="5" fillId="51" borderId="1" xfId="0" applyFont="1" applyFill="1" applyBorder="1">
      <alignment vertical="center"/>
    </xf>
    <xf numFmtId="0" fontId="5" fillId="51" borderId="1" xfId="0" applyFont="1" applyFill="1" applyBorder="1" applyAlignment="1">
      <alignment horizontal="left" vertical="center"/>
    </xf>
    <xf numFmtId="0" fontId="123" fillId="56" borderId="195" xfId="0" applyFont="1" applyFill="1" applyBorder="1" applyAlignment="1">
      <alignment horizontal="center" vertical="center" wrapText="1"/>
    </xf>
    <xf numFmtId="0" fontId="6" fillId="56" borderId="0" xfId="9" applyNumberFormat="1" applyFont="1" applyFill="1" applyBorder="1" applyAlignment="1" applyProtection="1">
      <alignment vertical="center"/>
      <protection locked="0"/>
    </xf>
    <xf numFmtId="41" fontId="124" fillId="56" borderId="1" xfId="1" applyFont="1" applyFill="1" applyBorder="1" applyProtection="1">
      <alignment vertical="center"/>
      <protection locked="0"/>
    </xf>
    <xf numFmtId="41" fontId="3" fillId="0" borderId="39" xfId="1" applyFont="1" applyBorder="1" applyAlignment="1" applyProtection="1">
      <alignment horizontal="center" vertical="center"/>
      <protection hidden="1"/>
    </xf>
    <xf numFmtId="41" fontId="3" fillId="0" borderId="63" xfId="1" applyFont="1" applyBorder="1" applyAlignment="1" applyProtection="1">
      <alignment horizontal="center" vertical="center"/>
      <protection hidden="1"/>
    </xf>
    <xf numFmtId="41" fontId="3" fillId="0" borderId="64" xfId="1" applyFont="1" applyBorder="1" applyAlignment="1" applyProtection="1">
      <alignment horizontal="center" vertical="center"/>
      <protection hidden="1"/>
    </xf>
    <xf numFmtId="176" fontId="7" fillId="0" borderId="19" xfId="2" applyNumberFormat="1" applyFont="1" applyFill="1" applyBorder="1" applyAlignment="1" applyProtection="1">
      <alignment horizontal="center" vertical="center"/>
      <protection locked="0"/>
    </xf>
    <xf numFmtId="176" fontId="3" fillId="0" borderId="213" xfId="1" applyNumberFormat="1" applyFont="1" applyBorder="1" applyProtection="1">
      <alignment vertical="center"/>
      <protection locked="0"/>
    </xf>
    <xf numFmtId="41" fontId="5" fillId="56" borderId="1" xfId="1" applyFont="1" applyFill="1" applyBorder="1" applyProtection="1">
      <alignment vertical="center"/>
      <protection locked="0"/>
    </xf>
    <xf numFmtId="41" fontId="6" fillId="56" borderId="85" xfId="1" applyFont="1" applyFill="1" applyBorder="1" applyProtection="1">
      <alignment vertical="center"/>
      <protection locked="0"/>
    </xf>
    <xf numFmtId="41" fontId="6" fillId="56" borderId="1" xfId="1" applyFont="1" applyFill="1" applyBorder="1" applyProtection="1">
      <alignment vertical="center"/>
      <protection locked="0"/>
    </xf>
    <xf numFmtId="41" fontId="7" fillId="0" borderId="195" xfId="1" applyFont="1" applyFill="1" applyBorder="1" applyProtection="1">
      <alignment vertical="center"/>
      <protection locked="0"/>
    </xf>
    <xf numFmtId="41" fontId="7" fillId="0" borderId="231" xfId="1" applyFont="1" applyFill="1" applyBorder="1" applyProtection="1">
      <alignment vertical="center"/>
      <protection locked="0"/>
    </xf>
    <xf numFmtId="41" fontId="6" fillId="56" borderId="231" xfId="1" applyFont="1" applyFill="1" applyBorder="1" applyProtection="1">
      <alignment vertical="center"/>
      <protection locked="0"/>
    </xf>
    <xf numFmtId="0" fontId="0" fillId="56" borderId="209" xfId="0" quotePrefix="1" applyFill="1" applyBorder="1">
      <alignment vertical="center"/>
    </xf>
    <xf numFmtId="41" fontId="5" fillId="56" borderId="1" xfId="0" applyNumberFormat="1" applyFont="1" applyFill="1" applyBorder="1">
      <alignment vertical="center"/>
    </xf>
    <xf numFmtId="0" fontId="5" fillId="56" borderId="1" xfId="0" applyFont="1" applyFill="1" applyBorder="1">
      <alignment vertical="center"/>
    </xf>
    <xf numFmtId="0" fontId="5" fillId="56" borderId="1" xfId="0" applyFont="1" applyFill="1" applyBorder="1" applyAlignment="1">
      <alignment horizontal="left" vertical="center"/>
    </xf>
    <xf numFmtId="0" fontId="5" fillId="56" borderId="209" xfId="0" applyFont="1" applyFill="1" applyBorder="1">
      <alignment vertical="center"/>
    </xf>
    <xf numFmtId="41" fontId="125" fillId="56" borderId="174" xfId="1" applyFont="1" applyFill="1" applyBorder="1" applyAlignment="1">
      <alignment horizontal="left" vertical="center"/>
    </xf>
    <xf numFmtId="41" fontId="125" fillId="56" borderId="0" xfId="1" applyFont="1" applyFill="1" applyBorder="1" applyAlignment="1">
      <alignment horizontal="left" vertical="center"/>
    </xf>
    <xf numFmtId="41" fontId="64" fillId="66" borderId="217" xfId="1" applyFont="1" applyFill="1" applyBorder="1" applyAlignment="1">
      <alignment horizontal="left" vertical="center"/>
    </xf>
    <xf numFmtId="41" fontId="64" fillId="66" borderId="2" xfId="1" applyFont="1" applyFill="1" applyBorder="1" applyAlignment="1">
      <alignment horizontal="left" vertical="center"/>
    </xf>
    <xf numFmtId="41" fontId="64" fillId="66" borderId="218" xfId="1" applyFont="1" applyFill="1" applyBorder="1" applyAlignment="1">
      <alignment horizontal="left" vertical="center"/>
    </xf>
    <xf numFmtId="41" fontId="59" fillId="67" borderId="193" xfId="1" applyFont="1" applyFill="1" applyBorder="1" applyAlignment="1" applyProtection="1">
      <alignment horizontal="center" vertical="center"/>
      <protection hidden="1"/>
    </xf>
    <xf numFmtId="10" fontId="63" fillId="51" borderId="193" xfId="2" applyNumberFormat="1" applyFont="1" applyFill="1" applyBorder="1" applyAlignment="1">
      <alignment horizontal="center" vertical="center"/>
    </xf>
    <xf numFmtId="10" fontId="63" fillId="51" borderId="193" xfId="2" applyNumberFormat="1" applyFont="1" applyFill="1" applyBorder="1" applyAlignment="1" applyProtection="1">
      <alignment horizontal="center" vertical="center"/>
      <protection hidden="1"/>
    </xf>
    <xf numFmtId="41" fontId="58" fillId="55" borderId="35" xfId="1" applyFont="1" applyFill="1" applyBorder="1" applyAlignment="1" applyProtection="1">
      <alignment horizontal="left" vertical="center"/>
      <protection hidden="1"/>
    </xf>
    <xf numFmtId="41" fontId="58" fillId="55" borderId="36" xfId="1" applyFont="1" applyFill="1" applyBorder="1" applyAlignment="1" applyProtection="1">
      <alignment horizontal="left" vertical="center"/>
      <protection hidden="1"/>
    </xf>
    <xf numFmtId="41" fontId="58" fillId="55" borderId="40" xfId="1" applyFont="1" applyFill="1" applyBorder="1" applyAlignment="1" applyProtection="1">
      <alignment horizontal="left" vertical="center"/>
      <protection hidden="1"/>
    </xf>
    <xf numFmtId="41" fontId="63" fillId="55" borderId="35" xfId="1" applyFont="1" applyFill="1" applyBorder="1" applyAlignment="1" applyProtection="1">
      <alignment horizontal="left" vertical="center"/>
      <protection hidden="1"/>
    </xf>
    <xf numFmtId="41" fontId="63" fillId="55" borderId="36" xfId="1" applyFont="1" applyFill="1" applyBorder="1" applyAlignment="1" applyProtection="1">
      <alignment horizontal="left" vertical="center"/>
      <protection hidden="1"/>
    </xf>
    <xf numFmtId="41" fontId="63" fillId="55" borderId="40" xfId="1" applyFont="1" applyFill="1" applyBorder="1" applyAlignment="1" applyProtection="1">
      <alignment horizontal="left" vertical="center"/>
      <protection hidden="1"/>
    </xf>
    <xf numFmtId="10" fontId="65" fillId="0" borderId="45" xfId="1" applyNumberFormat="1" applyFont="1" applyBorder="1" applyAlignment="1" applyProtection="1">
      <alignment horizontal="center" vertical="center"/>
      <protection hidden="1"/>
    </xf>
    <xf numFmtId="41" fontId="65" fillId="0" borderId="33" xfId="1" applyFont="1" applyBorder="1" applyAlignment="1" applyProtection="1">
      <alignment horizontal="center" vertical="center"/>
      <protection hidden="1"/>
    </xf>
    <xf numFmtId="41" fontId="58" fillId="0" borderId="94" xfId="1" applyFont="1" applyBorder="1" applyAlignment="1" applyProtection="1">
      <alignment horizontal="center" vertical="center"/>
      <protection hidden="1"/>
    </xf>
    <xf numFmtId="41" fontId="58" fillId="0" borderId="92" xfId="1" applyFont="1" applyBorder="1" applyAlignment="1" applyProtection="1">
      <alignment horizontal="center" vertical="center"/>
      <protection hidden="1"/>
    </xf>
    <xf numFmtId="41" fontId="58" fillId="0" borderId="95" xfId="1" applyFont="1" applyBorder="1" applyAlignment="1" applyProtection="1">
      <alignment horizontal="center" vertical="center"/>
      <protection hidden="1"/>
    </xf>
    <xf numFmtId="186" fontId="3" fillId="0" borderId="67" xfId="1" applyNumberFormat="1" applyFont="1" applyBorder="1" applyAlignment="1" applyProtection="1">
      <alignment horizontal="right" vertical="center"/>
      <protection hidden="1"/>
    </xf>
    <xf numFmtId="186" fontId="3" fillId="0" borderId="65" xfId="1" applyNumberFormat="1" applyFont="1" applyBorder="1" applyAlignment="1" applyProtection="1">
      <alignment horizontal="right" vertical="center"/>
      <protection hidden="1"/>
    </xf>
    <xf numFmtId="186" fontId="3" fillId="0" borderId="68" xfId="1" applyNumberFormat="1" applyFont="1" applyBorder="1" applyAlignment="1" applyProtection="1">
      <alignment horizontal="right" vertical="center"/>
      <protection hidden="1"/>
    </xf>
    <xf numFmtId="41" fontId="3" fillId="0" borderId="45" xfId="1" applyFont="1" applyBorder="1" applyAlignment="1" applyProtection="1">
      <alignment horizontal="center" vertical="center"/>
      <protection hidden="1"/>
    </xf>
    <xf numFmtId="41" fontId="3" fillId="0" borderId="33" xfId="1" applyFont="1" applyBorder="1" applyAlignment="1" applyProtection="1">
      <alignment horizontal="center" vertical="center"/>
      <protection hidden="1"/>
    </xf>
    <xf numFmtId="41" fontId="3" fillId="0" borderId="46" xfId="1" applyFont="1" applyBorder="1" applyAlignment="1" applyProtection="1">
      <alignment horizontal="center" vertical="center"/>
      <protection hidden="1"/>
    </xf>
    <xf numFmtId="41" fontId="3" fillId="0" borderId="87" xfId="1" applyFont="1" applyBorder="1" applyAlignment="1" applyProtection="1">
      <alignment horizontal="center" vertical="center"/>
      <protection hidden="1"/>
    </xf>
    <xf numFmtId="41" fontId="3" fillId="0" borderId="85" xfId="1" applyFont="1" applyBorder="1" applyAlignment="1" applyProtection="1">
      <alignment horizontal="center" vertical="center"/>
      <protection hidden="1"/>
    </xf>
    <xf numFmtId="41" fontId="3" fillId="0" borderId="88" xfId="1" applyFont="1" applyBorder="1" applyAlignment="1" applyProtection="1">
      <alignment horizontal="center" vertical="center"/>
      <protection hidden="1"/>
    </xf>
    <xf numFmtId="195" fontId="73" fillId="56" borderId="148" xfId="1" applyNumberFormat="1" applyFont="1" applyFill="1" applyBorder="1" applyAlignment="1" applyProtection="1">
      <alignment horizontal="left" vertical="center"/>
      <protection hidden="1"/>
    </xf>
    <xf numFmtId="195" fontId="73" fillId="56" borderId="149" xfId="1" applyNumberFormat="1" applyFont="1" applyFill="1" applyBorder="1" applyAlignment="1" applyProtection="1">
      <alignment horizontal="left" vertical="center"/>
      <protection hidden="1"/>
    </xf>
    <xf numFmtId="195" fontId="73" fillId="56" borderId="150" xfId="1" applyNumberFormat="1" applyFont="1" applyFill="1" applyBorder="1" applyAlignment="1" applyProtection="1">
      <alignment horizontal="left" vertical="center"/>
      <protection hidden="1"/>
    </xf>
    <xf numFmtId="41" fontId="58" fillId="0" borderId="96" xfId="1" applyFont="1" applyBorder="1" applyAlignment="1" applyProtection="1">
      <alignment horizontal="center" vertical="center"/>
      <protection hidden="1"/>
    </xf>
    <xf numFmtId="41" fontId="58" fillId="0" borderId="97" xfId="1" applyFont="1" applyBorder="1" applyAlignment="1" applyProtection="1">
      <alignment horizontal="center" vertical="center"/>
      <protection hidden="1"/>
    </xf>
    <xf numFmtId="41" fontId="3" fillId="0" borderId="89" xfId="1" applyFont="1" applyBorder="1" applyAlignment="1" applyProtection="1">
      <alignment horizontal="center" vertical="center"/>
      <protection hidden="1"/>
    </xf>
    <xf numFmtId="41" fontId="3" fillId="0" borderId="90" xfId="1" applyFont="1" applyBorder="1" applyAlignment="1" applyProtection="1">
      <alignment horizontal="center" vertical="center"/>
      <protection hidden="1"/>
    </xf>
    <xf numFmtId="41" fontId="82" fillId="0" borderId="148" xfId="1" applyFont="1" applyBorder="1" applyAlignment="1" applyProtection="1">
      <alignment horizontal="center" vertical="center"/>
      <protection hidden="1"/>
    </xf>
    <xf numFmtId="41" fontId="82" fillId="0" borderId="149" xfId="1" applyFont="1" applyBorder="1" applyAlignment="1" applyProtection="1">
      <alignment horizontal="center" vertical="center"/>
      <protection hidden="1"/>
    </xf>
    <xf numFmtId="41" fontId="82" fillId="0" borderId="150" xfId="1" applyFont="1" applyBorder="1" applyAlignment="1" applyProtection="1">
      <alignment horizontal="center" vertical="center"/>
      <protection hidden="1"/>
    </xf>
    <xf numFmtId="41" fontId="3" fillId="0" borderId="42" xfId="1" applyFont="1" applyBorder="1" applyAlignment="1" applyProtection="1">
      <alignment horizontal="center" vertical="center"/>
      <protection hidden="1"/>
    </xf>
    <xf numFmtId="41" fontId="3" fillId="0" borderId="34" xfId="1" applyFont="1" applyBorder="1" applyAlignment="1" applyProtection="1">
      <alignment horizontal="center" vertical="center"/>
      <protection hidden="1"/>
    </xf>
    <xf numFmtId="41" fontId="3" fillId="0" borderId="82" xfId="1" applyFont="1" applyBorder="1" applyAlignment="1" applyProtection="1">
      <alignment horizontal="center" vertical="center"/>
      <protection hidden="1"/>
    </xf>
    <xf numFmtId="41" fontId="3" fillId="0" borderId="71" xfId="1" applyFont="1" applyBorder="1" applyAlignment="1" applyProtection="1">
      <alignment horizontal="center" vertical="center"/>
      <protection hidden="1"/>
    </xf>
    <xf numFmtId="41" fontId="3" fillId="0" borderId="83" xfId="1" applyFont="1" applyBorder="1" applyAlignment="1" applyProtection="1">
      <alignment horizontal="center" vertical="center"/>
      <protection hidden="1"/>
    </xf>
    <xf numFmtId="10" fontId="65" fillId="0" borderId="42" xfId="1" applyNumberFormat="1" applyFont="1" applyBorder="1" applyAlignment="1" applyProtection="1">
      <alignment horizontal="center" vertical="center"/>
      <protection hidden="1"/>
    </xf>
    <xf numFmtId="10" fontId="63" fillId="51" borderId="47" xfId="1" applyNumberFormat="1" applyFont="1" applyFill="1" applyBorder="1" applyAlignment="1" applyProtection="1">
      <alignment horizontal="center" vertical="center"/>
      <protection locked="0" hidden="1"/>
    </xf>
    <xf numFmtId="10" fontId="63" fillId="51" borderId="36" xfId="1" applyNumberFormat="1" applyFont="1" applyFill="1" applyBorder="1" applyAlignment="1" applyProtection="1">
      <alignment horizontal="center" vertical="center"/>
      <protection locked="0" hidden="1"/>
    </xf>
    <xf numFmtId="41" fontId="64" fillId="54" borderId="32" xfId="1" applyFont="1" applyFill="1" applyBorder="1" applyAlignment="1" applyProtection="1">
      <alignment horizontal="left" vertical="center"/>
      <protection hidden="1"/>
    </xf>
    <xf numFmtId="41" fontId="64" fillId="54" borderId="33" xfId="1" applyFont="1" applyFill="1" applyBorder="1" applyAlignment="1" applyProtection="1">
      <alignment horizontal="left" vertical="center"/>
      <protection hidden="1"/>
    </xf>
    <xf numFmtId="41" fontId="64" fillId="54" borderId="39" xfId="1" applyFont="1" applyFill="1" applyBorder="1" applyAlignment="1" applyProtection="1">
      <alignment horizontal="left" vertical="center"/>
      <protection hidden="1"/>
    </xf>
    <xf numFmtId="41" fontId="82" fillId="56" borderId="148" xfId="1" applyFont="1" applyFill="1" applyBorder="1" applyAlignment="1" applyProtection="1">
      <alignment horizontal="left" vertical="center"/>
      <protection hidden="1"/>
    </xf>
    <xf numFmtId="0" fontId="82" fillId="56" borderId="149" xfId="0" applyFont="1" applyFill="1" applyBorder="1">
      <alignment vertical="center"/>
    </xf>
    <xf numFmtId="10" fontId="63" fillId="51" borderId="49" xfId="1" applyNumberFormat="1" applyFont="1" applyFill="1" applyBorder="1" applyAlignment="1" applyProtection="1">
      <alignment horizontal="center" vertical="center"/>
      <protection locked="0" hidden="1"/>
    </xf>
    <xf numFmtId="10" fontId="63" fillId="51" borderId="30" xfId="1" applyNumberFormat="1" applyFont="1" applyFill="1" applyBorder="1" applyAlignment="1" applyProtection="1">
      <alignment horizontal="center" vertical="center"/>
      <protection locked="0" hidden="1"/>
    </xf>
    <xf numFmtId="194" fontId="3" fillId="0" borderId="30" xfId="1" applyNumberFormat="1" applyFont="1" applyBorder="1" applyAlignment="1" applyProtection="1">
      <alignment horizontal="center" vertical="center"/>
      <protection hidden="1"/>
    </xf>
    <xf numFmtId="194" fontId="3" fillId="0" borderId="50" xfId="1" applyNumberFormat="1" applyFont="1" applyBorder="1" applyAlignment="1" applyProtection="1">
      <alignment horizontal="center" vertical="center"/>
      <protection hidden="1"/>
    </xf>
    <xf numFmtId="41" fontId="58" fillId="55" borderId="153" xfId="1" applyFont="1" applyFill="1" applyBorder="1" applyAlignment="1" applyProtection="1">
      <alignment horizontal="left" vertical="center"/>
      <protection hidden="1"/>
    </xf>
    <xf numFmtId="41" fontId="58" fillId="55" borderId="154" xfId="1" applyFont="1" applyFill="1" applyBorder="1" applyAlignment="1" applyProtection="1">
      <alignment horizontal="left" vertical="center"/>
      <protection hidden="1"/>
    </xf>
    <xf numFmtId="41" fontId="58" fillId="55" borderId="155" xfId="1" applyFont="1" applyFill="1" applyBorder="1" applyAlignment="1" applyProtection="1">
      <alignment horizontal="left" vertical="center"/>
      <protection hidden="1"/>
    </xf>
    <xf numFmtId="41" fontId="58" fillId="55" borderId="32" xfId="1" applyFont="1" applyFill="1" applyBorder="1" applyAlignment="1" applyProtection="1">
      <alignment horizontal="left" vertical="center"/>
      <protection hidden="1"/>
    </xf>
    <xf numFmtId="41" fontId="58" fillId="55" borderId="33" xfId="1" applyFont="1" applyFill="1" applyBorder="1" applyAlignment="1" applyProtection="1">
      <alignment horizontal="left" vertical="center"/>
      <protection hidden="1"/>
    </xf>
    <xf numFmtId="41" fontId="58" fillId="55" borderId="39" xfId="1" applyFont="1" applyFill="1" applyBorder="1" applyAlignment="1" applyProtection="1">
      <alignment horizontal="left" vertical="center"/>
      <protection hidden="1"/>
    </xf>
    <xf numFmtId="41" fontId="64" fillId="54" borderId="45" xfId="1" applyFont="1" applyFill="1" applyBorder="1" applyAlignment="1" applyProtection="1">
      <alignment horizontal="center" vertical="center"/>
      <protection hidden="1"/>
    </xf>
    <xf numFmtId="41" fontId="64" fillId="54" borderId="33" xfId="1" applyFont="1" applyFill="1" applyBorder="1" applyAlignment="1" applyProtection="1">
      <alignment horizontal="center" vertical="center"/>
      <protection hidden="1"/>
    </xf>
    <xf numFmtId="41" fontId="64" fillId="54" borderId="46" xfId="1" applyFont="1" applyFill="1" applyBorder="1" applyAlignment="1" applyProtection="1">
      <alignment horizontal="center" vertical="center"/>
      <protection hidden="1"/>
    </xf>
    <xf numFmtId="41" fontId="3" fillId="55" borderId="33" xfId="1" applyFont="1" applyFill="1" applyBorder="1" applyAlignment="1" applyProtection="1">
      <alignment horizontal="left" vertical="center"/>
      <protection hidden="1"/>
    </xf>
    <xf numFmtId="41" fontId="3" fillId="0" borderId="39" xfId="1" applyFont="1" applyBorder="1" applyAlignment="1" applyProtection="1">
      <alignment horizontal="center" vertical="center"/>
      <protection hidden="1"/>
    </xf>
    <xf numFmtId="41" fontId="3" fillId="0" borderId="63" xfId="1" applyFont="1" applyBorder="1" applyAlignment="1" applyProtection="1">
      <alignment horizontal="center" vertical="center"/>
      <protection hidden="1"/>
    </xf>
    <xf numFmtId="41" fontId="3" fillId="0" borderId="64" xfId="1" applyFont="1" applyBorder="1" applyAlignment="1" applyProtection="1">
      <alignment horizontal="center" vertical="center"/>
      <protection hidden="1"/>
    </xf>
    <xf numFmtId="9" fontId="63" fillId="51" borderId="39" xfId="1" applyNumberFormat="1" applyFont="1" applyFill="1" applyBorder="1" applyAlignment="1" applyProtection="1">
      <alignment horizontal="center" vertical="center"/>
      <protection locked="0" hidden="1"/>
    </xf>
    <xf numFmtId="9" fontId="63" fillId="51" borderId="63" xfId="1" applyNumberFormat="1" applyFont="1" applyFill="1" applyBorder="1" applyAlignment="1" applyProtection="1">
      <alignment horizontal="center" vertical="center"/>
      <protection locked="0" hidden="1"/>
    </xf>
    <xf numFmtId="9" fontId="63" fillId="51" borderId="64" xfId="1" applyNumberFormat="1" applyFont="1" applyFill="1" applyBorder="1" applyAlignment="1" applyProtection="1">
      <alignment horizontal="center" vertical="center"/>
      <protection locked="0" hidden="1"/>
    </xf>
    <xf numFmtId="41" fontId="3" fillId="55" borderId="39" xfId="1" applyFont="1" applyFill="1" applyBorder="1" applyAlignment="1" applyProtection="1">
      <alignment horizontal="left" vertical="center"/>
      <protection hidden="1"/>
    </xf>
    <xf numFmtId="41" fontId="3" fillId="55" borderId="63" xfId="1" applyFont="1" applyFill="1" applyBorder="1" applyAlignment="1" applyProtection="1">
      <alignment horizontal="left" vertical="center"/>
      <protection hidden="1"/>
    </xf>
    <xf numFmtId="41" fontId="3" fillId="55" borderId="42" xfId="1" applyFont="1" applyFill="1" applyBorder="1" applyAlignment="1" applyProtection="1">
      <alignment horizontal="left" vertical="center"/>
      <protection hidden="1"/>
    </xf>
    <xf numFmtId="41" fontId="63" fillId="51" borderId="33" xfId="1" applyFont="1" applyFill="1" applyBorder="1" applyAlignment="1" applyProtection="1">
      <alignment horizontal="center" vertical="center"/>
      <protection locked="0" hidden="1"/>
    </xf>
    <xf numFmtId="41" fontId="63" fillId="51" borderId="34" xfId="1" applyFont="1" applyFill="1" applyBorder="1" applyAlignment="1" applyProtection="1">
      <alignment horizontal="center" vertical="center"/>
      <protection locked="0" hidden="1"/>
    </xf>
    <xf numFmtId="10" fontId="65" fillId="56" borderId="39" xfId="2" applyNumberFormat="1" applyFont="1" applyFill="1" applyBorder="1" applyAlignment="1" applyProtection="1">
      <alignment horizontal="center" vertical="center"/>
      <protection hidden="1"/>
    </xf>
    <xf numFmtId="10" fontId="65" fillId="56" borderId="63" xfId="2" applyNumberFormat="1" applyFont="1" applyFill="1" applyBorder="1" applyAlignment="1" applyProtection="1">
      <alignment horizontal="center" vertical="center"/>
      <protection hidden="1"/>
    </xf>
    <xf numFmtId="41" fontId="65" fillId="56" borderId="63" xfId="2" applyNumberFormat="1" applyFont="1" applyFill="1" applyBorder="1" applyAlignment="1" applyProtection="1">
      <alignment horizontal="center" vertical="center"/>
      <protection hidden="1"/>
    </xf>
    <xf numFmtId="41" fontId="65" fillId="56" borderId="64" xfId="2" applyNumberFormat="1" applyFont="1" applyFill="1" applyBorder="1" applyAlignment="1" applyProtection="1">
      <alignment horizontal="center" vertical="center"/>
      <protection hidden="1"/>
    </xf>
    <xf numFmtId="41" fontId="58" fillId="55" borderId="159" xfId="1" applyFont="1" applyFill="1" applyBorder="1" applyAlignment="1" applyProtection="1">
      <alignment horizontal="left" vertical="center"/>
      <protection hidden="1"/>
    </xf>
    <xf numFmtId="41" fontId="58" fillId="55" borderId="160" xfId="1" applyFont="1" applyFill="1" applyBorder="1" applyAlignment="1" applyProtection="1">
      <alignment horizontal="left" vertical="center"/>
      <protection hidden="1"/>
    </xf>
    <xf numFmtId="41" fontId="58" fillId="55" borderId="69" xfId="1" applyFont="1" applyFill="1" applyBorder="1" applyAlignment="1" applyProtection="1">
      <alignment horizontal="left" vertical="center"/>
      <protection hidden="1"/>
    </xf>
    <xf numFmtId="41" fontId="64" fillId="54" borderId="29" xfId="1" applyFont="1" applyFill="1" applyBorder="1" applyAlignment="1" applyProtection="1">
      <alignment horizontal="center" vertical="center"/>
      <protection hidden="1"/>
    </xf>
    <xf numFmtId="41" fontId="64" fillId="54" borderId="30" xfId="1" applyFont="1" applyFill="1" applyBorder="1" applyAlignment="1" applyProtection="1">
      <alignment horizontal="center" vertical="center"/>
      <protection hidden="1"/>
    </xf>
    <xf numFmtId="41" fontId="64" fillId="54" borderId="31" xfId="1" applyFont="1" applyFill="1" applyBorder="1" applyAlignment="1" applyProtection="1">
      <alignment horizontal="center" vertical="center"/>
      <protection hidden="1"/>
    </xf>
    <xf numFmtId="41" fontId="58" fillId="55" borderId="38" xfId="1" applyFont="1" applyFill="1" applyBorder="1" applyAlignment="1" applyProtection="1">
      <alignment horizontal="left" vertical="center"/>
      <protection hidden="1"/>
    </xf>
    <xf numFmtId="177" fontId="3" fillId="0" borderId="33" xfId="1" applyNumberFormat="1" applyFont="1" applyBorder="1" applyAlignment="1" applyProtection="1">
      <alignment horizontal="center" vertical="center"/>
      <protection hidden="1"/>
    </xf>
    <xf numFmtId="177" fontId="3" fillId="0" borderId="34" xfId="1" applyNumberFormat="1" applyFont="1" applyBorder="1" applyAlignment="1" applyProtection="1">
      <alignment horizontal="center" vertical="center"/>
      <protection hidden="1"/>
    </xf>
    <xf numFmtId="41" fontId="66" fillId="55" borderId="153" xfId="1" applyFont="1" applyFill="1" applyBorder="1" applyAlignment="1" applyProtection="1">
      <alignment horizontal="left" vertical="center"/>
      <protection hidden="1"/>
    </xf>
    <xf numFmtId="41" fontId="66" fillId="55" borderId="154" xfId="1" applyFont="1" applyFill="1" applyBorder="1" applyAlignment="1" applyProtection="1">
      <alignment horizontal="left" vertical="center"/>
      <protection hidden="1"/>
    </xf>
    <xf numFmtId="41" fontId="66" fillId="55" borderId="155" xfId="1" applyFont="1" applyFill="1" applyBorder="1" applyAlignment="1" applyProtection="1">
      <alignment horizontal="left" vertical="center"/>
      <protection hidden="1"/>
    </xf>
    <xf numFmtId="41" fontId="3" fillId="55" borderId="39" xfId="1" applyFont="1" applyFill="1" applyBorder="1" applyAlignment="1" applyProtection="1">
      <alignment vertical="center"/>
      <protection hidden="1"/>
    </xf>
    <xf numFmtId="41" fontId="3" fillId="55" borderId="63" xfId="1" applyFont="1" applyFill="1" applyBorder="1" applyAlignment="1" applyProtection="1">
      <alignment vertical="center"/>
      <protection hidden="1"/>
    </xf>
    <xf numFmtId="41" fontId="3" fillId="55" borderId="42" xfId="1" applyFont="1" applyFill="1" applyBorder="1" applyAlignment="1" applyProtection="1">
      <alignment vertical="center"/>
      <protection hidden="1"/>
    </xf>
    <xf numFmtId="41" fontId="58" fillId="55" borderId="65" xfId="1" applyFont="1" applyFill="1" applyBorder="1" applyAlignment="1" applyProtection="1">
      <alignment horizontal="left" vertical="center"/>
      <protection hidden="1"/>
    </xf>
    <xf numFmtId="41" fontId="58" fillId="55" borderId="66" xfId="1" applyFont="1" applyFill="1" applyBorder="1" applyAlignment="1" applyProtection="1">
      <alignment horizontal="left" vertical="center"/>
      <protection hidden="1"/>
    </xf>
    <xf numFmtId="41" fontId="58" fillId="55" borderId="158" xfId="1" applyFont="1" applyFill="1" applyBorder="1" applyAlignment="1" applyProtection="1">
      <alignment horizontal="left" vertical="center"/>
      <protection hidden="1"/>
    </xf>
    <xf numFmtId="41" fontId="58" fillId="55" borderId="63" xfId="1" applyFont="1" applyFill="1" applyBorder="1" applyAlignment="1" applyProtection="1">
      <alignment horizontal="left" vertical="center"/>
      <protection hidden="1"/>
    </xf>
    <xf numFmtId="41" fontId="58" fillId="55" borderId="157" xfId="1" applyFont="1" applyFill="1" applyBorder="1" applyAlignment="1" applyProtection="1">
      <alignment horizontal="left" vertical="center"/>
      <protection hidden="1"/>
    </xf>
    <xf numFmtId="41" fontId="58" fillId="51" borderId="33" xfId="1" applyFont="1" applyFill="1" applyBorder="1" applyAlignment="1" applyProtection="1">
      <alignment horizontal="center" vertical="center"/>
      <protection locked="0" hidden="1"/>
    </xf>
    <xf numFmtId="41" fontId="58" fillId="51" borderId="34" xfId="1" applyFont="1" applyFill="1" applyBorder="1" applyAlignment="1" applyProtection="1">
      <alignment horizontal="center" vertical="center"/>
      <protection locked="0" hidden="1"/>
    </xf>
    <xf numFmtId="41" fontId="58" fillId="51" borderId="36" xfId="1" applyFont="1" applyFill="1" applyBorder="1" applyAlignment="1" applyProtection="1">
      <alignment horizontal="center" vertical="center"/>
      <protection locked="0" hidden="1"/>
    </xf>
    <xf numFmtId="41" fontId="58" fillId="51" borderId="37" xfId="1" applyFont="1" applyFill="1" applyBorder="1" applyAlignment="1" applyProtection="1">
      <alignment horizontal="center" vertical="center"/>
      <protection locked="0" hidden="1"/>
    </xf>
    <xf numFmtId="41" fontId="6" fillId="55" borderId="33" xfId="1" quotePrefix="1" applyFont="1" applyFill="1" applyBorder="1" applyAlignment="1" applyProtection="1">
      <alignment horizontal="left" vertical="center"/>
      <protection hidden="1"/>
    </xf>
    <xf numFmtId="41" fontId="6" fillId="55" borderId="39" xfId="1" quotePrefix="1" applyFont="1" applyFill="1" applyBorder="1" applyAlignment="1" applyProtection="1">
      <alignment horizontal="left" vertical="center"/>
      <protection hidden="1"/>
    </xf>
    <xf numFmtId="41" fontId="58" fillId="55" borderId="62" xfId="1" applyFont="1" applyFill="1" applyBorder="1" applyAlignment="1" applyProtection="1">
      <alignment horizontal="left" vertical="center"/>
      <protection hidden="1"/>
    </xf>
    <xf numFmtId="41" fontId="58" fillId="55" borderId="85" xfId="1" applyFont="1" applyFill="1" applyBorder="1" applyAlignment="1" applyProtection="1">
      <alignment horizontal="left" vertical="center"/>
      <protection hidden="1"/>
    </xf>
    <xf numFmtId="41" fontId="58" fillId="55" borderId="86" xfId="1" applyFont="1" applyFill="1" applyBorder="1" applyAlignment="1" applyProtection="1">
      <alignment horizontal="left" vertical="center"/>
      <protection hidden="1"/>
    </xf>
    <xf numFmtId="41" fontId="58" fillId="55" borderId="91" xfId="1" applyFont="1" applyFill="1" applyBorder="1" applyAlignment="1" applyProtection="1">
      <alignment horizontal="left" vertical="center"/>
      <protection hidden="1"/>
    </xf>
    <xf numFmtId="41" fontId="58" fillId="55" borderId="92" xfId="1" applyFont="1" applyFill="1" applyBorder="1" applyAlignment="1" applyProtection="1">
      <alignment horizontal="left" vertical="center"/>
      <protection hidden="1"/>
    </xf>
    <xf numFmtId="41" fontId="58" fillId="55" borderId="93" xfId="1" applyFont="1" applyFill="1" applyBorder="1" applyAlignment="1" applyProtection="1">
      <alignment horizontal="left" vertical="center"/>
      <protection hidden="1"/>
    </xf>
    <xf numFmtId="41" fontId="6" fillId="55" borderId="71" xfId="1" quotePrefix="1" applyFont="1" applyFill="1" applyBorder="1" applyAlignment="1" applyProtection="1">
      <alignment horizontal="left" vertical="center"/>
      <protection hidden="1"/>
    </xf>
    <xf numFmtId="41" fontId="6" fillId="55" borderId="81" xfId="1" quotePrefix="1" applyFont="1" applyFill="1" applyBorder="1" applyAlignment="1" applyProtection="1">
      <alignment horizontal="left" vertical="center"/>
      <protection hidden="1"/>
    </xf>
    <xf numFmtId="41" fontId="3" fillId="55" borderId="66" xfId="1" applyFont="1" applyFill="1" applyBorder="1" applyAlignment="1" applyProtection="1">
      <alignment horizontal="center" vertical="center"/>
      <protection hidden="1"/>
    </xf>
    <xf numFmtId="41" fontId="3" fillId="55" borderId="160" xfId="1" applyFont="1" applyFill="1" applyBorder="1" applyAlignment="1" applyProtection="1">
      <alignment horizontal="center" vertical="center"/>
      <protection hidden="1"/>
    </xf>
    <xf numFmtId="41" fontId="3" fillId="55" borderId="86" xfId="1" applyFont="1" applyFill="1" applyBorder="1" applyAlignment="1" applyProtection="1">
      <alignment horizontal="center" vertical="center"/>
      <protection hidden="1"/>
    </xf>
    <xf numFmtId="41" fontId="3" fillId="55" borderId="0" xfId="1" applyFont="1" applyFill="1" applyBorder="1" applyAlignment="1" applyProtection="1">
      <alignment horizontal="center" vertical="center"/>
      <protection hidden="1"/>
    </xf>
    <xf numFmtId="41" fontId="3" fillId="55" borderId="81" xfId="1" applyFont="1" applyFill="1" applyBorder="1" applyAlignment="1" applyProtection="1">
      <alignment horizontal="center" vertical="center"/>
      <protection hidden="1"/>
    </xf>
    <xf numFmtId="41" fontId="3" fillId="55" borderId="240" xfId="1" applyFont="1" applyFill="1" applyBorder="1" applyAlignment="1" applyProtection="1">
      <alignment horizontal="center" vertical="center"/>
      <protection hidden="1"/>
    </xf>
    <xf numFmtId="41" fontId="3" fillId="55" borderId="39" xfId="1" applyFont="1" applyFill="1" applyBorder="1" applyAlignment="1" applyProtection="1">
      <alignment horizontal="center" vertical="center"/>
      <protection hidden="1"/>
    </xf>
    <xf numFmtId="41" fontId="3" fillId="55" borderId="63" xfId="1" applyFont="1" applyFill="1" applyBorder="1" applyAlignment="1" applyProtection="1">
      <alignment horizontal="center" vertical="center"/>
      <protection hidden="1"/>
    </xf>
    <xf numFmtId="41" fontId="3" fillId="55" borderId="42" xfId="1" applyFont="1" applyFill="1" applyBorder="1" applyAlignment="1" applyProtection="1">
      <alignment horizontal="center" vertical="center"/>
      <protection hidden="1"/>
    </xf>
    <xf numFmtId="41" fontId="3" fillId="70" borderId="39" xfId="1" applyFont="1" applyFill="1" applyBorder="1" applyAlignment="1" applyProtection="1">
      <alignment horizontal="center" vertical="center"/>
      <protection hidden="1"/>
    </xf>
    <xf numFmtId="41" fontId="3" fillId="70" borderId="63" xfId="1" applyFont="1" applyFill="1" applyBorder="1" applyAlignment="1" applyProtection="1">
      <alignment horizontal="center" vertical="center"/>
      <protection hidden="1"/>
    </xf>
    <xf numFmtId="41" fontId="3" fillId="70" borderId="42" xfId="1" applyFont="1" applyFill="1" applyBorder="1" applyAlignment="1" applyProtection="1">
      <alignment horizontal="center" vertical="center"/>
      <protection hidden="1"/>
    </xf>
    <xf numFmtId="41" fontId="3" fillId="53" borderId="39" xfId="1" applyFont="1" applyFill="1" applyBorder="1" applyAlignment="1" applyProtection="1">
      <alignment horizontal="center" vertical="center"/>
      <protection hidden="1"/>
    </xf>
    <xf numFmtId="41" fontId="3" fillId="53" borderId="63" xfId="1" applyFont="1" applyFill="1" applyBorder="1" applyAlignment="1" applyProtection="1">
      <alignment horizontal="center" vertical="center"/>
      <protection hidden="1"/>
    </xf>
    <xf numFmtId="41" fontId="3" fillId="53" borderId="42" xfId="1" applyFont="1" applyFill="1" applyBorder="1" applyAlignment="1" applyProtection="1">
      <alignment horizontal="center" vertical="center"/>
      <protection hidden="1"/>
    </xf>
    <xf numFmtId="0" fontId="59" fillId="56" borderId="0" xfId="0" applyFont="1" applyFill="1" applyAlignment="1">
      <alignment horizontal="center" vertical="center"/>
    </xf>
    <xf numFmtId="0" fontId="58" fillId="56" borderId="0" xfId="0" applyFont="1" applyFill="1" applyAlignment="1">
      <alignment horizontal="center" vertical="center"/>
    </xf>
    <xf numFmtId="41" fontId="58" fillId="64" borderId="193" xfId="1" applyFont="1" applyFill="1" applyBorder="1" applyAlignment="1">
      <alignment horizontal="left" vertical="center"/>
    </xf>
    <xf numFmtId="41" fontId="63" fillId="51" borderId="156" xfId="1" applyFont="1" applyFill="1" applyBorder="1" applyAlignment="1" applyProtection="1">
      <alignment horizontal="center" vertical="center"/>
      <protection locked="0" hidden="1"/>
    </xf>
    <xf numFmtId="41" fontId="63" fillId="51" borderId="63" xfId="1" applyFont="1" applyFill="1" applyBorder="1" applyAlignment="1" applyProtection="1">
      <alignment horizontal="center" vertical="center"/>
      <protection locked="0" hidden="1"/>
    </xf>
    <xf numFmtId="41" fontId="63" fillId="51" borderId="157" xfId="1" applyFont="1" applyFill="1" applyBorder="1" applyAlignment="1" applyProtection="1">
      <alignment horizontal="center" vertical="center"/>
      <protection locked="0" hidden="1"/>
    </xf>
    <xf numFmtId="185" fontId="3" fillId="0" borderId="69" xfId="2" applyNumberFormat="1" applyFont="1" applyBorder="1" applyAlignment="1" applyProtection="1">
      <alignment horizontal="right" vertical="center"/>
      <protection hidden="1"/>
    </xf>
    <xf numFmtId="185" fontId="3" fillId="0" borderId="65" xfId="2" applyNumberFormat="1" applyFont="1" applyBorder="1" applyAlignment="1" applyProtection="1">
      <alignment horizontal="right" vertical="center"/>
      <protection hidden="1"/>
    </xf>
    <xf numFmtId="185" fontId="3" fillId="0" borderId="70" xfId="2" applyNumberFormat="1" applyFont="1" applyBorder="1" applyAlignment="1" applyProtection="1">
      <alignment horizontal="right" vertical="center"/>
      <protection hidden="1"/>
    </xf>
    <xf numFmtId="41" fontId="58" fillId="0" borderId="193" xfId="0" applyNumberFormat="1" applyFont="1" applyBorder="1" applyAlignment="1">
      <alignment horizontal="center" vertical="center"/>
    </xf>
    <xf numFmtId="0" fontId="58" fillId="0" borderId="193" xfId="0" applyFont="1" applyBorder="1" applyAlignment="1">
      <alignment horizontal="center" vertical="center"/>
    </xf>
    <xf numFmtId="0" fontId="58" fillId="64" borderId="193" xfId="0" applyFont="1" applyFill="1" applyBorder="1" applyAlignment="1">
      <alignment horizontal="center" vertical="center"/>
    </xf>
    <xf numFmtId="41" fontId="58" fillId="0" borderId="202" xfId="1" applyFont="1" applyBorder="1" applyAlignment="1">
      <alignment horizontal="center" vertical="center"/>
    </xf>
    <xf numFmtId="41" fontId="58" fillId="0" borderId="203" xfId="1" applyFont="1" applyBorder="1" applyAlignment="1">
      <alignment horizontal="center" vertical="center"/>
    </xf>
    <xf numFmtId="41" fontId="58" fillId="0" borderId="204" xfId="1" applyFont="1" applyBorder="1" applyAlignment="1">
      <alignment horizontal="center" vertical="center"/>
    </xf>
    <xf numFmtId="0" fontId="58" fillId="64" borderId="199" xfId="0" applyFont="1" applyFill="1" applyBorder="1" applyAlignment="1">
      <alignment horizontal="center" vertical="center"/>
    </xf>
    <xf numFmtId="0" fontId="58" fillId="64" borderId="200" xfId="0" applyFont="1" applyFill="1" applyBorder="1" applyAlignment="1">
      <alignment horizontal="center" vertical="center"/>
    </xf>
    <xf numFmtId="0" fontId="58" fillId="64" borderId="201" xfId="0" applyFont="1" applyFill="1" applyBorder="1" applyAlignment="1">
      <alignment horizontal="center" vertical="center"/>
    </xf>
    <xf numFmtId="186" fontId="3" fillId="0" borderId="69" xfId="1" applyNumberFormat="1" applyFont="1" applyBorder="1" applyAlignment="1" applyProtection="1">
      <alignment horizontal="right" vertical="center"/>
      <protection hidden="1"/>
    </xf>
    <xf numFmtId="186" fontId="3" fillId="0" borderId="70" xfId="1" applyNumberFormat="1" applyFont="1" applyBorder="1" applyAlignment="1" applyProtection="1">
      <alignment horizontal="right" vertical="center"/>
      <protection hidden="1"/>
    </xf>
    <xf numFmtId="10" fontId="63" fillId="51" borderId="42" xfId="1" applyNumberFormat="1" applyFont="1" applyFill="1" applyBorder="1" applyAlignment="1" applyProtection="1">
      <alignment horizontal="center" vertical="center"/>
      <protection locked="0" hidden="1"/>
    </xf>
    <xf numFmtId="10" fontId="63" fillId="51" borderId="33" xfId="1" applyNumberFormat="1" applyFont="1" applyFill="1" applyBorder="1" applyAlignment="1" applyProtection="1">
      <alignment horizontal="center" vertical="center"/>
      <protection locked="0" hidden="1"/>
    </xf>
    <xf numFmtId="41" fontId="66" fillId="0" borderId="41" xfId="1" applyFont="1" applyBorder="1" applyAlignment="1" applyProtection="1">
      <alignment horizontal="center" vertical="center"/>
      <protection hidden="1"/>
    </xf>
    <xf numFmtId="41" fontId="66" fillId="0" borderId="154" xfId="1" applyFont="1" applyBorder="1" applyAlignment="1" applyProtection="1">
      <alignment horizontal="center" vertical="center"/>
      <protection hidden="1"/>
    </xf>
    <xf numFmtId="41" fontId="66" fillId="0" borderId="155" xfId="1" applyFont="1" applyBorder="1" applyAlignment="1" applyProtection="1">
      <alignment horizontal="center" vertical="center"/>
      <protection hidden="1"/>
    </xf>
    <xf numFmtId="183" fontId="66" fillId="0" borderId="162" xfId="1" applyNumberFormat="1" applyFont="1" applyBorder="1" applyAlignment="1" applyProtection="1">
      <alignment horizontal="center" vertical="center"/>
      <protection hidden="1"/>
    </xf>
    <xf numFmtId="183" fontId="66" fillId="0" borderId="154" xfId="1" applyNumberFormat="1" applyFont="1" applyBorder="1" applyAlignment="1" applyProtection="1">
      <alignment horizontal="center" vertical="center"/>
      <protection hidden="1"/>
    </xf>
    <xf numFmtId="183" fontId="66" fillId="0" borderId="44" xfId="1" applyNumberFormat="1" applyFont="1" applyBorder="1" applyAlignment="1" applyProtection="1">
      <alignment horizontal="center" vertical="center"/>
      <protection hidden="1"/>
    </xf>
    <xf numFmtId="41" fontId="3" fillId="0" borderId="84" xfId="1" applyFont="1" applyBorder="1" applyAlignment="1" applyProtection="1">
      <alignment horizontal="center" vertical="center"/>
      <protection hidden="1"/>
    </xf>
    <xf numFmtId="41" fontId="3" fillId="0" borderId="72" xfId="1" applyFont="1" applyBorder="1" applyAlignment="1" applyProtection="1">
      <alignment horizontal="center" vertical="center"/>
      <protection hidden="1"/>
    </xf>
    <xf numFmtId="41" fontId="3" fillId="55" borderId="14" xfId="1" applyFont="1" applyFill="1" applyBorder="1" applyAlignment="1">
      <alignment horizontal="center" vertical="center"/>
    </xf>
    <xf numFmtId="41" fontId="3" fillId="0" borderId="14" xfId="1" applyFont="1" applyBorder="1" applyAlignment="1">
      <alignment horizontal="center" vertical="center"/>
    </xf>
    <xf numFmtId="41" fontId="3" fillId="0" borderId="47" xfId="1" applyFont="1" applyBorder="1" applyAlignment="1" applyProtection="1">
      <alignment horizontal="center" vertical="center"/>
      <protection hidden="1"/>
    </xf>
    <xf numFmtId="41" fontId="3" fillId="0" borderId="36" xfId="1" applyFont="1" applyBorder="1" applyAlignment="1" applyProtection="1">
      <alignment horizontal="center" vertical="center"/>
      <protection hidden="1"/>
    </xf>
    <xf numFmtId="41" fontId="3" fillId="0" borderId="48" xfId="1" applyFont="1" applyBorder="1" applyAlignment="1" applyProtection="1">
      <alignment horizontal="center" vertical="center"/>
      <protection hidden="1"/>
    </xf>
    <xf numFmtId="41" fontId="3" fillId="0" borderId="43" xfId="1" applyFont="1" applyBorder="1" applyAlignment="1" applyProtection="1">
      <alignment horizontal="center" vertical="center"/>
      <protection hidden="1"/>
    </xf>
    <xf numFmtId="41" fontId="3" fillId="0" borderId="37" xfId="1" applyFont="1" applyBorder="1" applyAlignment="1" applyProtection="1">
      <alignment horizontal="center" vertical="center"/>
      <protection hidden="1"/>
    </xf>
    <xf numFmtId="194" fontId="3" fillId="0" borderId="31" xfId="1" applyNumberFormat="1" applyFont="1" applyBorder="1" applyAlignment="1" applyProtection="1">
      <alignment horizontal="center" vertical="center"/>
      <protection hidden="1"/>
    </xf>
    <xf numFmtId="10" fontId="63" fillId="51" borderId="44" xfId="1" applyNumberFormat="1" applyFont="1" applyFill="1" applyBorder="1" applyAlignment="1" applyProtection="1">
      <alignment horizontal="center" vertical="center"/>
      <protection locked="0" hidden="1"/>
    </xf>
    <xf numFmtId="0" fontId="121" fillId="0" borderId="149" xfId="0" applyFont="1" applyBorder="1" applyAlignment="1" applyProtection="1">
      <alignment horizontal="center" vertical="center"/>
      <protection hidden="1"/>
    </xf>
    <xf numFmtId="0" fontId="121" fillId="0" borderId="150" xfId="0" applyFont="1" applyBorder="1" applyAlignment="1" applyProtection="1">
      <alignment horizontal="center" vertical="center"/>
      <protection hidden="1"/>
    </xf>
    <xf numFmtId="41" fontId="3" fillId="55" borderId="1" xfId="1" applyFont="1" applyFill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10" fontId="63" fillId="51" borderId="156" xfId="1" applyNumberFormat="1" applyFont="1" applyFill="1" applyBorder="1" applyAlignment="1" applyProtection="1">
      <alignment horizontal="center" vertical="center"/>
      <protection locked="0" hidden="1"/>
    </xf>
    <xf numFmtId="10" fontId="63" fillId="51" borderId="63" xfId="1" applyNumberFormat="1" applyFont="1" applyFill="1" applyBorder="1" applyAlignment="1" applyProtection="1">
      <alignment horizontal="center" vertical="center"/>
      <protection locked="0" hidden="1"/>
    </xf>
    <xf numFmtId="185" fontId="3" fillId="0" borderId="67" xfId="2" applyNumberFormat="1" applyFont="1" applyBorder="1" applyAlignment="1" applyProtection="1">
      <alignment horizontal="right" vertical="center"/>
      <protection hidden="1"/>
    </xf>
    <xf numFmtId="185" fontId="3" fillId="0" borderId="68" xfId="2" applyNumberFormat="1" applyFont="1" applyBorder="1" applyAlignment="1" applyProtection="1">
      <alignment horizontal="right" vertical="center"/>
      <protection hidden="1"/>
    </xf>
    <xf numFmtId="41" fontId="3" fillId="0" borderId="157" xfId="1" applyFont="1" applyBorder="1" applyAlignment="1" applyProtection="1">
      <alignment horizontal="center" vertical="center"/>
      <protection hidden="1"/>
    </xf>
    <xf numFmtId="10" fontId="63" fillId="51" borderId="45" xfId="1" applyNumberFormat="1" applyFont="1" applyFill="1" applyBorder="1" applyAlignment="1" applyProtection="1">
      <alignment horizontal="center" vertical="center"/>
      <protection locked="0" hidden="1"/>
    </xf>
    <xf numFmtId="41" fontId="63" fillId="51" borderId="64" xfId="1" applyFont="1" applyFill="1" applyBorder="1" applyAlignment="1" applyProtection="1">
      <alignment horizontal="center" vertical="center"/>
      <protection locked="0" hidden="1"/>
    </xf>
    <xf numFmtId="41" fontId="79" fillId="54" borderId="164" xfId="1" applyFont="1" applyFill="1" applyBorder="1" applyAlignment="1" applyProtection="1">
      <alignment horizontal="center" vertical="center"/>
      <protection hidden="1"/>
    </xf>
    <xf numFmtId="41" fontId="79" fillId="54" borderId="165" xfId="1" applyFont="1" applyFill="1" applyBorder="1" applyAlignment="1" applyProtection="1">
      <alignment horizontal="center" vertical="center"/>
      <protection hidden="1"/>
    </xf>
    <xf numFmtId="41" fontId="79" fillId="54" borderId="166" xfId="1" applyFont="1" applyFill="1" applyBorder="1" applyAlignment="1" applyProtection="1">
      <alignment horizontal="center" vertical="center"/>
      <protection hidden="1"/>
    </xf>
    <xf numFmtId="41" fontId="79" fillId="54" borderId="167" xfId="1" applyFont="1" applyFill="1" applyBorder="1" applyAlignment="1" applyProtection="1">
      <alignment horizontal="center" vertical="center"/>
      <protection hidden="1"/>
    </xf>
    <xf numFmtId="41" fontId="79" fillId="54" borderId="0" xfId="1" applyFont="1" applyFill="1" applyBorder="1" applyAlignment="1" applyProtection="1">
      <alignment horizontal="center" vertical="center"/>
      <protection hidden="1"/>
    </xf>
    <xf numFmtId="41" fontId="79" fillId="54" borderId="168" xfId="1" applyFont="1" applyFill="1" applyBorder="1" applyAlignment="1" applyProtection="1">
      <alignment horizontal="center" vertical="center"/>
      <protection hidden="1"/>
    </xf>
    <xf numFmtId="41" fontId="66" fillId="0" borderId="161" xfId="1" applyFont="1" applyBorder="1" applyAlignment="1" applyProtection="1">
      <alignment horizontal="center" vertical="center"/>
      <protection hidden="1"/>
    </xf>
    <xf numFmtId="41" fontId="64" fillId="54" borderId="42" xfId="1" applyFont="1" applyFill="1" applyBorder="1" applyAlignment="1" applyProtection="1">
      <alignment horizontal="center" vertical="center"/>
      <protection hidden="1"/>
    </xf>
    <xf numFmtId="41" fontId="64" fillId="54" borderId="34" xfId="1" applyFont="1" applyFill="1" applyBorder="1" applyAlignment="1" applyProtection="1">
      <alignment horizontal="center" vertical="center"/>
      <protection hidden="1"/>
    </xf>
    <xf numFmtId="41" fontId="65" fillId="55" borderId="32" xfId="1" applyFont="1" applyFill="1" applyBorder="1" applyAlignment="1" applyProtection="1">
      <alignment horizontal="left" vertical="center"/>
      <protection hidden="1"/>
    </xf>
    <xf numFmtId="41" fontId="65" fillId="55" borderId="33" xfId="1" applyFont="1" applyFill="1" applyBorder="1" applyAlignment="1" applyProtection="1">
      <alignment horizontal="left" vertical="center"/>
      <protection hidden="1"/>
    </xf>
    <xf numFmtId="41" fontId="65" fillId="55" borderId="39" xfId="1" applyFont="1" applyFill="1" applyBorder="1" applyAlignment="1" applyProtection="1">
      <alignment horizontal="left" vertical="center"/>
      <protection hidden="1"/>
    </xf>
    <xf numFmtId="41" fontId="83" fillId="57" borderId="179" xfId="1" applyFont="1" applyFill="1" applyBorder="1" applyAlignment="1" applyProtection="1">
      <alignment horizontal="center" vertical="center" wrapText="1"/>
      <protection hidden="1"/>
    </xf>
    <xf numFmtId="41" fontId="83" fillId="57" borderId="180" xfId="1" applyFont="1" applyFill="1" applyBorder="1" applyAlignment="1" applyProtection="1">
      <alignment horizontal="center" vertical="center" wrapText="1"/>
      <protection hidden="1"/>
    </xf>
    <xf numFmtId="41" fontId="83" fillId="57" borderId="181" xfId="1" applyFont="1" applyFill="1" applyBorder="1" applyAlignment="1" applyProtection="1">
      <alignment horizontal="center" vertical="center" wrapText="1"/>
      <protection hidden="1"/>
    </xf>
    <xf numFmtId="41" fontId="83" fillId="57" borderId="174" xfId="1" applyFont="1" applyFill="1" applyBorder="1" applyAlignment="1" applyProtection="1">
      <alignment horizontal="center" vertical="center" wrapText="1"/>
      <protection hidden="1"/>
    </xf>
    <xf numFmtId="41" fontId="83" fillId="57" borderId="0" xfId="1" applyFont="1" applyFill="1" applyBorder="1" applyAlignment="1" applyProtection="1">
      <alignment horizontal="center" vertical="center" wrapText="1"/>
      <protection hidden="1"/>
    </xf>
    <xf numFmtId="41" fontId="83" fillId="57" borderId="182" xfId="1" applyFont="1" applyFill="1" applyBorder="1" applyAlignment="1" applyProtection="1">
      <alignment horizontal="center" vertical="center" wrapText="1"/>
      <protection hidden="1"/>
    </xf>
    <xf numFmtId="41" fontId="3" fillId="0" borderId="183" xfId="1" applyFont="1" applyBorder="1" applyAlignment="1" applyProtection="1">
      <alignment horizontal="center" vertical="center"/>
      <protection hidden="1"/>
    </xf>
    <xf numFmtId="41" fontId="3" fillId="0" borderId="184" xfId="1" applyFont="1" applyBorder="1" applyAlignment="1" applyProtection="1">
      <alignment horizontal="center" vertical="center"/>
      <protection hidden="1"/>
    </xf>
    <xf numFmtId="41" fontId="3" fillId="0" borderId="185" xfId="1" applyFont="1" applyBorder="1" applyAlignment="1" applyProtection="1">
      <alignment horizontal="center" vertical="center"/>
      <protection hidden="1"/>
    </xf>
    <xf numFmtId="41" fontId="58" fillId="57" borderId="175" xfId="1" applyFont="1" applyFill="1" applyBorder="1" applyAlignment="1" applyProtection="1">
      <alignment horizontal="center" vertical="center" shrinkToFit="1"/>
      <protection hidden="1"/>
    </xf>
    <xf numFmtId="41" fontId="58" fillId="57" borderId="176" xfId="1" applyFont="1" applyFill="1" applyBorder="1" applyAlignment="1" applyProtection="1">
      <alignment horizontal="center" vertical="center" shrinkToFit="1"/>
      <protection hidden="1"/>
    </xf>
    <xf numFmtId="41" fontId="3" fillId="57" borderId="19" xfId="1" applyFont="1" applyFill="1" applyBorder="1" applyAlignment="1" applyProtection="1">
      <alignment horizontal="center" vertical="center"/>
      <protection hidden="1"/>
    </xf>
    <xf numFmtId="41" fontId="3" fillId="57" borderId="186" xfId="1" applyFont="1" applyFill="1" applyBorder="1" applyAlignment="1" applyProtection="1">
      <alignment horizontal="center" vertical="center"/>
      <protection hidden="1"/>
    </xf>
    <xf numFmtId="10" fontId="3" fillId="0" borderId="177" xfId="2" applyNumberFormat="1" applyFont="1" applyBorder="1" applyAlignment="1" applyProtection="1">
      <alignment horizontal="center" vertical="center"/>
      <protection hidden="1"/>
    </xf>
    <xf numFmtId="41" fontId="3" fillId="0" borderId="177" xfId="1" applyFont="1" applyBorder="1" applyAlignment="1" applyProtection="1">
      <alignment horizontal="center" vertical="center"/>
      <protection hidden="1"/>
    </xf>
    <xf numFmtId="41" fontId="58" fillId="57" borderId="106" xfId="1" applyFont="1" applyFill="1" applyBorder="1" applyAlignment="1" applyProtection="1">
      <alignment horizontal="left" vertical="center"/>
      <protection hidden="1"/>
    </xf>
    <xf numFmtId="41" fontId="58" fillId="57" borderId="109" xfId="1" applyFont="1" applyFill="1" applyBorder="1" applyAlignment="1" applyProtection="1">
      <alignment horizontal="left" vertical="center"/>
      <protection hidden="1"/>
    </xf>
    <xf numFmtId="41" fontId="58" fillId="57" borderId="110" xfId="1" applyFont="1" applyFill="1" applyBorder="1" applyAlignment="1" applyProtection="1">
      <alignment horizontal="left" vertical="center"/>
      <protection hidden="1"/>
    </xf>
    <xf numFmtId="41" fontId="58" fillId="0" borderId="108" xfId="1" applyFont="1" applyBorder="1" applyAlignment="1" applyProtection="1">
      <alignment horizontal="left" vertical="center"/>
      <protection hidden="1"/>
    </xf>
    <xf numFmtId="41" fontId="58" fillId="0" borderId="109" xfId="1" applyFont="1" applyBorder="1" applyAlignment="1" applyProtection="1">
      <alignment horizontal="left" vertical="center"/>
      <protection hidden="1"/>
    </xf>
    <xf numFmtId="41" fontId="58" fillId="0" borderId="100" xfId="1" applyFont="1" applyBorder="1" applyAlignment="1" applyProtection="1">
      <alignment horizontal="left" vertical="center"/>
      <protection hidden="1"/>
    </xf>
    <xf numFmtId="188" fontId="58" fillId="0" borderId="114" xfId="1" applyNumberFormat="1" applyFont="1" applyBorder="1" applyAlignment="1" applyProtection="1">
      <alignment horizontal="right" vertical="center"/>
      <protection hidden="1"/>
    </xf>
    <xf numFmtId="188" fontId="58" fillId="0" borderId="112" xfId="1" applyNumberFormat="1" applyFont="1" applyBorder="1" applyAlignment="1" applyProtection="1">
      <alignment horizontal="right" vertical="center"/>
      <protection hidden="1"/>
    </xf>
    <xf numFmtId="188" fontId="58" fillId="0" borderId="102" xfId="1" applyNumberFormat="1" applyFont="1" applyBorder="1" applyAlignment="1" applyProtection="1">
      <alignment horizontal="right" vertical="center"/>
      <protection hidden="1"/>
    </xf>
    <xf numFmtId="41" fontId="3" fillId="0" borderId="114" xfId="1" applyFont="1" applyBorder="1" applyAlignment="1" applyProtection="1">
      <alignment horizontal="left" vertical="center"/>
      <protection locked="0" hidden="1"/>
    </xf>
    <xf numFmtId="41" fontId="3" fillId="0" borderId="112" xfId="1" applyFont="1" applyBorder="1" applyAlignment="1" applyProtection="1">
      <alignment horizontal="left" vertical="center"/>
      <protection locked="0" hidden="1"/>
    </xf>
    <xf numFmtId="41" fontId="3" fillId="0" borderId="102" xfId="1" applyFont="1" applyBorder="1" applyAlignment="1" applyProtection="1">
      <alignment horizontal="left" vertical="center"/>
      <protection locked="0" hidden="1"/>
    </xf>
    <xf numFmtId="187" fontId="58" fillId="0" borderId="104" xfId="1" applyNumberFormat="1" applyFont="1" applyBorder="1" applyAlignment="1" applyProtection="1">
      <alignment horizontal="center" vertical="center"/>
      <protection hidden="1"/>
    </xf>
    <xf numFmtId="187" fontId="58" fillId="0" borderId="109" xfId="1" applyNumberFormat="1" applyFont="1" applyBorder="1" applyAlignment="1" applyProtection="1">
      <alignment horizontal="center" vertical="center"/>
      <protection hidden="1"/>
    </xf>
    <xf numFmtId="187" fontId="58" fillId="0" borderId="100" xfId="1" applyNumberFormat="1" applyFont="1" applyBorder="1" applyAlignment="1" applyProtection="1">
      <alignment horizontal="center" vertical="center"/>
      <protection hidden="1"/>
    </xf>
    <xf numFmtId="41" fontId="58" fillId="57" borderId="111" xfId="1" applyFont="1" applyFill="1" applyBorder="1" applyAlignment="1" applyProtection="1">
      <alignment horizontal="left" vertical="center"/>
      <protection hidden="1"/>
    </xf>
    <xf numFmtId="41" fontId="58" fillId="57" borderId="112" xfId="1" applyFont="1" applyFill="1" applyBorder="1" applyAlignment="1" applyProtection="1">
      <alignment horizontal="left" vertical="center"/>
      <protection hidden="1"/>
    </xf>
    <xf numFmtId="41" fontId="58" fillId="57" borderId="113" xfId="1" applyFont="1" applyFill="1" applyBorder="1" applyAlignment="1" applyProtection="1">
      <alignment horizontal="left" vertical="center"/>
      <protection hidden="1"/>
    </xf>
    <xf numFmtId="41" fontId="58" fillId="57" borderId="114" xfId="1" applyFont="1" applyFill="1" applyBorder="1" applyAlignment="1" applyProtection="1">
      <alignment horizontal="left" vertical="center"/>
      <protection hidden="1"/>
    </xf>
    <xf numFmtId="41" fontId="68" fillId="0" borderId="21" xfId="1" applyFont="1" applyBorder="1" applyAlignment="1" applyProtection="1">
      <alignment horizontal="center" vertical="center"/>
      <protection hidden="1"/>
    </xf>
    <xf numFmtId="41" fontId="68" fillId="0" borderId="99" xfId="1" applyFont="1" applyBorder="1" applyAlignment="1" applyProtection="1">
      <alignment horizontal="center" vertical="center"/>
      <protection hidden="1"/>
    </xf>
    <xf numFmtId="14" fontId="3" fillId="0" borderId="25" xfId="1" applyNumberFormat="1" applyFont="1" applyBorder="1" applyAlignment="1" applyProtection="1">
      <alignment horizontal="center" vertical="center"/>
      <protection hidden="1"/>
    </xf>
    <xf numFmtId="0" fontId="3" fillId="0" borderId="25" xfId="1" applyNumberFormat="1" applyFont="1" applyBorder="1" applyAlignment="1" applyProtection="1">
      <alignment horizontal="center" vertical="center"/>
      <protection hidden="1"/>
    </xf>
    <xf numFmtId="0" fontId="3" fillId="0" borderId="21" xfId="1" applyNumberFormat="1" applyFont="1" applyBorder="1" applyAlignment="1" applyProtection="1">
      <alignment horizontal="center" vertical="center"/>
      <protection hidden="1"/>
    </xf>
    <xf numFmtId="41" fontId="58" fillId="57" borderId="108" xfId="1" applyFont="1" applyFill="1" applyBorder="1" applyAlignment="1" applyProtection="1">
      <alignment horizontal="center" vertical="center"/>
      <protection hidden="1"/>
    </xf>
    <xf numFmtId="41" fontId="58" fillId="57" borderId="109" xfId="1" applyFont="1" applyFill="1" applyBorder="1" applyAlignment="1" applyProtection="1">
      <alignment horizontal="center" vertical="center"/>
      <protection hidden="1"/>
    </xf>
    <xf numFmtId="41" fontId="58" fillId="57" borderId="107" xfId="1" applyFont="1" applyFill="1" applyBorder="1" applyAlignment="1" applyProtection="1">
      <alignment horizontal="center" vertical="center"/>
      <protection hidden="1"/>
    </xf>
    <xf numFmtId="41" fontId="58" fillId="57" borderId="110" xfId="1" applyFont="1" applyFill="1" applyBorder="1" applyAlignment="1" applyProtection="1">
      <alignment horizontal="center" vertical="center"/>
      <protection hidden="1"/>
    </xf>
    <xf numFmtId="188" fontId="3" fillId="0" borderId="115" xfId="1" applyNumberFormat="1" applyFont="1" applyBorder="1" applyAlignment="1" applyProtection="1">
      <alignment horizontal="right" vertical="center"/>
      <protection hidden="1"/>
    </xf>
    <xf numFmtId="188" fontId="3" fillId="0" borderId="116" xfId="1" applyNumberFormat="1" applyFont="1" applyBorder="1" applyAlignment="1" applyProtection="1">
      <alignment horizontal="right" vertical="center"/>
      <protection hidden="1"/>
    </xf>
    <xf numFmtId="188" fontId="3" fillId="0" borderId="103" xfId="1" applyNumberFormat="1" applyFont="1" applyBorder="1" applyAlignment="1" applyProtection="1">
      <alignment horizontal="right" vertical="center"/>
      <protection hidden="1"/>
    </xf>
    <xf numFmtId="41" fontId="58" fillId="57" borderId="115" xfId="1" applyFont="1" applyFill="1" applyBorder="1" applyAlignment="1" applyProtection="1">
      <alignment horizontal="left" vertical="center"/>
      <protection hidden="1"/>
    </xf>
    <xf numFmtId="41" fontId="58" fillId="57" borderId="116" xfId="1" applyFont="1" applyFill="1" applyBorder="1" applyAlignment="1" applyProtection="1">
      <alignment horizontal="left" vertical="center"/>
      <protection hidden="1"/>
    </xf>
    <xf numFmtId="41" fontId="58" fillId="57" borderId="117" xfId="1" applyFont="1" applyFill="1" applyBorder="1" applyAlignment="1" applyProtection="1">
      <alignment horizontal="left" vertical="center"/>
      <protection hidden="1"/>
    </xf>
    <xf numFmtId="41" fontId="86" fillId="0" borderId="214" xfId="1" applyFont="1" applyBorder="1" applyAlignment="1" applyProtection="1">
      <alignment horizontal="center" vertical="center"/>
      <protection hidden="1"/>
    </xf>
    <xf numFmtId="41" fontId="86" fillId="0" borderId="215" xfId="1" applyFont="1" applyBorder="1" applyAlignment="1" applyProtection="1">
      <alignment horizontal="center" vertical="center"/>
      <protection hidden="1"/>
    </xf>
    <xf numFmtId="41" fontId="86" fillId="0" borderId="216" xfId="1" applyFont="1" applyBorder="1" applyAlignment="1" applyProtection="1">
      <alignment horizontal="center" vertical="center"/>
      <protection hidden="1"/>
    </xf>
    <xf numFmtId="41" fontId="3" fillId="0" borderId="178" xfId="1" applyFont="1" applyBorder="1" applyAlignment="1" applyProtection="1">
      <alignment horizontal="center" vertical="center"/>
      <protection hidden="1"/>
    </xf>
    <xf numFmtId="41" fontId="58" fillId="57" borderId="119" xfId="1" applyFont="1" applyFill="1" applyBorder="1" applyAlignment="1" applyProtection="1">
      <alignment horizontal="left" vertical="center"/>
      <protection hidden="1"/>
    </xf>
    <xf numFmtId="41" fontId="58" fillId="57" borderId="120" xfId="1" applyFont="1" applyFill="1" applyBorder="1" applyAlignment="1" applyProtection="1">
      <alignment horizontal="left" vertical="center"/>
      <protection hidden="1"/>
    </xf>
    <xf numFmtId="41" fontId="58" fillId="57" borderId="121" xfId="1" applyFont="1" applyFill="1" applyBorder="1" applyAlignment="1" applyProtection="1">
      <alignment horizontal="left" vertical="center"/>
      <protection hidden="1"/>
    </xf>
    <xf numFmtId="41" fontId="3" fillId="57" borderId="140" xfId="1" applyFont="1" applyFill="1" applyBorder="1" applyAlignment="1" applyProtection="1">
      <alignment horizontal="center" vertical="center"/>
      <protection hidden="1"/>
    </xf>
    <xf numFmtId="41" fontId="3" fillId="57" borderId="141" xfId="1" applyFont="1" applyFill="1" applyBorder="1" applyAlignment="1" applyProtection="1">
      <alignment horizontal="center" vertical="center"/>
      <protection hidden="1"/>
    </xf>
    <xf numFmtId="41" fontId="3" fillId="57" borderId="142" xfId="1" applyFont="1" applyFill="1" applyBorder="1" applyAlignment="1" applyProtection="1">
      <alignment horizontal="center" vertical="center"/>
      <protection hidden="1"/>
    </xf>
    <xf numFmtId="41" fontId="3" fillId="57" borderId="111" xfId="1" applyFont="1" applyFill="1" applyBorder="1" applyAlignment="1" applyProtection="1">
      <alignment horizontal="center" vertical="center"/>
      <protection hidden="1"/>
    </xf>
    <xf numFmtId="41" fontId="3" fillId="57" borderId="112" xfId="1" applyFont="1" applyFill="1" applyBorder="1" applyAlignment="1" applyProtection="1">
      <alignment horizontal="center" vertical="center"/>
      <protection hidden="1"/>
    </xf>
    <xf numFmtId="41" fontId="3" fillId="57" borderId="113" xfId="1" applyFont="1" applyFill="1" applyBorder="1" applyAlignment="1" applyProtection="1">
      <alignment horizontal="center" vertical="center"/>
      <protection hidden="1"/>
    </xf>
    <xf numFmtId="41" fontId="3" fillId="57" borderId="118" xfId="1" applyFont="1" applyFill="1" applyBorder="1" applyAlignment="1" applyProtection="1">
      <alignment horizontal="center" vertical="center"/>
      <protection hidden="1"/>
    </xf>
    <xf numFmtId="41" fontId="3" fillId="57" borderId="116" xfId="1" applyFont="1" applyFill="1" applyBorder="1" applyAlignment="1" applyProtection="1">
      <alignment horizontal="center" vertical="center"/>
      <protection hidden="1"/>
    </xf>
    <xf numFmtId="41" fontId="3" fillId="57" borderId="117" xfId="1" applyFont="1" applyFill="1" applyBorder="1" applyAlignment="1" applyProtection="1">
      <alignment horizontal="center" vertical="center"/>
      <protection hidden="1"/>
    </xf>
    <xf numFmtId="41" fontId="3" fillId="0" borderId="143" xfId="1" applyFont="1" applyBorder="1" applyAlignment="1" applyProtection="1">
      <alignment horizontal="left" vertical="center" wrapText="1" indent="1"/>
      <protection hidden="1"/>
    </xf>
    <xf numFmtId="41" fontId="3" fillId="0" borderId="138" xfId="1" applyFont="1" applyBorder="1" applyAlignment="1" applyProtection="1">
      <alignment horizontal="left" vertical="center" indent="1"/>
      <protection hidden="1"/>
    </xf>
    <xf numFmtId="41" fontId="3" fillId="0" borderId="144" xfId="1" applyFont="1" applyBorder="1" applyAlignment="1" applyProtection="1">
      <alignment horizontal="left" vertical="center" indent="1"/>
      <protection hidden="1"/>
    </xf>
    <xf numFmtId="41" fontId="3" fillId="0" borderId="128" xfId="1" applyFont="1" applyBorder="1" applyAlignment="1" applyProtection="1">
      <alignment horizontal="left" vertical="center" indent="1"/>
      <protection hidden="1"/>
    </xf>
    <xf numFmtId="41" fontId="3" fillId="0" borderId="126" xfId="1" applyFont="1" applyBorder="1" applyAlignment="1" applyProtection="1">
      <alignment horizontal="left" vertical="center" indent="1"/>
      <protection hidden="1"/>
    </xf>
    <xf numFmtId="41" fontId="3" fillId="0" borderId="129" xfId="1" applyFont="1" applyBorder="1" applyAlignment="1" applyProtection="1">
      <alignment horizontal="left" vertical="center" indent="1"/>
      <protection hidden="1"/>
    </xf>
    <xf numFmtId="41" fontId="3" fillId="0" borderId="122" xfId="1" applyFont="1" applyBorder="1" applyAlignment="1" applyProtection="1">
      <alignment horizontal="left" vertical="center" wrapText="1" indent="1"/>
      <protection hidden="1"/>
    </xf>
    <xf numFmtId="41" fontId="3" fillId="0" borderId="120" xfId="1" applyFont="1" applyBorder="1" applyAlignment="1" applyProtection="1">
      <alignment horizontal="left" vertical="center" indent="1"/>
      <protection hidden="1"/>
    </xf>
    <xf numFmtId="41" fontId="3" fillId="0" borderId="124" xfId="1" applyFont="1" applyBorder="1" applyAlignment="1" applyProtection="1">
      <alignment horizontal="left" vertical="center" indent="1"/>
      <protection hidden="1"/>
    </xf>
    <xf numFmtId="41" fontId="3" fillId="0" borderId="145" xfId="1" applyFont="1" applyBorder="1" applyAlignment="1" applyProtection="1">
      <alignment horizontal="left" vertical="center" indent="1"/>
      <protection hidden="1"/>
    </xf>
    <xf numFmtId="41" fontId="3" fillId="0" borderId="139" xfId="1" applyFont="1" applyBorder="1" applyAlignment="1" applyProtection="1">
      <alignment horizontal="left" vertical="center" indent="1"/>
      <protection hidden="1"/>
    </xf>
    <xf numFmtId="41" fontId="3" fillId="0" borderId="146" xfId="1" applyFont="1" applyBorder="1" applyAlignment="1" applyProtection="1">
      <alignment horizontal="left" vertical="center" indent="1"/>
      <protection hidden="1"/>
    </xf>
    <xf numFmtId="41" fontId="58" fillId="57" borderId="118" xfId="1" applyFont="1" applyFill="1" applyBorder="1" applyAlignment="1" applyProtection="1">
      <alignment horizontal="left" vertical="center"/>
      <protection hidden="1"/>
    </xf>
    <xf numFmtId="41" fontId="6" fillId="57" borderId="111" xfId="1" applyFont="1" applyFill="1" applyBorder="1" applyAlignment="1" applyProtection="1">
      <alignment horizontal="left" vertical="center"/>
      <protection hidden="1"/>
    </xf>
    <xf numFmtId="41" fontId="6" fillId="57" borderId="112" xfId="1" applyFont="1" applyFill="1" applyBorder="1" applyAlignment="1" applyProtection="1">
      <alignment horizontal="left" vertical="center"/>
      <protection hidden="1"/>
    </xf>
    <xf numFmtId="41" fontId="6" fillId="57" borderId="113" xfId="1" applyFont="1" applyFill="1" applyBorder="1" applyAlignment="1" applyProtection="1">
      <alignment horizontal="left" vertical="center"/>
      <protection hidden="1"/>
    </xf>
    <xf numFmtId="41" fontId="58" fillId="58" borderId="131" xfId="1" applyFont="1" applyFill="1" applyBorder="1" applyAlignment="1" applyProtection="1">
      <alignment horizontal="left" vertical="center"/>
      <protection hidden="1"/>
    </xf>
    <xf numFmtId="41" fontId="58" fillId="58" borderId="132" xfId="1" applyFont="1" applyFill="1" applyBorder="1" applyAlignment="1" applyProtection="1">
      <alignment horizontal="left" vertical="center"/>
      <protection hidden="1"/>
    </xf>
    <xf numFmtId="41" fontId="58" fillId="58" borderId="133" xfId="1" applyFont="1" applyFill="1" applyBorder="1" applyAlignment="1" applyProtection="1">
      <alignment horizontal="left" vertical="center"/>
      <protection hidden="1"/>
    </xf>
    <xf numFmtId="41" fontId="6" fillId="57" borderId="125" xfId="1" applyFont="1" applyFill="1" applyBorder="1" applyAlignment="1" applyProtection="1">
      <alignment horizontal="left" vertical="center"/>
      <protection hidden="1"/>
    </xf>
    <xf numFmtId="41" fontId="6" fillId="57" borderId="126" xfId="1" applyFont="1" applyFill="1" applyBorder="1" applyAlignment="1" applyProtection="1">
      <alignment horizontal="left" vertical="center"/>
      <protection hidden="1"/>
    </xf>
    <xf numFmtId="41" fontId="6" fillId="57" borderId="127" xfId="1" applyFont="1" applyFill="1" applyBorder="1" applyAlignment="1" applyProtection="1">
      <alignment horizontal="left" vertical="center"/>
      <protection hidden="1"/>
    </xf>
    <xf numFmtId="188" fontId="58" fillId="58" borderId="134" xfId="1" applyNumberFormat="1" applyFont="1" applyFill="1" applyBorder="1" applyAlignment="1" applyProtection="1">
      <alignment horizontal="right" vertical="center"/>
      <protection hidden="1"/>
    </xf>
    <xf numFmtId="188" fontId="58" fillId="58" borderId="132" xfId="1" applyNumberFormat="1" applyFont="1" applyFill="1" applyBorder="1" applyAlignment="1" applyProtection="1">
      <alignment horizontal="right" vertical="center"/>
      <protection hidden="1"/>
    </xf>
    <xf numFmtId="188" fontId="58" fillId="58" borderId="133" xfId="1" applyNumberFormat="1" applyFont="1" applyFill="1" applyBorder="1" applyAlignment="1" applyProtection="1">
      <alignment horizontal="right" vertical="center"/>
      <protection hidden="1"/>
    </xf>
    <xf numFmtId="188" fontId="3" fillId="0" borderId="128" xfId="1" applyNumberFormat="1" applyFont="1" applyBorder="1" applyAlignment="1" applyProtection="1">
      <alignment horizontal="right" vertical="center"/>
      <protection hidden="1"/>
    </xf>
    <xf numFmtId="188" fontId="3" fillId="0" borderId="126" xfId="1" applyNumberFormat="1" applyFont="1" applyBorder="1" applyAlignment="1" applyProtection="1">
      <alignment horizontal="right" vertical="center"/>
      <protection hidden="1"/>
    </xf>
    <xf numFmtId="188" fontId="3" fillId="0" borderId="127" xfId="1" applyNumberFormat="1" applyFont="1" applyBorder="1" applyAlignment="1" applyProtection="1">
      <alignment horizontal="right" vertical="center"/>
      <protection hidden="1"/>
    </xf>
    <xf numFmtId="189" fontId="58" fillId="0" borderId="114" xfId="1" applyNumberFormat="1" applyFont="1" applyBorder="1" applyAlignment="1" applyProtection="1">
      <alignment horizontal="right" vertical="center"/>
      <protection hidden="1"/>
    </xf>
    <xf numFmtId="189" fontId="58" fillId="0" borderId="112" xfId="1" applyNumberFormat="1" applyFont="1" applyBorder="1" applyAlignment="1" applyProtection="1">
      <alignment horizontal="right" vertical="center"/>
      <protection hidden="1"/>
    </xf>
    <xf numFmtId="189" fontId="58" fillId="0" borderId="113" xfId="1" applyNumberFormat="1" applyFont="1" applyBorder="1" applyAlignment="1" applyProtection="1">
      <alignment horizontal="right" vertical="center"/>
      <protection hidden="1"/>
    </xf>
    <xf numFmtId="188" fontId="58" fillId="0" borderId="105" xfId="1" applyNumberFormat="1" applyFont="1" applyBorder="1" applyAlignment="1" applyProtection="1">
      <alignment horizontal="right" vertical="center"/>
      <protection hidden="1"/>
    </xf>
    <xf numFmtId="188" fontId="58" fillId="0" borderId="113" xfId="1" applyNumberFormat="1" applyFont="1" applyBorder="1" applyAlignment="1" applyProtection="1">
      <alignment horizontal="right" vertical="center"/>
      <protection hidden="1"/>
    </xf>
    <xf numFmtId="41" fontId="3" fillId="0" borderId="115" xfId="1" applyFont="1" applyBorder="1" applyAlignment="1" applyProtection="1">
      <alignment horizontal="center" vertical="center"/>
      <protection hidden="1"/>
    </xf>
    <xf numFmtId="41" fontId="3" fillId="0" borderId="116" xfId="1" applyFont="1" applyBorder="1" applyAlignment="1" applyProtection="1">
      <alignment horizontal="center" vertical="center"/>
      <protection hidden="1"/>
    </xf>
    <xf numFmtId="41" fontId="75" fillId="0" borderId="115" xfId="1" applyFont="1" applyBorder="1" applyAlignment="1" applyProtection="1">
      <alignment horizontal="center" vertical="center" wrapText="1"/>
      <protection hidden="1"/>
    </xf>
    <xf numFmtId="41" fontId="75" fillId="0" borderId="116" xfId="1" applyFont="1" applyBorder="1" applyAlignment="1" applyProtection="1">
      <alignment horizontal="center" vertical="center" wrapText="1"/>
      <protection hidden="1"/>
    </xf>
    <xf numFmtId="41" fontId="75" fillId="0" borderId="117" xfId="1" applyFont="1" applyBorder="1" applyAlignment="1" applyProtection="1">
      <alignment horizontal="center" vertical="center" wrapText="1"/>
      <protection hidden="1"/>
    </xf>
    <xf numFmtId="176" fontId="3" fillId="0" borderId="114" xfId="1" applyNumberFormat="1" applyFont="1" applyBorder="1" applyAlignment="1" applyProtection="1">
      <alignment horizontal="center" vertical="center"/>
      <protection hidden="1"/>
    </xf>
    <xf numFmtId="176" fontId="3" fillId="0" borderId="112" xfId="1" applyNumberFormat="1" applyFont="1" applyBorder="1" applyAlignment="1" applyProtection="1">
      <alignment horizontal="center" vertical="center"/>
      <protection hidden="1"/>
    </xf>
    <xf numFmtId="41" fontId="90" fillId="0" borderId="196" xfId="1" applyFont="1" applyBorder="1" applyAlignment="1" applyProtection="1">
      <alignment horizontal="left" vertical="center" shrinkToFit="1"/>
      <protection hidden="1"/>
    </xf>
    <xf numFmtId="41" fontId="90" fillId="0" borderId="197" xfId="1" applyFont="1" applyBorder="1" applyAlignment="1" applyProtection="1">
      <alignment horizontal="left" vertical="center" shrinkToFit="1"/>
      <protection hidden="1"/>
    </xf>
    <xf numFmtId="41" fontId="90" fillId="0" borderId="198" xfId="1" applyFont="1" applyBorder="1" applyAlignment="1" applyProtection="1">
      <alignment horizontal="left" vertical="center" shrinkToFit="1"/>
      <protection hidden="1"/>
    </xf>
    <xf numFmtId="176" fontId="3" fillId="0" borderId="122" xfId="1" applyNumberFormat="1" applyFont="1" applyBorder="1" applyAlignment="1" applyProtection="1">
      <alignment horizontal="center" vertical="center"/>
      <protection hidden="1"/>
    </xf>
    <xf numFmtId="176" fontId="3" fillId="0" borderId="120" xfId="1" applyNumberFormat="1" applyFont="1" applyBorder="1" applyAlignment="1" applyProtection="1">
      <alignment horizontal="center" vertical="center"/>
      <protection hidden="1"/>
    </xf>
    <xf numFmtId="188" fontId="3" fillId="0" borderId="117" xfId="1" applyNumberFormat="1" applyFont="1" applyBorder="1" applyAlignment="1" applyProtection="1">
      <alignment horizontal="right" vertical="center"/>
      <protection hidden="1"/>
    </xf>
    <xf numFmtId="190" fontId="58" fillId="0" borderId="114" xfId="1" applyNumberFormat="1" applyFont="1" applyBorder="1" applyAlignment="1" applyProtection="1">
      <alignment horizontal="center" vertical="center"/>
      <protection hidden="1"/>
    </xf>
    <xf numFmtId="190" fontId="58" fillId="0" borderId="112" xfId="1" applyNumberFormat="1" applyFont="1" applyBorder="1" applyAlignment="1" applyProtection="1">
      <alignment horizontal="center" vertical="center"/>
      <protection hidden="1"/>
    </xf>
    <xf numFmtId="190" fontId="58" fillId="0" borderId="113" xfId="1" applyNumberFormat="1" applyFont="1" applyBorder="1" applyAlignment="1" applyProtection="1">
      <alignment horizontal="center" vertical="center"/>
      <protection hidden="1"/>
    </xf>
    <xf numFmtId="188" fontId="58" fillId="0" borderId="123" xfId="1" applyNumberFormat="1" applyFont="1" applyBorder="1" applyAlignment="1" applyProtection="1">
      <alignment horizontal="right" vertical="center"/>
      <protection hidden="1"/>
    </xf>
    <xf numFmtId="188" fontId="58" fillId="0" borderId="120" xfId="1" applyNumberFormat="1" applyFont="1" applyBorder="1" applyAlignment="1" applyProtection="1">
      <alignment horizontal="right" vertical="center"/>
      <protection hidden="1"/>
    </xf>
    <xf numFmtId="188" fontId="58" fillId="0" borderId="121" xfId="1" applyNumberFormat="1" applyFont="1" applyBorder="1" applyAlignment="1" applyProtection="1">
      <alignment horizontal="right" vertical="center"/>
      <protection hidden="1"/>
    </xf>
    <xf numFmtId="188" fontId="3" fillId="0" borderId="114" xfId="1" applyNumberFormat="1" applyFont="1" applyBorder="1" applyAlignment="1" applyProtection="1">
      <alignment horizontal="right" vertical="center"/>
      <protection hidden="1"/>
    </xf>
    <xf numFmtId="188" fontId="3" fillId="0" borderId="112" xfId="1" applyNumberFormat="1" applyFont="1" applyBorder="1" applyAlignment="1" applyProtection="1">
      <alignment horizontal="right" vertical="center"/>
      <protection hidden="1"/>
    </xf>
    <xf numFmtId="188" fontId="3" fillId="0" borderId="113" xfId="1" applyNumberFormat="1" applyFont="1" applyBorder="1" applyAlignment="1" applyProtection="1">
      <alignment horizontal="right" vertical="center"/>
      <protection hidden="1"/>
    </xf>
    <xf numFmtId="188" fontId="3" fillId="0" borderId="102" xfId="1" applyNumberFormat="1" applyFont="1" applyBorder="1" applyAlignment="1" applyProtection="1">
      <alignment horizontal="right" vertical="center"/>
      <protection hidden="1"/>
    </xf>
    <xf numFmtId="188" fontId="3" fillId="0" borderId="101" xfId="1" applyNumberFormat="1" applyFont="1" applyBorder="1" applyAlignment="1" applyProtection="1">
      <alignment horizontal="right" vertical="center"/>
      <protection hidden="1"/>
    </xf>
    <xf numFmtId="190" fontId="58" fillId="0" borderId="102" xfId="1" applyNumberFormat="1" applyFont="1" applyBorder="1" applyAlignment="1" applyProtection="1">
      <alignment horizontal="center" vertical="center"/>
      <protection hidden="1"/>
    </xf>
    <xf numFmtId="190" fontId="58" fillId="0" borderId="101" xfId="1" applyNumberFormat="1" applyFont="1" applyBorder="1" applyAlignment="1" applyProtection="1">
      <alignment horizontal="center" vertical="center"/>
      <protection hidden="1"/>
    </xf>
    <xf numFmtId="188" fontId="58" fillId="58" borderId="135" xfId="1" applyNumberFormat="1" applyFont="1" applyFill="1" applyBorder="1" applyAlignment="1" applyProtection="1">
      <alignment horizontal="right" vertical="center"/>
      <protection hidden="1"/>
    </xf>
    <xf numFmtId="188" fontId="58" fillId="58" borderId="136" xfId="1" applyNumberFormat="1" applyFont="1" applyFill="1" applyBorder="1" applyAlignment="1" applyProtection="1">
      <alignment horizontal="right" vertical="center"/>
      <protection hidden="1"/>
    </xf>
    <xf numFmtId="188" fontId="58" fillId="58" borderId="137" xfId="1" applyNumberFormat="1" applyFont="1" applyFill="1" applyBorder="1" applyAlignment="1" applyProtection="1">
      <alignment horizontal="right" vertical="center"/>
      <protection hidden="1"/>
    </xf>
    <xf numFmtId="0" fontId="100" fillId="0" borderId="152" xfId="1" applyNumberFormat="1" applyFont="1" applyBorder="1" applyAlignment="1" applyProtection="1">
      <alignment horizontal="center"/>
      <protection hidden="1"/>
    </xf>
    <xf numFmtId="0" fontId="100" fillId="0" borderId="191" xfId="1" applyNumberFormat="1" applyFont="1" applyBorder="1" applyAlignment="1" applyProtection="1">
      <alignment horizontal="center"/>
      <protection hidden="1"/>
    </xf>
    <xf numFmtId="0" fontId="100" fillId="0" borderId="192" xfId="1" applyNumberFormat="1" applyFont="1" applyBorder="1" applyAlignment="1" applyProtection="1">
      <alignment horizontal="center"/>
      <protection hidden="1"/>
    </xf>
    <xf numFmtId="0" fontId="100" fillId="0" borderId="206" xfId="1" applyNumberFormat="1" applyFont="1" applyBorder="1" applyAlignment="1" applyProtection="1">
      <alignment horizontal="center"/>
      <protection hidden="1"/>
    </xf>
    <xf numFmtId="0" fontId="100" fillId="0" borderId="207" xfId="1" applyNumberFormat="1" applyFont="1" applyBorder="1" applyAlignment="1" applyProtection="1">
      <alignment horizontal="center"/>
      <protection hidden="1"/>
    </xf>
    <xf numFmtId="0" fontId="100" fillId="0" borderId="208" xfId="1" applyNumberFormat="1" applyFont="1" applyBorder="1" applyAlignment="1" applyProtection="1">
      <alignment horizontal="center"/>
      <protection hidden="1"/>
    </xf>
    <xf numFmtId="41" fontId="84" fillId="0" borderId="22" xfId="1" applyFont="1" applyBorder="1" applyAlignment="1">
      <alignment horizontal="center" vertical="center"/>
    </xf>
    <xf numFmtId="41" fontId="84" fillId="0" borderId="26" xfId="1" applyFont="1" applyBorder="1" applyAlignment="1">
      <alignment horizontal="center" vertical="center"/>
    </xf>
    <xf numFmtId="41" fontId="84" fillId="0" borderId="23" xfId="1" applyFont="1" applyBorder="1" applyAlignment="1">
      <alignment horizontal="center" vertical="center"/>
    </xf>
    <xf numFmtId="188" fontId="3" fillId="0" borderId="129" xfId="1" applyNumberFormat="1" applyFont="1" applyBorder="1" applyAlignment="1" applyProtection="1">
      <alignment horizontal="right" vertical="center"/>
      <protection hidden="1"/>
    </xf>
    <xf numFmtId="188" fontId="3" fillId="0" borderId="130" xfId="1" applyNumberFormat="1" applyFont="1" applyBorder="1" applyAlignment="1" applyProtection="1">
      <alignment horizontal="right" vertical="center"/>
      <protection hidden="1"/>
    </xf>
    <xf numFmtId="189" fontId="58" fillId="0" borderId="102" xfId="1" applyNumberFormat="1" applyFont="1" applyBorder="1" applyAlignment="1" applyProtection="1">
      <alignment horizontal="right" vertical="center"/>
      <protection hidden="1"/>
    </xf>
    <xf numFmtId="189" fontId="58" fillId="0" borderId="101" xfId="1" applyNumberFormat="1" applyFont="1" applyBorder="1" applyAlignment="1" applyProtection="1">
      <alignment horizontal="right" vertical="center"/>
      <protection hidden="1"/>
    </xf>
    <xf numFmtId="188" fontId="58" fillId="0" borderId="124" xfId="1" applyNumberFormat="1" applyFont="1" applyBorder="1" applyAlignment="1" applyProtection="1">
      <alignment horizontal="right" vertical="center"/>
      <protection hidden="1"/>
    </xf>
    <xf numFmtId="0" fontId="108" fillId="70" borderId="0" xfId="0" quotePrefix="1" applyFont="1" applyFill="1" applyAlignment="1">
      <alignment horizontal="left" vertical="center"/>
    </xf>
    <xf numFmtId="0" fontId="123" fillId="56" borderId="194" xfId="0" applyFont="1" applyFill="1" applyBorder="1" applyAlignment="1">
      <alignment horizontal="center" vertical="center" wrapText="1"/>
    </xf>
    <xf numFmtId="0" fontId="123" fillId="56" borderId="229" xfId="0" applyFont="1" applyFill="1" applyBorder="1" applyAlignment="1">
      <alignment horizontal="center" vertical="center" wrapText="1"/>
    </xf>
    <xf numFmtId="0" fontId="123" fillId="56" borderId="195" xfId="0" applyFont="1" applyFill="1" applyBorder="1" applyAlignment="1">
      <alignment horizontal="center" vertical="center" wrapText="1"/>
    </xf>
    <xf numFmtId="0" fontId="118" fillId="0" borderId="217" xfId="0" applyFont="1" applyBorder="1" applyAlignment="1">
      <alignment horizontal="center" vertical="center" wrapText="1"/>
    </xf>
    <xf numFmtId="0" fontId="118" fillId="0" borderId="218" xfId="0" applyFont="1" applyBorder="1" applyAlignment="1">
      <alignment horizontal="center" vertical="center" wrapText="1"/>
    </xf>
    <xf numFmtId="0" fontId="118" fillId="0" borderId="194" xfId="0" applyFont="1" applyBorder="1" applyAlignment="1">
      <alignment horizontal="center" vertical="center"/>
    </xf>
    <xf numFmtId="0" fontId="118" fillId="0" borderId="229" xfId="0" applyFont="1" applyBorder="1" applyAlignment="1">
      <alignment horizontal="center" vertical="center"/>
    </xf>
    <xf numFmtId="0" fontId="118" fillId="0" borderId="195" xfId="0" applyFont="1" applyBorder="1" applyAlignment="1">
      <alignment horizontal="center" vertical="center"/>
    </xf>
    <xf numFmtId="0" fontId="116" fillId="0" borderId="217" xfId="0" applyFont="1" applyBorder="1" applyAlignment="1">
      <alignment horizontal="center" vertical="center" wrapText="1"/>
    </xf>
    <xf numFmtId="0" fontId="116" fillId="0" borderId="218" xfId="0" applyFont="1" applyBorder="1" applyAlignment="1">
      <alignment horizontal="center" vertical="center" wrapText="1"/>
    </xf>
    <xf numFmtId="0" fontId="116" fillId="0" borderId="217" xfId="0" applyFont="1" applyBorder="1" applyAlignment="1">
      <alignment horizontal="center" vertical="center" shrinkToFit="1"/>
    </xf>
    <xf numFmtId="0" fontId="116" fillId="0" borderId="218" xfId="0" applyFont="1" applyBorder="1" applyAlignment="1">
      <alignment horizontal="center" vertical="center" shrinkToFit="1"/>
    </xf>
    <xf numFmtId="0" fontId="118" fillId="0" borderId="194" xfId="0" applyFont="1" applyBorder="1" applyAlignment="1">
      <alignment horizontal="center" vertical="center" wrapText="1"/>
    </xf>
    <xf numFmtId="0" fontId="118" fillId="0" borderId="229" xfId="0" applyFont="1" applyBorder="1" applyAlignment="1">
      <alignment horizontal="center" vertical="center" wrapText="1"/>
    </xf>
    <xf numFmtId="0" fontId="118" fillId="0" borderId="195" xfId="0" applyFont="1" applyBorder="1" applyAlignment="1">
      <alignment horizontal="center" vertical="center" wrapText="1"/>
    </xf>
    <xf numFmtId="0" fontId="123" fillId="56" borderId="194" xfId="0" applyFont="1" applyFill="1" applyBorder="1" applyAlignment="1">
      <alignment horizontal="center" vertical="center"/>
    </xf>
    <xf numFmtId="0" fontId="123" fillId="56" borderId="229" xfId="0" applyFont="1" applyFill="1" applyBorder="1" applyAlignment="1">
      <alignment horizontal="center" vertical="center"/>
    </xf>
    <xf numFmtId="0" fontId="123" fillId="56" borderId="195" xfId="0" applyFont="1" applyFill="1" applyBorder="1" applyAlignment="1">
      <alignment horizontal="center" vertical="center"/>
    </xf>
    <xf numFmtId="0" fontId="118" fillId="0" borderId="217" xfId="0" applyFont="1" applyBorder="1" applyAlignment="1">
      <alignment horizontal="center" vertical="center"/>
    </xf>
    <xf numFmtId="0" fontId="118" fillId="0" borderId="218" xfId="0" applyFont="1" applyBorder="1" applyAlignment="1">
      <alignment horizontal="center" vertical="center"/>
    </xf>
    <xf numFmtId="0" fontId="118" fillId="0" borderId="230" xfId="0" applyFont="1" applyBorder="1" applyAlignment="1">
      <alignment horizontal="center" vertical="center" wrapText="1"/>
    </xf>
    <xf numFmtId="0" fontId="123" fillId="56" borderId="230" xfId="0" applyFont="1" applyFill="1" applyBorder="1" applyAlignment="1">
      <alignment horizontal="center" vertical="center"/>
    </xf>
    <xf numFmtId="0" fontId="118" fillId="56" borderId="226" xfId="0" applyFont="1" applyFill="1" applyBorder="1" applyAlignment="1">
      <alignment horizontal="center" vertical="center" wrapText="1"/>
    </xf>
    <xf numFmtId="0" fontId="118" fillId="56" borderId="227" xfId="0" applyFont="1" applyFill="1" applyBorder="1" applyAlignment="1">
      <alignment horizontal="center" vertical="center" wrapText="1"/>
    </xf>
    <xf numFmtId="0" fontId="118" fillId="56" borderId="228" xfId="0" applyFont="1" applyFill="1" applyBorder="1" applyAlignment="1">
      <alignment horizontal="center" vertical="center" wrapText="1"/>
    </xf>
    <xf numFmtId="0" fontId="115" fillId="0" borderId="194" xfId="0" applyFont="1" applyBorder="1" applyAlignment="1">
      <alignment horizontal="center" vertical="center"/>
    </xf>
    <xf numFmtId="0" fontId="115" fillId="0" borderId="229" xfId="0" applyFont="1" applyBorder="1" applyAlignment="1">
      <alignment horizontal="center" vertical="center"/>
    </xf>
    <xf numFmtId="0" fontId="115" fillId="0" borderId="230" xfId="0" applyFont="1" applyBorder="1" applyAlignment="1">
      <alignment horizontal="center" vertical="center"/>
    </xf>
    <xf numFmtId="0" fontId="118" fillId="56" borderId="217" xfId="0" applyFont="1" applyFill="1" applyBorder="1" applyAlignment="1">
      <alignment horizontal="center" vertical="center"/>
    </xf>
    <xf numFmtId="0" fontId="118" fillId="56" borderId="218" xfId="0" applyFont="1" applyFill="1" applyBorder="1" applyAlignment="1">
      <alignment horizontal="center" vertical="center"/>
    </xf>
    <xf numFmtId="0" fontId="118" fillId="0" borderId="230" xfId="0" applyFont="1" applyBorder="1" applyAlignment="1">
      <alignment horizontal="center" vertical="center"/>
    </xf>
    <xf numFmtId="0" fontId="103" fillId="58" borderId="0" xfId="0" applyFont="1" applyFill="1" applyAlignment="1">
      <alignment horizontal="center" vertical="center"/>
    </xf>
    <xf numFmtId="0" fontId="104" fillId="70" borderId="0" xfId="0" quotePrefix="1" applyFont="1" applyFill="1" applyAlignment="1">
      <alignment horizontal="left" vertical="center" wrapText="1"/>
    </xf>
    <xf numFmtId="0" fontId="114" fillId="71" borderId="221" xfId="0" applyFont="1" applyFill="1" applyBorder="1" applyAlignment="1">
      <alignment horizontal="center" vertical="center"/>
    </xf>
    <xf numFmtId="0" fontId="114" fillId="71" borderId="222" xfId="0" applyFont="1" applyFill="1" applyBorder="1" applyAlignment="1">
      <alignment horizontal="center" vertical="center"/>
    </xf>
    <xf numFmtId="0" fontId="114" fillId="71" borderId="223" xfId="0" applyFont="1" applyFill="1" applyBorder="1" applyAlignment="1">
      <alignment horizontal="center" vertical="center"/>
    </xf>
    <xf numFmtId="0" fontId="115" fillId="0" borderId="225" xfId="0" applyFont="1" applyBorder="1" applyAlignment="1">
      <alignment horizontal="center" vertical="center" wrapText="1"/>
    </xf>
    <xf numFmtId="0" fontId="115" fillId="0" borderId="229" xfId="0" applyFont="1" applyBorder="1" applyAlignment="1">
      <alignment horizontal="center" vertical="center" wrapText="1"/>
    </xf>
    <xf numFmtId="0" fontId="115" fillId="0" borderId="195" xfId="0" applyFont="1" applyBorder="1" applyAlignment="1">
      <alignment horizontal="center" vertical="center" wrapText="1"/>
    </xf>
    <xf numFmtId="0" fontId="116" fillId="0" borderId="226" xfId="0" applyFont="1" applyBorder="1" applyAlignment="1">
      <alignment horizontal="center" vertical="center" wrapText="1"/>
    </xf>
    <xf numFmtId="0" fontId="116" fillId="0" borderId="227" xfId="0" applyFont="1" applyBorder="1" applyAlignment="1">
      <alignment horizontal="center" vertical="center" wrapText="1"/>
    </xf>
    <xf numFmtId="0" fontId="116" fillId="0" borderId="228" xfId="0" applyFont="1" applyBorder="1" applyAlignment="1">
      <alignment horizontal="center" vertical="center" wrapText="1"/>
    </xf>
    <xf numFmtId="0" fontId="116" fillId="0" borderId="2" xfId="0" applyFont="1" applyBorder="1" applyAlignment="1">
      <alignment horizontal="center" vertical="center" wrapText="1"/>
    </xf>
    <xf numFmtId="0" fontId="63" fillId="51" borderId="1" xfId="7" applyFont="1" applyFill="1" applyBorder="1" applyAlignment="1" applyProtection="1">
      <alignment horizontal="center" vertical="center"/>
      <protection locked="0"/>
    </xf>
    <xf numFmtId="41" fontId="62" fillId="0" borderId="1" xfId="1" quotePrefix="1" applyFont="1" applyFill="1" applyBorder="1" applyAlignment="1" applyProtection="1">
      <alignment horizontal="center" vertical="center"/>
      <protection locked="0"/>
    </xf>
    <xf numFmtId="41" fontId="62" fillId="0" borderId="1" xfId="1" applyFont="1" applyFill="1" applyBorder="1" applyAlignment="1" applyProtection="1">
      <alignment horizontal="center" vertical="center"/>
      <protection locked="0"/>
    </xf>
    <xf numFmtId="41" fontId="7" fillId="51" borderId="41" xfId="1" applyFont="1" applyFill="1" applyBorder="1" applyAlignment="1" applyProtection="1">
      <alignment horizontal="center" vertical="center"/>
      <protection locked="0"/>
    </xf>
    <xf numFmtId="41" fontId="7" fillId="51" borderId="44" xfId="1" applyFont="1" applyFill="1" applyBorder="1" applyAlignment="1" applyProtection="1">
      <alignment horizontal="center" vertical="center"/>
      <protection locked="0"/>
    </xf>
    <xf numFmtId="41" fontId="62" fillId="0" borderId="194" xfId="1" applyFont="1" applyFill="1" applyBorder="1" applyAlignment="1" applyProtection="1">
      <alignment horizontal="center" vertical="center"/>
      <protection locked="0"/>
    </xf>
    <xf numFmtId="41" fontId="62" fillId="0" borderId="195" xfId="1" applyFont="1" applyFill="1" applyBorder="1" applyAlignment="1" applyProtection="1">
      <alignment horizontal="center" vertical="center"/>
      <protection locked="0"/>
    </xf>
    <xf numFmtId="41" fontId="7" fillId="0" borderId="39" xfId="1" applyFont="1" applyFill="1" applyBorder="1" applyAlignment="1" applyProtection="1">
      <alignment horizontal="center" vertical="center"/>
      <protection locked="0"/>
    </xf>
    <xf numFmtId="41" fontId="7" fillId="0" borderId="63" xfId="1" applyFont="1" applyFill="1" applyBorder="1" applyAlignment="1" applyProtection="1">
      <alignment horizontal="center" vertical="center"/>
      <protection locked="0"/>
    </xf>
    <xf numFmtId="41" fontId="7" fillId="0" borderId="64" xfId="1" applyFont="1" applyFill="1" applyBorder="1" applyAlignment="1" applyProtection="1">
      <alignment horizontal="center" vertical="center"/>
      <protection locked="0"/>
    </xf>
    <xf numFmtId="41" fontId="62" fillId="0" borderId="30" xfId="1" applyFont="1" applyFill="1" applyBorder="1" applyAlignment="1" applyProtection="1">
      <alignment horizontal="center" vertical="center"/>
      <protection locked="0"/>
    </xf>
    <xf numFmtId="41" fontId="62" fillId="0" borderId="31" xfId="1" applyFont="1" applyFill="1" applyBorder="1" applyAlignment="1" applyProtection="1">
      <alignment horizontal="center" vertical="center"/>
      <protection locked="0"/>
    </xf>
    <xf numFmtId="41" fontId="62" fillId="0" borderId="29" xfId="1" applyFont="1" applyFill="1" applyBorder="1" applyAlignment="1" applyProtection="1">
      <alignment horizontal="center" vertical="center"/>
      <protection locked="0"/>
    </xf>
    <xf numFmtId="0" fontId="92" fillId="65" borderId="1" xfId="7" applyFont="1" applyFill="1" applyBorder="1" applyAlignment="1" applyProtection="1">
      <alignment horizontal="center" vertical="center"/>
      <protection locked="0"/>
    </xf>
    <xf numFmtId="0" fontId="83" fillId="65" borderId="1" xfId="10" applyFont="1" applyFill="1" applyBorder="1" applyAlignment="1" applyProtection="1">
      <alignment horizontal="center" vertical="center"/>
      <protection locked="0"/>
    </xf>
    <xf numFmtId="41" fontId="59" fillId="53" borderId="20" xfId="1" applyFont="1" applyFill="1" applyBorder="1" applyAlignment="1" applyProtection="1">
      <alignment horizontal="center" vertical="center"/>
      <protection locked="0"/>
    </xf>
    <xf numFmtId="41" fontId="59" fillId="53" borderId="28" xfId="1" applyFont="1" applyFill="1" applyBorder="1" applyAlignment="1" applyProtection="1">
      <alignment horizontal="center" vertical="center"/>
      <protection locked="0"/>
    </xf>
    <xf numFmtId="0" fontId="59" fillId="52" borderId="1" xfId="10" applyFont="1" applyFill="1" applyBorder="1" applyAlignment="1" applyProtection="1">
      <alignment horizontal="center" vertical="center"/>
      <protection locked="0"/>
    </xf>
    <xf numFmtId="0" fontId="59" fillId="52" borderId="19" xfId="10" applyFont="1" applyFill="1" applyBorder="1" applyAlignment="1" applyProtection="1">
      <alignment horizontal="center" vertical="center"/>
      <protection locked="0"/>
    </xf>
    <xf numFmtId="0" fontId="59" fillId="52" borderId="1" xfId="7" applyFont="1" applyFill="1" applyBorder="1" applyAlignment="1" applyProtection="1">
      <alignment horizontal="center" vertical="center"/>
      <protection locked="0"/>
    </xf>
    <xf numFmtId="0" fontId="59" fillId="52" borderId="186" xfId="7" applyFont="1" applyFill="1" applyBorder="1" applyAlignment="1" applyProtection="1">
      <alignment horizontal="center" vertical="center"/>
      <protection locked="0"/>
    </xf>
    <xf numFmtId="0" fontId="59" fillId="52" borderId="211" xfId="7" applyFont="1" applyFill="1" applyBorder="1" applyAlignment="1" applyProtection="1">
      <alignment horizontal="center" vertical="center"/>
      <protection locked="0"/>
    </xf>
    <xf numFmtId="0" fontId="59" fillId="52" borderId="212" xfId="7" applyFont="1" applyFill="1" applyBorder="1" applyAlignment="1" applyProtection="1">
      <alignment horizontal="center" vertical="center"/>
      <protection locked="0"/>
    </xf>
  </cellXfs>
  <cellStyles count="50692">
    <cellStyle name="20% - 강조색1 1" xfId="50364" xr:uid="{00000000-0005-0000-0000-000000000000}"/>
    <cellStyle name="20% - 강조색1 2" xfId="53" xr:uid="{00000000-0005-0000-0000-000001000000}"/>
    <cellStyle name="20% - 강조색1 2 2" xfId="50365" xr:uid="{00000000-0005-0000-0000-000002000000}"/>
    <cellStyle name="20% - 강조색1 3" xfId="54" xr:uid="{00000000-0005-0000-0000-000003000000}"/>
    <cellStyle name="20% - 강조색1 3 2" xfId="50366" xr:uid="{00000000-0005-0000-0000-000004000000}"/>
    <cellStyle name="20% - 강조색1 4" xfId="55" xr:uid="{00000000-0005-0000-0000-000005000000}"/>
    <cellStyle name="20% - 강조색1 4 2" xfId="50367" xr:uid="{00000000-0005-0000-0000-000006000000}"/>
    <cellStyle name="20% - 강조색1 5" xfId="50368" xr:uid="{00000000-0005-0000-0000-000007000000}"/>
    <cellStyle name="20% - 강조색1 6" xfId="50369" xr:uid="{00000000-0005-0000-0000-000008000000}"/>
    <cellStyle name="20% - 강조색1 7" xfId="50370" xr:uid="{00000000-0005-0000-0000-000009000000}"/>
    <cellStyle name="20% - 강조색2 1" xfId="50371" xr:uid="{00000000-0005-0000-0000-00000A000000}"/>
    <cellStyle name="20% - 강조색2 2" xfId="56" xr:uid="{00000000-0005-0000-0000-00000B000000}"/>
    <cellStyle name="20% - 강조색2 2 2" xfId="50372" xr:uid="{00000000-0005-0000-0000-00000C000000}"/>
    <cellStyle name="20% - 강조색2 3" xfId="57" xr:uid="{00000000-0005-0000-0000-00000D000000}"/>
    <cellStyle name="20% - 강조색2 3 2" xfId="50373" xr:uid="{00000000-0005-0000-0000-00000E000000}"/>
    <cellStyle name="20% - 강조색2 4" xfId="58" xr:uid="{00000000-0005-0000-0000-00000F000000}"/>
    <cellStyle name="20% - 강조색2 4 2" xfId="50374" xr:uid="{00000000-0005-0000-0000-000010000000}"/>
    <cellStyle name="20% - 강조색2 5" xfId="50375" xr:uid="{00000000-0005-0000-0000-000011000000}"/>
    <cellStyle name="20% - 강조색2 6" xfId="50376" xr:uid="{00000000-0005-0000-0000-000012000000}"/>
    <cellStyle name="20% - 강조색2 7" xfId="50377" xr:uid="{00000000-0005-0000-0000-000013000000}"/>
    <cellStyle name="20% - 강조색3 1" xfId="50378" xr:uid="{00000000-0005-0000-0000-000014000000}"/>
    <cellStyle name="20% - 강조색3 2" xfId="59" xr:uid="{00000000-0005-0000-0000-000015000000}"/>
    <cellStyle name="20% - 강조색3 2 2" xfId="50379" xr:uid="{00000000-0005-0000-0000-000016000000}"/>
    <cellStyle name="20% - 강조색3 3" xfId="60" xr:uid="{00000000-0005-0000-0000-000017000000}"/>
    <cellStyle name="20% - 강조색3 3 2" xfId="50380" xr:uid="{00000000-0005-0000-0000-000018000000}"/>
    <cellStyle name="20% - 강조색3 4" xfId="61" xr:uid="{00000000-0005-0000-0000-000019000000}"/>
    <cellStyle name="20% - 강조색3 4 2" xfId="50381" xr:uid="{00000000-0005-0000-0000-00001A000000}"/>
    <cellStyle name="20% - 강조색3 5" xfId="50382" xr:uid="{00000000-0005-0000-0000-00001B000000}"/>
    <cellStyle name="20% - 강조색3 6" xfId="50383" xr:uid="{00000000-0005-0000-0000-00001C000000}"/>
    <cellStyle name="20% - 강조색3 7" xfId="50384" xr:uid="{00000000-0005-0000-0000-00001D000000}"/>
    <cellStyle name="20% - 강조색4 1" xfId="50385" xr:uid="{00000000-0005-0000-0000-00001E000000}"/>
    <cellStyle name="20% - 강조색4 2" xfId="62" xr:uid="{00000000-0005-0000-0000-00001F000000}"/>
    <cellStyle name="20% - 강조색4 2 2" xfId="50386" xr:uid="{00000000-0005-0000-0000-000020000000}"/>
    <cellStyle name="20% - 강조색4 3" xfId="63" xr:uid="{00000000-0005-0000-0000-000021000000}"/>
    <cellStyle name="20% - 강조색4 3 2" xfId="50387" xr:uid="{00000000-0005-0000-0000-000022000000}"/>
    <cellStyle name="20% - 강조색4 4" xfId="64" xr:uid="{00000000-0005-0000-0000-000023000000}"/>
    <cellStyle name="20% - 강조색4 4 2" xfId="50388" xr:uid="{00000000-0005-0000-0000-000024000000}"/>
    <cellStyle name="20% - 강조색4 5" xfId="50389" xr:uid="{00000000-0005-0000-0000-000025000000}"/>
    <cellStyle name="20% - 강조색4 6" xfId="50390" xr:uid="{00000000-0005-0000-0000-000026000000}"/>
    <cellStyle name="20% - 강조색4 7" xfId="50391" xr:uid="{00000000-0005-0000-0000-000027000000}"/>
    <cellStyle name="20% - 강조색5 1" xfId="50392" xr:uid="{00000000-0005-0000-0000-000028000000}"/>
    <cellStyle name="20% - 강조색5 2" xfId="65" xr:uid="{00000000-0005-0000-0000-000029000000}"/>
    <cellStyle name="20% - 강조색5 2 2" xfId="50393" xr:uid="{00000000-0005-0000-0000-00002A000000}"/>
    <cellStyle name="20% - 강조색5 3" xfId="66" xr:uid="{00000000-0005-0000-0000-00002B000000}"/>
    <cellStyle name="20% - 강조색5 3 2" xfId="50394" xr:uid="{00000000-0005-0000-0000-00002C000000}"/>
    <cellStyle name="20% - 강조색5 4" xfId="67" xr:uid="{00000000-0005-0000-0000-00002D000000}"/>
    <cellStyle name="20% - 강조색5 4 2" xfId="50395" xr:uid="{00000000-0005-0000-0000-00002E000000}"/>
    <cellStyle name="20% - 강조색5 5" xfId="50396" xr:uid="{00000000-0005-0000-0000-00002F000000}"/>
    <cellStyle name="20% - 강조색5 6" xfId="50397" xr:uid="{00000000-0005-0000-0000-000030000000}"/>
    <cellStyle name="20% - 강조색5 7" xfId="50398" xr:uid="{00000000-0005-0000-0000-000031000000}"/>
    <cellStyle name="20% - 강조색6 1" xfId="50399" xr:uid="{00000000-0005-0000-0000-000032000000}"/>
    <cellStyle name="20% - 강조색6 2" xfId="68" xr:uid="{00000000-0005-0000-0000-000033000000}"/>
    <cellStyle name="20% - 강조색6 2 2" xfId="50400" xr:uid="{00000000-0005-0000-0000-000034000000}"/>
    <cellStyle name="20% - 강조색6 3" xfId="69" xr:uid="{00000000-0005-0000-0000-000035000000}"/>
    <cellStyle name="20% - 강조색6 3 2" xfId="50401" xr:uid="{00000000-0005-0000-0000-000036000000}"/>
    <cellStyle name="20% - 강조색6 4" xfId="70" xr:uid="{00000000-0005-0000-0000-000037000000}"/>
    <cellStyle name="20% - 강조색6 4 2" xfId="50402" xr:uid="{00000000-0005-0000-0000-000038000000}"/>
    <cellStyle name="20% - 강조색6 5" xfId="50403" xr:uid="{00000000-0005-0000-0000-000039000000}"/>
    <cellStyle name="20% - 강조색6 6" xfId="50404" xr:uid="{00000000-0005-0000-0000-00003A000000}"/>
    <cellStyle name="20% - 강조색6 7" xfId="50405" xr:uid="{00000000-0005-0000-0000-00003B000000}"/>
    <cellStyle name="40% - 강조색1 1" xfId="50406" xr:uid="{00000000-0005-0000-0000-00003C000000}"/>
    <cellStyle name="40% - 강조색1 2" xfId="71" xr:uid="{00000000-0005-0000-0000-00003D000000}"/>
    <cellStyle name="40% - 강조색1 2 2" xfId="50407" xr:uid="{00000000-0005-0000-0000-00003E000000}"/>
    <cellStyle name="40% - 강조색1 3" xfId="72" xr:uid="{00000000-0005-0000-0000-00003F000000}"/>
    <cellStyle name="40% - 강조색1 3 2" xfId="50408" xr:uid="{00000000-0005-0000-0000-000040000000}"/>
    <cellStyle name="40% - 강조색1 4" xfId="73" xr:uid="{00000000-0005-0000-0000-000041000000}"/>
    <cellStyle name="40% - 강조색1 4 2" xfId="50409" xr:uid="{00000000-0005-0000-0000-000042000000}"/>
    <cellStyle name="40% - 강조색1 5" xfId="50410" xr:uid="{00000000-0005-0000-0000-000043000000}"/>
    <cellStyle name="40% - 강조색1 6" xfId="50411" xr:uid="{00000000-0005-0000-0000-000044000000}"/>
    <cellStyle name="40% - 강조색1 7" xfId="50412" xr:uid="{00000000-0005-0000-0000-000045000000}"/>
    <cellStyle name="40% - 강조색2 1" xfId="50413" xr:uid="{00000000-0005-0000-0000-000046000000}"/>
    <cellStyle name="40% - 강조색2 2" xfId="74" xr:uid="{00000000-0005-0000-0000-000047000000}"/>
    <cellStyle name="40% - 강조색2 2 2" xfId="50414" xr:uid="{00000000-0005-0000-0000-000048000000}"/>
    <cellStyle name="40% - 강조색2 3" xfId="75" xr:uid="{00000000-0005-0000-0000-000049000000}"/>
    <cellStyle name="40% - 강조색2 3 2" xfId="50415" xr:uid="{00000000-0005-0000-0000-00004A000000}"/>
    <cellStyle name="40% - 강조색2 4" xfId="76" xr:uid="{00000000-0005-0000-0000-00004B000000}"/>
    <cellStyle name="40% - 강조색2 4 2" xfId="50416" xr:uid="{00000000-0005-0000-0000-00004C000000}"/>
    <cellStyle name="40% - 강조색2 5" xfId="50417" xr:uid="{00000000-0005-0000-0000-00004D000000}"/>
    <cellStyle name="40% - 강조색2 6" xfId="50418" xr:uid="{00000000-0005-0000-0000-00004E000000}"/>
    <cellStyle name="40% - 강조색2 7" xfId="50419" xr:uid="{00000000-0005-0000-0000-00004F000000}"/>
    <cellStyle name="40% - 강조색3 1" xfId="50420" xr:uid="{00000000-0005-0000-0000-000050000000}"/>
    <cellStyle name="40% - 강조색3 2" xfId="77" xr:uid="{00000000-0005-0000-0000-000051000000}"/>
    <cellStyle name="40% - 강조색3 2 2" xfId="50421" xr:uid="{00000000-0005-0000-0000-000052000000}"/>
    <cellStyle name="40% - 강조색3 3" xfId="78" xr:uid="{00000000-0005-0000-0000-000053000000}"/>
    <cellStyle name="40% - 강조색3 3 2" xfId="50422" xr:uid="{00000000-0005-0000-0000-000054000000}"/>
    <cellStyle name="40% - 강조색3 4" xfId="79" xr:uid="{00000000-0005-0000-0000-000055000000}"/>
    <cellStyle name="40% - 강조색3 4 2" xfId="50423" xr:uid="{00000000-0005-0000-0000-000056000000}"/>
    <cellStyle name="40% - 강조색3 5" xfId="50424" xr:uid="{00000000-0005-0000-0000-000057000000}"/>
    <cellStyle name="40% - 강조색3 6" xfId="50425" xr:uid="{00000000-0005-0000-0000-000058000000}"/>
    <cellStyle name="40% - 강조색3 7" xfId="50426" xr:uid="{00000000-0005-0000-0000-000059000000}"/>
    <cellStyle name="40% - 강조색4 1" xfId="50427" xr:uid="{00000000-0005-0000-0000-00005A000000}"/>
    <cellStyle name="40% - 강조색4 2" xfId="80" xr:uid="{00000000-0005-0000-0000-00005B000000}"/>
    <cellStyle name="40% - 강조색4 2 2" xfId="50428" xr:uid="{00000000-0005-0000-0000-00005C000000}"/>
    <cellStyle name="40% - 강조색4 3" xfId="81" xr:uid="{00000000-0005-0000-0000-00005D000000}"/>
    <cellStyle name="40% - 강조색4 3 2" xfId="50429" xr:uid="{00000000-0005-0000-0000-00005E000000}"/>
    <cellStyle name="40% - 강조색4 4" xfId="82" xr:uid="{00000000-0005-0000-0000-00005F000000}"/>
    <cellStyle name="40% - 강조색4 4 2" xfId="50430" xr:uid="{00000000-0005-0000-0000-000060000000}"/>
    <cellStyle name="40% - 강조색4 5" xfId="50431" xr:uid="{00000000-0005-0000-0000-000061000000}"/>
    <cellStyle name="40% - 강조색4 6" xfId="50432" xr:uid="{00000000-0005-0000-0000-000062000000}"/>
    <cellStyle name="40% - 강조색4 7" xfId="50433" xr:uid="{00000000-0005-0000-0000-000063000000}"/>
    <cellStyle name="40% - 강조색5 1" xfId="50434" xr:uid="{00000000-0005-0000-0000-000064000000}"/>
    <cellStyle name="40% - 강조색5 2" xfId="83" xr:uid="{00000000-0005-0000-0000-000065000000}"/>
    <cellStyle name="40% - 강조색5 2 2" xfId="50435" xr:uid="{00000000-0005-0000-0000-000066000000}"/>
    <cellStyle name="40% - 강조색5 3" xfId="84" xr:uid="{00000000-0005-0000-0000-000067000000}"/>
    <cellStyle name="40% - 강조색5 3 2" xfId="50436" xr:uid="{00000000-0005-0000-0000-000068000000}"/>
    <cellStyle name="40% - 강조색5 4" xfId="85" xr:uid="{00000000-0005-0000-0000-000069000000}"/>
    <cellStyle name="40% - 강조색5 4 2" xfId="50437" xr:uid="{00000000-0005-0000-0000-00006A000000}"/>
    <cellStyle name="40% - 강조색5 5" xfId="50438" xr:uid="{00000000-0005-0000-0000-00006B000000}"/>
    <cellStyle name="40% - 강조색5 6" xfId="50439" xr:uid="{00000000-0005-0000-0000-00006C000000}"/>
    <cellStyle name="40% - 강조색5 7" xfId="50440" xr:uid="{00000000-0005-0000-0000-00006D000000}"/>
    <cellStyle name="40% - 강조색6 1" xfId="50441" xr:uid="{00000000-0005-0000-0000-00006E000000}"/>
    <cellStyle name="40% - 강조색6 2" xfId="86" xr:uid="{00000000-0005-0000-0000-00006F000000}"/>
    <cellStyle name="40% - 강조색6 2 2" xfId="50442" xr:uid="{00000000-0005-0000-0000-000070000000}"/>
    <cellStyle name="40% - 강조색6 3" xfId="87" xr:uid="{00000000-0005-0000-0000-000071000000}"/>
    <cellStyle name="40% - 강조색6 3 2" xfId="50443" xr:uid="{00000000-0005-0000-0000-000072000000}"/>
    <cellStyle name="40% - 강조색6 4" xfId="88" xr:uid="{00000000-0005-0000-0000-000073000000}"/>
    <cellStyle name="40% - 강조색6 4 2" xfId="50444" xr:uid="{00000000-0005-0000-0000-000074000000}"/>
    <cellStyle name="40% - 강조색6 5" xfId="50445" xr:uid="{00000000-0005-0000-0000-000075000000}"/>
    <cellStyle name="40% - 강조색6 6" xfId="50446" xr:uid="{00000000-0005-0000-0000-000076000000}"/>
    <cellStyle name="40% - 강조색6 7" xfId="50447" xr:uid="{00000000-0005-0000-0000-000077000000}"/>
    <cellStyle name="60% - 강조색1 1" xfId="50448" xr:uid="{00000000-0005-0000-0000-000078000000}"/>
    <cellStyle name="60% - 강조색1 2" xfId="89" xr:uid="{00000000-0005-0000-0000-000079000000}"/>
    <cellStyle name="60% - 강조색1 2 2" xfId="50449" xr:uid="{00000000-0005-0000-0000-00007A000000}"/>
    <cellStyle name="60% - 강조색1 3" xfId="90" xr:uid="{00000000-0005-0000-0000-00007B000000}"/>
    <cellStyle name="60% - 강조색1 3 2" xfId="50450" xr:uid="{00000000-0005-0000-0000-00007C000000}"/>
    <cellStyle name="60% - 강조색1 4" xfId="91" xr:uid="{00000000-0005-0000-0000-00007D000000}"/>
    <cellStyle name="60% - 강조색1 4 2" xfId="50451" xr:uid="{00000000-0005-0000-0000-00007E000000}"/>
    <cellStyle name="60% - 강조색1 5" xfId="50452" xr:uid="{00000000-0005-0000-0000-00007F000000}"/>
    <cellStyle name="60% - 강조색1 6" xfId="50453" xr:uid="{00000000-0005-0000-0000-000080000000}"/>
    <cellStyle name="60% - 강조색1 7" xfId="50454" xr:uid="{00000000-0005-0000-0000-000081000000}"/>
    <cellStyle name="60% - 강조색2 1" xfId="50455" xr:uid="{00000000-0005-0000-0000-000082000000}"/>
    <cellStyle name="60% - 강조색2 2" xfId="92" xr:uid="{00000000-0005-0000-0000-000083000000}"/>
    <cellStyle name="60% - 강조색2 2 2" xfId="50456" xr:uid="{00000000-0005-0000-0000-000084000000}"/>
    <cellStyle name="60% - 강조색2 3" xfId="93" xr:uid="{00000000-0005-0000-0000-000085000000}"/>
    <cellStyle name="60% - 강조색2 3 2" xfId="50457" xr:uid="{00000000-0005-0000-0000-000086000000}"/>
    <cellStyle name="60% - 강조색2 4" xfId="94" xr:uid="{00000000-0005-0000-0000-000087000000}"/>
    <cellStyle name="60% - 강조색2 4 2" xfId="50458" xr:uid="{00000000-0005-0000-0000-000088000000}"/>
    <cellStyle name="60% - 강조색2 5" xfId="50459" xr:uid="{00000000-0005-0000-0000-000089000000}"/>
    <cellStyle name="60% - 강조색2 6" xfId="50460" xr:uid="{00000000-0005-0000-0000-00008A000000}"/>
    <cellStyle name="60% - 강조색2 7" xfId="50461" xr:uid="{00000000-0005-0000-0000-00008B000000}"/>
    <cellStyle name="60% - 강조색3 1" xfId="50462" xr:uid="{00000000-0005-0000-0000-00008C000000}"/>
    <cellStyle name="60% - 강조색3 2" xfId="95" xr:uid="{00000000-0005-0000-0000-00008D000000}"/>
    <cellStyle name="60% - 강조색3 2 2" xfId="50463" xr:uid="{00000000-0005-0000-0000-00008E000000}"/>
    <cellStyle name="60% - 강조색3 3" xfId="96" xr:uid="{00000000-0005-0000-0000-00008F000000}"/>
    <cellStyle name="60% - 강조색3 3 2" xfId="50464" xr:uid="{00000000-0005-0000-0000-000090000000}"/>
    <cellStyle name="60% - 강조색3 4" xfId="97" xr:uid="{00000000-0005-0000-0000-000091000000}"/>
    <cellStyle name="60% - 강조색3 4 2" xfId="50465" xr:uid="{00000000-0005-0000-0000-000092000000}"/>
    <cellStyle name="60% - 강조색3 5" xfId="50466" xr:uid="{00000000-0005-0000-0000-000093000000}"/>
    <cellStyle name="60% - 강조색3 6" xfId="50467" xr:uid="{00000000-0005-0000-0000-000094000000}"/>
    <cellStyle name="60% - 강조색3 7" xfId="50468" xr:uid="{00000000-0005-0000-0000-000095000000}"/>
    <cellStyle name="60% - 강조색4 1" xfId="50469" xr:uid="{00000000-0005-0000-0000-000096000000}"/>
    <cellStyle name="60% - 강조색4 2" xfId="98" xr:uid="{00000000-0005-0000-0000-000097000000}"/>
    <cellStyle name="60% - 강조색4 2 2" xfId="50470" xr:uid="{00000000-0005-0000-0000-000098000000}"/>
    <cellStyle name="60% - 강조색4 3" xfId="99" xr:uid="{00000000-0005-0000-0000-000099000000}"/>
    <cellStyle name="60% - 강조색4 3 2" xfId="50471" xr:uid="{00000000-0005-0000-0000-00009A000000}"/>
    <cellStyle name="60% - 강조색4 4" xfId="100" xr:uid="{00000000-0005-0000-0000-00009B000000}"/>
    <cellStyle name="60% - 강조색4 4 2" xfId="50472" xr:uid="{00000000-0005-0000-0000-00009C000000}"/>
    <cellStyle name="60% - 강조색4 5" xfId="50473" xr:uid="{00000000-0005-0000-0000-00009D000000}"/>
    <cellStyle name="60% - 강조색4 6" xfId="50474" xr:uid="{00000000-0005-0000-0000-00009E000000}"/>
    <cellStyle name="60% - 강조색4 7" xfId="50475" xr:uid="{00000000-0005-0000-0000-00009F000000}"/>
    <cellStyle name="60% - 강조색5 1" xfId="50476" xr:uid="{00000000-0005-0000-0000-0000A0000000}"/>
    <cellStyle name="60% - 강조색5 2" xfId="101" xr:uid="{00000000-0005-0000-0000-0000A1000000}"/>
    <cellStyle name="60% - 강조색5 2 2" xfId="50477" xr:uid="{00000000-0005-0000-0000-0000A2000000}"/>
    <cellStyle name="60% - 강조색5 3" xfId="102" xr:uid="{00000000-0005-0000-0000-0000A3000000}"/>
    <cellStyle name="60% - 강조색5 3 2" xfId="50478" xr:uid="{00000000-0005-0000-0000-0000A4000000}"/>
    <cellStyle name="60% - 강조색5 4" xfId="103" xr:uid="{00000000-0005-0000-0000-0000A5000000}"/>
    <cellStyle name="60% - 강조색5 4 2" xfId="50479" xr:uid="{00000000-0005-0000-0000-0000A6000000}"/>
    <cellStyle name="60% - 강조색5 5" xfId="50480" xr:uid="{00000000-0005-0000-0000-0000A7000000}"/>
    <cellStyle name="60% - 강조색5 6" xfId="50481" xr:uid="{00000000-0005-0000-0000-0000A8000000}"/>
    <cellStyle name="60% - 강조색5 7" xfId="50482" xr:uid="{00000000-0005-0000-0000-0000A9000000}"/>
    <cellStyle name="60% - 강조색6 1" xfId="50483" xr:uid="{00000000-0005-0000-0000-0000AA000000}"/>
    <cellStyle name="60% - 강조색6 2" xfId="104" xr:uid="{00000000-0005-0000-0000-0000AB000000}"/>
    <cellStyle name="60% - 강조색6 2 2" xfId="50484" xr:uid="{00000000-0005-0000-0000-0000AC000000}"/>
    <cellStyle name="60% - 강조색6 3" xfId="105" xr:uid="{00000000-0005-0000-0000-0000AD000000}"/>
    <cellStyle name="60% - 강조색6 3 2" xfId="50485" xr:uid="{00000000-0005-0000-0000-0000AE000000}"/>
    <cellStyle name="60% - 강조색6 4" xfId="106" xr:uid="{00000000-0005-0000-0000-0000AF000000}"/>
    <cellStyle name="60% - 강조색6 4 2" xfId="50486" xr:uid="{00000000-0005-0000-0000-0000B0000000}"/>
    <cellStyle name="60% - 강조색6 5" xfId="50487" xr:uid="{00000000-0005-0000-0000-0000B1000000}"/>
    <cellStyle name="60% - 강조색6 6" xfId="50488" xr:uid="{00000000-0005-0000-0000-0000B2000000}"/>
    <cellStyle name="60% - 강조색6 7" xfId="50489" xr:uid="{00000000-0005-0000-0000-0000B3000000}"/>
    <cellStyle name="category" xfId="16" xr:uid="{00000000-0005-0000-0000-0000B4000000}"/>
    <cellStyle name="Excel_BuiltIn_Comma_0 1" xfId="50681" xr:uid="{00000000-0005-0000-0000-0000B5000000}"/>
    <cellStyle name="Grey" xfId="17" xr:uid="{00000000-0005-0000-0000-0000B6000000}"/>
    <cellStyle name="HEADER" xfId="18" xr:uid="{00000000-0005-0000-0000-0000B7000000}"/>
    <cellStyle name="Header1" xfId="19" xr:uid="{00000000-0005-0000-0000-0000B8000000}"/>
    <cellStyle name="Header2" xfId="20" xr:uid="{00000000-0005-0000-0000-0000B9000000}"/>
    <cellStyle name="Header2 2" xfId="24413" xr:uid="{00000000-0005-0000-0000-0000BA000000}"/>
    <cellStyle name="Header2 2 2" xfId="49564" xr:uid="{00000000-0005-0000-0000-0000BB000000}"/>
    <cellStyle name="Header2 3" xfId="25333" xr:uid="{00000000-0005-0000-0000-0000BC000000}"/>
    <cellStyle name="Input [yellow]" xfId="21" xr:uid="{00000000-0005-0000-0000-0000BD000000}"/>
    <cellStyle name="Input [yellow] 2" xfId="25334" xr:uid="{00000000-0005-0000-0000-0000BE000000}"/>
    <cellStyle name="Input [yellow] 3" xfId="50687" xr:uid="{00000000-0005-0000-0000-0000BF000000}"/>
    <cellStyle name="Input [yellow] 4" xfId="50688" xr:uid="{00000000-0005-0000-0000-0000C0000000}"/>
    <cellStyle name="Model" xfId="22" xr:uid="{00000000-0005-0000-0000-0000C1000000}"/>
    <cellStyle name="Normal - Style1" xfId="23" xr:uid="{00000000-0005-0000-0000-0000C2000000}"/>
    <cellStyle name="Normal_센터직무설계서_개인CSS" xfId="24412" xr:uid="{00000000-0005-0000-0000-0000C3000000}"/>
    <cellStyle name="Percent [2]" xfId="24" xr:uid="{00000000-0005-0000-0000-0000C4000000}"/>
    <cellStyle name="subhead" xfId="25" xr:uid="{00000000-0005-0000-0000-0000C5000000}"/>
    <cellStyle name="강조색1 1" xfId="50490" xr:uid="{00000000-0005-0000-0000-0000C6000000}"/>
    <cellStyle name="강조색1 2" xfId="107" xr:uid="{00000000-0005-0000-0000-0000C7000000}"/>
    <cellStyle name="강조색1 2 2" xfId="50491" xr:uid="{00000000-0005-0000-0000-0000C8000000}"/>
    <cellStyle name="강조색1 3" xfId="108" xr:uid="{00000000-0005-0000-0000-0000C9000000}"/>
    <cellStyle name="강조색1 3 2" xfId="50492" xr:uid="{00000000-0005-0000-0000-0000CA000000}"/>
    <cellStyle name="강조색1 4" xfId="109" xr:uid="{00000000-0005-0000-0000-0000CB000000}"/>
    <cellStyle name="강조색1 4 2" xfId="50493" xr:uid="{00000000-0005-0000-0000-0000CC000000}"/>
    <cellStyle name="강조색1 5" xfId="50494" xr:uid="{00000000-0005-0000-0000-0000CD000000}"/>
    <cellStyle name="강조색1 6" xfId="50495" xr:uid="{00000000-0005-0000-0000-0000CE000000}"/>
    <cellStyle name="강조색1 7" xfId="50496" xr:uid="{00000000-0005-0000-0000-0000CF000000}"/>
    <cellStyle name="강조색2 1" xfId="50497" xr:uid="{00000000-0005-0000-0000-0000D0000000}"/>
    <cellStyle name="강조색2 2" xfId="110" xr:uid="{00000000-0005-0000-0000-0000D1000000}"/>
    <cellStyle name="강조색2 2 2" xfId="50498" xr:uid="{00000000-0005-0000-0000-0000D2000000}"/>
    <cellStyle name="강조색2 3" xfId="111" xr:uid="{00000000-0005-0000-0000-0000D3000000}"/>
    <cellStyle name="강조색2 3 2" xfId="50499" xr:uid="{00000000-0005-0000-0000-0000D4000000}"/>
    <cellStyle name="강조색2 4" xfId="112" xr:uid="{00000000-0005-0000-0000-0000D5000000}"/>
    <cellStyle name="강조색2 4 2" xfId="50500" xr:uid="{00000000-0005-0000-0000-0000D6000000}"/>
    <cellStyle name="강조색2 5" xfId="50501" xr:uid="{00000000-0005-0000-0000-0000D7000000}"/>
    <cellStyle name="강조색2 6" xfId="50502" xr:uid="{00000000-0005-0000-0000-0000D8000000}"/>
    <cellStyle name="강조색2 7" xfId="50503" xr:uid="{00000000-0005-0000-0000-0000D9000000}"/>
    <cellStyle name="강조색3 1" xfId="50504" xr:uid="{00000000-0005-0000-0000-0000DA000000}"/>
    <cellStyle name="강조색3 2" xfId="113" xr:uid="{00000000-0005-0000-0000-0000DB000000}"/>
    <cellStyle name="강조색3 2 2" xfId="50505" xr:uid="{00000000-0005-0000-0000-0000DC000000}"/>
    <cellStyle name="강조색3 3" xfId="114" xr:uid="{00000000-0005-0000-0000-0000DD000000}"/>
    <cellStyle name="강조색3 3 2" xfId="50506" xr:uid="{00000000-0005-0000-0000-0000DE000000}"/>
    <cellStyle name="강조색3 4" xfId="115" xr:uid="{00000000-0005-0000-0000-0000DF000000}"/>
    <cellStyle name="강조색3 4 2" xfId="50507" xr:uid="{00000000-0005-0000-0000-0000E0000000}"/>
    <cellStyle name="강조색3 5" xfId="50508" xr:uid="{00000000-0005-0000-0000-0000E1000000}"/>
    <cellStyle name="강조색3 6" xfId="50509" xr:uid="{00000000-0005-0000-0000-0000E2000000}"/>
    <cellStyle name="강조색3 7" xfId="50510" xr:uid="{00000000-0005-0000-0000-0000E3000000}"/>
    <cellStyle name="강조색4 1" xfId="50511" xr:uid="{00000000-0005-0000-0000-0000E4000000}"/>
    <cellStyle name="강조색4 2" xfId="116" xr:uid="{00000000-0005-0000-0000-0000E5000000}"/>
    <cellStyle name="강조색4 2 2" xfId="50512" xr:uid="{00000000-0005-0000-0000-0000E6000000}"/>
    <cellStyle name="강조색4 3" xfId="117" xr:uid="{00000000-0005-0000-0000-0000E7000000}"/>
    <cellStyle name="강조색4 3 2" xfId="50513" xr:uid="{00000000-0005-0000-0000-0000E8000000}"/>
    <cellStyle name="강조색4 4" xfId="118" xr:uid="{00000000-0005-0000-0000-0000E9000000}"/>
    <cellStyle name="강조색4 4 2" xfId="50514" xr:uid="{00000000-0005-0000-0000-0000EA000000}"/>
    <cellStyle name="강조색4 5" xfId="50515" xr:uid="{00000000-0005-0000-0000-0000EB000000}"/>
    <cellStyle name="강조색4 6" xfId="50516" xr:uid="{00000000-0005-0000-0000-0000EC000000}"/>
    <cellStyle name="강조색4 7" xfId="50517" xr:uid="{00000000-0005-0000-0000-0000ED000000}"/>
    <cellStyle name="강조색5 1" xfId="50518" xr:uid="{00000000-0005-0000-0000-0000EE000000}"/>
    <cellStyle name="강조색5 2" xfId="119" xr:uid="{00000000-0005-0000-0000-0000EF000000}"/>
    <cellStyle name="강조색5 2 2" xfId="50519" xr:uid="{00000000-0005-0000-0000-0000F0000000}"/>
    <cellStyle name="강조색5 3" xfId="120" xr:uid="{00000000-0005-0000-0000-0000F1000000}"/>
    <cellStyle name="강조색5 3 2" xfId="50520" xr:uid="{00000000-0005-0000-0000-0000F2000000}"/>
    <cellStyle name="강조색5 4" xfId="121" xr:uid="{00000000-0005-0000-0000-0000F3000000}"/>
    <cellStyle name="강조색5 4 2" xfId="50521" xr:uid="{00000000-0005-0000-0000-0000F4000000}"/>
    <cellStyle name="강조색5 5" xfId="50522" xr:uid="{00000000-0005-0000-0000-0000F5000000}"/>
    <cellStyle name="강조색5 6" xfId="50523" xr:uid="{00000000-0005-0000-0000-0000F6000000}"/>
    <cellStyle name="강조색5 7" xfId="50524" xr:uid="{00000000-0005-0000-0000-0000F7000000}"/>
    <cellStyle name="강조색6 1" xfId="50525" xr:uid="{00000000-0005-0000-0000-0000F8000000}"/>
    <cellStyle name="강조색6 2" xfId="122" xr:uid="{00000000-0005-0000-0000-0000F9000000}"/>
    <cellStyle name="강조색6 2 2" xfId="50526" xr:uid="{00000000-0005-0000-0000-0000FA000000}"/>
    <cellStyle name="강조색6 3" xfId="123" xr:uid="{00000000-0005-0000-0000-0000FB000000}"/>
    <cellStyle name="강조색6 3 2" xfId="50527" xr:uid="{00000000-0005-0000-0000-0000FC000000}"/>
    <cellStyle name="강조색6 4" xfId="124" xr:uid="{00000000-0005-0000-0000-0000FD000000}"/>
    <cellStyle name="강조색6 4 2" xfId="50528" xr:uid="{00000000-0005-0000-0000-0000FE000000}"/>
    <cellStyle name="강조색6 5" xfId="50529" xr:uid="{00000000-0005-0000-0000-0000FF000000}"/>
    <cellStyle name="강조색6 6" xfId="50530" xr:uid="{00000000-0005-0000-0000-000000010000}"/>
    <cellStyle name="강조색6 7" xfId="50531" xr:uid="{00000000-0005-0000-0000-000001010000}"/>
    <cellStyle name="경고문 1" xfId="50532" xr:uid="{00000000-0005-0000-0000-000002010000}"/>
    <cellStyle name="경고문 2" xfId="125" xr:uid="{00000000-0005-0000-0000-000003010000}"/>
    <cellStyle name="경고문 2 2" xfId="50533" xr:uid="{00000000-0005-0000-0000-000004010000}"/>
    <cellStyle name="경고문 3" xfId="126" xr:uid="{00000000-0005-0000-0000-000005010000}"/>
    <cellStyle name="경고문 3 2" xfId="50534" xr:uid="{00000000-0005-0000-0000-000006010000}"/>
    <cellStyle name="경고문 4" xfId="127" xr:uid="{00000000-0005-0000-0000-000007010000}"/>
    <cellStyle name="경고문 4 2" xfId="50535" xr:uid="{00000000-0005-0000-0000-000008010000}"/>
    <cellStyle name="경고문 5" xfId="50536" xr:uid="{00000000-0005-0000-0000-000009010000}"/>
    <cellStyle name="경고문 6" xfId="50537" xr:uid="{00000000-0005-0000-0000-00000A010000}"/>
    <cellStyle name="경고문 7" xfId="50538" xr:uid="{00000000-0005-0000-0000-00000B010000}"/>
    <cellStyle name="계산 1" xfId="50539" xr:uid="{00000000-0005-0000-0000-00000C010000}"/>
    <cellStyle name="계산 10" xfId="128" xr:uid="{00000000-0005-0000-0000-00000D010000}"/>
    <cellStyle name="계산 10 10" xfId="129" xr:uid="{00000000-0005-0000-0000-00000E010000}"/>
    <cellStyle name="계산 10 10 2" xfId="130" xr:uid="{00000000-0005-0000-0000-00000F010000}"/>
    <cellStyle name="계산 10 10 2 2" xfId="131" xr:uid="{00000000-0005-0000-0000-000010010000}"/>
    <cellStyle name="계산 10 10 2 2 2" xfId="25347" xr:uid="{00000000-0005-0000-0000-000011010000}"/>
    <cellStyle name="계산 10 10 2 3" xfId="132" xr:uid="{00000000-0005-0000-0000-000012010000}"/>
    <cellStyle name="계산 10 10 2 3 2" xfId="25348" xr:uid="{00000000-0005-0000-0000-000013010000}"/>
    <cellStyle name="계산 10 10 2 4" xfId="133" xr:uid="{00000000-0005-0000-0000-000014010000}"/>
    <cellStyle name="계산 10 10 2 4 2" xfId="25349" xr:uid="{00000000-0005-0000-0000-000015010000}"/>
    <cellStyle name="계산 10 10 2 5" xfId="134" xr:uid="{00000000-0005-0000-0000-000016010000}"/>
    <cellStyle name="계산 10 10 2 5 2" xfId="25350" xr:uid="{00000000-0005-0000-0000-000017010000}"/>
    <cellStyle name="계산 10 10 2 6" xfId="25346" xr:uid="{00000000-0005-0000-0000-000018010000}"/>
    <cellStyle name="계산 10 10 3" xfId="135" xr:uid="{00000000-0005-0000-0000-000019010000}"/>
    <cellStyle name="계산 10 10 3 2" xfId="25351" xr:uid="{00000000-0005-0000-0000-00001A010000}"/>
    <cellStyle name="계산 10 10 4" xfId="136" xr:uid="{00000000-0005-0000-0000-00001B010000}"/>
    <cellStyle name="계산 10 10 4 2" xfId="25352" xr:uid="{00000000-0005-0000-0000-00001C010000}"/>
    <cellStyle name="계산 10 10 5" xfId="137" xr:uid="{00000000-0005-0000-0000-00001D010000}"/>
    <cellStyle name="계산 10 10 5 2" xfId="25353" xr:uid="{00000000-0005-0000-0000-00001E010000}"/>
    <cellStyle name="계산 10 10 6" xfId="138" xr:uid="{00000000-0005-0000-0000-00001F010000}"/>
    <cellStyle name="계산 10 10 6 2" xfId="25354" xr:uid="{00000000-0005-0000-0000-000020010000}"/>
    <cellStyle name="계산 10 10 7" xfId="25345" xr:uid="{00000000-0005-0000-0000-000021010000}"/>
    <cellStyle name="계산 10 11" xfId="139" xr:uid="{00000000-0005-0000-0000-000022010000}"/>
    <cellStyle name="계산 10 11 2" xfId="140" xr:uid="{00000000-0005-0000-0000-000023010000}"/>
    <cellStyle name="계산 10 11 2 2" xfId="25356" xr:uid="{00000000-0005-0000-0000-000024010000}"/>
    <cellStyle name="계산 10 11 3" xfId="141" xr:uid="{00000000-0005-0000-0000-000025010000}"/>
    <cellStyle name="계산 10 11 3 2" xfId="25357" xr:uid="{00000000-0005-0000-0000-000026010000}"/>
    <cellStyle name="계산 10 11 4" xfId="142" xr:uid="{00000000-0005-0000-0000-000027010000}"/>
    <cellStyle name="계산 10 11 4 2" xfId="25358" xr:uid="{00000000-0005-0000-0000-000028010000}"/>
    <cellStyle name="계산 10 11 5" xfId="143" xr:uid="{00000000-0005-0000-0000-000029010000}"/>
    <cellStyle name="계산 10 11 5 2" xfId="25359" xr:uid="{00000000-0005-0000-0000-00002A010000}"/>
    <cellStyle name="계산 10 11 6" xfId="25355" xr:uid="{00000000-0005-0000-0000-00002B010000}"/>
    <cellStyle name="계산 10 12" xfId="144" xr:uid="{00000000-0005-0000-0000-00002C010000}"/>
    <cellStyle name="계산 10 12 2" xfId="145" xr:uid="{00000000-0005-0000-0000-00002D010000}"/>
    <cellStyle name="계산 10 12 2 2" xfId="25361" xr:uid="{00000000-0005-0000-0000-00002E010000}"/>
    <cellStyle name="계산 10 12 3" xfId="25360" xr:uid="{00000000-0005-0000-0000-00002F010000}"/>
    <cellStyle name="계산 10 13" xfId="146" xr:uid="{00000000-0005-0000-0000-000030010000}"/>
    <cellStyle name="계산 10 13 2" xfId="25362" xr:uid="{00000000-0005-0000-0000-000031010000}"/>
    <cellStyle name="계산 10 14" xfId="147" xr:uid="{00000000-0005-0000-0000-000032010000}"/>
    <cellStyle name="계산 10 14 2" xfId="25363" xr:uid="{00000000-0005-0000-0000-000033010000}"/>
    <cellStyle name="계산 10 15" xfId="148" xr:uid="{00000000-0005-0000-0000-000034010000}"/>
    <cellStyle name="계산 10 15 2" xfId="25364" xr:uid="{00000000-0005-0000-0000-000035010000}"/>
    <cellStyle name="계산 10 16" xfId="149" xr:uid="{00000000-0005-0000-0000-000036010000}"/>
    <cellStyle name="계산 10 16 2" xfId="25365" xr:uid="{00000000-0005-0000-0000-000037010000}"/>
    <cellStyle name="계산 10 17" xfId="150" xr:uid="{00000000-0005-0000-0000-000038010000}"/>
    <cellStyle name="계산 10 17 2" xfId="25366" xr:uid="{00000000-0005-0000-0000-000039010000}"/>
    <cellStyle name="계산 10 18" xfId="25344" xr:uid="{00000000-0005-0000-0000-00003A010000}"/>
    <cellStyle name="계산 10 2" xfId="151" xr:uid="{00000000-0005-0000-0000-00003B010000}"/>
    <cellStyle name="계산 10 2 2" xfId="152" xr:uid="{00000000-0005-0000-0000-00003C010000}"/>
    <cellStyle name="계산 10 2 2 2" xfId="153" xr:uid="{00000000-0005-0000-0000-00003D010000}"/>
    <cellStyle name="계산 10 2 2 2 2" xfId="154" xr:uid="{00000000-0005-0000-0000-00003E010000}"/>
    <cellStyle name="계산 10 2 2 2 2 2" xfId="25370" xr:uid="{00000000-0005-0000-0000-00003F010000}"/>
    <cellStyle name="계산 10 2 2 2 3" xfId="155" xr:uid="{00000000-0005-0000-0000-000040010000}"/>
    <cellStyle name="계산 10 2 2 2 3 2" xfId="25371" xr:uid="{00000000-0005-0000-0000-000041010000}"/>
    <cellStyle name="계산 10 2 2 2 4" xfId="156" xr:uid="{00000000-0005-0000-0000-000042010000}"/>
    <cellStyle name="계산 10 2 2 2 4 2" xfId="25372" xr:uid="{00000000-0005-0000-0000-000043010000}"/>
    <cellStyle name="계산 10 2 2 2 5" xfId="157" xr:uid="{00000000-0005-0000-0000-000044010000}"/>
    <cellStyle name="계산 10 2 2 2 5 2" xfId="25373" xr:uid="{00000000-0005-0000-0000-000045010000}"/>
    <cellStyle name="계산 10 2 2 2 6" xfId="25369" xr:uid="{00000000-0005-0000-0000-000046010000}"/>
    <cellStyle name="계산 10 2 2 3" xfId="158" xr:uid="{00000000-0005-0000-0000-000047010000}"/>
    <cellStyle name="계산 10 2 2 3 2" xfId="25374" xr:uid="{00000000-0005-0000-0000-000048010000}"/>
    <cellStyle name="계산 10 2 2 4" xfId="159" xr:uid="{00000000-0005-0000-0000-000049010000}"/>
    <cellStyle name="계산 10 2 2 4 2" xfId="25375" xr:uid="{00000000-0005-0000-0000-00004A010000}"/>
    <cellStyle name="계산 10 2 2 5" xfId="160" xr:uid="{00000000-0005-0000-0000-00004B010000}"/>
    <cellStyle name="계산 10 2 2 5 2" xfId="25376" xr:uid="{00000000-0005-0000-0000-00004C010000}"/>
    <cellStyle name="계산 10 2 2 6" xfId="161" xr:uid="{00000000-0005-0000-0000-00004D010000}"/>
    <cellStyle name="계산 10 2 2 6 2" xfId="25377" xr:uid="{00000000-0005-0000-0000-00004E010000}"/>
    <cellStyle name="계산 10 2 2 7" xfId="25368" xr:uid="{00000000-0005-0000-0000-00004F010000}"/>
    <cellStyle name="계산 10 2 3" xfId="162" xr:uid="{00000000-0005-0000-0000-000050010000}"/>
    <cellStyle name="계산 10 2 3 2" xfId="163" xr:uid="{00000000-0005-0000-0000-000051010000}"/>
    <cellStyle name="계산 10 2 3 2 2" xfId="25379" xr:uid="{00000000-0005-0000-0000-000052010000}"/>
    <cellStyle name="계산 10 2 3 3" xfId="164" xr:uid="{00000000-0005-0000-0000-000053010000}"/>
    <cellStyle name="계산 10 2 3 3 2" xfId="25380" xr:uid="{00000000-0005-0000-0000-000054010000}"/>
    <cellStyle name="계산 10 2 3 4" xfId="165" xr:uid="{00000000-0005-0000-0000-000055010000}"/>
    <cellStyle name="계산 10 2 3 4 2" xfId="25381" xr:uid="{00000000-0005-0000-0000-000056010000}"/>
    <cellStyle name="계산 10 2 3 5" xfId="166" xr:uid="{00000000-0005-0000-0000-000057010000}"/>
    <cellStyle name="계산 10 2 3 5 2" xfId="25382" xr:uid="{00000000-0005-0000-0000-000058010000}"/>
    <cellStyle name="계산 10 2 3 6" xfId="25378" xr:uid="{00000000-0005-0000-0000-000059010000}"/>
    <cellStyle name="계산 10 2 4" xfId="167" xr:uid="{00000000-0005-0000-0000-00005A010000}"/>
    <cellStyle name="계산 10 2 4 2" xfId="168" xr:uid="{00000000-0005-0000-0000-00005B010000}"/>
    <cellStyle name="계산 10 2 4 2 2" xfId="25384" xr:uid="{00000000-0005-0000-0000-00005C010000}"/>
    <cellStyle name="계산 10 2 4 3" xfId="25383" xr:uid="{00000000-0005-0000-0000-00005D010000}"/>
    <cellStyle name="계산 10 2 5" xfId="169" xr:uid="{00000000-0005-0000-0000-00005E010000}"/>
    <cellStyle name="계산 10 2 5 2" xfId="170" xr:uid="{00000000-0005-0000-0000-00005F010000}"/>
    <cellStyle name="계산 10 2 5 2 2" xfId="25386" xr:uid="{00000000-0005-0000-0000-000060010000}"/>
    <cellStyle name="계산 10 2 5 3" xfId="25385" xr:uid="{00000000-0005-0000-0000-000061010000}"/>
    <cellStyle name="계산 10 2 6" xfId="171" xr:uid="{00000000-0005-0000-0000-000062010000}"/>
    <cellStyle name="계산 10 2 6 2" xfId="172" xr:uid="{00000000-0005-0000-0000-000063010000}"/>
    <cellStyle name="계산 10 2 6 2 2" xfId="25388" xr:uid="{00000000-0005-0000-0000-000064010000}"/>
    <cellStyle name="계산 10 2 6 3" xfId="25387" xr:uid="{00000000-0005-0000-0000-000065010000}"/>
    <cellStyle name="계산 10 2 7" xfId="173" xr:uid="{00000000-0005-0000-0000-000066010000}"/>
    <cellStyle name="계산 10 2 7 2" xfId="25389" xr:uid="{00000000-0005-0000-0000-000067010000}"/>
    <cellStyle name="계산 10 2 8" xfId="25367" xr:uid="{00000000-0005-0000-0000-000068010000}"/>
    <cellStyle name="계산 10 3" xfId="174" xr:uid="{00000000-0005-0000-0000-000069010000}"/>
    <cellStyle name="계산 10 3 2" xfId="175" xr:uid="{00000000-0005-0000-0000-00006A010000}"/>
    <cellStyle name="계산 10 3 2 2" xfId="176" xr:uid="{00000000-0005-0000-0000-00006B010000}"/>
    <cellStyle name="계산 10 3 2 2 2" xfId="177" xr:uid="{00000000-0005-0000-0000-00006C010000}"/>
    <cellStyle name="계산 10 3 2 2 2 2" xfId="25393" xr:uid="{00000000-0005-0000-0000-00006D010000}"/>
    <cellStyle name="계산 10 3 2 2 3" xfId="178" xr:uid="{00000000-0005-0000-0000-00006E010000}"/>
    <cellStyle name="계산 10 3 2 2 3 2" xfId="25394" xr:uid="{00000000-0005-0000-0000-00006F010000}"/>
    <cellStyle name="계산 10 3 2 2 4" xfId="179" xr:uid="{00000000-0005-0000-0000-000070010000}"/>
    <cellStyle name="계산 10 3 2 2 4 2" xfId="25395" xr:uid="{00000000-0005-0000-0000-000071010000}"/>
    <cellStyle name="계산 10 3 2 2 5" xfId="180" xr:uid="{00000000-0005-0000-0000-000072010000}"/>
    <cellStyle name="계산 10 3 2 2 5 2" xfId="25396" xr:uid="{00000000-0005-0000-0000-000073010000}"/>
    <cellStyle name="계산 10 3 2 2 6" xfId="25392" xr:uid="{00000000-0005-0000-0000-000074010000}"/>
    <cellStyle name="계산 10 3 2 3" xfId="181" xr:uid="{00000000-0005-0000-0000-000075010000}"/>
    <cellStyle name="계산 10 3 2 3 2" xfId="25397" xr:uid="{00000000-0005-0000-0000-000076010000}"/>
    <cellStyle name="계산 10 3 2 4" xfId="182" xr:uid="{00000000-0005-0000-0000-000077010000}"/>
    <cellStyle name="계산 10 3 2 4 2" xfId="25398" xr:uid="{00000000-0005-0000-0000-000078010000}"/>
    <cellStyle name="계산 10 3 2 5" xfId="183" xr:uid="{00000000-0005-0000-0000-000079010000}"/>
    <cellStyle name="계산 10 3 2 5 2" xfId="25399" xr:uid="{00000000-0005-0000-0000-00007A010000}"/>
    <cellStyle name="계산 10 3 2 6" xfId="184" xr:uid="{00000000-0005-0000-0000-00007B010000}"/>
    <cellStyle name="계산 10 3 2 6 2" xfId="25400" xr:uid="{00000000-0005-0000-0000-00007C010000}"/>
    <cellStyle name="계산 10 3 2 7" xfId="25391" xr:uid="{00000000-0005-0000-0000-00007D010000}"/>
    <cellStyle name="계산 10 3 3" xfId="185" xr:uid="{00000000-0005-0000-0000-00007E010000}"/>
    <cellStyle name="계산 10 3 3 2" xfId="186" xr:uid="{00000000-0005-0000-0000-00007F010000}"/>
    <cellStyle name="계산 10 3 3 2 2" xfId="25402" xr:uid="{00000000-0005-0000-0000-000080010000}"/>
    <cellStyle name="계산 10 3 3 3" xfId="187" xr:uid="{00000000-0005-0000-0000-000081010000}"/>
    <cellStyle name="계산 10 3 3 3 2" xfId="25403" xr:uid="{00000000-0005-0000-0000-000082010000}"/>
    <cellStyle name="계산 10 3 3 4" xfId="188" xr:uid="{00000000-0005-0000-0000-000083010000}"/>
    <cellStyle name="계산 10 3 3 4 2" xfId="25404" xr:uid="{00000000-0005-0000-0000-000084010000}"/>
    <cellStyle name="계산 10 3 3 5" xfId="189" xr:uid="{00000000-0005-0000-0000-000085010000}"/>
    <cellStyle name="계산 10 3 3 5 2" xfId="25405" xr:uid="{00000000-0005-0000-0000-000086010000}"/>
    <cellStyle name="계산 10 3 3 6" xfId="25401" xr:uid="{00000000-0005-0000-0000-000087010000}"/>
    <cellStyle name="계산 10 3 4" xfId="190" xr:uid="{00000000-0005-0000-0000-000088010000}"/>
    <cellStyle name="계산 10 3 4 2" xfId="191" xr:uid="{00000000-0005-0000-0000-000089010000}"/>
    <cellStyle name="계산 10 3 4 2 2" xfId="25407" xr:uid="{00000000-0005-0000-0000-00008A010000}"/>
    <cellStyle name="계산 10 3 4 3" xfId="25406" xr:uid="{00000000-0005-0000-0000-00008B010000}"/>
    <cellStyle name="계산 10 3 5" xfId="192" xr:uid="{00000000-0005-0000-0000-00008C010000}"/>
    <cellStyle name="계산 10 3 5 2" xfId="193" xr:uid="{00000000-0005-0000-0000-00008D010000}"/>
    <cellStyle name="계산 10 3 5 2 2" xfId="25409" xr:uid="{00000000-0005-0000-0000-00008E010000}"/>
    <cellStyle name="계산 10 3 5 3" xfId="25408" xr:uid="{00000000-0005-0000-0000-00008F010000}"/>
    <cellStyle name="계산 10 3 6" xfId="194" xr:uid="{00000000-0005-0000-0000-000090010000}"/>
    <cellStyle name="계산 10 3 6 2" xfId="195" xr:uid="{00000000-0005-0000-0000-000091010000}"/>
    <cellStyle name="계산 10 3 6 2 2" xfId="25411" xr:uid="{00000000-0005-0000-0000-000092010000}"/>
    <cellStyle name="계산 10 3 6 3" xfId="25410" xr:uid="{00000000-0005-0000-0000-000093010000}"/>
    <cellStyle name="계산 10 3 7" xfId="196" xr:uid="{00000000-0005-0000-0000-000094010000}"/>
    <cellStyle name="계산 10 3 7 2" xfId="25412" xr:uid="{00000000-0005-0000-0000-000095010000}"/>
    <cellStyle name="계산 10 3 8" xfId="25390" xr:uid="{00000000-0005-0000-0000-000096010000}"/>
    <cellStyle name="계산 10 4" xfId="197" xr:uid="{00000000-0005-0000-0000-000097010000}"/>
    <cellStyle name="계산 10 4 2" xfId="198" xr:uid="{00000000-0005-0000-0000-000098010000}"/>
    <cellStyle name="계산 10 4 2 2" xfId="199" xr:uid="{00000000-0005-0000-0000-000099010000}"/>
    <cellStyle name="계산 10 4 2 2 2" xfId="25415" xr:uid="{00000000-0005-0000-0000-00009A010000}"/>
    <cellStyle name="계산 10 4 2 3" xfId="200" xr:uid="{00000000-0005-0000-0000-00009B010000}"/>
    <cellStyle name="계산 10 4 2 3 2" xfId="25416" xr:uid="{00000000-0005-0000-0000-00009C010000}"/>
    <cellStyle name="계산 10 4 2 4" xfId="201" xr:uid="{00000000-0005-0000-0000-00009D010000}"/>
    <cellStyle name="계산 10 4 2 4 2" xfId="25417" xr:uid="{00000000-0005-0000-0000-00009E010000}"/>
    <cellStyle name="계산 10 4 2 5" xfId="202" xr:uid="{00000000-0005-0000-0000-00009F010000}"/>
    <cellStyle name="계산 10 4 2 5 2" xfId="25418" xr:uid="{00000000-0005-0000-0000-0000A0010000}"/>
    <cellStyle name="계산 10 4 2 6" xfId="25414" xr:uid="{00000000-0005-0000-0000-0000A1010000}"/>
    <cellStyle name="계산 10 4 3" xfId="203" xr:uid="{00000000-0005-0000-0000-0000A2010000}"/>
    <cellStyle name="계산 10 4 3 2" xfId="25419" xr:uid="{00000000-0005-0000-0000-0000A3010000}"/>
    <cellStyle name="계산 10 4 4" xfId="204" xr:uid="{00000000-0005-0000-0000-0000A4010000}"/>
    <cellStyle name="계산 10 4 4 2" xfId="25420" xr:uid="{00000000-0005-0000-0000-0000A5010000}"/>
    <cellStyle name="계산 10 4 5" xfId="205" xr:uid="{00000000-0005-0000-0000-0000A6010000}"/>
    <cellStyle name="계산 10 4 5 2" xfId="25421" xr:uid="{00000000-0005-0000-0000-0000A7010000}"/>
    <cellStyle name="계산 10 4 6" xfId="206" xr:uid="{00000000-0005-0000-0000-0000A8010000}"/>
    <cellStyle name="계산 10 4 6 2" xfId="25422" xr:uid="{00000000-0005-0000-0000-0000A9010000}"/>
    <cellStyle name="계산 10 4 7" xfId="25413" xr:uid="{00000000-0005-0000-0000-0000AA010000}"/>
    <cellStyle name="계산 10 5" xfId="207" xr:uid="{00000000-0005-0000-0000-0000AB010000}"/>
    <cellStyle name="계산 10 5 2" xfId="208" xr:uid="{00000000-0005-0000-0000-0000AC010000}"/>
    <cellStyle name="계산 10 5 2 2" xfId="209" xr:uid="{00000000-0005-0000-0000-0000AD010000}"/>
    <cellStyle name="계산 10 5 2 2 2" xfId="25425" xr:uid="{00000000-0005-0000-0000-0000AE010000}"/>
    <cellStyle name="계산 10 5 2 3" xfId="210" xr:uid="{00000000-0005-0000-0000-0000AF010000}"/>
    <cellStyle name="계산 10 5 2 3 2" xfId="25426" xr:uid="{00000000-0005-0000-0000-0000B0010000}"/>
    <cellStyle name="계산 10 5 2 4" xfId="211" xr:uid="{00000000-0005-0000-0000-0000B1010000}"/>
    <cellStyle name="계산 10 5 2 4 2" xfId="25427" xr:uid="{00000000-0005-0000-0000-0000B2010000}"/>
    <cellStyle name="계산 10 5 2 5" xfId="212" xr:uid="{00000000-0005-0000-0000-0000B3010000}"/>
    <cellStyle name="계산 10 5 2 5 2" xfId="25428" xr:uid="{00000000-0005-0000-0000-0000B4010000}"/>
    <cellStyle name="계산 10 5 2 6" xfId="25424" xr:uid="{00000000-0005-0000-0000-0000B5010000}"/>
    <cellStyle name="계산 10 5 3" xfId="213" xr:uid="{00000000-0005-0000-0000-0000B6010000}"/>
    <cellStyle name="계산 10 5 3 2" xfId="25429" xr:uid="{00000000-0005-0000-0000-0000B7010000}"/>
    <cellStyle name="계산 10 5 4" xfId="214" xr:uid="{00000000-0005-0000-0000-0000B8010000}"/>
    <cellStyle name="계산 10 5 4 2" xfId="25430" xr:uid="{00000000-0005-0000-0000-0000B9010000}"/>
    <cellStyle name="계산 10 5 5" xfId="215" xr:uid="{00000000-0005-0000-0000-0000BA010000}"/>
    <cellStyle name="계산 10 5 5 2" xfId="25431" xr:uid="{00000000-0005-0000-0000-0000BB010000}"/>
    <cellStyle name="계산 10 5 6" xfId="216" xr:uid="{00000000-0005-0000-0000-0000BC010000}"/>
    <cellStyle name="계산 10 5 6 2" xfId="25432" xr:uid="{00000000-0005-0000-0000-0000BD010000}"/>
    <cellStyle name="계산 10 5 7" xfId="25423" xr:uid="{00000000-0005-0000-0000-0000BE010000}"/>
    <cellStyle name="계산 10 6" xfId="217" xr:uid="{00000000-0005-0000-0000-0000BF010000}"/>
    <cellStyle name="계산 10 6 2" xfId="218" xr:uid="{00000000-0005-0000-0000-0000C0010000}"/>
    <cellStyle name="계산 10 6 2 2" xfId="219" xr:uid="{00000000-0005-0000-0000-0000C1010000}"/>
    <cellStyle name="계산 10 6 2 2 2" xfId="25435" xr:uid="{00000000-0005-0000-0000-0000C2010000}"/>
    <cellStyle name="계산 10 6 2 3" xfId="220" xr:uid="{00000000-0005-0000-0000-0000C3010000}"/>
    <cellStyle name="계산 10 6 2 3 2" xfId="25436" xr:uid="{00000000-0005-0000-0000-0000C4010000}"/>
    <cellStyle name="계산 10 6 2 4" xfId="221" xr:uid="{00000000-0005-0000-0000-0000C5010000}"/>
    <cellStyle name="계산 10 6 2 4 2" xfId="25437" xr:uid="{00000000-0005-0000-0000-0000C6010000}"/>
    <cellStyle name="계산 10 6 2 5" xfId="222" xr:uid="{00000000-0005-0000-0000-0000C7010000}"/>
    <cellStyle name="계산 10 6 2 5 2" xfId="25438" xr:uid="{00000000-0005-0000-0000-0000C8010000}"/>
    <cellStyle name="계산 10 6 2 6" xfId="25434" xr:uid="{00000000-0005-0000-0000-0000C9010000}"/>
    <cellStyle name="계산 10 6 3" xfId="223" xr:uid="{00000000-0005-0000-0000-0000CA010000}"/>
    <cellStyle name="계산 10 6 3 2" xfId="25439" xr:uid="{00000000-0005-0000-0000-0000CB010000}"/>
    <cellStyle name="계산 10 6 4" xfId="224" xr:uid="{00000000-0005-0000-0000-0000CC010000}"/>
    <cellStyle name="계산 10 6 4 2" xfId="25440" xr:uid="{00000000-0005-0000-0000-0000CD010000}"/>
    <cellStyle name="계산 10 6 5" xfId="225" xr:uid="{00000000-0005-0000-0000-0000CE010000}"/>
    <cellStyle name="계산 10 6 5 2" xfId="25441" xr:uid="{00000000-0005-0000-0000-0000CF010000}"/>
    <cellStyle name="계산 10 6 6" xfId="226" xr:uid="{00000000-0005-0000-0000-0000D0010000}"/>
    <cellStyle name="계산 10 6 6 2" xfId="25442" xr:uid="{00000000-0005-0000-0000-0000D1010000}"/>
    <cellStyle name="계산 10 6 7" xfId="25433" xr:uid="{00000000-0005-0000-0000-0000D2010000}"/>
    <cellStyle name="계산 10 7" xfId="227" xr:uid="{00000000-0005-0000-0000-0000D3010000}"/>
    <cellStyle name="계산 10 7 2" xfId="228" xr:uid="{00000000-0005-0000-0000-0000D4010000}"/>
    <cellStyle name="계산 10 7 2 2" xfId="229" xr:uid="{00000000-0005-0000-0000-0000D5010000}"/>
    <cellStyle name="계산 10 7 2 2 2" xfId="25445" xr:uid="{00000000-0005-0000-0000-0000D6010000}"/>
    <cellStyle name="계산 10 7 2 3" xfId="230" xr:uid="{00000000-0005-0000-0000-0000D7010000}"/>
    <cellStyle name="계산 10 7 2 3 2" xfId="25446" xr:uid="{00000000-0005-0000-0000-0000D8010000}"/>
    <cellStyle name="계산 10 7 2 4" xfId="231" xr:uid="{00000000-0005-0000-0000-0000D9010000}"/>
    <cellStyle name="계산 10 7 2 4 2" xfId="25447" xr:uid="{00000000-0005-0000-0000-0000DA010000}"/>
    <cellStyle name="계산 10 7 2 5" xfId="232" xr:uid="{00000000-0005-0000-0000-0000DB010000}"/>
    <cellStyle name="계산 10 7 2 5 2" xfId="25448" xr:uid="{00000000-0005-0000-0000-0000DC010000}"/>
    <cellStyle name="계산 10 7 2 6" xfId="25444" xr:uid="{00000000-0005-0000-0000-0000DD010000}"/>
    <cellStyle name="계산 10 7 3" xfId="233" xr:uid="{00000000-0005-0000-0000-0000DE010000}"/>
    <cellStyle name="계산 10 7 3 2" xfId="25449" xr:uid="{00000000-0005-0000-0000-0000DF010000}"/>
    <cellStyle name="계산 10 7 4" xfId="234" xr:uid="{00000000-0005-0000-0000-0000E0010000}"/>
    <cellStyle name="계산 10 7 4 2" xfId="25450" xr:uid="{00000000-0005-0000-0000-0000E1010000}"/>
    <cellStyle name="계산 10 7 5" xfId="235" xr:uid="{00000000-0005-0000-0000-0000E2010000}"/>
    <cellStyle name="계산 10 7 5 2" xfId="25451" xr:uid="{00000000-0005-0000-0000-0000E3010000}"/>
    <cellStyle name="계산 10 7 6" xfId="236" xr:uid="{00000000-0005-0000-0000-0000E4010000}"/>
    <cellStyle name="계산 10 7 6 2" xfId="25452" xr:uid="{00000000-0005-0000-0000-0000E5010000}"/>
    <cellStyle name="계산 10 7 7" xfId="25443" xr:uid="{00000000-0005-0000-0000-0000E6010000}"/>
    <cellStyle name="계산 10 8" xfId="237" xr:uid="{00000000-0005-0000-0000-0000E7010000}"/>
    <cellStyle name="계산 10 8 2" xfId="238" xr:uid="{00000000-0005-0000-0000-0000E8010000}"/>
    <cellStyle name="계산 10 8 2 2" xfId="239" xr:uid="{00000000-0005-0000-0000-0000E9010000}"/>
    <cellStyle name="계산 10 8 2 2 2" xfId="25455" xr:uid="{00000000-0005-0000-0000-0000EA010000}"/>
    <cellStyle name="계산 10 8 2 3" xfId="240" xr:uid="{00000000-0005-0000-0000-0000EB010000}"/>
    <cellStyle name="계산 10 8 2 3 2" xfId="25456" xr:uid="{00000000-0005-0000-0000-0000EC010000}"/>
    <cellStyle name="계산 10 8 2 4" xfId="241" xr:uid="{00000000-0005-0000-0000-0000ED010000}"/>
    <cellStyle name="계산 10 8 2 4 2" xfId="25457" xr:uid="{00000000-0005-0000-0000-0000EE010000}"/>
    <cellStyle name="계산 10 8 2 5" xfId="242" xr:uid="{00000000-0005-0000-0000-0000EF010000}"/>
    <cellStyle name="계산 10 8 2 5 2" xfId="25458" xr:uid="{00000000-0005-0000-0000-0000F0010000}"/>
    <cellStyle name="계산 10 8 2 6" xfId="25454" xr:uid="{00000000-0005-0000-0000-0000F1010000}"/>
    <cellStyle name="계산 10 8 3" xfId="243" xr:uid="{00000000-0005-0000-0000-0000F2010000}"/>
    <cellStyle name="계산 10 8 3 2" xfId="25459" xr:uid="{00000000-0005-0000-0000-0000F3010000}"/>
    <cellStyle name="계산 10 8 4" xfId="244" xr:uid="{00000000-0005-0000-0000-0000F4010000}"/>
    <cellStyle name="계산 10 8 4 2" xfId="25460" xr:uid="{00000000-0005-0000-0000-0000F5010000}"/>
    <cellStyle name="계산 10 8 5" xfId="245" xr:uid="{00000000-0005-0000-0000-0000F6010000}"/>
    <cellStyle name="계산 10 8 5 2" xfId="25461" xr:uid="{00000000-0005-0000-0000-0000F7010000}"/>
    <cellStyle name="계산 10 8 6" xfId="246" xr:uid="{00000000-0005-0000-0000-0000F8010000}"/>
    <cellStyle name="계산 10 8 6 2" xfId="25462" xr:uid="{00000000-0005-0000-0000-0000F9010000}"/>
    <cellStyle name="계산 10 8 7" xfId="25453" xr:uid="{00000000-0005-0000-0000-0000FA010000}"/>
    <cellStyle name="계산 10 9" xfId="247" xr:uid="{00000000-0005-0000-0000-0000FB010000}"/>
    <cellStyle name="계산 10 9 2" xfId="248" xr:uid="{00000000-0005-0000-0000-0000FC010000}"/>
    <cellStyle name="계산 10 9 2 2" xfId="249" xr:uid="{00000000-0005-0000-0000-0000FD010000}"/>
    <cellStyle name="계산 10 9 2 2 2" xfId="25465" xr:uid="{00000000-0005-0000-0000-0000FE010000}"/>
    <cellStyle name="계산 10 9 2 3" xfId="250" xr:uid="{00000000-0005-0000-0000-0000FF010000}"/>
    <cellStyle name="계산 10 9 2 3 2" xfId="25466" xr:uid="{00000000-0005-0000-0000-000000020000}"/>
    <cellStyle name="계산 10 9 2 4" xfId="251" xr:uid="{00000000-0005-0000-0000-000001020000}"/>
    <cellStyle name="계산 10 9 2 4 2" xfId="25467" xr:uid="{00000000-0005-0000-0000-000002020000}"/>
    <cellStyle name="계산 10 9 2 5" xfId="252" xr:uid="{00000000-0005-0000-0000-000003020000}"/>
    <cellStyle name="계산 10 9 2 5 2" xfId="25468" xr:uid="{00000000-0005-0000-0000-000004020000}"/>
    <cellStyle name="계산 10 9 2 6" xfId="25464" xr:uid="{00000000-0005-0000-0000-000005020000}"/>
    <cellStyle name="계산 10 9 3" xfId="253" xr:uid="{00000000-0005-0000-0000-000006020000}"/>
    <cellStyle name="계산 10 9 3 2" xfId="25469" xr:uid="{00000000-0005-0000-0000-000007020000}"/>
    <cellStyle name="계산 10 9 4" xfId="254" xr:uid="{00000000-0005-0000-0000-000008020000}"/>
    <cellStyle name="계산 10 9 4 2" xfId="25470" xr:uid="{00000000-0005-0000-0000-000009020000}"/>
    <cellStyle name="계산 10 9 5" xfId="255" xr:uid="{00000000-0005-0000-0000-00000A020000}"/>
    <cellStyle name="계산 10 9 5 2" xfId="25471" xr:uid="{00000000-0005-0000-0000-00000B020000}"/>
    <cellStyle name="계산 10 9 6" xfId="256" xr:uid="{00000000-0005-0000-0000-00000C020000}"/>
    <cellStyle name="계산 10 9 6 2" xfId="25472" xr:uid="{00000000-0005-0000-0000-00000D020000}"/>
    <cellStyle name="계산 10 9 7" xfId="25463" xr:uid="{00000000-0005-0000-0000-00000E020000}"/>
    <cellStyle name="계산 11" xfId="257" xr:uid="{00000000-0005-0000-0000-00000F020000}"/>
    <cellStyle name="계산 11 10" xfId="258" xr:uid="{00000000-0005-0000-0000-000010020000}"/>
    <cellStyle name="계산 11 10 2" xfId="259" xr:uid="{00000000-0005-0000-0000-000011020000}"/>
    <cellStyle name="계산 11 10 2 2" xfId="25475" xr:uid="{00000000-0005-0000-0000-000012020000}"/>
    <cellStyle name="계산 11 10 3" xfId="25474" xr:uid="{00000000-0005-0000-0000-000013020000}"/>
    <cellStyle name="계산 11 11" xfId="260" xr:uid="{00000000-0005-0000-0000-000014020000}"/>
    <cellStyle name="계산 11 11 2" xfId="261" xr:uid="{00000000-0005-0000-0000-000015020000}"/>
    <cellStyle name="계산 11 11 2 2" xfId="25477" xr:uid="{00000000-0005-0000-0000-000016020000}"/>
    <cellStyle name="계산 11 11 3" xfId="25476" xr:uid="{00000000-0005-0000-0000-000017020000}"/>
    <cellStyle name="계산 11 12" xfId="262" xr:uid="{00000000-0005-0000-0000-000018020000}"/>
    <cellStyle name="계산 11 12 2" xfId="263" xr:uid="{00000000-0005-0000-0000-000019020000}"/>
    <cellStyle name="계산 11 12 2 2" xfId="25479" xr:uid="{00000000-0005-0000-0000-00001A020000}"/>
    <cellStyle name="계산 11 12 3" xfId="25478" xr:uid="{00000000-0005-0000-0000-00001B020000}"/>
    <cellStyle name="계산 11 13" xfId="264" xr:uid="{00000000-0005-0000-0000-00001C020000}"/>
    <cellStyle name="계산 11 13 2" xfId="25480" xr:uid="{00000000-0005-0000-0000-00001D020000}"/>
    <cellStyle name="계산 11 14" xfId="25473" xr:uid="{00000000-0005-0000-0000-00001E020000}"/>
    <cellStyle name="계산 11 2" xfId="265" xr:uid="{00000000-0005-0000-0000-00001F020000}"/>
    <cellStyle name="계산 11 2 2" xfId="266" xr:uid="{00000000-0005-0000-0000-000020020000}"/>
    <cellStyle name="계산 11 2 2 2" xfId="267" xr:uid="{00000000-0005-0000-0000-000021020000}"/>
    <cellStyle name="계산 11 2 2 2 2" xfId="268" xr:uid="{00000000-0005-0000-0000-000022020000}"/>
    <cellStyle name="계산 11 2 2 2 2 2" xfId="25484" xr:uid="{00000000-0005-0000-0000-000023020000}"/>
    <cellStyle name="계산 11 2 2 2 3" xfId="269" xr:uid="{00000000-0005-0000-0000-000024020000}"/>
    <cellStyle name="계산 11 2 2 2 3 2" xfId="25485" xr:uid="{00000000-0005-0000-0000-000025020000}"/>
    <cellStyle name="계산 11 2 2 2 4" xfId="270" xr:uid="{00000000-0005-0000-0000-000026020000}"/>
    <cellStyle name="계산 11 2 2 2 4 2" xfId="25486" xr:uid="{00000000-0005-0000-0000-000027020000}"/>
    <cellStyle name="계산 11 2 2 2 5" xfId="271" xr:uid="{00000000-0005-0000-0000-000028020000}"/>
    <cellStyle name="계산 11 2 2 2 5 2" xfId="25487" xr:uid="{00000000-0005-0000-0000-000029020000}"/>
    <cellStyle name="계산 11 2 2 2 6" xfId="25483" xr:uid="{00000000-0005-0000-0000-00002A020000}"/>
    <cellStyle name="계산 11 2 2 3" xfId="272" xr:uid="{00000000-0005-0000-0000-00002B020000}"/>
    <cellStyle name="계산 11 2 2 3 2" xfId="25488" xr:uid="{00000000-0005-0000-0000-00002C020000}"/>
    <cellStyle name="계산 11 2 2 4" xfId="273" xr:uid="{00000000-0005-0000-0000-00002D020000}"/>
    <cellStyle name="계산 11 2 2 4 2" xfId="25489" xr:uid="{00000000-0005-0000-0000-00002E020000}"/>
    <cellStyle name="계산 11 2 2 5" xfId="274" xr:uid="{00000000-0005-0000-0000-00002F020000}"/>
    <cellStyle name="계산 11 2 2 5 2" xfId="25490" xr:uid="{00000000-0005-0000-0000-000030020000}"/>
    <cellStyle name="계산 11 2 2 6" xfId="275" xr:uid="{00000000-0005-0000-0000-000031020000}"/>
    <cellStyle name="계산 11 2 2 6 2" xfId="25491" xr:uid="{00000000-0005-0000-0000-000032020000}"/>
    <cellStyle name="계산 11 2 2 7" xfId="25482" xr:uid="{00000000-0005-0000-0000-000033020000}"/>
    <cellStyle name="계산 11 2 3" xfId="276" xr:uid="{00000000-0005-0000-0000-000034020000}"/>
    <cellStyle name="계산 11 2 3 2" xfId="277" xr:uid="{00000000-0005-0000-0000-000035020000}"/>
    <cellStyle name="계산 11 2 3 2 2" xfId="25493" xr:uid="{00000000-0005-0000-0000-000036020000}"/>
    <cellStyle name="계산 11 2 3 3" xfId="278" xr:uid="{00000000-0005-0000-0000-000037020000}"/>
    <cellStyle name="계산 11 2 3 3 2" xfId="25494" xr:uid="{00000000-0005-0000-0000-000038020000}"/>
    <cellStyle name="계산 11 2 3 4" xfId="279" xr:uid="{00000000-0005-0000-0000-000039020000}"/>
    <cellStyle name="계산 11 2 3 4 2" xfId="25495" xr:uid="{00000000-0005-0000-0000-00003A020000}"/>
    <cellStyle name="계산 11 2 3 5" xfId="280" xr:uid="{00000000-0005-0000-0000-00003B020000}"/>
    <cellStyle name="계산 11 2 3 5 2" xfId="25496" xr:uid="{00000000-0005-0000-0000-00003C020000}"/>
    <cellStyle name="계산 11 2 3 6" xfId="25492" xr:uid="{00000000-0005-0000-0000-00003D020000}"/>
    <cellStyle name="계산 11 2 4" xfId="281" xr:uid="{00000000-0005-0000-0000-00003E020000}"/>
    <cellStyle name="계산 11 2 4 2" xfId="282" xr:uid="{00000000-0005-0000-0000-00003F020000}"/>
    <cellStyle name="계산 11 2 4 2 2" xfId="25498" xr:uid="{00000000-0005-0000-0000-000040020000}"/>
    <cellStyle name="계산 11 2 4 3" xfId="25497" xr:uid="{00000000-0005-0000-0000-000041020000}"/>
    <cellStyle name="계산 11 2 5" xfId="283" xr:uid="{00000000-0005-0000-0000-000042020000}"/>
    <cellStyle name="계산 11 2 5 2" xfId="284" xr:uid="{00000000-0005-0000-0000-000043020000}"/>
    <cellStyle name="계산 11 2 5 2 2" xfId="25500" xr:uid="{00000000-0005-0000-0000-000044020000}"/>
    <cellStyle name="계산 11 2 5 3" xfId="25499" xr:uid="{00000000-0005-0000-0000-000045020000}"/>
    <cellStyle name="계산 11 2 6" xfId="285" xr:uid="{00000000-0005-0000-0000-000046020000}"/>
    <cellStyle name="계산 11 2 6 2" xfId="286" xr:uid="{00000000-0005-0000-0000-000047020000}"/>
    <cellStyle name="계산 11 2 6 2 2" xfId="25502" xr:uid="{00000000-0005-0000-0000-000048020000}"/>
    <cellStyle name="계산 11 2 6 3" xfId="25501" xr:uid="{00000000-0005-0000-0000-000049020000}"/>
    <cellStyle name="계산 11 2 7" xfId="287" xr:uid="{00000000-0005-0000-0000-00004A020000}"/>
    <cellStyle name="계산 11 2 7 2" xfId="25503" xr:uid="{00000000-0005-0000-0000-00004B020000}"/>
    <cellStyle name="계산 11 2 8" xfId="25481" xr:uid="{00000000-0005-0000-0000-00004C020000}"/>
    <cellStyle name="계산 11 3" xfId="288" xr:uid="{00000000-0005-0000-0000-00004D020000}"/>
    <cellStyle name="계산 11 3 2" xfId="289" xr:uid="{00000000-0005-0000-0000-00004E020000}"/>
    <cellStyle name="계산 11 3 2 2" xfId="290" xr:uid="{00000000-0005-0000-0000-00004F020000}"/>
    <cellStyle name="계산 11 3 2 2 2" xfId="291" xr:uid="{00000000-0005-0000-0000-000050020000}"/>
    <cellStyle name="계산 11 3 2 2 2 2" xfId="25507" xr:uid="{00000000-0005-0000-0000-000051020000}"/>
    <cellStyle name="계산 11 3 2 2 3" xfId="292" xr:uid="{00000000-0005-0000-0000-000052020000}"/>
    <cellStyle name="계산 11 3 2 2 3 2" xfId="25508" xr:uid="{00000000-0005-0000-0000-000053020000}"/>
    <cellStyle name="계산 11 3 2 2 4" xfId="293" xr:uid="{00000000-0005-0000-0000-000054020000}"/>
    <cellStyle name="계산 11 3 2 2 4 2" xfId="25509" xr:uid="{00000000-0005-0000-0000-000055020000}"/>
    <cellStyle name="계산 11 3 2 2 5" xfId="294" xr:uid="{00000000-0005-0000-0000-000056020000}"/>
    <cellStyle name="계산 11 3 2 2 5 2" xfId="25510" xr:uid="{00000000-0005-0000-0000-000057020000}"/>
    <cellStyle name="계산 11 3 2 2 6" xfId="25506" xr:uid="{00000000-0005-0000-0000-000058020000}"/>
    <cellStyle name="계산 11 3 2 3" xfId="295" xr:uid="{00000000-0005-0000-0000-000059020000}"/>
    <cellStyle name="계산 11 3 2 3 2" xfId="25511" xr:uid="{00000000-0005-0000-0000-00005A020000}"/>
    <cellStyle name="계산 11 3 2 4" xfId="296" xr:uid="{00000000-0005-0000-0000-00005B020000}"/>
    <cellStyle name="계산 11 3 2 4 2" xfId="25512" xr:uid="{00000000-0005-0000-0000-00005C020000}"/>
    <cellStyle name="계산 11 3 2 5" xfId="297" xr:uid="{00000000-0005-0000-0000-00005D020000}"/>
    <cellStyle name="계산 11 3 2 5 2" xfId="25513" xr:uid="{00000000-0005-0000-0000-00005E020000}"/>
    <cellStyle name="계산 11 3 2 6" xfId="298" xr:uid="{00000000-0005-0000-0000-00005F020000}"/>
    <cellStyle name="계산 11 3 2 6 2" xfId="25514" xr:uid="{00000000-0005-0000-0000-000060020000}"/>
    <cellStyle name="계산 11 3 2 7" xfId="25505" xr:uid="{00000000-0005-0000-0000-000061020000}"/>
    <cellStyle name="계산 11 3 3" xfId="299" xr:uid="{00000000-0005-0000-0000-000062020000}"/>
    <cellStyle name="계산 11 3 3 2" xfId="300" xr:uid="{00000000-0005-0000-0000-000063020000}"/>
    <cellStyle name="계산 11 3 3 2 2" xfId="25516" xr:uid="{00000000-0005-0000-0000-000064020000}"/>
    <cellStyle name="계산 11 3 3 3" xfId="301" xr:uid="{00000000-0005-0000-0000-000065020000}"/>
    <cellStyle name="계산 11 3 3 3 2" xfId="25517" xr:uid="{00000000-0005-0000-0000-000066020000}"/>
    <cellStyle name="계산 11 3 3 4" xfId="302" xr:uid="{00000000-0005-0000-0000-000067020000}"/>
    <cellStyle name="계산 11 3 3 4 2" xfId="25518" xr:uid="{00000000-0005-0000-0000-000068020000}"/>
    <cellStyle name="계산 11 3 3 5" xfId="303" xr:uid="{00000000-0005-0000-0000-000069020000}"/>
    <cellStyle name="계산 11 3 3 5 2" xfId="25519" xr:uid="{00000000-0005-0000-0000-00006A020000}"/>
    <cellStyle name="계산 11 3 3 6" xfId="25515" xr:uid="{00000000-0005-0000-0000-00006B020000}"/>
    <cellStyle name="계산 11 3 4" xfId="304" xr:uid="{00000000-0005-0000-0000-00006C020000}"/>
    <cellStyle name="계산 11 3 4 2" xfId="305" xr:uid="{00000000-0005-0000-0000-00006D020000}"/>
    <cellStyle name="계산 11 3 4 2 2" xfId="25521" xr:uid="{00000000-0005-0000-0000-00006E020000}"/>
    <cellStyle name="계산 11 3 4 3" xfId="25520" xr:uid="{00000000-0005-0000-0000-00006F020000}"/>
    <cellStyle name="계산 11 3 5" xfId="306" xr:uid="{00000000-0005-0000-0000-000070020000}"/>
    <cellStyle name="계산 11 3 5 2" xfId="307" xr:uid="{00000000-0005-0000-0000-000071020000}"/>
    <cellStyle name="계산 11 3 5 2 2" xfId="25523" xr:uid="{00000000-0005-0000-0000-000072020000}"/>
    <cellStyle name="계산 11 3 5 3" xfId="25522" xr:uid="{00000000-0005-0000-0000-000073020000}"/>
    <cellStyle name="계산 11 3 6" xfId="308" xr:uid="{00000000-0005-0000-0000-000074020000}"/>
    <cellStyle name="계산 11 3 6 2" xfId="309" xr:uid="{00000000-0005-0000-0000-000075020000}"/>
    <cellStyle name="계산 11 3 6 2 2" xfId="25525" xr:uid="{00000000-0005-0000-0000-000076020000}"/>
    <cellStyle name="계산 11 3 6 3" xfId="25524" xr:uid="{00000000-0005-0000-0000-000077020000}"/>
    <cellStyle name="계산 11 3 7" xfId="310" xr:uid="{00000000-0005-0000-0000-000078020000}"/>
    <cellStyle name="계산 11 3 7 2" xfId="25526" xr:uid="{00000000-0005-0000-0000-000079020000}"/>
    <cellStyle name="계산 11 3 8" xfId="25504" xr:uid="{00000000-0005-0000-0000-00007A020000}"/>
    <cellStyle name="계산 11 4" xfId="311" xr:uid="{00000000-0005-0000-0000-00007B020000}"/>
    <cellStyle name="계산 11 4 2" xfId="312" xr:uid="{00000000-0005-0000-0000-00007C020000}"/>
    <cellStyle name="계산 11 4 2 2" xfId="313" xr:uid="{00000000-0005-0000-0000-00007D020000}"/>
    <cellStyle name="계산 11 4 2 2 2" xfId="25529" xr:uid="{00000000-0005-0000-0000-00007E020000}"/>
    <cellStyle name="계산 11 4 2 3" xfId="314" xr:uid="{00000000-0005-0000-0000-00007F020000}"/>
    <cellStyle name="계산 11 4 2 3 2" xfId="25530" xr:uid="{00000000-0005-0000-0000-000080020000}"/>
    <cellStyle name="계산 11 4 2 4" xfId="315" xr:uid="{00000000-0005-0000-0000-000081020000}"/>
    <cellStyle name="계산 11 4 2 4 2" xfId="25531" xr:uid="{00000000-0005-0000-0000-000082020000}"/>
    <cellStyle name="계산 11 4 2 5" xfId="316" xr:uid="{00000000-0005-0000-0000-000083020000}"/>
    <cellStyle name="계산 11 4 2 5 2" xfId="25532" xr:uid="{00000000-0005-0000-0000-000084020000}"/>
    <cellStyle name="계산 11 4 2 6" xfId="25528" xr:uid="{00000000-0005-0000-0000-000085020000}"/>
    <cellStyle name="계산 11 4 3" xfId="317" xr:uid="{00000000-0005-0000-0000-000086020000}"/>
    <cellStyle name="계산 11 4 3 2" xfId="25533" xr:uid="{00000000-0005-0000-0000-000087020000}"/>
    <cellStyle name="계산 11 4 4" xfId="318" xr:uid="{00000000-0005-0000-0000-000088020000}"/>
    <cellStyle name="계산 11 4 4 2" xfId="25534" xr:uid="{00000000-0005-0000-0000-000089020000}"/>
    <cellStyle name="계산 11 4 5" xfId="319" xr:uid="{00000000-0005-0000-0000-00008A020000}"/>
    <cellStyle name="계산 11 4 5 2" xfId="25535" xr:uid="{00000000-0005-0000-0000-00008B020000}"/>
    <cellStyle name="계산 11 4 6" xfId="320" xr:uid="{00000000-0005-0000-0000-00008C020000}"/>
    <cellStyle name="계산 11 4 6 2" xfId="25536" xr:uid="{00000000-0005-0000-0000-00008D020000}"/>
    <cellStyle name="계산 11 4 7" xfId="25527" xr:uid="{00000000-0005-0000-0000-00008E020000}"/>
    <cellStyle name="계산 11 5" xfId="321" xr:uid="{00000000-0005-0000-0000-00008F020000}"/>
    <cellStyle name="계산 11 5 2" xfId="322" xr:uid="{00000000-0005-0000-0000-000090020000}"/>
    <cellStyle name="계산 11 5 2 2" xfId="323" xr:uid="{00000000-0005-0000-0000-000091020000}"/>
    <cellStyle name="계산 11 5 2 2 2" xfId="25539" xr:uid="{00000000-0005-0000-0000-000092020000}"/>
    <cellStyle name="계산 11 5 2 3" xfId="324" xr:uid="{00000000-0005-0000-0000-000093020000}"/>
    <cellStyle name="계산 11 5 2 3 2" xfId="25540" xr:uid="{00000000-0005-0000-0000-000094020000}"/>
    <cellStyle name="계산 11 5 2 4" xfId="325" xr:uid="{00000000-0005-0000-0000-000095020000}"/>
    <cellStyle name="계산 11 5 2 4 2" xfId="25541" xr:uid="{00000000-0005-0000-0000-000096020000}"/>
    <cellStyle name="계산 11 5 2 5" xfId="326" xr:uid="{00000000-0005-0000-0000-000097020000}"/>
    <cellStyle name="계산 11 5 2 5 2" xfId="25542" xr:uid="{00000000-0005-0000-0000-000098020000}"/>
    <cellStyle name="계산 11 5 2 6" xfId="25538" xr:uid="{00000000-0005-0000-0000-000099020000}"/>
    <cellStyle name="계산 11 5 3" xfId="327" xr:uid="{00000000-0005-0000-0000-00009A020000}"/>
    <cellStyle name="계산 11 5 3 2" xfId="25543" xr:uid="{00000000-0005-0000-0000-00009B020000}"/>
    <cellStyle name="계산 11 5 4" xfId="328" xr:uid="{00000000-0005-0000-0000-00009C020000}"/>
    <cellStyle name="계산 11 5 4 2" xfId="25544" xr:uid="{00000000-0005-0000-0000-00009D020000}"/>
    <cellStyle name="계산 11 5 5" xfId="329" xr:uid="{00000000-0005-0000-0000-00009E020000}"/>
    <cellStyle name="계산 11 5 5 2" xfId="25545" xr:uid="{00000000-0005-0000-0000-00009F020000}"/>
    <cellStyle name="계산 11 5 6" xfId="330" xr:uid="{00000000-0005-0000-0000-0000A0020000}"/>
    <cellStyle name="계산 11 5 6 2" xfId="25546" xr:uid="{00000000-0005-0000-0000-0000A1020000}"/>
    <cellStyle name="계산 11 5 7" xfId="25537" xr:uid="{00000000-0005-0000-0000-0000A2020000}"/>
    <cellStyle name="계산 11 6" xfId="331" xr:uid="{00000000-0005-0000-0000-0000A3020000}"/>
    <cellStyle name="계산 11 6 2" xfId="332" xr:uid="{00000000-0005-0000-0000-0000A4020000}"/>
    <cellStyle name="계산 11 6 2 2" xfId="333" xr:uid="{00000000-0005-0000-0000-0000A5020000}"/>
    <cellStyle name="계산 11 6 2 2 2" xfId="25549" xr:uid="{00000000-0005-0000-0000-0000A6020000}"/>
    <cellStyle name="계산 11 6 2 3" xfId="334" xr:uid="{00000000-0005-0000-0000-0000A7020000}"/>
    <cellStyle name="계산 11 6 2 3 2" xfId="25550" xr:uid="{00000000-0005-0000-0000-0000A8020000}"/>
    <cellStyle name="계산 11 6 2 4" xfId="335" xr:uid="{00000000-0005-0000-0000-0000A9020000}"/>
    <cellStyle name="계산 11 6 2 4 2" xfId="25551" xr:uid="{00000000-0005-0000-0000-0000AA020000}"/>
    <cellStyle name="계산 11 6 2 5" xfId="336" xr:uid="{00000000-0005-0000-0000-0000AB020000}"/>
    <cellStyle name="계산 11 6 2 5 2" xfId="25552" xr:uid="{00000000-0005-0000-0000-0000AC020000}"/>
    <cellStyle name="계산 11 6 2 6" xfId="25548" xr:uid="{00000000-0005-0000-0000-0000AD020000}"/>
    <cellStyle name="계산 11 6 3" xfId="337" xr:uid="{00000000-0005-0000-0000-0000AE020000}"/>
    <cellStyle name="계산 11 6 3 2" xfId="25553" xr:uid="{00000000-0005-0000-0000-0000AF020000}"/>
    <cellStyle name="계산 11 6 4" xfId="338" xr:uid="{00000000-0005-0000-0000-0000B0020000}"/>
    <cellStyle name="계산 11 6 4 2" xfId="25554" xr:uid="{00000000-0005-0000-0000-0000B1020000}"/>
    <cellStyle name="계산 11 6 5" xfId="339" xr:uid="{00000000-0005-0000-0000-0000B2020000}"/>
    <cellStyle name="계산 11 6 5 2" xfId="25555" xr:uid="{00000000-0005-0000-0000-0000B3020000}"/>
    <cellStyle name="계산 11 6 6" xfId="340" xr:uid="{00000000-0005-0000-0000-0000B4020000}"/>
    <cellStyle name="계산 11 6 6 2" xfId="25556" xr:uid="{00000000-0005-0000-0000-0000B5020000}"/>
    <cellStyle name="계산 11 6 7" xfId="25547" xr:uid="{00000000-0005-0000-0000-0000B6020000}"/>
    <cellStyle name="계산 11 7" xfId="341" xr:uid="{00000000-0005-0000-0000-0000B7020000}"/>
    <cellStyle name="계산 11 7 2" xfId="342" xr:uid="{00000000-0005-0000-0000-0000B8020000}"/>
    <cellStyle name="계산 11 7 2 2" xfId="343" xr:uid="{00000000-0005-0000-0000-0000B9020000}"/>
    <cellStyle name="계산 11 7 2 2 2" xfId="25559" xr:uid="{00000000-0005-0000-0000-0000BA020000}"/>
    <cellStyle name="계산 11 7 2 3" xfId="344" xr:uid="{00000000-0005-0000-0000-0000BB020000}"/>
    <cellStyle name="계산 11 7 2 3 2" xfId="25560" xr:uid="{00000000-0005-0000-0000-0000BC020000}"/>
    <cellStyle name="계산 11 7 2 4" xfId="345" xr:uid="{00000000-0005-0000-0000-0000BD020000}"/>
    <cellStyle name="계산 11 7 2 4 2" xfId="25561" xr:uid="{00000000-0005-0000-0000-0000BE020000}"/>
    <cellStyle name="계산 11 7 2 5" xfId="346" xr:uid="{00000000-0005-0000-0000-0000BF020000}"/>
    <cellStyle name="계산 11 7 2 5 2" xfId="25562" xr:uid="{00000000-0005-0000-0000-0000C0020000}"/>
    <cellStyle name="계산 11 7 2 6" xfId="25558" xr:uid="{00000000-0005-0000-0000-0000C1020000}"/>
    <cellStyle name="계산 11 7 3" xfId="347" xr:uid="{00000000-0005-0000-0000-0000C2020000}"/>
    <cellStyle name="계산 11 7 3 2" xfId="25563" xr:uid="{00000000-0005-0000-0000-0000C3020000}"/>
    <cellStyle name="계산 11 7 4" xfId="348" xr:uid="{00000000-0005-0000-0000-0000C4020000}"/>
    <cellStyle name="계산 11 7 4 2" xfId="25564" xr:uid="{00000000-0005-0000-0000-0000C5020000}"/>
    <cellStyle name="계산 11 7 5" xfId="349" xr:uid="{00000000-0005-0000-0000-0000C6020000}"/>
    <cellStyle name="계산 11 7 5 2" xfId="25565" xr:uid="{00000000-0005-0000-0000-0000C7020000}"/>
    <cellStyle name="계산 11 7 6" xfId="350" xr:uid="{00000000-0005-0000-0000-0000C8020000}"/>
    <cellStyle name="계산 11 7 6 2" xfId="25566" xr:uid="{00000000-0005-0000-0000-0000C9020000}"/>
    <cellStyle name="계산 11 7 7" xfId="25557" xr:uid="{00000000-0005-0000-0000-0000CA020000}"/>
    <cellStyle name="계산 11 8" xfId="351" xr:uid="{00000000-0005-0000-0000-0000CB020000}"/>
    <cellStyle name="계산 11 8 2" xfId="352" xr:uid="{00000000-0005-0000-0000-0000CC020000}"/>
    <cellStyle name="계산 11 8 2 2" xfId="353" xr:uid="{00000000-0005-0000-0000-0000CD020000}"/>
    <cellStyle name="계산 11 8 2 2 2" xfId="25569" xr:uid="{00000000-0005-0000-0000-0000CE020000}"/>
    <cellStyle name="계산 11 8 2 3" xfId="354" xr:uid="{00000000-0005-0000-0000-0000CF020000}"/>
    <cellStyle name="계산 11 8 2 3 2" xfId="25570" xr:uid="{00000000-0005-0000-0000-0000D0020000}"/>
    <cellStyle name="계산 11 8 2 4" xfId="355" xr:uid="{00000000-0005-0000-0000-0000D1020000}"/>
    <cellStyle name="계산 11 8 2 4 2" xfId="25571" xr:uid="{00000000-0005-0000-0000-0000D2020000}"/>
    <cellStyle name="계산 11 8 2 5" xfId="356" xr:uid="{00000000-0005-0000-0000-0000D3020000}"/>
    <cellStyle name="계산 11 8 2 5 2" xfId="25572" xr:uid="{00000000-0005-0000-0000-0000D4020000}"/>
    <cellStyle name="계산 11 8 2 6" xfId="25568" xr:uid="{00000000-0005-0000-0000-0000D5020000}"/>
    <cellStyle name="계산 11 8 3" xfId="357" xr:uid="{00000000-0005-0000-0000-0000D6020000}"/>
    <cellStyle name="계산 11 8 3 2" xfId="25573" xr:uid="{00000000-0005-0000-0000-0000D7020000}"/>
    <cellStyle name="계산 11 8 4" xfId="358" xr:uid="{00000000-0005-0000-0000-0000D8020000}"/>
    <cellStyle name="계산 11 8 4 2" xfId="25574" xr:uid="{00000000-0005-0000-0000-0000D9020000}"/>
    <cellStyle name="계산 11 8 5" xfId="359" xr:uid="{00000000-0005-0000-0000-0000DA020000}"/>
    <cellStyle name="계산 11 8 5 2" xfId="25575" xr:uid="{00000000-0005-0000-0000-0000DB020000}"/>
    <cellStyle name="계산 11 8 6" xfId="360" xr:uid="{00000000-0005-0000-0000-0000DC020000}"/>
    <cellStyle name="계산 11 8 6 2" xfId="25576" xr:uid="{00000000-0005-0000-0000-0000DD020000}"/>
    <cellStyle name="계산 11 8 7" xfId="25567" xr:uid="{00000000-0005-0000-0000-0000DE020000}"/>
    <cellStyle name="계산 11 9" xfId="361" xr:uid="{00000000-0005-0000-0000-0000DF020000}"/>
    <cellStyle name="계산 11 9 2" xfId="362" xr:uid="{00000000-0005-0000-0000-0000E0020000}"/>
    <cellStyle name="계산 11 9 2 2" xfId="25578" xr:uid="{00000000-0005-0000-0000-0000E1020000}"/>
    <cellStyle name="계산 11 9 3" xfId="363" xr:uid="{00000000-0005-0000-0000-0000E2020000}"/>
    <cellStyle name="계산 11 9 3 2" xfId="25579" xr:uid="{00000000-0005-0000-0000-0000E3020000}"/>
    <cellStyle name="계산 11 9 4" xfId="364" xr:uid="{00000000-0005-0000-0000-0000E4020000}"/>
    <cellStyle name="계산 11 9 4 2" xfId="25580" xr:uid="{00000000-0005-0000-0000-0000E5020000}"/>
    <cellStyle name="계산 11 9 5" xfId="365" xr:uid="{00000000-0005-0000-0000-0000E6020000}"/>
    <cellStyle name="계산 11 9 5 2" xfId="25581" xr:uid="{00000000-0005-0000-0000-0000E7020000}"/>
    <cellStyle name="계산 11 9 6" xfId="25577" xr:uid="{00000000-0005-0000-0000-0000E8020000}"/>
    <cellStyle name="계산 12" xfId="366" xr:uid="{00000000-0005-0000-0000-0000E9020000}"/>
    <cellStyle name="계산 12 10" xfId="367" xr:uid="{00000000-0005-0000-0000-0000EA020000}"/>
    <cellStyle name="계산 12 10 2" xfId="368" xr:uid="{00000000-0005-0000-0000-0000EB020000}"/>
    <cellStyle name="계산 12 10 2 2" xfId="25584" xr:uid="{00000000-0005-0000-0000-0000EC020000}"/>
    <cellStyle name="계산 12 10 3" xfId="25583" xr:uid="{00000000-0005-0000-0000-0000ED020000}"/>
    <cellStyle name="계산 12 11" xfId="369" xr:uid="{00000000-0005-0000-0000-0000EE020000}"/>
    <cellStyle name="계산 12 11 2" xfId="370" xr:uid="{00000000-0005-0000-0000-0000EF020000}"/>
    <cellStyle name="계산 12 11 2 2" xfId="25586" xr:uid="{00000000-0005-0000-0000-0000F0020000}"/>
    <cellStyle name="계산 12 11 3" xfId="25585" xr:uid="{00000000-0005-0000-0000-0000F1020000}"/>
    <cellStyle name="계산 12 12" xfId="371" xr:uid="{00000000-0005-0000-0000-0000F2020000}"/>
    <cellStyle name="계산 12 12 2" xfId="372" xr:uid="{00000000-0005-0000-0000-0000F3020000}"/>
    <cellStyle name="계산 12 12 2 2" xfId="25588" xr:uid="{00000000-0005-0000-0000-0000F4020000}"/>
    <cellStyle name="계산 12 12 3" xfId="25587" xr:uid="{00000000-0005-0000-0000-0000F5020000}"/>
    <cellStyle name="계산 12 13" xfId="373" xr:uid="{00000000-0005-0000-0000-0000F6020000}"/>
    <cellStyle name="계산 12 13 2" xfId="25589" xr:uid="{00000000-0005-0000-0000-0000F7020000}"/>
    <cellStyle name="계산 12 14" xfId="25582" xr:uid="{00000000-0005-0000-0000-0000F8020000}"/>
    <cellStyle name="계산 12 2" xfId="374" xr:uid="{00000000-0005-0000-0000-0000F9020000}"/>
    <cellStyle name="계산 12 2 2" xfId="375" xr:uid="{00000000-0005-0000-0000-0000FA020000}"/>
    <cellStyle name="계산 12 2 2 2" xfId="376" xr:uid="{00000000-0005-0000-0000-0000FB020000}"/>
    <cellStyle name="계산 12 2 2 2 2" xfId="377" xr:uid="{00000000-0005-0000-0000-0000FC020000}"/>
    <cellStyle name="계산 12 2 2 2 2 2" xfId="25593" xr:uid="{00000000-0005-0000-0000-0000FD020000}"/>
    <cellStyle name="계산 12 2 2 2 3" xfId="378" xr:uid="{00000000-0005-0000-0000-0000FE020000}"/>
    <cellStyle name="계산 12 2 2 2 3 2" xfId="25594" xr:uid="{00000000-0005-0000-0000-0000FF020000}"/>
    <cellStyle name="계산 12 2 2 2 4" xfId="379" xr:uid="{00000000-0005-0000-0000-000000030000}"/>
    <cellStyle name="계산 12 2 2 2 4 2" xfId="25595" xr:uid="{00000000-0005-0000-0000-000001030000}"/>
    <cellStyle name="계산 12 2 2 2 5" xfId="380" xr:uid="{00000000-0005-0000-0000-000002030000}"/>
    <cellStyle name="계산 12 2 2 2 5 2" xfId="25596" xr:uid="{00000000-0005-0000-0000-000003030000}"/>
    <cellStyle name="계산 12 2 2 2 6" xfId="25592" xr:uid="{00000000-0005-0000-0000-000004030000}"/>
    <cellStyle name="계산 12 2 2 3" xfId="381" xr:uid="{00000000-0005-0000-0000-000005030000}"/>
    <cellStyle name="계산 12 2 2 3 2" xfId="25597" xr:uid="{00000000-0005-0000-0000-000006030000}"/>
    <cellStyle name="계산 12 2 2 4" xfId="382" xr:uid="{00000000-0005-0000-0000-000007030000}"/>
    <cellStyle name="계산 12 2 2 4 2" xfId="25598" xr:uid="{00000000-0005-0000-0000-000008030000}"/>
    <cellStyle name="계산 12 2 2 5" xfId="383" xr:uid="{00000000-0005-0000-0000-000009030000}"/>
    <cellStyle name="계산 12 2 2 5 2" xfId="25599" xr:uid="{00000000-0005-0000-0000-00000A030000}"/>
    <cellStyle name="계산 12 2 2 6" xfId="384" xr:uid="{00000000-0005-0000-0000-00000B030000}"/>
    <cellStyle name="계산 12 2 2 6 2" xfId="25600" xr:uid="{00000000-0005-0000-0000-00000C030000}"/>
    <cellStyle name="계산 12 2 2 7" xfId="25591" xr:uid="{00000000-0005-0000-0000-00000D030000}"/>
    <cellStyle name="계산 12 2 3" xfId="385" xr:uid="{00000000-0005-0000-0000-00000E030000}"/>
    <cellStyle name="계산 12 2 3 2" xfId="386" xr:uid="{00000000-0005-0000-0000-00000F030000}"/>
    <cellStyle name="계산 12 2 3 2 2" xfId="25602" xr:uid="{00000000-0005-0000-0000-000010030000}"/>
    <cellStyle name="계산 12 2 3 3" xfId="387" xr:uid="{00000000-0005-0000-0000-000011030000}"/>
    <cellStyle name="계산 12 2 3 3 2" xfId="25603" xr:uid="{00000000-0005-0000-0000-000012030000}"/>
    <cellStyle name="계산 12 2 3 4" xfId="388" xr:uid="{00000000-0005-0000-0000-000013030000}"/>
    <cellStyle name="계산 12 2 3 4 2" xfId="25604" xr:uid="{00000000-0005-0000-0000-000014030000}"/>
    <cellStyle name="계산 12 2 3 5" xfId="389" xr:uid="{00000000-0005-0000-0000-000015030000}"/>
    <cellStyle name="계산 12 2 3 5 2" xfId="25605" xr:uid="{00000000-0005-0000-0000-000016030000}"/>
    <cellStyle name="계산 12 2 3 6" xfId="25601" xr:uid="{00000000-0005-0000-0000-000017030000}"/>
    <cellStyle name="계산 12 2 4" xfId="390" xr:uid="{00000000-0005-0000-0000-000018030000}"/>
    <cellStyle name="계산 12 2 4 2" xfId="391" xr:uid="{00000000-0005-0000-0000-000019030000}"/>
    <cellStyle name="계산 12 2 4 2 2" xfId="25607" xr:uid="{00000000-0005-0000-0000-00001A030000}"/>
    <cellStyle name="계산 12 2 4 3" xfId="25606" xr:uid="{00000000-0005-0000-0000-00001B030000}"/>
    <cellStyle name="계산 12 2 5" xfId="392" xr:uid="{00000000-0005-0000-0000-00001C030000}"/>
    <cellStyle name="계산 12 2 5 2" xfId="393" xr:uid="{00000000-0005-0000-0000-00001D030000}"/>
    <cellStyle name="계산 12 2 5 2 2" xfId="25609" xr:uid="{00000000-0005-0000-0000-00001E030000}"/>
    <cellStyle name="계산 12 2 5 3" xfId="25608" xr:uid="{00000000-0005-0000-0000-00001F030000}"/>
    <cellStyle name="계산 12 2 6" xfId="394" xr:uid="{00000000-0005-0000-0000-000020030000}"/>
    <cellStyle name="계산 12 2 6 2" xfId="395" xr:uid="{00000000-0005-0000-0000-000021030000}"/>
    <cellStyle name="계산 12 2 6 2 2" xfId="25611" xr:uid="{00000000-0005-0000-0000-000022030000}"/>
    <cellStyle name="계산 12 2 6 3" xfId="25610" xr:uid="{00000000-0005-0000-0000-000023030000}"/>
    <cellStyle name="계산 12 2 7" xfId="396" xr:uid="{00000000-0005-0000-0000-000024030000}"/>
    <cellStyle name="계산 12 2 7 2" xfId="25612" xr:uid="{00000000-0005-0000-0000-000025030000}"/>
    <cellStyle name="계산 12 2 8" xfId="25590" xr:uid="{00000000-0005-0000-0000-000026030000}"/>
    <cellStyle name="계산 12 3" xfId="397" xr:uid="{00000000-0005-0000-0000-000027030000}"/>
    <cellStyle name="계산 12 3 2" xfId="398" xr:uid="{00000000-0005-0000-0000-000028030000}"/>
    <cellStyle name="계산 12 3 2 2" xfId="399" xr:uid="{00000000-0005-0000-0000-000029030000}"/>
    <cellStyle name="계산 12 3 2 2 2" xfId="400" xr:uid="{00000000-0005-0000-0000-00002A030000}"/>
    <cellStyle name="계산 12 3 2 2 2 2" xfId="25616" xr:uid="{00000000-0005-0000-0000-00002B030000}"/>
    <cellStyle name="계산 12 3 2 2 3" xfId="401" xr:uid="{00000000-0005-0000-0000-00002C030000}"/>
    <cellStyle name="계산 12 3 2 2 3 2" xfId="25617" xr:uid="{00000000-0005-0000-0000-00002D030000}"/>
    <cellStyle name="계산 12 3 2 2 4" xfId="402" xr:uid="{00000000-0005-0000-0000-00002E030000}"/>
    <cellStyle name="계산 12 3 2 2 4 2" xfId="25618" xr:uid="{00000000-0005-0000-0000-00002F030000}"/>
    <cellStyle name="계산 12 3 2 2 5" xfId="403" xr:uid="{00000000-0005-0000-0000-000030030000}"/>
    <cellStyle name="계산 12 3 2 2 5 2" xfId="25619" xr:uid="{00000000-0005-0000-0000-000031030000}"/>
    <cellStyle name="계산 12 3 2 2 6" xfId="25615" xr:uid="{00000000-0005-0000-0000-000032030000}"/>
    <cellStyle name="계산 12 3 2 3" xfId="404" xr:uid="{00000000-0005-0000-0000-000033030000}"/>
    <cellStyle name="계산 12 3 2 3 2" xfId="25620" xr:uid="{00000000-0005-0000-0000-000034030000}"/>
    <cellStyle name="계산 12 3 2 4" xfId="405" xr:uid="{00000000-0005-0000-0000-000035030000}"/>
    <cellStyle name="계산 12 3 2 4 2" xfId="25621" xr:uid="{00000000-0005-0000-0000-000036030000}"/>
    <cellStyle name="계산 12 3 2 5" xfId="406" xr:uid="{00000000-0005-0000-0000-000037030000}"/>
    <cellStyle name="계산 12 3 2 5 2" xfId="25622" xr:uid="{00000000-0005-0000-0000-000038030000}"/>
    <cellStyle name="계산 12 3 2 6" xfId="407" xr:uid="{00000000-0005-0000-0000-000039030000}"/>
    <cellStyle name="계산 12 3 2 6 2" xfId="25623" xr:uid="{00000000-0005-0000-0000-00003A030000}"/>
    <cellStyle name="계산 12 3 2 7" xfId="25614" xr:uid="{00000000-0005-0000-0000-00003B030000}"/>
    <cellStyle name="계산 12 3 3" xfId="408" xr:uid="{00000000-0005-0000-0000-00003C030000}"/>
    <cellStyle name="계산 12 3 3 2" xfId="409" xr:uid="{00000000-0005-0000-0000-00003D030000}"/>
    <cellStyle name="계산 12 3 3 2 2" xfId="25625" xr:uid="{00000000-0005-0000-0000-00003E030000}"/>
    <cellStyle name="계산 12 3 3 3" xfId="410" xr:uid="{00000000-0005-0000-0000-00003F030000}"/>
    <cellStyle name="계산 12 3 3 3 2" xfId="25626" xr:uid="{00000000-0005-0000-0000-000040030000}"/>
    <cellStyle name="계산 12 3 3 4" xfId="411" xr:uid="{00000000-0005-0000-0000-000041030000}"/>
    <cellStyle name="계산 12 3 3 4 2" xfId="25627" xr:uid="{00000000-0005-0000-0000-000042030000}"/>
    <cellStyle name="계산 12 3 3 5" xfId="412" xr:uid="{00000000-0005-0000-0000-000043030000}"/>
    <cellStyle name="계산 12 3 3 5 2" xfId="25628" xr:uid="{00000000-0005-0000-0000-000044030000}"/>
    <cellStyle name="계산 12 3 3 6" xfId="25624" xr:uid="{00000000-0005-0000-0000-000045030000}"/>
    <cellStyle name="계산 12 3 4" xfId="413" xr:uid="{00000000-0005-0000-0000-000046030000}"/>
    <cellStyle name="계산 12 3 4 2" xfId="414" xr:uid="{00000000-0005-0000-0000-000047030000}"/>
    <cellStyle name="계산 12 3 4 2 2" xfId="25630" xr:uid="{00000000-0005-0000-0000-000048030000}"/>
    <cellStyle name="계산 12 3 4 3" xfId="25629" xr:uid="{00000000-0005-0000-0000-000049030000}"/>
    <cellStyle name="계산 12 3 5" xfId="415" xr:uid="{00000000-0005-0000-0000-00004A030000}"/>
    <cellStyle name="계산 12 3 5 2" xfId="416" xr:uid="{00000000-0005-0000-0000-00004B030000}"/>
    <cellStyle name="계산 12 3 5 2 2" xfId="25632" xr:uid="{00000000-0005-0000-0000-00004C030000}"/>
    <cellStyle name="계산 12 3 5 3" xfId="25631" xr:uid="{00000000-0005-0000-0000-00004D030000}"/>
    <cellStyle name="계산 12 3 6" xfId="417" xr:uid="{00000000-0005-0000-0000-00004E030000}"/>
    <cellStyle name="계산 12 3 6 2" xfId="418" xr:uid="{00000000-0005-0000-0000-00004F030000}"/>
    <cellStyle name="계산 12 3 6 2 2" xfId="25634" xr:uid="{00000000-0005-0000-0000-000050030000}"/>
    <cellStyle name="계산 12 3 6 3" xfId="25633" xr:uid="{00000000-0005-0000-0000-000051030000}"/>
    <cellStyle name="계산 12 3 7" xfId="419" xr:uid="{00000000-0005-0000-0000-000052030000}"/>
    <cellStyle name="계산 12 3 7 2" xfId="25635" xr:uid="{00000000-0005-0000-0000-000053030000}"/>
    <cellStyle name="계산 12 3 8" xfId="25613" xr:uid="{00000000-0005-0000-0000-000054030000}"/>
    <cellStyle name="계산 12 4" xfId="420" xr:uid="{00000000-0005-0000-0000-000055030000}"/>
    <cellStyle name="계산 12 4 2" xfId="421" xr:uid="{00000000-0005-0000-0000-000056030000}"/>
    <cellStyle name="계산 12 4 2 2" xfId="422" xr:uid="{00000000-0005-0000-0000-000057030000}"/>
    <cellStyle name="계산 12 4 2 2 2" xfId="25638" xr:uid="{00000000-0005-0000-0000-000058030000}"/>
    <cellStyle name="계산 12 4 2 3" xfId="423" xr:uid="{00000000-0005-0000-0000-000059030000}"/>
    <cellStyle name="계산 12 4 2 3 2" xfId="25639" xr:uid="{00000000-0005-0000-0000-00005A030000}"/>
    <cellStyle name="계산 12 4 2 4" xfId="424" xr:uid="{00000000-0005-0000-0000-00005B030000}"/>
    <cellStyle name="계산 12 4 2 4 2" xfId="25640" xr:uid="{00000000-0005-0000-0000-00005C030000}"/>
    <cellStyle name="계산 12 4 2 5" xfId="425" xr:uid="{00000000-0005-0000-0000-00005D030000}"/>
    <cellStyle name="계산 12 4 2 5 2" xfId="25641" xr:uid="{00000000-0005-0000-0000-00005E030000}"/>
    <cellStyle name="계산 12 4 2 6" xfId="25637" xr:uid="{00000000-0005-0000-0000-00005F030000}"/>
    <cellStyle name="계산 12 4 3" xfId="426" xr:uid="{00000000-0005-0000-0000-000060030000}"/>
    <cellStyle name="계산 12 4 3 2" xfId="25642" xr:uid="{00000000-0005-0000-0000-000061030000}"/>
    <cellStyle name="계산 12 4 4" xfId="427" xr:uid="{00000000-0005-0000-0000-000062030000}"/>
    <cellStyle name="계산 12 4 4 2" xfId="25643" xr:uid="{00000000-0005-0000-0000-000063030000}"/>
    <cellStyle name="계산 12 4 5" xfId="428" xr:uid="{00000000-0005-0000-0000-000064030000}"/>
    <cellStyle name="계산 12 4 5 2" xfId="25644" xr:uid="{00000000-0005-0000-0000-000065030000}"/>
    <cellStyle name="계산 12 4 6" xfId="429" xr:uid="{00000000-0005-0000-0000-000066030000}"/>
    <cellStyle name="계산 12 4 6 2" xfId="25645" xr:uid="{00000000-0005-0000-0000-000067030000}"/>
    <cellStyle name="계산 12 4 7" xfId="25636" xr:uid="{00000000-0005-0000-0000-000068030000}"/>
    <cellStyle name="계산 12 5" xfId="430" xr:uid="{00000000-0005-0000-0000-000069030000}"/>
    <cellStyle name="계산 12 5 2" xfId="431" xr:uid="{00000000-0005-0000-0000-00006A030000}"/>
    <cellStyle name="계산 12 5 2 2" xfId="432" xr:uid="{00000000-0005-0000-0000-00006B030000}"/>
    <cellStyle name="계산 12 5 2 2 2" xfId="25648" xr:uid="{00000000-0005-0000-0000-00006C030000}"/>
    <cellStyle name="계산 12 5 2 3" xfId="433" xr:uid="{00000000-0005-0000-0000-00006D030000}"/>
    <cellStyle name="계산 12 5 2 3 2" xfId="25649" xr:uid="{00000000-0005-0000-0000-00006E030000}"/>
    <cellStyle name="계산 12 5 2 4" xfId="434" xr:uid="{00000000-0005-0000-0000-00006F030000}"/>
    <cellStyle name="계산 12 5 2 4 2" xfId="25650" xr:uid="{00000000-0005-0000-0000-000070030000}"/>
    <cellStyle name="계산 12 5 2 5" xfId="435" xr:uid="{00000000-0005-0000-0000-000071030000}"/>
    <cellStyle name="계산 12 5 2 5 2" xfId="25651" xr:uid="{00000000-0005-0000-0000-000072030000}"/>
    <cellStyle name="계산 12 5 2 6" xfId="25647" xr:uid="{00000000-0005-0000-0000-000073030000}"/>
    <cellStyle name="계산 12 5 3" xfId="436" xr:uid="{00000000-0005-0000-0000-000074030000}"/>
    <cellStyle name="계산 12 5 3 2" xfId="25652" xr:uid="{00000000-0005-0000-0000-000075030000}"/>
    <cellStyle name="계산 12 5 4" xfId="437" xr:uid="{00000000-0005-0000-0000-000076030000}"/>
    <cellStyle name="계산 12 5 4 2" xfId="25653" xr:uid="{00000000-0005-0000-0000-000077030000}"/>
    <cellStyle name="계산 12 5 5" xfId="438" xr:uid="{00000000-0005-0000-0000-000078030000}"/>
    <cellStyle name="계산 12 5 5 2" xfId="25654" xr:uid="{00000000-0005-0000-0000-000079030000}"/>
    <cellStyle name="계산 12 5 6" xfId="439" xr:uid="{00000000-0005-0000-0000-00007A030000}"/>
    <cellStyle name="계산 12 5 6 2" xfId="25655" xr:uid="{00000000-0005-0000-0000-00007B030000}"/>
    <cellStyle name="계산 12 5 7" xfId="25646" xr:uid="{00000000-0005-0000-0000-00007C030000}"/>
    <cellStyle name="계산 12 6" xfId="440" xr:uid="{00000000-0005-0000-0000-00007D030000}"/>
    <cellStyle name="계산 12 6 2" xfId="441" xr:uid="{00000000-0005-0000-0000-00007E030000}"/>
    <cellStyle name="계산 12 6 2 2" xfId="442" xr:uid="{00000000-0005-0000-0000-00007F030000}"/>
    <cellStyle name="계산 12 6 2 2 2" xfId="25658" xr:uid="{00000000-0005-0000-0000-000080030000}"/>
    <cellStyle name="계산 12 6 2 3" xfId="443" xr:uid="{00000000-0005-0000-0000-000081030000}"/>
    <cellStyle name="계산 12 6 2 3 2" xfId="25659" xr:uid="{00000000-0005-0000-0000-000082030000}"/>
    <cellStyle name="계산 12 6 2 4" xfId="444" xr:uid="{00000000-0005-0000-0000-000083030000}"/>
    <cellStyle name="계산 12 6 2 4 2" xfId="25660" xr:uid="{00000000-0005-0000-0000-000084030000}"/>
    <cellStyle name="계산 12 6 2 5" xfId="445" xr:uid="{00000000-0005-0000-0000-000085030000}"/>
    <cellStyle name="계산 12 6 2 5 2" xfId="25661" xr:uid="{00000000-0005-0000-0000-000086030000}"/>
    <cellStyle name="계산 12 6 2 6" xfId="25657" xr:uid="{00000000-0005-0000-0000-000087030000}"/>
    <cellStyle name="계산 12 6 3" xfId="446" xr:uid="{00000000-0005-0000-0000-000088030000}"/>
    <cellStyle name="계산 12 6 3 2" xfId="25662" xr:uid="{00000000-0005-0000-0000-000089030000}"/>
    <cellStyle name="계산 12 6 4" xfId="447" xr:uid="{00000000-0005-0000-0000-00008A030000}"/>
    <cellStyle name="계산 12 6 4 2" xfId="25663" xr:uid="{00000000-0005-0000-0000-00008B030000}"/>
    <cellStyle name="계산 12 6 5" xfId="448" xr:uid="{00000000-0005-0000-0000-00008C030000}"/>
    <cellStyle name="계산 12 6 5 2" xfId="25664" xr:uid="{00000000-0005-0000-0000-00008D030000}"/>
    <cellStyle name="계산 12 6 6" xfId="449" xr:uid="{00000000-0005-0000-0000-00008E030000}"/>
    <cellStyle name="계산 12 6 6 2" xfId="25665" xr:uid="{00000000-0005-0000-0000-00008F030000}"/>
    <cellStyle name="계산 12 6 7" xfId="25656" xr:uid="{00000000-0005-0000-0000-000090030000}"/>
    <cellStyle name="계산 12 7" xfId="450" xr:uid="{00000000-0005-0000-0000-000091030000}"/>
    <cellStyle name="계산 12 7 2" xfId="451" xr:uid="{00000000-0005-0000-0000-000092030000}"/>
    <cellStyle name="계산 12 7 2 2" xfId="452" xr:uid="{00000000-0005-0000-0000-000093030000}"/>
    <cellStyle name="계산 12 7 2 2 2" xfId="25668" xr:uid="{00000000-0005-0000-0000-000094030000}"/>
    <cellStyle name="계산 12 7 2 3" xfId="453" xr:uid="{00000000-0005-0000-0000-000095030000}"/>
    <cellStyle name="계산 12 7 2 3 2" xfId="25669" xr:uid="{00000000-0005-0000-0000-000096030000}"/>
    <cellStyle name="계산 12 7 2 4" xfId="454" xr:uid="{00000000-0005-0000-0000-000097030000}"/>
    <cellStyle name="계산 12 7 2 4 2" xfId="25670" xr:uid="{00000000-0005-0000-0000-000098030000}"/>
    <cellStyle name="계산 12 7 2 5" xfId="455" xr:uid="{00000000-0005-0000-0000-000099030000}"/>
    <cellStyle name="계산 12 7 2 5 2" xfId="25671" xr:uid="{00000000-0005-0000-0000-00009A030000}"/>
    <cellStyle name="계산 12 7 2 6" xfId="25667" xr:uid="{00000000-0005-0000-0000-00009B030000}"/>
    <cellStyle name="계산 12 7 3" xfId="456" xr:uid="{00000000-0005-0000-0000-00009C030000}"/>
    <cellStyle name="계산 12 7 3 2" xfId="25672" xr:uid="{00000000-0005-0000-0000-00009D030000}"/>
    <cellStyle name="계산 12 7 4" xfId="457" xr:uid="{00000000-0005-0000-0000-00009E030000}"/>
    <cellStyle name="계산 12 7 4 2" xfId="25673" xr:uid="{00000000-0005-0000-0000-00009F030000}"/>
    <cellStyle name="계산 12 7 5" xfId="458" xr:uid="{00000000-0005-0000-0000-0000A0030000}"/>
    <cellStyle name="계산 12 7 5 2" xfId="25674" xr:uid="{00000000-0005-0000-0000-0000A1030000}"/>
    <cellStyle name="계산 12 7 6" xfId="459" xr:uid="{00000000-0005-0000-0000-0000A2030000}"/>
    <cellStyle name="계산 12 7 6 2" xfId="25675" xr:uid="{00000000-0005-0000-0000-0000A3030000}"/>
    <cellStyle name="계산 12 7 7" xfId="25666" xr:uid="{00000000-0005-0000-0000-0000A4030000}"/>
    <cellStyle name="계산 12 8" xfId="460" xr:uid="{00000000-0005-0000-0000-0000A5030000}"/>
    <cellStyle name="계산 12 8 2" xfId="461" xr:uid="{00000000-0005-0000-0000-0000A6030000}"/>
    <cellStyle name="계산 12 8 2 2" xfId="462" xr:uid="{00000000-0005-0000-0000-0000A7030000}"/>
    <cellStyle name="계산 12 8 2 2 2" xfId="25678" xr:uid="{00000000-0005-0000-0000-0000A8030000}"/>
    <cellStyle name="계산 12 8 2 3" xfId="463" xr:uid="{00000000-0005-0000-0000-0000A9030000}"/>
    <cellStyle name="계산 12 8 2 3 2" xfId="25679" xr:uid="{00000000-0005-0000-0000-0000AA030000}"/>
    <cellStyle name="계산 12 8 2 4" xfId="464" xr:uid="{00000000-0005-0000-0000-0000AB030000}"/>
    <cellStyle name="계산 12 8 2 4 2" xfId="25680" xr:uid="{00000000-0005-0000-0000-0000AC030000}"/>
    <cellStyle name="계산 12 8 2 5" xfId="465" xr:uid="{00000000-0005-0000-0000-0000AD030000}"/>
    <cellStyle name="계산 12 8 2 5 2" xfId="25681" xr:uid="{00000000-0005-0000-0000-0000AE030000}"/>
    <cellStyle name="계산 12 8 2 6" xfId="25677" xr:uid="{00000000-0005-0000-0000-0000AF030000}"/>
    <cellStyle name="계산 12 8 3" xfId="466" xr:uid="{00000000-0005-0000-0000-0000B0030000}"/>
    <cellStyle name="계산 12 8 3 2" xfId="25682" xr:uid="{00000000-0005-0000-0000-0000B1030000}"/>
    <cellStyle name="계산 12 8 4" xfId="467" xr:uid="{00000000-0005-0000-0000-0000B2030000}"/>
    <cellStyle name="계산 12 8 4 2" xfId="25683" xr:uid="{00000000-0005-0000-0000-0000B3030000}"/>
    <cellStyle name="계산 12 8 5" xfId="468" xr:uid="{00000000-0005-0000-0000-0000B4030000}"/>
    <cellStyle name="계산 12 8 5 2" xfId="25684" xr:uid="{00000000-0005-0000-0000-0000B5030000}"/>
    <cellStyle name="계산 12 8 6" xfId="469" xr:uid="{00000000-0005-0000-0000-0000B6030000}"/>
    <cellStyle name="계산 12 8 6 2" xfId="25685" xr:uid="{00000000-0005-0000-0000-0000B7030000}"/>
    <cellStyle name="계산 12 8 7" xfId="25676" xr:uid="{00000000-0005-0000-0000-0000B8030000}"/>
    <cellStyle name="계산 12 9" xfId="470" xr:uid="{00000000-0005-0000-0000-0000B9030000}"/>
    <cellStyle name="계산 12 9 2" xfId="471" xr:uid="{00000000-0005-0000-0000-0000BA030000}"/>
    <cellStyle name="계산 12 9 2 2" xfId="25687" xr:uid="{00000000-0005-0000-0000-0000BB030000}"/>
    <cellStyle name="계산 12 9 3" xfId="472" xr:uid="{00000000-0005-0000-0000-0000BC030000}"/>
    <cellStyle name="계산 12 9 3 2" xfId="25688" xr:uid="{00000000-0005-0000-0000-0000BD030000}"/>
    <cellStyle name="계산 12 9 4" xfId="473" xr:uid="{00000000-0005-0000-0000-0000BE030000}"/>
    <cellStyle name="계산 12 9 4 2" xfId="25689" xr:uid="{00000000-0005-0000-0000-0000BF030000}"/>
    <cellStyle name="계산 12 9 5" xfId="474" xr:uid="{00000000-0005-0000-0000-0000C0030000}"/>
    <cellStyle name="계산 12 9 5 2" xfId="25690" xr:uid="{00000000-0005-0000-0000-0000C1030000}"/>
    <cellStyle name="계산 12 9 6" xfId="25686" xr:uid="{00000000-0005-0000-0000-0000C2030000}"/>
    <cellStyle name="계산 13" xfId="475" xr:uid="{00000000-0005-0000-0000-0000C3030000}"/>
    <cellStyle name="계산 13 10" xfId="476" xr:uid="{00000000-0005-0000-0000-0000C4030000}"/>
    <cellStyle name="계산 13 10 2" xfId="477" xr:uid="{00000000-0005-0000-0000-0000C5030000}"/>
    <cellStyle name="계산 13 10 2 2" xfId="25693" xr:uid="{00000000-0005-0000-0000-0000C6030000}"/>
    <cellStyle name="계산 13 10 3" xfId="25692" xr:uid="{00000000-0005-0000-0000-0000C7030000}"/>
    <cellStyle name="계산 13 11" xfId="478" xr:uid="{00000000-0005-0000-0000-0000C8030000}"/>
    <cellStyle name="계산 13 11 2" xfId="479" xr:uid="{00000000-0005-0000-0000-0000C9030000}"/>
    <cellStyle name="계산 13 11 2 2" xfId="25695" xr:uid="{00000000-0005-0000-0000-0000CA030000}"/>
    <cellStyle name="계산 13 11 3" xfId="25694" xr:uid="{00000000-0005-0000-0000-0000CB030000}"/>
    <cellStyle name="계산 13 12" xfId="480" xr:uid="{00000000-0005-0000-0000-0000CC030000}"/>
    <cellStyle name="계산 13 12 2" xfId="481" xr:uid="{00000000-0005-0000-0000-0000CD030000}"/>
    <cellStyle name="계산 13 12 2 2" xfId="25697" xr:uid="{00000000-0005-0000-0000-0000CE030000}"/>
    <cellStyle name="계산 13 12 3" xfId="25696" xr:uid="{00000000-0005-0000-0000-0000CF030000}"/>
    <cellStyle name="계산 13 13" xfId="482" xr:uid="{00000000-0005-0000-0000-0000D0030000}"/>
    <cellStyle name="계산 13 13 2" xfId="25698" xr:uid="{00000000-0005-0000-0000-0000D1030000}"/>
    <cellStyle name="계산 13 14" xfId="25691" xr:uid="{00000000-0005-0000-0000-0000D2030000}"/>
    <cellStyle name="계산 13 2" xfId="483" xr:uid="{00000000-0005-0000-0000-0000D3030000}"/>
    <cellStyle name="계산 13 2 2" xfId="484" xr:uid="{00000000-0005-0000-0000-0000D4030000}"/>
    <cellStyle name="계산 13 2 2 2" xfId="485" xr:uid="{00000000-0005-0000-0000-0000D5030000}"/>
    <cellStyle name="계산 13 2 2 2 2" xfId="486" xr:uid="{00000000-0005-0000-0000-0000D6030000}"/>
    <cellStyle name="계산 13 2 2 2 2 2" xfId="25702" xr:uid="{00000000-0005-0000-0000-0000D7030000}"/>
    <cellStyle name="계산 13 2 2 2 3" xfId="487" xr:uid="{00000000-0005-0000-0000-0000D8030000}"/>
    <cellStyle name="계산 13 2 2 2 3 2" xfId="25703" xr:uid="{00000000-0005-0000-0000-0000D9030000}"/>
    <cellStyle name="계산 13 2 2 2 4" xfId="488" xr:uid="{00000000-0005-0000-0000-0000DA030000}"/>
    <cellStyle name="계산 13 2 2 2 4 2" xfId="25704" xr:uid="{00000000-0005-0000-0000-0000DB030000}"/>
    <cellStyle name="계산 13 2 2 2 5" xfId="489" xr:uid="{00000000-0005-0000-0000-0000DC030000}"/>
    <cellStyle name="계산 13 2 2 2 5 2" xfId="25705" xr:uid="{00000000-0005-0000-0000-0000DD030000}"/>
    <cellStyle name="계산 13 2 2 2 6" xfId="25701" xr:uid="{00000000-0005-0000-0000-0000DE030000}"/>
    <cellStyle name="계산 13 2 2 3" xfId="490" xr:uid="{00000000-0005-0000-0000-0000DF030000}"/>
    <cellStyle name="계산 13 2 2 3 2" xfId="25706" xr:uid="{00000000-0005-0000-0000-0000E0030000}"/>
    <cellStyle name="계산 13 2 2 4" xfId="491" xr:uid="{00000000-0005-0000-0000-0000E1030000}"/>
    <cellStyle name="계산 13 2 2 4 2" xfId="25707" xr:uid="{00000000-0005-0000-0000-0000E2030000}"/>
    <cellStyle name="계산 13 2 2 5" xfId="492" xr:uid="{00000000-0005-0000-0000-0000E3030000}"/>
    <cellStyle name="계산 13 2 2 5 2" xfId="25708" xr:uid="{00000000-0005-0000-0000-0000E4030000}"/>
    <cellStyle name="계산 13 2 2 6" xfId="493" xr:uid="{00000000-0005-0000-0000-0000E5030000}"/>
    <cellStyle name="계산 13 2 2 6 2" xfId="25709" xr:uid="{00000000-0005-0000-0000-0000E6030000}"/>
    <cellStyle name="계산 13 2 2 7" xfId="25700" xr:uid="{00000000-0005-0000-0000-0000E7030000}"/>
    <cellStyle name="계산 13 2 3" xfId="494" xr:uid="{00000000-0005-0000-0000-0000E8030000}"/>
    <cellStyle name="계산 13 2 3 2" xfId="495" xr:uid="{00000000-0005-0000-0000-0000E9030000}"/>
    <cellStyle name="계산 13 2 3 2 2" xfId="25711" xr:uid="{00000000-0005-0000-0000-0000EA030000}"/>
    <cellStyle name="계산 13 2 3 3" xfId="496" xr:uid="{00000000-0005-0000-0000-0000EB030000}"/>
    <cellStyle name="계산 13 2 3 3 2" xfId="25712" xr:uid="{00000000-0005-0000-0000-0000EC030000}"/>
    <cellStyle name="계산 13 2 3 4" xfId="497" xr:uid="{00000000-0005-0000-0000-0000ED030000}"/>
    <cellStyle name="계산 13 2 3 4 2" xfId="25713" xr:uid="{00000000-0005-0000-0000-0000EE030000}"/>
    <cellStyle name="계산 13 2 3 5" xfId="498" xr:uid="{00000000-0005-0000-0000-0000EF030000}"/>
    <cellStyle name="계산 13 2 3 5 2" xfId="25714" xr:uid="{00000000-0005-0000-0000-0000F0030000}"/>
    <cellStyle name="계산 13 2 3 6" xfId="25710" xr:uid="{00000000-0005-0000-0000-0000F1030000}"/>
    <cellStyle name="계산 13 2 4" xfId="499" xr:uid="{00000000-0005-0000-0000-0000F2030000}"/>
    <cellStyle name="계산 13 2 4 2" xfId="500" xr:uid="{00000000-0005-0000-0000-0000F3030000}"/>
    <cellStyle name="계산 13 2 4 2 2" xfId="25716" xr:uid="{00000000-0005-0000-0000-0000F4030000}"/>
    <cellStyle name="계산 13 2 4 3" xfId="25715" xr:uid="{00000000-0005-0000-0000-0000F5030000}"/>
    <cellStyle name="계산 13 2 5" xfId="501" xr:uid="{00000000-0005-0000-0000-0000F6030000}"/>
    <cellStyle name="계산 13 2 5 2" xfId="502" xr:uid="{00000000-0005-0000-0000-0000F7030000}"/>
    <cellStyle name="계산 13 2 5 2 2" xfId="25718" xr:uid="{00000000-0005-0000-0000-0000F8030000}"/>
    <cellStyle name="계산 13 2 5 3" xfId="25717" xr:uid="{00000000-0005-0000-0000-0000F9030000}"/>
    <cellStyle name="계산 13 2 6" xfId="503" xr:uid="{00000000-0005-0000-0000-0000FA030000}"/>
    <cellStyle name="계산 13 2 6 2" xfId="504" xr:uid="{00000000-0005-0000-0000-0000FB030000}"/>
    <cellStyle name="계산 13 2 6 2 2" xfId="25720" xr:uid="{00000000-0005-0000-0000-0000FC030000}"/>
    <cellStyle name="계산 13 2 6 3" xfId="25719" xr:uid="{00000000-0005-0000-0000-0000FD030000}"/>
    <cellStyle name="계산 13 2 7" xfId="505" xr:uid="{00000000-0005-0000-0000-0000FE030000}"/>
    <cellStyle name="계산 13 2 7 2" xfId="25721" xr:uid="{00000000-0005-0000-0000-0000FF030000}"/>
    <cellStyle name="계산 13 2 8" xfId="25699" xr:uid="{00000000-0005-0000-0000-000000040000}"/>
    <cellStyle name="계산 13 3" xfId="506" xr:uid="{00000000-0005-0000-0000-000001040000}"/>
    <cellStyle name="계산 13 3 2" xfId="507" xr:uid="{00000000-0005-0000-0000-000002040000}"/>
    <cellStyle name="계산 13 3 2 2" xfId="508" xr:uid="{00000000-0005-0000-0000-000003040000}"/>
    <cellStyle name="계산 13 3 2 2 2" xfId="509" xr:uid="{00000000-0005-0000-0000-000004040000}"/>
    <cellStyle name="계산 13 3 2 2 2 2" xfId="25725" xr:uid="{00000000-0005-0000-0000-000005040000}"/>
    <cellStyle name="계산 13 3 2 2 3" xfId="510" xr:uid="{00000000-0005-0000-0000-000006040000}"/>
    <cellStyle name="계산 13 3 2 2 3 2" xfId="25726" xr:uid="{00000000-0005-0000-0000-000007040000}"/>
    <cellStyle name="계산 13 3 2 2 4" xfId="511" xr:uid="{00000000-0005-0000-0000-000008040000}"/>
    <cellStyle name="계산 13 3 2 2 4 2" xfId="25727" xr:uid="{00000000-0005-0000-0000-000009040000}"/>
    <cellStyle name="계산 13 3 2 2 5" xfId="512" xr:uid="{00000000-0005-0000-0000-00000A040000}"/>
    <cellStyle name="계산 13 3 2 2 5 2" xfId="25728" xr:uid="{00000000-0005-0000-0000-00000B040000}"/>
    <cellStyle name="계산 13 3 2 2 6" xfId="25724" xr:uid="{00000000-0005-0000-0000-00000C040000}"/>
    <cellStyle name="계산 13 3 2 3" xfId="513" xr:uid="{00000000-0005-0000-0000-00000D040000}"/>
    <cellStyle name="계산 13 3 2 3 2" xfId="25729" xr:uid="{00000000-0005-0000-0000-00000E040000}"/>
    <cellStyle name="계산 13 3 2 4" xfId="514" xr:uid="{00000000-0005-0000-0000-00000F040000}"/>
    <cellStyle name="계산 13 3 2 4 2" xfId="25730" xr:uid="{00000000-0005-0000-0000-000010040000}"/>
    <cellStyle name="계산 13 3 2 5" xfId="515" xr:uid="{00000000-0005-0000-0000-000011040000}"/>
    <cellStyle name="계산 13 3 2 5 2" xfId="25731" xr:uid="{00000000-0005-0000-0000-000012040000}"/>
    <cellStyle name="계산 13 3 2 6" xfId="516" xr:uid="{00000000-0005-0000-0000-000013040000}"/>
    <cellStyle name="계산 13 3 2 6 2" xfId="25732" xr:uid="{00000000-0005-0000-0000-000014040000}"/>
    <cellStyle name="계산 13 3 2 7" xfId="25723" xr:uid="{00000000-0005-0000-0000-000015040000}"/>
    <cellStyle name="계산 13 3 3" xfId="517" xr:uid="{00000000-0005-0000-0000-000016040000}"/>
    <cellStyle name="계산 13 3 3 2" xfId="518" xr:uid="{00000000-0005-0000-0000-000017040000}"/>
    <cellStyle name="계산 13 3 3 2 2" xfId="25734" xr:uid="{00000000-0005-0000-0000-000018040000}"/>
    <cellStyle name="계산 13 3 3 3" xfId="519" xr:uid="{00000000-0005-0000-0000-000019040000}"/>
    <cellStyle name="계산 13 3 3 3 2" xfId="25735" xr:uid="{00000000-0005-0000-0000-00001A040000}"/>
    <cellStyle name="계산 13 3 3 4" xfId="520" xr:uid="{00000000-0005-0000-0000-00001B040000}"/>
    <cellStyle name="계산 13 3 3 4 2" xfId="25736" xr:uid="{00000000-0005-0000-0000-00001C040000}"/>
    <cellStyle name="계산 13 3 3 5" xfId="521" xr:uid="{00000000-0005-0000-0000-00001D040000}"/>
    <cellStyle name="계산 13 3 3 5 2" xfId="25737" xr:uid="{00000000-0005-0000-0000-00001E040000}"/>
    <cellStyle name="계산 13 3 3 6" xfId="25733" xr:uid="{00000000-0005-0000-0000-00001F040000}"/>
    <cellStyle name="계산 13 3 4" xfId="522" xr:uid="{00000000-0005-0000-0000-000020040000}"/>
    <cellStyle name="계산 13 3 4 2" xfId="523" xr:uid="{00000000-0005-0000-0000-000021040000}"/>
    <cellStyle name="계산 13 3 4 2 2" xfId="25739" xr:uid="{00000000-0005-0000-0000-000022040000}"/>
    <cellStyle name="계산 13 3 4 3" xfId="25738" xr:uid="{00000000-0005-0000-0000-000023040000}"/>
    <cellStyle name="계산 13 3 5" xfId="524" xr:uid="{00000000-0005-0000-0000-000024040000}"/>
    <cellStyle name="계산 13 3 5 2" xfId="525" xr:uid="{00000000-0005-0000-0000-000025040000}"/>
    <cellStyle name="계산 13 3 5 2 2" xfId="25741" xr:uid="{00000000-0005-0000-0000-000026040000}"/>
    <cellStyle name="계산 13 3 5 3" xfId="25740" xr:uid="{00000000-0005-0000-0000-000027040000}"/>
    <cellStyle name="계산 13 3 6" xfId="526" xr:uid="{00000000-0005-0000-0000-000028040000}"/>
    <cellStyle name="계산 13 3 6 2" xfId="527" xr:uid="{00000000-0005-0000-0000-000029040000}"/>
    <cellStyle name="계산 13 3 6 2 2" xfId="25743" xr:uid="{00000000-0005-0000-0000-00002A040000}"/>
    <cellStyle name="계산 13 3 6 3" xfId="25742" xr:uid="{00000000-0005-0000-0000-00002B040000}"/>
    <cellStyle name="계산 13 3 7" xfId="528" xr:uid="{00000000-0005-0000-0000-00002C040000}"/>
    <cellStyle name="계산 13 3 7 2" xfId="25744" xr:uid="{00000000-0005-0000-0000-00002D040000}"/>
    <cellStyle name="계산 13 3 8" xfId="25722" xr:uid="{00000000-0005-0000-0000-00002E040000}"/>
    <cellStyle name="계산 13 4" xfId="529" xr:uid="{00000000-0005-0000-0000-00002F040000}"/>
    <cellStyle name="계산 13 4 2" xfId="530" xr:uid="{00000000-0005-0000-0000-000030040000}"/>
    <cellStyle name="계산 13 4 2 2" xfId="531" xr:uid="{00000000-0005-0000-0000-000031040000}"/>
    <cellStyle name="계산 13 4 2 2 2" xfId="25747" xr:uid="{00000000-0005-0000-0000-000032040000}"/>
    <cellStyle name="계산 13 4 2 3" xfId="532" xr:uid="{00000000-0005-0000-0000-000033040000}"/>
    <cellStyle name="계산 13 4 2 3 2" xfId="25748" xr:uid="{00000000-0005-0000-0000-000034040000}"/>
    <cellStyle name="계산 13 4 2 4" xfId="533" xr:uid="{00000000-0005-0000-0000-000035040000}"/>
    <cellStyle name="계산 13 4 2 4 2" xfId="25749" xr:uid="{00000000-0005-0000-0000-000036040000}"/>
    <cellStyle name="계산 13 4 2 5" xfId="534" xr:uid="{00000000-0005-0000-0000-000037040000}"/>
    <cellStyle name="계산 13 4 2 5 2" xfId="25750" xr:uid="{00000000-0005-0000-0000-000038040000}"/>
    <cellStyle name="계산 13 4 2 6" xfId="25746" xr:uid="{00000000-0005-0000-0000-000039040000}"/>
    <cellStyle name="계산 13 4 3" xfId="535" xr:uid="{00000000-0005-0000-0000-00003A040000}"/>
    <cellStyle name="계산 13 4 3 2" xfId="25751" xr:uid="{00000000-0005-0000-0000-00003B040000}"/>
    <cellStyle name="계산 13 4 4" xfId="536" xr:uid="{00000000-0005-0000-0000-00003C040000}"/>
    <cellStyle name="계산 13 4 4 2" xfId="25752" xr:uid="{00000000-0005-0000-0000-00003D040000}"/>
    <cellStyle name="계산 13 4 5" xfId="537" xr:uid="{00000000-0005-0000-0000-00003E040000}"/>
    <cellStyle name="계산 13 4 5 2" xfId="25753" xr:uid="{00000000-0005-0000-0000-00003F040000}"/>
    <cellStyle name="계산 13 4 6" xfId="538" xr:uid="{00000000-0005-0000-0000-000040040000}"/>
    <cellStyle name="계산 13 4 6 2" xfId="25754" xr:uid="{00000000-0005-0000-0000-000041040000}"/>
    <cellStyle name="계산 13 4 7" xfId="25745" xr:uid="{00000000-0005-0000-0000-000042040000}"/>
    <cellStyle name="계산 13 5" xfId="539" xr:uid="{00000000-0005-0000-0000-000043040000}"/>
    <cellStyle name="계산 13 5 2" xfId="540" xr:uid="{00000000-0005-0000-0000-000044040000}"/>
    <cellStyle name="계산 13 5 2 2" xfId="541" xr:uid="{00000000-0005-0000-0000-000045040000}"/>
    <cellStyle name="계산 13 5 2 2 2" xfId="25757" xr:uid="{00000000-0005-0000-0000-000046040000}"/>
    <cellStyle name="계산 13 5 2 3" xfId="542" xr:uid="{00000000-0005-0000-0000-000047040000}"/>
    <cellStyle name="계산 13 5 2 3 2" xfId="25758" xr:uid="{00000000-0005-0000-0000-000048040000}"/>
    <cellStyle name="계산 13 5 2 4" xfId="543" xr:uid="{00000000-0005-0000-0000-000049040000}"/>
    <cellStyle name="계산 13 5 2 4 2" xfId="25759" xr:uid="{00000000-0005-0000-0000-00004A040000}"/>
    <cellStyle name="계산 13 5 2 5" xfId="544" xr:uid="{00000000-0005-0000-0000-00004B040000}"/>
    <cellStyle name="계산 13 5 2 5 2" xfId="25760" xr:uid="{00000000-0005-0000-0000-00004C040000}"/>
    <cellStyle name="계산 13 5 2 6" xfId="25756" xr:uid="{00000000-0005-0000-0000-00004D040000}"/>
    <cellStyle name="계산 13 5 3" xfId="545" xr:uid="{00000000-0005-0000-0000-00004E040000}"/>
    <cellStyle name="계산 13 5 3 2" xfId="25761" xr:uid="{00000000-0005-0000-0000-00004F040000}"/>
    <cellStyle name="계산 13 5 4" xfId="546" xr:uid="{00000000-0005-0000-0000-000050040000}"/>
    <cellStyle name="계산 13 5 4 2" xfId="25762" xr:uid="{00000000-0005-0000-0000-000051040000}"/>
    <cellStyle name="계산 13 5 5" xfId="547" xr:uid="{00000000-0005-0000-0000-000052040000}"/>
    <cellStyle name="계산 13 5 5 2" xfId="25763" xr:uid="{00000000-0005-0000-0000-000053040000}"/>
    <cellStyle name="계산 13 5 6" xfId="548" xr:uid="{00000000-0005-0000-0000-000054040000}"/>
    <cellStyle name="계산 13 5 6 2" xfId="25764" xr:uid="{00000000-0005-0000-0000-000055040000}"/>
    <cellStyle name="계산 13 5 7" xfId="25755" xr:uid="{00000000-0005-0000-0000-000056040000}"/>
    <cellStyle name="계산 13 6" xfId="549" xr:uid="{00000000-0005-0000-0000-000057040000}"/>
    <cellStyle name="계산 13 6 2" xfId="550" xr:uid="{00000000-0005-0000-0000-000058040000}"/>
    <cellStyle name="계산 13 6 2 2" xfId="551" xr:uid="{00000000-0005-0000-0000-000059040000}"/>
    <cellStyle name="계산 13 6 2 2 2" xfId="25767" xr:uid="{00000000-0005-0000-0000-00005A040000}"/>
    <cellStyle name="계산 13 6 2 3" xfId="552" xr:uid="{00000000-0005-0000-0000-00005B040000}"/>
    <cellStyle name="계산 13 6 2 3 2" xfId="25768" xr:uid="{00000000-0005-0000-0000-00005C040000}"/>
    <cellStyle name="계산 13 6 2 4" xfId="553" xr:uid="{00000000-0005-0000-0000-00005D040000}"/>
    <cellStyle name="계산 13 6 2 4 2" xfId="25769" xr:uid="{00000000-0005-0000-0000-00005E040000}"/>
    <cellStyle name="계산 13 6 2 5" xfId="554" xr:uid="{00000000-0005-0000-0000-00005F040000}"/>
    <cellStyle name="계산 13 6 2 5 2" xfId="25770" xr:uid="{00000000-0005-0000-0000-000060040000}"/>
    <cellStyle name="계산 13 6 2 6" xfId="25766" xr:uid="{00000000-0005-0000-0000-000061040000}"/>
    <cellStyle name="계산 13 6 3" xfId="555" xr:uid="{00000000-0005-0000-0000-000062040000}"/>
    <cellStyle name="계산 13 6 3 2" xfId="25771" xr:uid="{00000000-0005-0000-0000-000063040000}"/>
    <cellStyle name="계산 13 6 4" xfId="556" xr:uid="{00000000-0005-0000-0000-000064040000}"/>
    <cellStyle name="계산 13 6 4 2" xfId="25772" xr:uid="{00000000-0005-0000-0000-000065040000}"/>
    <cellStyle name="계산 13 6 5" xfId="557" xr:uid="{00000000-0005-0000-0000-000066040000}"/>
    <cellStyle name="계산 13 6 5 2" xfId="25773" xr:uid="{00000000-0005-0000-0000-000067040000}"/>
    <cellStyle name="계산 13 6 6" xfId="558" xr:uid="{00000000-0005-0000-0000-000068040000}"/>
    <cellStyle name="계산 13 6 6 2" xfId="25774" xr:uid="{00000000-0005-0000-0000-000069040000}"/>
    <cellStyle name="계산 13 6 7" xfId="25765" xr:uid="{00000000-0005-0000-0000-00006A040000}"/>
    <cellStyle name="계산 13 7" xfId="559" xr:uid="{00000000-0005-0000-0000-00006B040000}"/>
    <cellStyle name="계산 13 7 2" xfId="560" xr:uid="{00000000-0005-0000-0000-00006C040000}"/>
    <cellStyle name="계산 13 7 2 2" xfId="561" xr:uid="{00000000-0005-0000-0000-00006D040000}"/>
    <cellStyle name="계산 13 7 2 2 2" xfId="25777" xr:uid="{00000000-0005-0000-0000-00006E040000}"/>
    <cellStyle name="계산 13 7 2 3" xfId="562" xr:uid="{00000000-0005-0000-0000-00006F040000}"/>
    <cellStyle name="계산 13 7 2 3 2" xfId="25778" xr:uid="{00000000-0005-0000-0000-000070040000}"/>
    <cellStyle name="계산 13 7 2 4" xfId="563" xr:uid="{00000000-0005-0000-0000-000071040000}"/>
    <cellStyle name="계산 13 7 2 4 2" xfId="25779" xr:uid="{00000000-0005-0000-0000-000072040000}"/>
    <cellStyle name="계산 13 7 2 5" xfId="564" xr:uid="{00000000-0005-0000-0000-000073040000}"/>
    <cellStyle name="계산 13 7 2 5 2" xfId="25780" xr:uid="{00000000-0005-0000-0000-000074040000}"/>
    <cellStyle name="계산 13 7 2 6" xfId="25776" xr:uid="{00000000-0005-0000-0000-000075040000}"/>
    <cellStyle name="계산 13 7 3" xfId="565" xr:uid="{00000000-0005-0000-0000-000076040000}"/>
    <cellStyle name="계산 13 7 3 2" xfId="25781" xr:uid="{00000000-0005-0000-0000-000077040000}"/>
    <cellStyle name="계산 13 7 4" xfId="566" xr:uid="{00000000-0005-0000-0000-000078040000}"/>
    <cellStyle name="계산 13 7 4 2" xfId="25782" xr:uid="{00000000-0005-0000-0000-000079040000}"/>
    <cellStyle name="계산 13 7 5" xfId="567" xr:uid="{00000000-0005-0000-0000-00007A040000}"/>
    <cellStyle name="계산 13 7 5 2" xfId="25783" xr:uid="{00000000-0005-0000-0000-00007B040000}"/>
    <cellStyle name="계산 13 7 6" xfId="568" xr:uid="{00000000-0005-0000-0000-00007C040000}"/>
    <cellStyle name="계산 13 7 6 2" xfId="25784" xr:uid="{00000000-0005-0000-0000-00007D040000}"/>
    <cellStyle name="계산 13 7 7" xfId="25775" xr:uid="{00000000-0005-0000-0000-00007E040000}"/>
    <cellStyle name="계산 13 8" xfId="569" xr:uid="{00000000-0005-0000-0000-00007F040000}"/>
    <cellStyle name="계산 13 8 2" xfId="570" xr:uid="{00000000-0005-0000-0000-000080040000}"/>
    <cellStyle name="계산 13 8 2 2" xfId="571" xr:uid="{00000000-0005-0000-0000-000081040000}"/>
    <cellStyle name="계산 13 8 2 2 2" xfId="25787" xr:uid="{00000000-0005-0000-0000-000082040000}"/>
    <cellStyle name="계산 13 8 2 3" xfId="572" xr:uid="{00000000-0005-0000-0000-000083040000}"/>
    <cellStyle name="계산 13 8 2 3 2" xfId="25788" xr:uid="{00000000-0005-0000-0000-000084040000}"/>
    <cellStyle name="계산 13 8 2 4" xfId="573" xr:uid="{00000000-0005-0000-0000-000085040000}"/>
    <cellStyle name="계산 13 8 2 4 2" xfId="25789" xr:uid="{00000000-0005-0000-0000-000086040000}"/>
    <cellStyle name="계산 13 8 2 5" xfId="574" xr:uid="{00000000-0005-0000-0000-000087040000}"/>
    <cellStyle name="계산 13 8 2 5 2" xfId="25790" xr:uid="{00000000-0005-0000-0000-000088040000}"/>
    <cellStyle name="계산 13 8 2 6" xfId="25786" xr:uid="{00000000-0005-0000-0000-000089040000}"/>
    <cellStyle name="계산 13 8 3" xfId="575" xr:uid="{00000000-0005-0000-0000-00008A040000}"/>
    <cellStyle name="계산 13 8 3 2" xfId="25791" xr:uid="{00000000-0005-0000-0000-00008B040000}"/>
    <cellStyle name="계산 13 8 4" xfId="576" xr:uid="{00000000-0005-0000-0000-00008C040000}"/>
    <cellStyle name="계산 13 8 4 2" xfId="25792" xr:uid="{00000000-0005-0000-0000-00008D040000}"/>
    <cellStyle name="계산 13 8 5" xfId="577" xr:uid="{00000000-0005-0000-0000-00008E040000}"/>
    <cellStyle name="계산 13 8 5 2" xfId="25793" xr:uid="{00000000-0005-0000-0000-00008F040000}"/>
    <cellStyle name="계산 13 8 6" xfId="578" xr:uid="{00000000-0005-0000-0000-000090040000}"/>
    <cellStyle name="계산 13 8 6 2" xfId="25794" xr:uid="{00000000-0005-0000-0000-000091040000}"/>
    <cellStyle name="계산 13 8 7" xfId="25785" xr:uid="{00000000-0005-0000-0000-000092040000}"/>
    <cellStyle name="계산 13 9" xfId="579" xr:uid="{00000000-0005-0000-0000-000093040000}"/>
    <cellStyle name="계산 13 9 2" xfId="580" xr:uid="{00000000-0005-0000-0000-000094040000}"/>
    <cellStyle name="계산 13 9 2 2" xfId="25796" xr:uid="{00000000-0005-0000-0000-000095040000}"/>
    <cellStyle name="계산 13 9 3" xfId="581" xr:uid="{00000000-0005-0000-0000-000096040000}"/>
    <cellStyle name="계산 13 9 3 2" xfId="25797" xr:uid="{00000000-0005-0000-0000-000097040000}"/>
    <cellStyle name="계산 13 9 4" xfId="582" xr:uid="{00000000-0005-0000-0000-000098040000}"/>
    <cellStyle name="계산 13 9 4 2" xfId="25798" xr:uid="{00000000-0005-0000-0000-000099040000}"/>
    <cellStyle name="계산 13 9 5" xfId="583" xr:uid="{00000000-0005-0000-0000-00009A040000}"/>
    <cellStyle name="계산 13 9 5 2" xfId="25799" xr:uid="{00000000-0005-0000-0000-00009B040000}"/>
    <cellStyle name="계산 13 9 6" xfId="25795" xr:uid="{00000000-0005-0000-0000-00009C040000}"/>
    <cellStyle name="계산 14" xfId="584" xr:uid="{00000000-0005-0000-0000-00009D040000}"/>
    <cellStyle name="계산 14 10" xfId="585" xr:uid="{00000000-0005-0000-0000-00009E040000}"/>
    <cellStyle name="계산 14 10 2" xfId="586" xr:uid="{00000000-0005-0000-0000-00009F040000}"/>
    <cellStyle name="계산 14 10 2 2" xfId="25802" xr:uid="{00000000-0005-0000-0000-0000A0040000}"/>
    <cellStyle name="계산 14 10 3" xfId="25801" xr:uid="{00000000-0005-0000-0000-0000A1040000}"/>
    <cellStyle name="계산 14 11" xfId="587" xr:uid="{00000000-0005-0000-0000-0000A2040000}"/>
    <cellStyle name="계산 14 11 2" xfId="588" xr:uid="{00000000-0005-0000-0000-0000A3040000}"/>
    <cellStyle name="계산 14 11 2 2" xfId="25804" xr:uid="{00000000-0005-0000-0000-0000A4040000}"/>
    <cellStyle name="계산 14 11 3" xfId="25803" xr:uid="{00000000-0005-0000-0000-0000A5040000}"/>
    <cellStyle name="계산 14 12" xfId="589" xr:uid="{00000000-0005-0000-0000-0000A6040000}"/>
    <cellStyle name="계산 14 12 2" xfId="590" xr:uid="{00000000-0005-0000-0000-0000A7040000}"/>
    <cellStyle name="계산 14 12 2 2" xfId="25806" xr:uid="{00000000-0005-0000-0000-0000A8040000}"/>
    <cellStyle name="계산 14 12 3" xfId="25805" xr:uid="{00000000-0005-0000-0000-0000A9040000}"/>
    <cellStyle name="계산 14 13" xfId="591" xr:uid="{00000000-0005-0000-0000-0000AA040000}"/>
    <cellStyle name="계산 14 13 2" xfId="25807" xr:uid="{00000000-0005-0000-0000-0000AB040000}"/>
    <cellStyle name="계산 14 14" xfId="25800" xr:uid="{00000000-0005-0000-0000-0000AC040000}"/>
    <cellStyle name="계산 14 2" xfId="592" xr:uid="{00000000-0005-0000-0000-0000AD040000}"/>
    <cellStyle name="계산 14 2 2" xfId="593" xr:uid="{00000000-0005-0000-0000-0000AE040000}"/>
    <cellStyle name="계산 14 2 2 2" xfId="594" xr:uid="{00000000-0005-0000-0000-0000AF040000}"/>
    <cellStyle name="계산 14 2 2 2 2" xfId="595" xr:uid="{00000000-0005-0000-0000-0000B0040000}"/>
    <cellStyle name="계산 14 2 2 2 2 2" xfId="25811" xr:uid="{00000000-0005-0000-0000-0000B1040000}"/>
    <cellStyle name="계산 14 2 2 2 3" xfId="596" xr:uid="{00000000-0005-0000-0000-0000B2040000}"/>
    <cellStyle name="계산 14 2 2 2 3 2" xfId="25812" xr:uid="{00000000-0005-0000-0000-0000B3040000}"/>
    <cellStyle name="계산 14 2 2 2 4" xfId="597" xr:uid="{00000000-0005-0000-0000-0000B4040000}"/>
    <cellStyle name="계산 14 2 2 2 4 2" xfId="25813" xr:uid="{00000000-0005-0000-0000-0000B5040000}"/>
    <cellStyle name="계산 14 2 2 2 5" xfId="598" xr:uid="{00000000-0005-0000-0000-0000B6040000}"/>
    <cellStyle name="계산 14 2 2 2 5 2" xfId="25814" xr:uid="{00000000-0005-0000-0000-0000B7040000}"/>
    <cellStyle name="계산 14 2 2 2 6" xfId="25810" xr:uid="{00000000-0005-0000-0000-0000B8040000}"/>
    <cellStyle name="계산 14 2 2 3" xfId="599" xr:uid="{00000000-0005-0000-0000-0000B9040000}"/>
    <cellStyle name="계산 14 2 2 3 2" xfId="25815" xr:uid="{00000000-0005-0000-0000-0000BA040000}"/>
    <cellStyle name="계산 14 2 2 4" xfId="600" xr:uid="{00000000-0005-0000-0000-0000BB040000}"/>
    <cellStyle name="계산 14 2 2 4 2" xfId="25816" xr:uid="{00000000-0005-0000-0000-0000BC040000}"/>
    <cellStyle name="계산 14 2 2 5" xfId="601" xr:uid="{00000000-0005-0000-0000-0000BD040000}"/>
    <cellStyle name="계산 14 2 2 5 2" xfId="25817" xr:uid="{00000000-0005-0000-0000-0000BE040000}"/>
    <cellStyle name="계산 14 2 2 6" xfId="602" xr:uid="{00000000-0005-0000-0000-0000BF040000}"/>
    <cellStyle name="계산 14 2 2 6 2" xfId="25818" xr:uid="{00000000-0005-0000-0000-0000C0040000}"/>
    <cellStyle name="계산 14 2 2 7" xfId="25809" xr:uid="{00000000-0005-0000-0000-0000C1040000}"/>
    <cellStyle name="계산 14 2 3" xfId="603" xr:uid="{00000000-0005-0000-0000-0000C2040000}"/>
    <cellStyle name="계산 14 2 3 2" xfId="604" xr:uid="{00000000-0005-0000-0000-0000C3040000}"/>
    <cellStyle name="계산 14 2 3 2 2" xfId="25820" xr:uid="{00000000-0005-0000-0000-0000C4040000}"/>
    <cellStyle name="계산 14 2 3 3" xfId="605" xr:uid="{00000000-0005-0000-0000-0000C5040000}"/>
    <cellStyle name="계산 14 2 3 3 2" xfId="25821" xr:uid="{00000000-0005-0000-0000-0000C6040000}"/>
    <cellStyle name="계산 14 2 3 4" xfId="606" xr:uid="{00000000-0005-0000-0000-0000C7040000}"/>
    <cellStyle name="계산 14 2 3 4 2" xfId="25822" xr:uid="{00000000-0005-0000-0000-0000C8040000}"/>
    <cellStyle name="계산 14 2 3 5" xfId="607" xr:uid="{00000000-0005-0000-0000-0000C9040000}"/>
    <cellStyle name="계산 14 2 3 5 2" xfId="25823" xr:uid="{00000000-0005-0000-0000-0000CA040000}"/>
    <cellStyle name="계산 14 2 3 6" xfId="25819" xr:uid="{00000000-0005-0000-0000-0000CB040000}"/>
    <cellStyle name="계산 14 2 4" xfId="608" xr:uid="{00000000-0005-0000-0000-0000CC040000}"/>
    <cellStyle name="계산 14 2 4 2" xfId="609" xr:uid="{00000000-0005-0000-0000-0000CD040000}"/>
    <cellStyle name="계산 14 2 4 2 2" xfId="25825" xr:uid="{00000000-0005-0000-0000-0000CE040000}"/>
    <cellStyle name="계산 14 2 4 3" xfId="25824" xr:uid="{00000000-0005-0000-0000-0000CF040000}"/>
    <cellStyle name="계산 14 2 5" xfId="610" xr:uid="{00000000-0005-0000-0000-0000D0040000}"/>
    <cellStyle name="계산 14 2 5 2" xfId="611" xr:uid="{00000000-0005-0000-0000-0000D1040000}"/>
    <cellStyle name="계산 14 2 5 2 2" xfId="25827" xr:uid="{00000000-0005-0000-0000-0000D2040000}"/>
    <cellStyle name="계산 14 2 5 3" xfId="25826" xr:uid="{00000000-0005-0000-0000-0000D3040000}"/>
    <cellStyle name="계산 14 2 6" xfId="612" xr:uid="{00000000-0005-0000-0000-0000D4040000}"/>
    <cellStyle name="계산 14 2 6 2" xfId="613" xr:uid="{00000000-0005-0000-0000-0000D5040000}"/>
    <cellStyle name="계산 14 2 6 2 2" xfId="25829" xr:uid="{00000000-0005-0000-0000-0000D6040000}"/>
    <cellStyle name="계산 14 2 6 3" xfId="25828" xr:uid="{00000000-0005-0000-0000-0000D7040000}"/>
    <cellStyle name="계산 14 2 7" xfId="614" xr:uid="{00000000-0005-0000-0000-0000D8040000}"/>
    <cellStyle name="계산 14 2 7 2" xfId="25830" xr:uid="{00000000-0005-0000-0000-0000D9040000}"/>
    <cellStyle name="계산 14 2 8" xfId="25808" xr:uid="{00000000-0005-0000-0000-0000DA040000}"/>
    <cellStyle name="계산 14 3" xfId="615" xr:uid="{00000000-0005-0000-0000-0000DB040000}"/>
    <cellStyle name="계산 14 3 2" xfId="616" xr:uid="{00000000-0005-0000-0000-0000DC040000}"/>
    <cellStyle name="계산 14 3 2 2" xfId="617" xr:uid="{00000000-0005-0000-0000-0000DD040000}"/>
    <cellStyle name="계산 14 3 2 2 2" xfId="618" xr:uid="{00000000-0005-0000-0000-0000DE040000}"/>
    <cellStyle name="계산 14 3 2 2 2 2" xfId="25834" xr:uid="{00000000-0005-0000-0000-0000DF040000}"/>
    <cellStyle name="계산 14 3 2 2 3" xfId="619" xr:uid="{00000000-0005-0000-0000-0000E0040000}"/>
    <cellStyle name="계산 14 3 2 2 3 2" xfId="25835" xr:uid="{00000000-0005-0000-0000-0000E1040000}"/>
    <cellStyle name="계산 14 3 2 2 4" xfId="620" xr:uid="{00000000-0005-0000-0000-0000E2040000}"/>
    <cellStyle name="계산 14 3 2 2 4 2" xfId="25836" xr:uid="{00000000-0005-0000-0000-0000E3040000}"/>
    <cellStyle name="계산 14 3 2 2 5" xfId="621" xr:uid="{00000000-0005-0000-0000-0000E4040000}"/>
    <cellStyle name="계산 14 3 2 2 5 2" xfId="25837" xr:uid="{00000000-0005-0000-0000-0000E5040000}"/>
    <cellStyle name="계산 14 3 2 2 6" xfId="25833" xr:uid="{00000000-0005-0000-0000-0000E6040000}"/>
    <cellStyle name="계산 14 3 2 3" xfId="622" xr:uid="{00000000-0005-0000-0000-0000E7040000}"/>
    <cellStyle name="계산 14 3 2 3 2" xfId="25838" xr:uid="{00000000-0005-0000-0000-0000E8040000}"/>
    <cellStyle name="계산 14 3 2 4" xfId="623" xr:uid="{00000000-0005-0000-0000-0000E9040000}"/>
    <cellStyle name="계산 14 3 2 4 2" xfId="25839" xr:uid="{00000000-0005-0000-0000-0000EA040000}"/>
    <cellStyle name="계산 14 3 2 5" xfId="624" xr:uid="{00000000-0005-0000-0000-0000EB040000}"/>
    <cellStyle name="계산 14 3 2 5 2" xfId="25840" xr:uid="{00000000-0005-0000-0000-0000EC040000}"/>
    <cellStyle name="계산 14 3 2 6" xfId="625" xr:uid="{00000000-0005-0000-0000-0000ED040000}"/>
    <cellStyle name="계산 14 3 2 6 2" xfId="25841" xr:uid="{00000000-0005-0000-0000-0000EE040000}"/>
    <cellStyle name="계산 14 3 2 7" xfId="25832" xr:uid="{00000000-0005-0000-0000-0000EF040000}"/>
    <cellStyle name="계산 14 3 3" xfId="626" xr:uid="{00000000-0005-0000-0000-0000F0040000}"/>
    <cellStyle name="계산 14 3 3 2" xfId="627" xr:uid="{00000000-0005-0000-0000-0000F1040000}"/>
    <cellStyle name="계산 14 3 3 2 2" xfId="25843" xr:uid="{00000000-0005-0000-0000-0000F2040000}"/>
    <cellStyle name="계산 14 3 3 3" xfId="628" xr:uid="{00000000-0005-0000-0000-0000F3040000}"/>
    <cellStyle name="계산 14 3 3 3 2" xfId="25844" xr:uid="{00000000-0005-0000-0000-0000F4040000}"/>
    <cellStyle name="계산 14 3 3 4" xfId="629" xr:uid="{00000000-0005-0000-0000-0000F5040000}"/>
    <cellStyle name="계산 14 3 3 4 2" xfId="25845" xr:uid="{00000000-0005-0000-0000-0000F6040000}"/>
    <cellStyle name="계산 14 3 3 5" xfId="630" xr:uid="{00000000-0005-0000-0000-0000F7040000}"/>
    <cellStyle name="계산 14 3 3 5 2" xfId="25846" xr:uid="{00000000-0005-0000-0000-0000F8040000}"/>
    <cellStyle name="계산 14 3 3 6" xfId="25842" xr:uid="{00000000-0005-0000-0000-0000F9040000}"/>
    <cellStyle name="계산 14 3 4" xfId="631" xr:uid="{00000000-0005-0000-0000-0000FA040000}"/>
    <cellStyle name="계산 14 3 4 2" xfId="632" xr:uid="{00000000-0005-0000-0000-0000FB040000}"/>
    <cellStyle name="계산 14 3 4 2 2" xfId="25848" xr:uid="{00000000-0005-0000-0000-0000FC040000}"/>
    <cellStyle name="계산 14 3 4 3" xfId="25847" xr:uid="{00000000-0005-0000-0000-0000FD040000}"/>
    <cellStyle name="계산 14 3 5" xfId="633" xr:uid="{00000000-0005-0000-0000-0000FE040000}"/>
    <cellStyle name="계산 14 3 5 2" xfId="634" xr:uid="{00000000-0005-0000-0000-0000FF040000}"/>
    <cellStyle name="계산 14 3 5 2 2" xfId="25850" xr:uid="{00000000-0005-0000-0000-000000050000}"/>
    <cellStyle name="계산 14 3 5 3" xfId="25849" xr:uid="{00000000-0005-0000-0000-000001050000}"/>
    <cellStyle name="계산 14 3 6" xfId="635" xr:uid="{00000000-0005-0000-0000-000002050000}"/>
    <cellStyle name="계산 14 3 6 2" xfId="636" xr:uid="{00000000-0005-0000-0000-000003050000}"/>
    <cellStyle name="계산 14 3 6 2 2" xfId="25852" xr:uid="{00000000-0005-0000-0000-000004050000}"/>
    <cellStyle name="계산 14 3 6 3" xfId="25851" xr:uid="{00000000-0005-0000-0000-000005050000}"/>
    <cellStyle name="계산 14 3 7" xfId="637" xr:uid="{00000000-0005-0000-0000-000006050000}"/>
    <cellStyle name="계산 14 3 7 2" xfId="25853" xr:uid="{00000000-0005-0000-0000-000007050000}"/>
    <cellStyle name="계산 14 3 8" xfId="25831" xr:uid="{00000000-0005-0000-0000-000008050000}"/>
    <cellStyle name="계산 14 4" xfId="638" xr:uid="{00000000-0005-0000-0000-000009050000}"/>
    <cellStyle name="계산 14 4 2" xfId="639" xr:uid="{00000000-0005-0000-0000-00000A050000}"/>
    <cellStyle name="계산 14 4 2 2" xfId="640" xr:uid="{00000000-0005-0000-0000-00000B050000}"/>
    <cellStyle name="계산 14 4 2 2 2" xfId="25856" xr:uid="{00000000-0005-0000-0000-00000C050000}"/>
    <cellStyle name="계산 14 4 2 3" xfId="641" xr:uid="{00000000-0005-0000-0000-00000D050000}"/>
    <cellStyle name="계산 14 4 2 3 2" xfId="25857" xr:uid="{00000000-0005-0000-0000-00000E050000}"/>
    <cellStyle name="계산 14 4 2 4" xfId="642" xr:uid="{00000000-0005-0000-0000-00000F050000}"/>
    <cellStyle name="계산 14 4 2 4 2" xfId="25858" xr:uid="{00000000-0005-0000-0000-000010050000}"/>
    <cellStyle name="계산 14 4 2 5" xfId="643" xr:uid="{00000000-0005-0000-0000-000011050000}"/>
    <cellStyle name="계산 14 4 2 5 2" xfId="25859" xr:uid="{00000000-0005-0000-0000-000012050000}"/>
    <cellStyle name="계산 14 4 2 6" xfId="25855" xr:uid="{00000000-0005-0000-0000-000013050000}"/>
    <cellStyle name="계산 14 4 3" xfId="644" xr:uid="{00000000-0005-0000-0000-000014050000}"/>
    <cellStyle name="계산 14 4 3 2" xfId="25860" xr:uid="{00000000-0005-0000-0000-000015050000}"/>
    <cellStyle name="계산 14 4 4" xfId="645" xr:uid="{00000000-0005-0000-0000-000016050000}"/>
    <cellStyle name="계산 14 4 4 2" xfId="25861" xr:uid="{00000000-0005-0000-0000-000017050000}"/>
    <cellStyle name="계산 14 4 5" xfId="646" xr:uid="{00000000-0005-0000-0000-000018050000}"/>
    <cellStyle name="계산 14 4 5 2" xfId="25862" xr:uid="{00000000-0005-0000-0000-000019050000}"/>
    <cellStyle name="계산 14 4 6" xfId="647" xr:uid="{00000000-0005-0000-0000-00001A050000}"/>
    <cellStyle name="계산 14 4 6 2" xfId="25863" xr:uid="{00000000-0005-0000-0000-00001B050000}"/>
    <cellStyle name="계산 14 4 7" xfId="25854" xr:uid="{00000000-0005-0000-0000-00001C050000}"/>
    <cellStyle name="계산 14 5" xfId="648" xr:uid="{00000000-0005-0000-0000-00001D050000}"/>
    <cellStyle name="계산 14 5 2" xfId="649" xr:uid="{00000000-0005-0000-0000-00001E050000}"/>
    <cellStyle name="계산 14 5 2 2" xfId="650" xr:uid="{00000000-0005-0000-0000-00001F050000}"/>
    <cellStyle name="계산 14 5 2 2 2" xfId="25866" xr:uid="{00000000-0005-0000-0000-000020050000}"/>
    <cellStyle name="계산 14 5 2 3" xfId="651" xr:uid="{00000000-0005-0000-0000-000021050000}"/>
    <cellStyle name="계산 14 5 2 3 2" xfId="25867" xr:uid="{00000000-0005-0000-0000-000022050000}"/>
    <cellStyle name="계산 14 5 2 4" xfId="652" xr:uid="{00000000-0005-0000-0000-000023050000}"/>
    <cellStyle name="계산 14 5 2 4 2" xfId="25868" xr:uid="{00000000-0005-0000-0000-000024050000}"/>
    <cellStyle name="계산 14 5 2 5" xfId="653" xr:uid="{00000000-0005-0000-0000-000025050000}"/>
    <cellStyle name="계산 14 5 2 5 2" xfId="25869" xr:uid="{00000000-0005-0000-0000-000026050000}"/>
    <cellStyle name="계산 14 5 2 6" xfId="25865" xr:uid="{00000000-0005-0000-0000-000027050000}"/>
    <cellStyle name="계산 14 5 3" xfId="654" xr:uid="{00000000-0005-0000-0000-000028050000}"/>
    <cellStyle name="계산 14 5 3 2" xfId="25870" xr:uid="{00000000-0005-0000-0000-000029050000}"/>
    <cellStyle name="계산 14 5 4" xfId="655" xr:uid="{00000000-0005-0000-0000-00002A050000}"/>
    <cellStyle name="계산 14 5 4 2" xfId="25871" xr:uid="{00000000-0005-0000-0000-00002B050000}"/>
    <cellStyle name="계산 14 5 5" xfId="656" xr:uid="{00000000-0005-0000-0000-00002C050000}"/>
    <cellStyle name="계산 14 5 5 2" xfId="25872" xr:uid="{00000000-0005-0000-0000-00002D050000}"/>
    <cellStyle name="계산 14 5 6" xfId="657" xr:uid="{00000000-0005-0000-0000-00002E050000}"/>
    <cellStyle name="계산 14 5 6 2" xfId="25873" xr:uid="{00000000-0005-0000-0000-00002F050000}"/>
    <cellStyle name="계산 14 5 7" xfId="25864" xr:uid="{00000000-0005-0000-0000-000030050000}"/>
    <cellStyle name="계산 14 6" xfId="658" xr:uid="{00000000-0005-0000-0000-000031050000}"/>
    <cellStyle name="계산 14 6 2" xfId="659" xr:uid="{00000000-0005-0000-0000-000032050000}"/>
    <cellStyle name="계산 14 6 2 2" xfId="660" xr:uid="{00000000-0005-0000-0000-000033050000}"/>
    <cellStyle name="계산 14 6 2 2 2" xfId="25876" xr:uid="{00000000-0005-0000-0000-000034050000}"/>
    <cellStyle name="계산 14 6 2 3" xfId="661" xr:uid="{00000000-0005-0000-0000-000035050000}"/>
    <cellStyle name="계산 14 6 2 3 2" xfId="25877" xr:uid="{00000000-0005-0000-0000-000036050000}"/>
    <cellStyle name="계산 14 6 2 4" xfId="662" xr:uid="{00000000-0005-0000-0000-000037050000}"/>
    <cellStyle name="계산 14 6 2 4 2" xfId="25878" xr:uid="{00000000-0005-0000-0000-000038050000}"/>
    <cellStyle name="계산 14 6 2 5" xfId="663" xr:uid="{00000000-0005-0000-0000-000039050000}"/>
    <cellStyle name="계산 14 6 2 5 2" xfId="25879" xr:uid="{00000000-0005-0000-0000-00003A050000}"/>
    <cellStyle name="계산 14 6 2 6" xfId="25875" xr:uid="{00000000-0005-0000-0000-00003B050000}"/>
    <cellStyle name="계산 14 6 3" xfId="664" xr:uid="{00000000-0005-0000-0000-00003C050000}"/>
    <cellStyle name="계산 14 6 3 2" xfId="25880" xr:uid="{00000000-0005-0000-0000-00003D050000}"/>
    <cellStyle name="계산 14 6 4" xfId="665" xr:uid="{00000000-0005-0000-0000-00003E050000}"/>
    <cellStyle name="계산 14 6 4 2" xfId="25881" xr:uid="{00000000-0005-0000-0000-00003F050000}"/>
    <cellStyle name="계산 14 6 5" xfId="666" xr:uid="{00000000-0005-0000-0000-000040050000}"/>
    <cellStyle name="계산 14 6 5 2" xfId="25882" xr:uid="{00000000-0005-0000-0000-000041050000}"/>
    <cellStyle name="계산 14 6 6" xfId="667" xr:uid="{00000000-0005-0000-0000-000042050000}"/>
    <cellStyle name="계산 14 6 6 2" xfId="25883" xr:uid="{00000000-0005-0000-0000-000043050000}"/>
    <cellStyle name="계산 14 6 7" xfId="25874" xr:uid="{00000000-0005-0000-0000-000044050000}"/>
    <cellStyle name="계산 14 7" xfId="668" xr:uid="{00000000-0005-0000-0000-000045050000}"/>
    <cellStyle name="계산 14 7 2" xfId="669" xr:uid="{00000000-0005-0000-0000-000046050000}"/>
    <cellStyle name="계산 14 7 2 2" xfId="670" xr:uid="{00000000-0005-0000-0000-000047050000}"/>
    <cellStyle name="계산 14 7 2 2 2" xfId="25886" xr:uid="{00000000-0005-0000-0000-000048050000}"/>
    <cellStyle name="계산 14 7 2 3" xfId="671" xr:uid="{00000000-0005-0000-0000-000049050000}"/>
    <cellStyle name="계산 14 7 2 3 2" xfId="25887" xr:uid="{00000000-0005-0000-0000-00004A050000}"/>
    <cellStyle name="계산 14 7 2 4" xfId="672" xr:uid="{00000000-0005-0000-0000-00004B050000}"/>
    <cellStyle name="계산 14 7 2 4 2" xfId="25888" xr:uid="{00000000-0005-0000-0000-00004C050000}"/>
    <cellStyle name="계산 14 7 2 5" xfId="673" xr:uid="{00000000-0005-0000-0000-00004D050000}"/>
    <cellStyle name="계산 14 7 2 5 2" xfId="25889" xr:uid="{00000000-0005-0000-0000-00004E050000}"/>
    <cellStyle name="계산 14 7 2 6" xfId="25885" xr:uid="{00000000-0005-0000-0000-00004F050000}"/>
    <cellStyle name="계산 14 7 3" xfId="674" xr:uid="{00000000-0005-0000-0000-000050050000}"/>
    <cellStyle name="계산 14 7 3 2" xfId="25890" xr:uid="{00000000-0005-0000-0000-000051050000}"/>
    <cellStyle name="계산 14 7 4" xfId="675" xr:uid="{00000000-0005-0000-0000-000052050000}"/>
    <cellStyle name="계산 14 7 4 2" xfId="25891" xr:uid="{00000000-0005-0000-0000-000053050000}"/>
    <cellStyle name="계산 14 7 5" xfId="676" xr:uid="{00000000-0005-0000-0000-000054050000}"/>
    <cellStyle name="계산 14 7 5 2" xfId="25892" xr:uid="{00000000-0005-0000-0000-000055050000}"/>
    <cellStyle name="계산 14 7 6" xfId="677" xr:uid="{00000000-0005-0000-0000-000056050000}"/>
    <cellStyle name="계산 14 7 6 2" xfId="25893" xr:uid="{00000000-0005-0000-0000-000057050000}"/>
    <cellStyle name="계산 14 7 7" xfId="25884" xr:uid="{00000000-0005-0000-0000-000058050000}"/>
    <cellStyle name="계산 14 8" xfId="678" xr:uid="{00000000-0005-0000-0000-000059050000}"/>
    <cellStyle name="계산 14 8 2" xfId="679" xr:uid="{00000000-0005-0000-0000-00005A050000}"/>
    <cellStyle name="계산 14 8 2 2" xfId="680" xr:uid="{00000000-0005-0000-0000-00005B050000}"/>
    <cellStyle name="계산 14 8 2 2 2" xfId="25896" xr:uid="{00000000-0005-0000-0000-00005C050000}"/>
    <cellStyle name="계산 14 8 2 3" xfId="681" xr:uid="{00000000-0005-0000-0000-00005D050000}"/>
    <cellStyle name="계산 14 8 2 3 2" xfId="25897" xr:uid="{00000000-0005-0000-0000-00005E050000}"/>
    <cellStyle name="계산 14 8 2 4" xfId="682" xr:uid="{00000000-0005-0000-0000-00005F050000}"/>
    <cellStyle name="계산 14 8 2 4 2" xfId="25898" xr:uid="{00000000-0005-0000-0000-000060050000}"/>
    <cellStyle name="계산 14 8 2 5" xfId="683" xr:uid="{00000000-0005-0000-0000-000061050000}"/>
    <cellStyle name="계산 14 8 2 5 2" xfId="25899" xr:uid="{00000000-0005-0000-0000-000062050000}"/>
    <cellStyle name="계산 14 8 2 6" xfId="25895" xr:uid="{00000000-0005-0000-0000-000063050000}"/>
    <cellStyle name="계산 14 8 3" xfId="684" xr:uid="{00000000-0005-0000-0000-000064050000}"/>
    <cellStyle name="계산 14 8 3 2" xfId="25900" xr:uid="{00000000-0005-0000-0000-000065050000}"/>
    <cellStyle name="계산 14 8 4" xfId="685" xr:uid="{00000000-0005-0000-0000-000066050000}"/>
    <cellStyle name="계산 14 8 4 2" xfId="25901" xr:uid="{00000000-0005-0000-0000-000067050000}"/>
    <cellStyle name="계산 14 8 5" xfId="686" xr:uid="{00000000-0005-0000-0000-000068050000}"/>
    <cellStyle name="계산 14 8 5 2" xfId="25902" xr:uid="{00000000-0005-0000-0000-000069050000}"/>
    <cellStyle name="계산 14 8 6" xfId="687" xr:uid="{00000000-0005-0000-0000-00006A050000}"/>
    <cellStyle name="계산 14 8 6 2" xfId="25903" xr:uid="{00000000-0005-0000-0000-00006B050000}"/>
    <cellStyle name="계산 14 8 7" xfId="25894" xr:uid="{00000000-0005-0000-0000-00006C050000}"/>
    <cellStyle name="계산 14 9" xfId="688" xr:uid="{00000000-0005-0000-0000-00006D050000}"/>
    <cellStyle name="계산 14 9 2" xfId="689" xr:uid="{00000000-0005-0000-0000-00006E050000}"/>
    <cellStyle name="계산 14 9 2 2" xfId="25905" xr:uid="{00000000-0005-0000-0000-00006F050000}"/>
    <cellStyle name="계산 14 9 3" xfId="690" xr:uid="{00000000-0005-0000-0000-000070050000}"/>
    <cellStyle name="계산 14 9 3 2" xfId="25906" xr:uid="{00000000-0005-0000-0000-000071050000}"/>
    <cellStyle name="계산 14 9 4" xfId="691" xr:uid="{00000000-0005-0000-0000-000072050000}"/>
    <cellStyle name="계산 14 9 4 2" xfId="25907" xr:uid="{00000000-0005-0000-0000-000073050000}"/>
    <cellStyle name="계산 14 9 5" xfId="692" xr:uid="{00000000-0005-0000-0000-000074050000}"/>
    <cellStyle name="계산 14 9 5 2" xfId="25908" xr:uid="{00000000-0005-0000-0000-000075050000}"/>
    <cellStyle name="계산 14 9 6" xfId="25904" xr:uid="{00000000-0005-0000-0000-000076050000}"/>
    <cellStyle name="계산 15" xfId="693" xr:uid="{00000000-0005-0000-0000-000077050000}"/>
    <cellStyle name="계산 15 10" xfId="694" xr:uid="{00000000-0005-0000-0000-000078050000}"/>
    <cellStyle name="계산 15 10 2" xfId="695" xr:uid="{00000000-0005-0000-0000-000079050000}"/>
    <cellStyle name="계산 15 10 2 2" xfId="25911" xr:uid="{00000000-0005-0000-0000-00007A050000}"/>
    <cellStyle name="계산 15 10 3" xfId="25910" xr:uid="{00000000-0005-0000-0000-00007B050000}"/>
    <cellStyle name="계산 15 11" xfId="696" xr:uid="{00000000-0005-0000-0000-00007C050000}"/>
    <cellStyle name="계산 15 11 2" xfId="697" xr:uid="{00000000-0005-0000-0000-00007D050000}"/>
    <cellStyle name="계산 15 11 2 2" xfId="25913" xr:uid="{00000000-0005-0000-0000-00007E050000}"/>
    <cellStyle name="계산 15 11 3" xfId="25912" xr:uid="{00000000-0005-0000-0000-00007F050000}"/>
    <cellStyle name="계산 15 12" xfId="698" xr:uid="{00000000-0005-0000-0000-000080050000}"/>
    <cellStyle name="계산 15 12 2" xfId="699" xr:uid="{00000000-0005-0000-0000-000081050000}"/>
    <cellStyle name="계산 15 12 2 2" xfId="25915" xr:uid="{00000000-0005-0000-0000-000082050000}"/>
    <cellStyle name="계산 15 12 3" xfId="25914" xr:uid="{00000000-0005-0000-0000-000083050000}"/>
    <cellStyle name="계산 15 13" xfId="700" xr:uid="{00000000-0005-0000-0000-000084050000}"/>
    <cellStyle name="계산 15 13 2" xfId="25916" xr:uid="{00000000-0005-0000-0000-000085050000}"/>
    <cellStyle name="계산 15 14" xfId="25909" xr:uid="{00000000-0005-0000-0000-000086050000}"/>
    <cellStyle name="계산 15 2" xfId="701" xr:uid="{00000000-0005-0000-0000-000087050000}"/>
    <cellStyle name="계산 15 2 2" xfId="702" xr:uid="{00000000-0005-0000-0000-000088050000}"/>
    <cellStyle name="계산 15 2 2 2" xfId="703" xr:uid="{00000000-0005-0000-0000-000089050000}"/>
    <cellStyle name="계산 15 2 2 2 2" xfId="704" xr:uid="{00000000-0005-0000-0000-00008A050000}"/>
    <cellStyle name="계산 15 2 2 2 2 2" xfId="25920" xr:uid="{00000000-0005-0000-0000-00008B050000}"/>
    <cellStyle name="계산 15 2 2 2 3" xfId="705" xr:uid="{00000000-0005-0000-0000-00008C050000}"/>
    <cellStyle name="계산 15 2 2 2 3 2" xfId="25921" xr:uid="{00000000-0005-0000-0000-00008D050000}"/>
    <cellStyle name="계산 15 2 2 2 4" xfId="706" xr:uid="{00000000-0005-0000-0000-00008E050000}"/>
    <cellStyle name="계산 15 2 2 2 4 2" xfId="25922" xr:uid="{00000000-0005-0000-0000-00008F050000}"/>
    <cellStyle name="계산 15 2 2 2 5" xfId="707" xr:uid="{00000000-0005-0000-0000-000090050000}"/>
    <cellStyle name="계산 15 2 2 2 5 2" xfId="25923" xr:uid="{00000000-0005-0000-0000-000091050000}"/>
    <cellStyle name="계산 15 2 2 2 6" xfId="25919" xr:uid="{00000000-0005-0000-0000-000092050000}"/>
    <cellStyle name="계산 15 2 2 3" xfId="708" xr:uid="{00000000-0005-0000-0000-000093050000}"/>
    <cellStyle name="계산 15 2 2 3 2" xfId="25924" xr:uid="{00000000-0005-0000-0000-000094050000}"/>
    <cellStyle name="계산 15 2 2 4" xfId="709" xr:uid="{00000000-0005-0000-0000-000095050000}"/>
    <cellStyle name="계산 15 2 2 4 2" xfId="25925" xr:uid="{00000000-0005-0000-0000-000096050000}"/>
    <cellStyle name="계산 15 2 2 5" xfId="710" xr:uid="{00000000-0005-0000-0000-000097050000}"/>
    <cellStyle name="계산 15 2 2 5 2" xfId="25926" xr:uid="{00000000-0005-0000-0000-000098050000}"/>
    <cellStyle name="계산 15 2 2 6" xfId="711" xr:uid="{00000000-0005-0000-0000-000099050000}"/>
    <cellStyle name="계산 15 2 2 6 2" xfId="25927" xr:uid="{00000000-0005-0000-0000-00009A050000}"/>
    <cellStyle name="계산 15 2 2 7" xfId="25918" xr:uid="{00000000-0005-0000-0000-00009B050000}"/>
    <cellStyle name="계산 15 2 3" xfId="712" xr:uid="{00000000-0005-0000-0000-00009C050000}"/>
    <cellStyle name="계산 15 2 3 2" xfId="713" xr:uid="{00000000-0005-0000-0000-00009D050000}"/>
    <cellStyle name="계산 15 2 3 2 2" xfId="25929" xr:uid="{00000000-0005-0000-0000-00009E050000}"/>
    <cellStyle name="계산 15 2 3 3" xfId="714" xr:uid="{00000000-0005-0000-0000-00009F050000}"/>
    <cellStyle name="계산 15 2 3 3 2" xfId="25930" xr:uid="{00000000-0005-0000-0000-0000A0050000}"/>
    <cellStyle name="계산 15 2 3 4" xfId="715" xr:uid="{00000000-0005-0000-0000-0000A1050000}"/>
    <cellStyle name="계산 15 2 3 4 2" xfId="25931" xr:uid="{00000000-0005-0000-0000-0000A2050000}"/>
    <cellStyle name="계산 15 2 3 5" xfId="716" xr:uid="{00000000-0005-0000-0000-0000A3050000}"/>
    <cellStyle name="계산 15 2 3 5 2" xfId="25932" xr:uid="{00000000-0005-0000-0000-0000A4050000}"/>
    <cellStyle name="계산 15 2 3 6" xfId="25928" xr:uid="{00000000-0005-0000-0000-0000A5050000}"/>
    <cellStyle name="계산 15 2 4" xfId="717" xr:uid="{00000000-0005-0000-0000-0000A6050000}"/>
    <cellStyle name="계산 15 2 4 2" xfId="718" xr:uid="{00000000-0005-0000-0000-0000A7050000}"/>
    <cellStyle name="계산 15 2 4 2 2" xfId="25934" xr:uid="{00000000-0005-0000-0000-0000A8050000}"/>
    <cellStyle name="계산 15 2 4 3" xfId="25933" xr:uid="{00000000-0005-0000-0000-0000A9050000}"/>
    <cellStyle name="계산 15 2 5" xfId="719" xr:uid="{00000000-0005-0000-0000-0000AA050000}"/>
    <cellStyle name="계산 15 2 5 2" xfId="720" xr:uid="{00000000-0005-0000-0000-0000AB050000}"/>
    <cellStyle name="계산 15 2 5 2 2" xfId="25936" xr:uid="{00000000-0005-0000-0000-0000AC050000}"/>
    <cellStyle name="계산 15 2 5 3" xfId="25935" xr:uid="{00000000-0005-0000-0000-0000AD050000}"/>
    <cellStyle name="계산 15 2 6" xfId="721" xr:uid="{00000000-0005-0000-0000-0000AE050000}"/>
    <cellStyle name="계산 15 2 6 2" xfId="722" xr:uid="{00000000-0005-0000-0000-0000AF050000}"/>
    <cellStyle name="계산 15 2 6 2 2" xfId="25938" xr:uid="{00000000-0005-0000-0000-0000B0050000}"/>
    <cellStyle name="계산 15 2 6 3" xfId="25937" xr:uid="{00000000-0005-0000-0000-0000B1050000}"/>
    <cellStyle name="계산 15 2 7" xfId="723" xr:uid="{00000000-0005-0000-0000-0000B2050000}"/>
    <cellStyle name="계산 15 2 7 2" xfId="25939" xr:uid="{00000000-0005-0000-0000-0000B3050000}"/>
    <cellStyle name="계산 15 2 8" xfId="25917" xr:uid="{00000000-0005-0000-0000-0000B4050000}"/>
    <cellStyle name="계산 15 3" xfId="724" xr:uid="{00000000-0005-0000-0000-0000B5050000}"/>
    <cellStyle name="계산 15 3 2" xfId="725" xr:uid="{00000000-0005-0000-0000-0000B6050000}"/>
    <cellStyle name="계산 15 3 2 2" xfId="726" xr:uid="{00000000-0005-0000-0000-0000B7050000}"/>
    <cellStyle name="계산 15 3 2 2 2" xfId="727" xr:uid="{00000000-0005-0000-0000-0000B8050000}"/>
    <cellStyle name="계산 15 3 2 2 2 2" xfId="25943" xr:uid="{00000000-0005-0000-0000-0000B9050000}"/>
    <cellStyle name="계산 15 3 2 2 3" xfId="728" xr:uid="{00000000-0005-0000-0000-0000BA050000}"/>
    <cellStyle name="계산 15 3 2 2 3 2" xfId="25944" xr:uid="{00000000-0005-0000-0000-0000BB050000}"/>
    <cellStyle name="계산 15 3 2 2 4" xfId="729" xr:uid="{00000000-0005-0000-0000-0000BC050000}"/>
    <cellStyle name="계산 15 3 2 2 4 2" xfId="25945" xr:uid="{00000000-0005-0000-0000-0000BD050000}"/>
    <cellStyle name="계산 15 3 2 2 5" xfId="730" xr:uid="{00000000-0005-0000-0000-0000BE050000}"/>
    <cellStyle name="계산 15 3 2 2 5 2" xfId="25946" xr:uid="{00000000-0005-0000-0000-0000BF050000}"/>
    <cellStyle name="계산 15 3 2 2 6" xfId="25942" xr:uid="{00000000-0005-0000-0000-0000C0050000}"/>
    <cellStyle name="계산 15 3 2 3" xfId="731" xr:uid="{00000000-0005-0000-0000-0000C1050000}"/>
    <cellStyle name="계산 15 3 2 3 2" xfId="25947" xr:uid="{00000000-0005-0000-0000-0000C2050000}"/>
    <cellStyle name="계산 15 3 2 4" xfId="732" xr:uid="{00000000-0005-0000-0000-0000C3050000}"/>
    <cellStyle name="계산 15 3 2 4 2" xfId="25948" xr:uid="{00000000-0005-0000-0000-0000C4050000}"/>
    <cellStyle name="계산 15 3 2 5" xfId="733" xr:uid="{00000000-0005-0000-0000-0000C5050000}"/>
    <cellStyle name="계산 15 3 2 5 2" xfId="25949" xr:uid="{00000000-0005-0000-0000-0000C6050000}"/>
    <cellStyle name="계산 15 3 2 6" xfId="734" xr:uid="{00000000-0005-0000-0000-0000C7050000}"/>
    <cellStyle name="계산 15 3 2 6 2" xfId="25950" xr:uid="{00000000-0005-0000-0000-0000C8050000}"/>
    <cellStyle name="계산 15 3 2 7" xfId="25941" xr:uid="{00000000-0005-0000-0000-0000C9050000}"/>
    <cellStyle name="계산 15 3 3" xfId="735" xr:uid="{00000000-0005-0000-0000-0000CA050000}"/>
    <cellStyle name="계산 15 3 3 2" xfId="736" xr:uid="{00000000-0005-0000-0000-0000CB050000}"/>
    <cellStyle name="계산 15 3 3 2 2" xfId="25952" xr:uid="{00000000-0005-0000-0000-0000CC050000}"/>
    <cellStyle name="계산 15 3 3 3" xfId="737" xr:uid="{00000000-0005-0000-0000-0000CD050000}"/>
    <cellStyle name="계산 15 3 3 3 2" xfId="25953" xr:uid="{00000000-0005-0000-0000-0000CE050000}"/>
    <cellStyle name="계산 15 3 3 4" xfId="738" xr:uid="{00000000-0005-0000-0000-0000CF050000}"/>
    <cellStyle name="계산 15 3 3 4 2" xfId="25954" xr:uid="{00000000-0005-0000-0000-0000D0050000}"/>
    <cellStyle name="계산 15 3 3 5" xfId="739" xr:uid="{00000000-0005-0000-0000-0000D1050000}"/>
    <cellStyle name="계산 15 3 3 5 2" xfId="25955" xr:uid="{00000000-0005-0000-0000-0000D2050000}"/>
    <cellStyle name="계산 15 3 3 6" xfId="25951" xr:uid="{00000000-0005-0000-0000-0000D3050000}"/>
    <cellStyle name="계산 15 3 4" xfId="740" xr:uid="{00000000-0005-0000-0000-0000D4050000}"/>
    <cellStyle name="계산 15 3 4 2" xfId="741" xr:uid="{00000000-0005-0000-0000-0000D5050000}"/>
    <cellStyle name="계산 15 3 4 2 2" xfId="25957" xr:uid="{00000000-0005-0000-0000-0000D6050000}"/>
    <cellStyle name="계산 15 3 4 3" xfId="25956" xr:uid="{00000000-0005-0000-0000-0000D7050000}"/>
    <cellStyle name="계산 15 3 5" xfId="742" xr:uid="{00000000-0005-0000-0000-0000D8050000}"/>
    <cellStyle name="계산 15 3 5 2" xfId="743" xr:uid="{00000000-0005-0000-0000-0000D9050000}"/>
    <cellStyle name="계산 15 3 5 2 2" xfId="25959" xr:uid="{00000000-0005-0000-0000-0000DA050000}"/>
    <cellStyle name="계산 15 3 5 3" xfId="25958" xr:uid="{00000000-0005-0000-0000-0000DB050000}"/>
    <cellStyle name="계산 15 3 6" xfId="744" xr:uid="{00000000-0005-0000-0000-0000DC050000}"/>
    <cellStyle name="계산 15 3 6 2" xfId="745" xr:uid="{00000000-0005-0000-0000-0000DD050000}"/>
    <cellStyle name="계산 15 3 6 2 2" xfId="25961" xr:uid="{00000000-0005-0000-0000-0000DE050000}"/>
    <cellStyle name="계산 15 3 6 3" xfId="25960" xr:uid="{00000000-0005-0000-0000-0000DF050000}"/>
    <cellStyle name="계산 15 3 7" xfId="746" xr:uid="{00000000-0005-0000-0000-0000E0050000}"/>
    <cellStyle name="계산 15 3 7 2" xfId="25962" xr:uid="{00000000-0005-0000-0000-0000E1050000}"/>
    <cellStyle name="계산 15 3 8" xfId="25940" xr:uid="{00000000-0005-0000-0000-0000E2050000}"/>
    <cellStyle name="계산 15 4" xfId="747" xr:uid="{00000000-0005-0000-0000-0000E3050000}"/>
    <cellStyle name="계산 15 4 2" xfId="748" xr:uid="{00000000-0005-0000-0000-0000E4050000}"/>
    <cellStyle name="계산 15 4 2 2" xfId="749" xr:uid="{00000000-0005-0000-0000-0000E5050000}"/>
    <cellStyle name="계산 15 4 2 2 2" xfId="25965" xr:uid="{00000000-0005-0000-0000-0000E6050000}"/>
    <cellStyle name="계산 15 4 2 3" xfId="750" xr:uid="{00000000-0005-0000-0000-0000E7050000}"/>
    <cellStyle name="계산 15 4 2 3 2" xfId="25966" xr:uid="{00000000-0005-0000-0000-0000E8050000}"/>
    <cellStyle name="계산 15 4 2 4" xfId="751" xr:uid="{00000000-0005-0000-0000-0000E9050000}"/>
    <cellStyle name="계산 15 4 2 4 2" xfId="25967" xr:uid="{00000000-0005-0000-0000-0000EA050000}"/>
    <cellStyle name="계산 15 4 2 5" xfId="752" xr:uid="{00000000-0005-0000-0000-0000EB050000}"/>
    <cellStyle name="계산 15 4 2 5 2" xfId="25968" xr:uid="{00000000-0005-0000-0000-0000EC050000}"/>
    <cellStyle name="계산 15 4 2 6" xfId="25964" xr:uid="{00000000-0005-0000-0000-0000ED050000}"/>
    <cellStyle name="계산 15 4 3" xfId="753" xr:uid="{00000000-0005-0000-0000-0000EE050000}"/>
    <cellStyle name="계산 15 4 3 2" xfId="25969" xr:uid="{00000000-0005-0000-0000-0000EF050000}"/>
    <cellStyle name="계산 15 4 4" xfId="754" xr:uid="{00000000-0005-0000-0000-0000F0050000}"/>
    <cellStyle name="계산 15 4 4 2" xfId="25970" xr:uid="{00000000-0005-0000-0000-0000F1050000}"/>
    <cellStyle name="계산 15 4 5" xfId="755" xr:uid="{00000000-0005-0000-0000-0000F2050000}"/>
    <cellStyle name="계산 15 4 5 2" xfId="25971" xr:uid="{00000000-0005-0000-0000-0000F3050000}"/>
    <cellStyle name="계산 15 4 6" xfId="756" xr:uid="{00000000-0005-0000-0000-0000F4050000}"/>
    <cellStyle name="계산 15 4 6 2" xfId="25972" xr:uid="{00000000-0005-0000-0000-0000F5050000}"/>
    <cellStyle name="계산 15 4 7" xfId="25963" xr:uid="{00000000-0005-0000-0000-0000F6050000}"/>
    <cellStyle name="계산 15 5" xfId="757" xr:uid="{00000000-0005-0000-0000-0000F7050000}"/>
    <cellStyle name="계산 15 5 2" xfId="758" xr:uid="{00000000-0005-0000-0000-0000F8050000}"/>
    <cellStyle name="계산 15 5 2 2" xfId="759" xr:uid="{00000000-0005-0000-0000-0000F9050000}"/>
    <cellStyle name="계산 15 5 2 2 2" xfId="25975" xr:uid="{00000000-0005-0000-0000-0000FA050000}"/>
    <cellStyle name="계산 15 5 2 3" xfId="760" xr:uid="{00000000-0005-0000-0000-0000FB050000}"/>
    <cellStyle name="계산 15 5 2 3 2" xfId="25976" xr:uid="{00000000-0005-0000-0000-0000FC050000}"/>
    <cellStyle name="계산 15 5 2 4" xfId="761" xr:uid="{00000000-0005-0000-0000-0000FD050000}"/>
    <cellStyle name="계산 15 5 2 4 2" xfId="25977" xr:uid="{00000000-0005-0000-0000-0000FE050000}"/>
    <cellStyle name="계산 15 5 2 5" xfId="762" xr:uid="{00000000-0005-0000-0000-0000FF050000}"/>
    <cellStyle name="계산 15 5 2 5 2" xfId="25978" xr:uid="{00000000-0005-0000-0000-000000060000}"/>
    <cellStyle name="계산 15 5 2 6" xfId="25974" xr:uid="{00000000-0005-0000-0000-000001060000}"/>
    <cellStyle name="계산 15 5 3" xfId="763" xr:uid="{00000000-0005-0000-0000-000002060000}"/>
    <cellStyle name="계산 15 5 3 2" xfId="25979" xr:uid="{00000000-0005-0000-0000-000003060000}"/>
    <cellStyle name="계산 15 5 4" xfId="764" xr:uid="{00000000-0005-0000-0000-000004060000}"/>
    <cellStyle name="계산 15 5 4 2" xfId="25980" xr:uid="{00000000-0005-0000-0000-000005060000}"/>
    <cellStyle name="계산 15 5 5" xfId="765" xr:uid="{00000000-0005-0000-0000-000006060000}"/>
    <cellStyle name="계산 15 5 5 2" xfId="25981" xr:uid="{00000000-0005-0000-0000-000007060000}"/>
    <cellStyle name="계산 15 5 6" xfId="766" xr:uid="{00000000-0005-0000-0000-000008060000}"/>
    <cellStyle name="계산 15 5 6 2" xfId="25982" xr:uid="{00000000-0005-0000-0000-000009060000}"/>
    <cellStyle name="계산 15 5 7" xfId="25973" xr:uid="{00000000-0005-0000-0000-00000A060000}"/>
    <cellStyle name="계산 15 6" xfId="767" xr:uid="{00000000-0005-0000-0000-00000B060000}"/>
    <cellStyle name="계산 15 6 2" xfId="768" xr:uid="{00000000-0005-0000-0000-00000C060000}"/>
    <cellStyle name="계산 15 6 2 2" xfId="769" xr:uid="{00000000-0005-0000-0000-00000D060000}"/>
    <cellStyle name="계산 15 6 2 2 2" xfId="25985" xr:uid="{00000000-0005-0000-0000-00000E060000}"/>
    <cellStyle name="계산 15 6 2 3" xfId="770" xr:uid="{00000000-0005-0000-0000-00000F060000}"/>
    <cellStyle name="계산 15 6 2 3 2" xfId="25986" xr:uid="{00000000-0005-0000-0000-000010060000}"/>
    <cellStyle name="계산 15 6 2 4" xfId="771" xr:uid="{00000000-0005-0000-0000-000011060000}"/>
    <cellStyle name="계산 15 6 2 4 2" xfId="25987" xr:uid="{00000000-0005-0000-0000-000012060000}"/>
    <cellStyle name="계산 15 6 2 5" xfId="772" xr:uid="{00000000-0005-0000-0000-000013060000}"/>
    <cellStyle name="계산 15 6 2 5 2" xfId="25988" xr:uid="{00000000-0005-0000-0000-000014060000}"/>
    <cellStyle name="계산 15 6 2 6" xfId="25984" xr:uid="{00000000-0005-0000-0000-000015060000}"/>
    <cellStyle name="계산 15 6 3" xfId="773" xr:uid="{00000000-0005-0000-0000-000016060000}"/>
    <cellStyle name="계산 15 6 3 2" xfId="25989" xr:uid="{00000000-0005-0000-0000-000017060000}"/>
    <cellStyle name="계산 15 6 4" xfId="774" xr:uid="{00000000-0005-0000-0000-000018060000}"/>
    <cellStyle name="계산 15 6 4 2" xfId="25990" xr:uid="{00000000-0005-0000-0000-000019060000}"/>
    <cellStyle name="계산 15 6 5" xfId="775" xr:uid="{00000000-0005-0000-0000-00001A060000}"/>
    <cellStyle name="계산 15 6 5 2" xfId="25991" xr:uid="{00000000-0005-0000-0000-00001B060000}"/>
    <cellStyle name="계산 15 6 6" xfId="776" xr:uid="{00000000-0005-0000-0000-00001C060000}"/>
    <cellStyle name="계산 15 6 6 2" xfId="25992" xr:uid="{00000000-0005-0000-0000-00001D060000}"/>
    <cellStyle name="계산 15 6 7" xfId="25983" xr:uid="{00000000-0005-0000-0000-00001E060000}"/>
    <cellStyle name="계산 15 7" xfId="777" xr:uid="{00000000-0005-0000-0000-00001F060000}"/>
    <cellStyle name="계산 15 7 2" xfId="778" xr:uid="{00000000-0005-0000-0000-000020060000}"/>
    <cellStyle name="계산 15 7 2 2" xfId="779" xr:uid="{00000000-0005-0000-0000-000021060000}"/>
    <cellStyle name="계산 15 7 2 2 2" xfId="25995" xr:uid="{00000000-0005-0000-0000-000022060000}"/>
    <cellStyle name="계산 15 7 2 3" xfId="780" xr:uid="{00000000-0005-0000-0000-000023060000}"/>
    <cellStyle name="계산 15 7 2 3 2" xfId="25996" xr:uid="{00000000-0005-0000-0000-000024060000}"/>
    <cellStyle name="계산 15 7 2 4" xfId="781" xr:uid="{00000000-0005-0000-0000-000025060000}"/>
    <cellStyle name="계산 15 7 2 4 2" xfId="25997" xr:uid="{00000000-0005-0000-0000-000026060000}"/>
    <cellStyle name="계산 15 7 2 5" xfId="782" xr:uid="{00000000-0005-0000-0000-000027060000}"/>
    <cellStyle name="계산 15 7 2 5 2" xfId="25998" xr:uid="{00000000-0005-0000-0000-000028060000}"/>
    <cellStyle name="계산 15 7 2 6" xfId="25994" xr:uid="{00000000-0005-0000-0000-000029060000}"/>
    <cellStyle name="계산 15 7 3" xfId="783" xr:uid="{00000000-0005-0000-0000-00002A060000}"/>
    <cellStyle name="계산 15 7 3 2" xfId="25999" xr:uid="{00000000-0005-0000-0000-00002B060000}"/>
    <cellStyle name="계산 15 7 4" xfId="784" xr:uid="{00000000-0005-0000-0000-00002C060000}"/>
    <cellStyle name="계산 15 7 4 2" xfId="26000" xr:uid="{00000000-0005-0000-0000-00002D060000}"/>
    <cellStyle name="계산 15 7 5" xfId="785" xr:uid="{00000000-0005-0000-0000-00002E060000}"/>
    <cellStyle name="계산 15 7 5 2" xfId="26001" xr:uid="{00000000-0005-0000-0000-00002F060000}"/>
    <cellStyle name="계산 15 7 6" xfId="786" xr:uid="{00000000-0005-0000-0000-000030060000}"/>
    <cellStyle name="계산 15 7 6 2" xfId="26002" xr:uid="{00000000-0005-0000-0000-000031060000}"/>
    <cellStyle name="계산 15 7 7" xfId="25993" xr:uid="{00000000-0005-0000-0000-000032060000}"/>
    <cellStyle name="계산 15 8" xfId="787" xr:uid="{00000000-0005-0000-0000-000033060000}"/>
    <cellStyle name="계산 15 8 2" xfId="788" xr:uid="{00000000-0005-0000-0000-000034060000}"/>
    <cellStyle name="계산 15 8 2 2" xfId="789" xr:uid="{00000000-0005-0000-0000-000035060000}"/>
    <cellStyle name="계산 15 8 2 2 2" xfId="26005" xr:uid="{00000000-0005-0000-0000-000036060000}"/>
    <cellStyle name="계산 15 8 2 3" xfId="790" xr:uid="{00000000-0005-0000-0000-000037060000}"/>
    <cellStyle name="계산 15 8 2 3 2" xfId="26006" xr:uid="{00000000-0005-0000-0000-000038060000}"/>
    <cellStyle name="계산 15 8 2 4" xfId="791" xr:uid="{00000000-0005-0000-0000-000039060000}"/>
    <cellStyle name="계산 15 8 2 4 2" xfId="26007" xr:uid="{00000000-0005-0000-0000-00003A060000}"/>
    <cellStyle name="계산 15 8 2 5" xfId="792" xr:uid="{00000000-0005-0000-0000-00003B060000}"/>
    <cellStyle name="계산 15 8 2 5 2" xfId="26008" xr:uid="{00000000-0005-0000-0000-00003C060000}"/>
    <cellStyle name="계산 15 8 2 6" xfId="26004" xr:uid="{00000000-0005-0000-0000-00003D060000}"/>
    <cellStyle name="계산 15 8 3" xfId="793" xr:uid="{00000000-0005-0000-0000-00003E060000}"/>
    <cellStyle name="계산 15 8 3 2" xfId="26009" xr:uid="{00000000-0005-0000-0000-00003F060000}"/>
    <cellStyle name="계산 15 8 4" xfId="794" xr:uid="{00000000-0005-0000-0000-000040060000}"/>
    <cellStyle name="계산 15 8 4 2" xfId="26010" xr:uid="{00000000-0005-0000-0000-000041060000}"/>
    <cellStyle name="계산 15 8 5" xfId="795" xr:uid="{00000000-0005-0000-0000-000042060000}"/>
    <cellStyle name="계산 15 8 5 2" xfId="26011" xr:uid="{00000000-0005-0000-0000-000043060000}"/>
    <cellStyle name="계산 15 8 6" xfId="796" xr:uid="{00000000-0005-0000-0000-000044060000}"/>
    <cellStyle name="계산 15 8 6 2" xfId="26012" xr:uid="{00000000-0005-0000-0000-000045060000}"/>
    <cellStyle name="계산 15 8 7" xfId="26003" xr:uid="{00000000-0005-0000-0000-000046060000}"/>
    <cellStyle name="계산 15 9" xfId="797" xr:uid="{00000000-0005-0000-0000-000047060000}"/>
    <cellStyle name="계산 15 9 2" xfId="798" xr:uid="{00000000-0005-0000-0000-000048060000}"/>
    <cellStyle name="계산 15 9 2 2" xfId="26014" xr:uid="{00000000-0005-0000-0000-000049060000}"/>
    <cellStyle name="계산 15 9 3" xfId="799" xr:uid="{00000000-0005-0000-0000-00004A060000}"/>
    <cellStyle name="계산 15 9 3 2" xfId="26015" xr:uid="{00000000-0005-0000-0000-00004B060000}"/>
    <cellStyle name="계산 15 9 4" xfId="800" xr:uid="{00000000-0005-0000-0000-00004C060000}"/>
    <cellStyle name="계산 15 9 4 2" xfId="26016" xr:uid="{00000000-0005-0000-0000-00004D060000}"/>
    <cellStyle name="계산 15 9 5" xfId="801" xr:uid="{00000000-0005-0000-0000-00004E060000}"/>
    <cellStyle name="계산 15 9 5 2" xfId="26017" xr:uid="{00000000-0005-0000-0000-00004F060000}"/>
    <cellStyle name="계산 15 9 6" xfId="26013" xr:uid="{00000000-0005-0000-0000-000050060000}"/>
    <cellStyle name="계산 16" xfId="802" xr:uid="{00000000-0005-0000-0000-000051060000}"/>
    <cellStyle name="계산 16 10" xfId="803" xr:uid="{00000000-0005-0000-0000-000052060000}"/>
    <cellStyle name="계산 16 10 2" xfId="804" xr:uid="{00000000-0005-0000-0000-000053060000}"/>
    <cellStyle name="계산 16 10 2 2" xfId="26020" xr:uid="{00000000-0005-0000-0000-000054060000}"/>
    <cellStyle name="계산 16 10 3" xfId="26019" xr:uid="{00000000-0005-0000-0000-000055060000}"/>
    <cellStyle name="계산 16 11" xfId="805" xr:uid="{00000000-0005-0000-0000-000056060000}"/>
    <cellStyle name="계산 16 11 2" xfId="806" xr:uid="{00000000-0005-0000-0000-000057060000}"/>
    <cellStyle name="계산 16 11 2 2" xfId="26022" xr:uid="{00000000-0005-0000-0000-000058060000}"/>
    <cellStyle name="계산 16 11 3" xfId="26021" xr:uid="{00000000-0005-0000-0000-000059060000}"/>
    <cellStyle name="계산 16 12" xfId="807" xr:uid="{00000000-0005-0000-0000-00005A060000}"/>
    <cellStyle name="계산 16 12 2" xfId="808" xr:uid="{00000000-0005-0000-0000-00005B060000}"/>
    <cellStyle name="계산 16 12 2 2" xfId="26024" xr:uid="{00000000-0005-0000-0000-00005C060000}"/>
    <cellStyle name="계산 16 12 3" xfId="26023" xr:uid="{00000000-0005-0000-0000-00005D060000}"/>
    <cellStyle name="계산 16 13" xfId="809" xr:uid="{00000000-0005-0000-0000-00005E060000}"/>
    <cellStyle name="계산 16 13 2" xfId="26025" xr:uid="{00000000-0005-0000-0000-00005F060000}"/>
    <cellStyle name="계산 16 14" xfId="26018" xr:uid="{00000000-0005-0000-0000-000060060000}"/>
    <cellStyle name="계산 16 2" xfId="810" xr:uid="{00000000-0005-0000-0000-000061060000}"/>
    <cellStyle name="계산 16 2 2" xfId="811" xr:uid="{00000000-0005-0000-0000-000062060000}"/>
    <cellStyle name="계산 16 2 2 2" xfId="812" xr:uid="{00000000-0005-0000-0000-000063060000}"/>
    <cellStyle name="계산 16 2 2 2 2" xfId="813" xr:uid="{00000000-0005-0000-0000-000064060000}"/>
    <cellStyle name="계산 16 2 2 2 2 2" xfId="26029" xr:uid="{00000000-0005-0000-0000-000065060000}"/>
    <cellStyle name="계산 16 2 2 2 3" xfId="814" xr:uid="{00000000-0005-0000-0000-000066060000}"/>
    <cellStyle name="계산 16 2 2 2 3 2" xfId="26030" xr:uid="{00000000-0005-0000-0000-000067060000}"/>
    <cellStyle name="계산 16 2 2 2 4" xfId="815" xr:uid="{00000000-0005-0000-0000-000068060000}"/>
    <cellStyle name="계산 16 2 2 2 4 2" xfId="26031" xr:uid="{00000000-0005-0000-0000-000069060000}"/>
    <cellStyle name="계산 16 2 2 2 5" xfId="816" xr:uid="{00000000-0005-0000-0000-00006A060000}"/>
    <cellStyle name="계산 16 2 2 2 5 2" xfId="26032" xr:uid="{00000000-0005-0000-0000-00006B060000}"/>
    <cellStyle name="계산 16 2 2 2 6" xfId="26028" xr:uid="{00000000-0005-0000-0000-00006C060000}"/>
    <cellStyle name="계산 16 2 2 3" xfId="817" xr:uid="{00000000-0005-0000-0000-00006D060000}"/>
    <cellStyle name="계산 16 2 2 3 2" xfId="26033" xr:uid="{00000000-0005-0000-0000-00006E060000}"/>
    <cellStyle name="계산 16 2 2 4" xfId="818" xr:uid="{00000000-0005-0000-0000-00006F060000}"/>
    <cellStyle name="계산 16 2 2 4 2" xfId="26034" xr:uid="{00000000-0005-0000-0000-000070060000}"/>
    <cellStyle name="계산 16 2 2 5" xfId="819" xr:uid="{00000000-0005-0000-0000-000071060000}"/>
    <cellStyle name="계산 16 2 2 5 2" xfId="26035" xr:uid="{00000000-0005-0000-0000-000072060000}"/>
    <cellStyle name="계산 16 2 2 6" xfId="820" xr:uid="{00000000-0005-0000-0000-000073060000}"/>
    <cellStyle name="계산 16 2 2 6 2" xfId="26036" xr:uid="{00000000-0005-0000-0000-000074060000}"/>
    <cellStyle name="계산 16 2 2 7" xfId="26027" xr:uid="{00000000-0005-0000-0000-000075060000}"/>
    <cellStyle name="계산 16 2 3" xfId="821" xr:uid="{00000000-0005-0000-0000-000076060000}"/>
    <cellStyle name="계산 16 2 3 2" xfId="822" xr:uid="{00000000-0005-0000-0000-000077060000}"/>
    <cellStyle name="계산 16 2 3 2 2" xfId="26038" xr:uid="{00000000-0005-0000-0000-000078060000}"/>
    <cellStyle name="계산 16 2 3 3" xfId="823" xr:uid="{00000000-0005-0000-0000-000079060000}"/>
    <cellStyle name="계산 16 2 3 3 2" xfId="26039" xr:uid="{00000000-0005-0000-0000-00007A060000}"/>
    <cellStyle name="계산 16 2 3 4" xfId="824" xr:uid="{00000000-0005-0000-0000-00007B060000}"/>
    <cellStyle name="계산 16 2 3 4 2" xfId="26040" xr:uid="{00000000-0005-0000-0000-00007C060000}"/>
    <cellStyle name="계산 16 2 3 5" xfId="825" xr:uid="{00000000-0005-0000-0000-00007D060000}"/>
    <cellStyle name="계산 16 2 3 5 2" xfId="26041" xr:uid="{00000000-0005-0000-0000-00007E060000}"/>
    <cellStyle name="계산 16 2 3 6" xfId="26037" xr:uid="{00000000-0005-0000-0000-00007F060000}"/>
    <cellStyle name="계산 16 2 4" xfId="826" xr:uid="{00000000-0005-0000-0000-000080060000}"/>
    <cellStyle name="계산 16 2 4 2" xfId="827" xr:uid="{00000000-0005-0000-0000-000081060000}"/>
    <cellStyle name="계산 16 2 4 2 2" xfId="26043" xr:uid="{00000000-0005-0000-0000-000082060000}"/>
    <cellStyle name="계산 16 2 4 3" xfId="26042" xr:uid="{00000000-0005-0000-0000-000083060000}"/>
    <cellStyle name="계산 16 2 5" xfId="828" xr:uid="{00000000-0005-0000-0000-000084060000}"/>
    <cellStyle name="계산 16 2 5 2" xfId="829" xr:uid="{00000000-0005-0000-0000-000085060000}"/>
    <cellStyle name="계산 16 2 5 2 2" xfId="26045" xr:uid="{00000000-0005-0000-0000-000086060000}"/>
    <cellStyle name="계산 16 2 5 3" xfId="26044" xr:uid="{00000000-0005-0000-0000-000087060000}"/>
    <cellStyle name="계산 16 2 6" xfId="830" xr:uid="{00000000-0005-0000-0000-000088060000}"/>
    <cellStyle name="계산 16 2 6 2" xfId="831" xr:uid="{00000000-0005-0000-0000-000089060000}"/>
    <cellStyle name="계산 16 2 6 2 2" xfId="26047" xr:uid="{00000000-0005-0000-0000-00008A060000}"/>
    <cellStyle name="계산 16 2 6 3" xfId="26046" xr:uid="{00000000-0005-0000-0000-00008B060000}"/>
    <cellStyle name="계산 16 2 7" xfId="832" xr:uid="{00000000-0005-0000-0000-00008C060000}"/>
    <cellStyle name="계산 16 2 7 2" xfId="26048" xr:uid="{00000000-0005-0000-0000-00008D060000}"/>
    <cellStyle name="계산 16 2 8" xfId="26026" xr:uid="{00000000-0005-0000-0000-00008E060000}"/>
    <cellStyle name="계산 16 3" xfId="833" xr:uid="{00000000-0005-0000-0000-00008F060000}"/>
    <cellStyle name="계산 16 3 2" xfId="834" xr:uid="{00000000-0005-0000-0000-000090060000}"/>
    <cellStyle name="계산 16 3 2 2" xfId="835" xr:uid="{00000000-0005-0000-0000-000091060000}"/>
    <cellStyle name="계산 16 3 2 2 2" xfId="836" xr:uid="{00000000-0005-0000-0000-000092060000}"/>
    <cellStyle name="계산 16 3 2 2 2 2" xfId="26052" xr:uid="{00000000-0005-0000-0000-000093060000}"/>
    <cellStyle name="계산 16 3 2 2 3" xfId="837" xr:uid="{00000000-0005-0000-0000-000094060000}"/>
    <cellStyle name="계산 16 3 2 2 3 2" xfId="26053" xr:uid="{00000000-0005-0000-0000-000095060000}"/>
    <cellStyle name="계산 16 3 2 2 4" xfId="838" xr:uid="{00000000-0005-0000-0000-000096060000}"/>
    <cellStyle name="계산 16 3 2 2 4 2" xfId="26054" xr:uid="{00000000-0005-0000-0000-000097060000}"/>
    <cellStyle name="계산 16 3 2 2 5" xfId="839" xr:uid="{00000000-0005-0000-0000-000098060000}"/>
    <cellStyle name="계산 16 3 2 2 5 2" xfId="26055" xr:uid="{00000000-0005-0000-0000-000099060000}"/>
    <cellStyle name="계산 16 3 2 2 6" xfId="26051" xr:uid="{00000000-0005-0000-0000-00009A060000}"/>
    <cellStyle name="계산 16 3 2 3" xfId="840" xr:uid="{00000000-0005-0000-0000-00009B060000}"/>
    <cellStyle name="계산 16 3 2 3 2" xfId="26056" xr:uid="{00000000-0005-0000-0000-00009C060000}"/>
    <cellStyle name="계산 16 3 2 4" xfId="841" xr:uid="{00000000-0005-0000-0000-00009D060000}"/>
    <cellStyle name="계산 16 3 2 4 2" xfId="26057" xr:uid="{00000000-0005-0000-0000-00009E060000}"/>
    <cellStyle name="계산 16 3 2 5" xfId="842" xr:uid="{00000000-0005-0000-0000-00009F060000}"/>
    <cellStyle name="계산 16 3 2 5 2" xfId="26058" xr:uid="{00000000-0005-0000-0000-0000A0060000}"/>
    <cellStyle name="계산 16 3 2 6" xfId="843" xr:uid="{00000000-0005-0000-0000-0000A1060000}"/>
    <cellStyle name="계산 16 3 2 6 2" xfId="26059" xr:uid="{00000000-0005-0000-0000-0000A2060000}"/>
    <cellStyle name="계산 16 3 2 7" xfId="26050" xr:uid="{00000000-0005-0000-0000-0000A3060000}"/>
    <cellStyle name="계산 16 3 3" xfId="844" xr:uid="{00000000-0005-0000-0000-0000A4060000}"/>
    <cellStyle name="계산 16 3 3 2" xfId="845" xr:uid="{00000000-0005-0000-0000-0000A5060000}"/>
    <cellStyle name="계산 16 3 3 2 2" xfId="26061" xr:uid="{00000000-0005-0000-0000-0000A6060000}"/>
    <cellStyle name="계산 16 3 3 3" xfId="846" xr:uid="{00000000-0005-0000-0000-0000A7060000}"/>
    <cellStyle name="계산 16 3 3 3 2" xfId="26062" xr:uid="{00000000-0005-0000-0000-0000A8060000}"/>
    <cellStyle name="계산 16 3 3 4" xfId="847" xr:uid="{00000000-0005-0000-0000-0000A9060000}"/>
    <cellStyle name="계산 16 3 3 4 2" xfId="26063" xr:uid="{00000000-0005-0000-0000-0000AA060000}"/>
    <cellStyle name="계산 16 3 3 5" xfId="848" xr:uid="{00000000-0005-0000-0000-0000AB060000}"/>
    <cellStyle name="계산 16 3 3 5 2" xfId="26064" xr:uid="{00000000-0005-0000-0000-0000AC060000}"/>
    <cellStyle name="계산 16 3 3 6" xfId="26060" xr:uid="{00000000-0005-0000-0000-0000AD060000}"/>
    <cellStyle name="계산 16 3 4" xfId="849" xr:uid="{00000000-0005-0000-0000-0000AE060000}"/>
    <cellStyle name="계산 16 3 4 2" xfId="850" xr:uid="{00000000-0005-0000-0000-0000AF060000}"/>
    <cellStyle name="계산 16 3 4 2 2" xfId="26066" xr:uid="{00000000-0005-0000-0000-0000B0060000}"/>
    <cellStyle name="계산 16 3 4 3" xfId="26065" xr:uid="{00000000-0005-0000-0000-0000B1060000}"/>
    <cellStyle name="계산 16 3 5" xfId="851" xr:uid="{00000000-0005-0000-0000-0000B2060000}"/>
    <cellStyle name="계산 16 3 5 2" xfId="852" xr:uid="{00000000-0005-0000-0000-0000B3060000}"/>
    <cellStyle name="계산 16 3 5 2 2" xfId="26068" xr:uid="{00000000-0005-0000-0000-0000B4060000}"/>
    <cellStyle name="계산 16 3 5 3" xfId="26067" xr:uid="{00000000-0005-0000-0000-0000B5060000}"/>
    <cellStyle name="계산 16 3 6" xfId="853" xr:uid="{00000000-0005-0000-0000-0000B6060000}"/>
    <cellStyle name="계산 16 3 6 2" xfId="854" xr:uid="{00000000-0005-0000-0000-0000B7060000}"/>
    <cellStyle name="계산 16 3 6 2 2" xfId="26070" xr:uid="{00000000-0005-0000-0000-0000B8060000}"/>
    <cellStyle name="계산 16 3 6 3" xfId="26069" xr:uid="{00000000-0005-0000-0000-0000B9060000}"/>
    <cellStyle name="계산 16 3 7" xfId="855" xr:uid="{00000000-0005-0000-0000-0000BA060000}"/>
    <cellStyle name="계산 16 3 7 2" xfId="26071" xr:uid="{00000000-0005-0000-0000-0000BB060000}"/>
    <cellStyle name="계산 16 3 8" xfId="26049" xr:uid="{00000000-0005-0000-0000-0000BC060000}"/>
    <cellStyle name="계산 16 4" xfId="856" xr:uid="{00000000-0005-0000-0000-0000BD060000}"/>
    <cellStyle name="계산 16 4 2" xfId="857" xr:uid="{00000000-0005-0000-0000-0000BE060000}"/>
    <cellStyle name="계산 16 4 2 2" xfId="858" xr:uid="{00000000-0005-0000-0000-0000BF060000}"/>
    <cellStyle name="계산 16 4 2 2 2" xfId="26074" xr:uid="{00000000-0005-0000-0000-0000C0060000}"/>
    <cellStyle name="계산 16 4 2 3" xfId="859" xr:uid="{00000000-0005-0000-0000-0000C1060000}"/>
    <cellStyle name="계산 16 4 2 3 2" xfId="26075" xr:uid="{00000000-0005-0000-0000-0000C2060000}"/>
    <cellStyle name="계산 16 4 2 4" xfId="860" xr:uid="{00000000-0005-0000-0000-0000C3060000}"/>
    <cellStyle name="계산 16 4 2 4 2" xfId="26076" xr:uid="{00000000-0005-0000-0000-0000C4060000}"/>
    <cellStyle name="계산 16 4 2 5" xfId="861" xr:uid="{00000000-0005-0000-0000-0000C5060000}"/>
    <cellStyle name="계산 16 4 2 5 2" xfId="26077" xr:uid="{00000000-0005-0000-0000-0000C6060000}"/>
    <cellStyle name="계산 16 4 2 6" xfId="26073" xr:uid="{00000000-0005-0000-0000-0000C7060000}"/>
    <cellStyle name="계산 16 4 3" xfId="862" xr:uid="{00000000-0005-0000-0000-0000C8060000}"/>
    <cellStyle name="계산 16 4 3 2" xfId="26078" xr:uid="{00000000-0005-0000-0000-0000C9060000}"/>
    <cellStyle name="계산 16 4 4" xfId="863" xr:uid="{00000000-0005-0000-0000-0000CA060000}"/>
    <cellStyle name="계산 16 4 4 2" xfId="26079" xr:uid="{00000000-0005-0000-0000-0000CB060000}"/>
    <cellStyle name="계산 16 4 5" xfId="864" xr:uid="{00000000-0005-0000-0000-0000CC060000}"/>
    <cellStyle name="계산 16 4 5 2" xfId="26080" xr:uid="{00000000-0005-0000-0000-0000CD060000}"/>
    <cellStyle name="계산 16 4 6" xfId="865" xr:uid="{00000000-0005-0000-0000-0000CE060000}"/>
    <cellStyle name="계산 16 4 6 2" xfId="26081" xr:uid="{00000000-0005-0000-0000-0000CF060000}"/>
    <cellStyle name="계산 16 4 7" xfId="26072" xr:uid="{00000000-0005-0000-0000-0000D0060000}"/>
    <cellStyle name="계산 16 5" xfId="866" xr:uid="{00000000-0005-0000-0000-0000D1060000}"/>
    <cellStyle name="계산 16 5 2" xfId="867" xr:uid="{00000000-0005-0000-0000-0000D2060000}"/>
    <cellStyle name="계산 16 5 2 2" xfId="868" xr:uid="{00000000-0005-0000-0000-0000D3060000}"/>
    <cellStyle name="계산 16 5 2 2 2" xfId="26084" xr:uid="{00000000-0005-0000-0000-0000D4060000}"/>
    <cellStyle name="계산 16 5 2 3" xfId="869" xr:uid="{00000000-0005-0000-0000-0000D5060000}"/>
    <cellStyle name="계산 16 5 2 3 2" xfId="26085" xr:uid="{00000000-0005-0000-0000-0000D6060000}"/>
    <cellStyle name="계산 16 5 2 4" xfId="870" xr:uid="{00000000-0005-0000-0000-0000D7060000}"/>
    <cellStyle name="계산 16 5 2 4 2" xfId="26086" xr:uid="{00000000-0005-0000-0000-0000D8060000}"/>
    <cellStyle name="계산 16 5 2 5" xfId="871" xr:uid="{00000000-0005-0000-0000-0000D9060000}"/>
    <cellStyle name="계산 16 5 2 5 2" xfId="26087" xr:uid="{00000000-0005-0000-0000-0000DA060000}"/>
    <cellStyle name="계산 16 5 2 6" xfId="26083" xr:uid="{00000000-0005-0000-0000-0000DB060000}"/>
    <cellStyle name="계산 16 5 3" xfId="872" xr:uid="{00000000-0005-0000-0000-0000DC060000}"/>
    <cellStyle name="계산 16 5 3 2" xfId="26088" xr:uid="{00000000-0005-0000-0000-0000DD060000}"/>
    <cellStyle name="계산 16 5 4" xfId="873" xr:uid="{00000000-0005-0000-0000-0000DE060000}"/>
    <cellStyle name="계산 16 5 4 2" xfId="26089" xr:uid="{00000000-0005-0000-0000-0000DF060000}"/>
    <cellStyle name="계산 16 5 5" xfId="874" xr:uid="{00000000-0005-0000-0000-0000E0060000}"/>
    <cellStyle name="계산 16 5 5 2" xfId="26090" xr:uid="{00000000-0005-0000-0000-0000E1060000}"/>
    <cellStyle name="계산 16 5 6" xfId="875" xr:uid="{00000000-0005-0000-0000-0000E2060000}"/>
    <cellStyle name="계산 16 5 6 2" xfId="26091" xr:uid="{00000000-0005-0000-0000-0000E3060000}"/>
    <cellStyle name="계산 16 5 7" xfId="26082" xr:uid="{00000000-0005-0000-0000-0000E4060000}"/>
    <cellStyle name="계산 16 6" xfId="876" xr:uid="{00000000-0005-0000-0000-0000E5060000}"/>
    <cellStyle name="계산 16 6 2" xfId="877" xr:uid="{00000000-0005-0000-0000-0000E6060000}"/>
    <cellStyle name="계산 16 6 2 2" xfId="878" xr:uid="{00000000-0005-0000-0000-0000E7060000}"/>
    <cellStyle name="계산 16 6 2 2 2" xfId="26094" xr:uid="{00000000-0005-0000-0000-0000E8060000}"/>
    <cellStyle name="계산 16 6 2 3" xfId="879" xr:uid="{00000000-0005-0000-0000-0000E9060000}"/>
    <cellStyle name="계산 16 6 2 3 2" xfId="26095" xr:uid="{00000000-0005-0000-0000-0000EA060000}"/>
    <cellStyle name="계산 16 6 2 4" xfId="880" xr:uid="{00000000-0005-0000-0000-0000EB060000}"/>
    <cellStyle name="계산 16 6 2 4 2" xfId="26096" xr:uid="{00000000-0005-0000-0000-0000EC060000}"/>
    <cellStyle name="계산 16 6 2 5" xfId="881" xr:uid="{00000000-0005-0000-0000-0000ED060000}"/>
    <cellStyle name="계산 16 6 2 5 2" xfId="26097" xr:uid="{00000000-0005-0000-0000-0000EE060000}"/>
    <cellStyle name="계산 16 6 2 6" xfId="26093" xr:uid="{00000000-0005-0000-0000-0000EF060000}"/>
    <cellStyle name="계산 16 6 3" xfId="882" xr:uid="{00000000-0005-0000-0000-0000F0060000}"/>
    <cellStyle name="계산 16 6 3 2" xfId="26098" xr:uid="{00000000-0005-0000-0000-0000F1060000}"/>
    <cellStyle name="계산 16 6 4" xfId="883" xr:uid="{00000000-0005-0000-0000-0000F2060000}"/>
    <cellStyle name="계산 16 6 4 2" xfId="26099" xr:uid="{00000000-0005-0000-0000-0000F3060000}"/>
    <cellStyle name="계산 16 6 5" xfId="884" xr:uid="{00000000-0005-0000-0000-0000F4060000}"/>
    <cellStyle name="계산 16 6 5 2" xfId="26100" xr:uid="{00000000-0005-0000-0000-0000F5060000}"/>
    <cellStyle name="계산 16 6 6" xfId="885" xr:uid="{00000000-0005-0000-0000-0000F6060000}"/>
    <cellStyle name="계산 16 6 6 2" xfId="26101" xr:uid="{00000000-0005-0000-0000-0000F7060000}"/>
    <cellStyle name="계산 16 6 7" xfId="26092" xr:uid="{00000000-0005-0000-0000-0000F8060000}"/>
    <cellStyle name="계산 16 7" xfId="886" xr:uid="{00000000-0005-0000-0000-0000F9060000}"/>
    <cellStyle name="계산 16 7 2" xfId="887" xr:uid="{00000000-0005-0000-0000-0000FA060000}"/>
    <cellStyle name="계산 16 7 2 2" xfId="888" xr:uid="{00000000-0005-0000-0000-0000FB060000}"/>
    <cellStyle name="계산 16 7 2 2 2" xfId="26104" xr:uid="{00000000-0005-0000-0000-0000FC060000}"/>
    <cellStyle name="계산 16 7 2 3" xfId="889" xr:uid="{00000000-0005-0000-0000-0000FD060000}"/>
    <cellStyle name="계산 16 7 2 3 2" xfId="26105" xr:uid="{00000000-0005-0000-0000-0000FE060000}"/>
    <cellStyle name="계산 16 7 2 4" xfId="890" xr:uid="{00000000-0005-0000-0000-0000FF060000}"/>
    <cellStyle name="계산 16 7 2 4 2" xfId="26106" xr:uid="{00000000-0005-0000-0000-000000070000}"/>
    <cellStyle name="계산 16 7 2 5" xfId="891" xr:uid="{00000000-0005-0000-0000-000001070000}"/>
    <cellStyle name="계산 16 7 2 5 2" xfId="26107" xr:uid="{00000000-0005-0000-0000-000002070000}"/>
    <cellStyle name="계산 16 7 2 6" xfId="26103" xr:uid="{00000000-0005-0000-0000-000003070000}"/>
    <cellStyle name="계산 16 7 3" xfId="892" xr:uid="{00000000-0005-0000-0000-000004070000}"/>
    <cellStyle name="계산 16 7 3 2" xfId="26108" xr:uid="{00000000-0005-0000-0000-000005070000}"/>
    <cellStyle name="계산 16 7 4" xfId="893" xr:uid="{00000000-0005-0000-0000-000006070000}"/>
    <cellStyle name="계산 16 7 4 2" xfId="26109" xr:uid="{00000000-0005-0000-0000-000007070000}"/>
    <cellStyle name="계산 16 7 5" xfId="894" xr:uid="{00000000-0005-0000-0000-000008070000}"/>
    <cellStyle name="계산 16 7 5 2" xfId="26110" xr:uid="{00000000-0005-0000-0000-000009070000}"/>
    <cellStyle name="계산 16 7 6" xfId="895" xr:uid="{00000000-0005-0000-0000-00000A070000}"/>
    <cellStyle name="계산 16 7 6 2" xfId="26111" xr:uid="{00000000-0005-0000-0000-00000B070000}"/>
    <cellStyle name="계산 16 7 7" xfId="26102" xr:uid="{00000000-0005-0000-0000-00000C070000}"/>
    <cellStyle name="계산 16 8" xfId="896" xr:uid="{00000000-0005-0000-0000-00000D070000}"/>
    <cellStyle name="계산 16 8 2" xfId="897" xr:uid="{00000000-0005-0000-0000-00000E070000}"/>
    <cellStyle name="계산 16 8 2 2" xfId="898" xr:uid="{00000000-0005-0000-0000-00000F070000}"/>
    <cellStyle name="계산 16 8 2 2 2" xfId="26114" xr:uid="{00000000-0005-0000-0000-000010070000}"/>
    <cellStyle name="계산 16 8 2 3" xfId="899" xr:uid="{00000000-0005-0000-0000-000011070000}"/>
    <cellStyle name="계산 16 8 2 3 2" xfId="26115" xr:uid="{00000000-0005-0000-0000-000012070000}"/>
    <cellStyle name="계산 16 8 2 4" xfId="900" xr:uid="{00000000-0005-0000-0000-000013070000}"/>
    <cellStyle name="계산 16 8 2 4 2" xfId="26116" xr:uid="{00000000-0005-0000-0000-000014070000}"/>
    <cellStyle name="계산 16 8 2 5" xfId="901" xr:uid="{00000000-0005-0000-0000-000015070000}"/>
    <cellStyle name="계산 16 8 2 5 2" xfId="26117" xr:uid="{00000000-0005-0000-0000-000016070000}"/>
    <cellStyle name="계산 16 8 2 6" xfId="26113" xr:uid="{00000000-0005-0000-0000-000017070000}"/>
    <cellStyle name="계산 16 8 3" xfId="902" xr:uid="{00000000-0005-0000-0000-000018070000}"/>
    <cellStyle name="계산 16 8 3 2" xfId="26118" xr:uid="{00000000-0005-0000-0000-000019070000}"/>
    <cellStyle name="계산 16 8 4" xfId="903" xr:uid="{00000000-0005-0000-0000-00001A070000}"/>
    <cellStyle name="계산 16 8 4 2" xfId="26119" xr:uid="{00000000-0005-0000-0000-00001B070000}"/>
    <cellStyle name="계산 16 8 5" xfId="904" xr:uid="{00000000-0005-0000-0000-00001C070000}"/>
    <cellStyle name="계산 16 8 5 2" xfId="26120" xr:uid="{00000000-0005-0000-0000-00001D070000}"/>
    <cellStyle name="계산 16 8 6" xfId="905" xr:uid="{00000000-0005-0000-0000-00001E070000}"/>
    <cellStyle name="계산 16 8 6 2" xfId="26121" xr:uid="{00000000-0005-0000-0000-00001F070000}"/>
    <cellStyle name="계산 16 8 7" xfId="26112" xr:uid="{00000000-0005-0000-0000-000020070000}"/>
    <cellStyle name="계산 16 9" xfId="906" xr:uid="{00000000-0005-0000-0000-000021070000}"/>
    <cellStyle name="계산 16 9 2" xfId="907" xr:uid="{00000000-0005-0000-0000-000022070000}"/>
    <cellStyle name="계산 16 9 2 2" xfId="26123" xr:uid="{00000000-0005-0000-0000-000023070000}"/>
    <cellStyle name="계산 16 9 3" xfId="908" xr:uid="{00000000-0005-0000-0000-000024070000}"/>
    <cellStyle name="계산 16 9 3 2" xfId="26124" xr:uid="{00000000-0005-0000-0000-000025070000}"/>
    <cellStyle name="계산 16 9 4" xfId="909" xr:uid="{00000000-0005-0000-0000-000026070000}"/>
    <cellStyle name="계산 16 9 4 2" xfId="26125" xr:uid="{00000000-0005-0000-0000-000027070000}"/>
    <cellStyle name="계산 16 9 5" xfId="910" xr:uid="{00000000-0005-0000-0000-000028070000}"/>
    <cellStyle name="계산 16 9 5 2" xfId="26126" xr:uid="{00000000-0005-0000-0000-000029070000}"/>
    <cellStyle name="계산 16 9 6" xfId="26122" xr:uid="{00000000-0005-0000-0000-00002A070000}"/>
    <cellStyle name="계산 17" xfId="911" xr:uid="{00000000-0005-0000-0000-00002B070000}"/>
    <cellStyle name="계산 17 10" xfId="912" xr:uid="{00000000-0005-0000-0000-00002C070000}"/>
    <cellStyle name="계산 17 10 2" xfId="913" xr:uid="{00000000-0005-0000-0000-00002D070000}"/>
    <cellStyle name="계산 17 10 2 2" xfId="26129" xr:uid="{00000000-0005-0000-0000-00002E070000}"/>
    <cellStyle name="계산 17 10 3" xfId="26128" xr:uid="{00000000-0005-0000-0000-00002F070000}"/>
    <cellStyle name="계산 17 11" xfId="914" xr:uid="{00000000-0005-0000-0000-000030070000}"/>
    <cellStyle name="계산 17 11 2" xfId="915" xr:uid="{00000000-0005-0000-0000-000031070000}"/>
    <cellStyle name="계산 17 11 2 2" xfId="26131" xr:uid="{00000000-0005-0000-0000-000032070000}"/>
    <cellStyle name="계산 17 11 3" xfId="26130" xr:uid="{00000000-0005-0000-0000-000033070000}"/>
    <cellStyle name="계산 17 12" xfId="916" xr:uid="{00000000-0005-0000-0000-000034070000}"/>
    <cellStyle name="계산 17 12 2" xfId="917" xr:uid="{00000000-0005-0000-0000-000035070000}"/>
    <cellStyle name="계산 17 12 2 2" xfId="26133" xr:uid="{00000000-0005-0000-0000-000036070000}"/>
    <cellStyle name="계산 17 12 3" xfId="26132" xr:uid="{00000000-0005-0000-0000-000037070000}"/>
    <cellStyle name="계산 17 13" xfId="918" xr:uid="{00000000-0005-0000-0000-000038070000}"/>
    <cellStyle name="계산 17 13 2" xfId="26134" xr:uid="{00000000-0005-0000-0000-000039070000}"/>
    <cellStyle name="계산 17 14" xfId="26127" xr:uid="{00000000-0005-0000-0000-00003A070000}"/>
    <cellStyle name="계산 17 2" xfId="919" xr:uid="{00000000-0005-0000-0000-00003B070000}"/>
    <cellStyle name="계산 17 2 2" xfId="920" xr:uid="{00000000-0005-0000-0000-00003C070000}"/>
    <cellStyle name="계산 17 2 2 2" xfId="921" xr:uid="{00000000-0005-0000-0000-00003D070000}"/>
    <cellStyle name="계산 17 2 2 2 2" xfId="922" xr:uid="{00000000-0005-0000-0000-00003E070000}"/>
    <cellStyle name="계산 17 2 2 2 2 2" xfId="26138" xr:uid="{00000000-0005-0000-0000-00003F070000}"/>
    <cellStyle name="계산 17 2 2 2 3" xfId="923" xr:uid="{00000000-0005-0000-0000-000040070000}"/>
    <cellStyle name="계산 17 2 2 2 3 2" xfId="26139" xr:uid="{00000000-0005-0000-0000-000041070000}"/>
    <cellStyle name="계산 17 2 2 2 4" xfId="924" xr:uid="{00000000-0005-0000-0000-000042070000}"/>
    <cellStyle name="계산 17 2 2 2 4 2" xfId="26140" xr:uid="{00000000-0005-0000-0000-000043070000}"/>
    <cellStyle name="계산 17 2 2 2 5" xfId="925" xr:uid="{00000000-0005-0000-0000-000044070000}"/>
    <cellStyle name="계산 17 2 2 2 5 2" xfId="26141" xr:uid="{00000000-0005-0000-0000-000045070000}"/>
    <cellStyle name="계산 17 2 2 2 6" xfId="26137" xr:uid="{00000000-0005-0000-0000-000046070000}"/>
    <cellStyle name="계산 17 2 2 3" xfId="926" xr:uid="{00000000-0005-0000-0000-000047070000}"/>
    <cellStyle name="계산 17 2 2 3 2" xfId="26142" xr:uid="{00000000-0005-0000-0000-000048070000}"/>
    <cellStyle name="계산 17 2 2 4" xfId="927" xr:uid="{00000000-0005-0000-0000-000049070000}"/>
    <cellStyle name="계산 17 2 2 4 2" xfId="26143" xr:uid="{00000000-0005-0000-0000-00004A070000}"/>
    <cellStyle name="계산 17 2 2 5" xfId="928" xr:uid="{00000000-0005-0000-0000-00004B070000}"/>
    <cellStyle name="계산 17 2 2 5 2" xfId="26144" xr:uid="{00000000-0005-0000-0000-00004C070000}"/>
    <cellStyle name="계산 17 2 2 6" xfId="929" xr:uid="{00000000-0005-0000-0000-00004D070000}"/>
    <cellStyle name="계산 17 2 2 6 2" xfId="26145" xr:uid="{00000000-0005-0000-0000-00004E070000}"/>
    <cellStyle name="계산 17 2 2 7" xfId="26136" xr:uid="{00000000-0005-0000-0000-00004F070000}"/>
    <cellStyle name="계산 17 2 3" xfId="930" xr:uid="{00000000-0005-0000-0000-000050070000}"/>
    <cellStyle name="계산 17 2 3 2" xfId="931" xr:uid="{00000000-0005-0000-0000-000051070000}"/>
    <cellStyle name="계산 17 2 3 2 2" xfId="26147" xr:uid="{00000000-0005-0000-0000-000052070000}"/>
    <cellStyle name="계산 17 2 3 3" xfId="932" xr:uid="{00000000-0005-0000-0000-000053070000}"/>
    <cellStyle name="계산 17 2 3 3 2" xfId="26148" xr:uid="{00000000-0005-0000-0000-000054070000}"/>
    <cellStyle name="계산 17 2 3 4" xfId="933" xr:uid="{00000000-0005-0000-0000-000055070000}"/>
    <cellStyle name="계산 17 2 3 4 2" xfId="26149" xr:uid="{00000000-0005-0000-0000-000056070000}"/>
    <cellStyle name="계산 17 2 3 5" xfId="934" xr:uid="{00000000-0005-0000-0000-000057070000}"/>
    <cellStyle name="계산 17 2 3 5 2" xfId="26150" xr:uid="{00000000-0005-0000-0000-000058070000}"/>
    <cellStyle name="계산 17 2 3 6" xfId="26146" xr:uid="{00000000-0005-0000-0000-000059070000}"/>
    <cellStyle name="계산 17 2 4" xfId="935" xr:uid="{00000000-0005-0000-0000-00005A070000}"/>
    <cellStyle name="계산 17 2 4 2" xfId="936" xr:uid="{00000000-0005-0000-0000-00005B070000}"/>
    <cellStyle name="계산 17 2 4 2 2" xfId="26152" xr:uid="{00000000-0005-0000-0000-00005C070000}"/>
    <cellStyle name="계산 17 2 4 3" xfId="26151" xr:uid="{00000000-0005-0000-0000-00005D070000}"/>
    <cellStyle name="계산 17 2 5" xfId="937" xr:uid="{00000000-0005-0000-0000-00005E070000}"/>
    <cellStyle name="계산 17 2 5 2" xfId="938" xr:uid="{00000000-0005-0000-0000-00005F070000}"/>
    <cellStyle name="계산 17 2 5 2 2" xfId="26154" xr:uid="{00000000-0005-0000-0000-000060070000}"/>
    <cellStyle name="계산 17 2 5 3" xfId="26153" xr:uid="{00000000-0005-0000-0000-000061070000}"/>
    <cellStyle name="계산 17 2 6" xfId="939" xr:uid="{00000000-0005-0000-0000-000062070000}"/>
    <cellStyle name="계산 17 2 6 2" xfId="940" xr:uid="{00000000-0005-0000-0000-000063070000}"/>
    <cellStyle name="계산 17 2 6 2 2" xfId="26156" xr:uid="{00000000-0005-0000-0000-000064070000}"/>
    <cellStyle name="계산 17 2 6 3" xfId="26155" xr:uid="{00000000-0005-0000-0000-000065070000}"/>
    <cellStyle name="계산 17 2 7" xfId="941" xr:uid="{00000000-0005-0000-0000-000066070000}"/>
    <cellStyle name="계산 17 2 7 2" xfId="26157" xr:uid="{00000000-0005-0000-0000-000067070000}"/>
    <cellStyle name="계산 17 2 8" xfId="26135" xr:uid="{00000000-0005-0000-0000-000068070000}"/>
    <cellStyle name="계산 17 3" xfId="942" xr:uid="{00000000-0005-0000-0000-000069070000}"/>
    <cellStyle name="계산 17 3 2" xfId="943" xr:uid="{00000000-0005-0000-0000-00006A070000}"/>
    <cellStyle name="계산 17 3 2 2" xfId="944" xr:uid="{00000000-0005-0000-0000-00006B070000}"/>
    <cellStyle name="계산 17 3 2 2 2" xfId="945" xr:uid="{00000000-0005-0000-0000-00006C070000}"/>
    <cellStyle name="계산 17 3 2 2 2 2" xfId="26161" xr:uid="{00000000-0005-0000-0000-00006D070000}"/>
    <cellStyle name="계산 17 3 2 2 3" xfId="946" xr:uid="{00000000-0005-0000-0000-00006E070000}"/>
    <cellStyle name="계산 17 3 2 2 3 2" xfId="26162" xr:uid="{00000000-0005-0000-0000-00006F070000}"/>
    <cellStyle name="계산 17 3 2 2 4" xfId="947" xr:uid="{00000000-0005-0000-0000-000070070000}"/>
    <cellStyle name="계산 17 3 2 2 4 2" xfId="26163" xr:uid="{00000000-0005-0000-0000-000071070000}"/>
    <cellStyle name="계산 17 3 2 2 5" xfId="948" xr:uid="{00000000-0005-0000-0000-000072070000}"/>
    <cellStyle name="계산 17 3 2 2 5 2" xfId="26164" xr:uid="{00000000-0005-0000-0000-000073070000}"/>
    <cellStyle name="계산 17 3 2 2 6" xfId="26160" xr:uid="{00000000-0005-0000-0000-000074070000}"/>
    <cellStyle name="계산 17 3 2 3" xfId="949" xr:uid="{00000000-0005-0000-0000-000075070000}"/>
    <cellStyle name="계산 17 3 2 3 2" xfId="26165" xr:uid="{00000000-0005-0000-0000-000076070000}"/>
    <cellStyle name="계산 17 3 2 4" xfId="950" xr:uid="{00000000-0005-0000-0000-000077070000}"/>
    <cellStyle name="계산 17 3 2 4 2" xfId="26166" xr:uid="{00000000-0005-0000-0000-000078070000}"/>
    <cellStyle name="계산 17 3 2 5" xfId="951" xr:uid="{00000000-0005-0000-0000-000079070000}"/>
    <cellStyle name="계산 17 3 2 5 2" xfId="26167" xr:uid="{00000000-0005-0000-0000-00007A070000}"/>
    <cellStyle name="계산 17 3 2 6" xfId="952" xr:uid="{00000000-0005-0000-0000-00007B070000}"/>
    <cellStyle name="계산 17 3 2 6 2" xfId="26168" xr:uid="{00000000-0005-0000-0000-00007C070000}"/>
    <cellStyle name="계산 17 3 2 7" xfId="26159" xr:uid="{00000000-0005-0000-0000-00007D070000}"/>
    <cellStyle name="계산 17 3 3" xfId="953" xr:uid="{00000000-0005-0000-0000-00007E070000}"/>
    <cellStyle name="계산 17 3 3 2" xfId="954" xr:uid="{00000000-0005-0000-0000-00007F070000}"/>
    <cellStyle name="계산 17 3 3 2 2" xfId="26170" xr:uid="{00000000-0005-0000-0000-000080070000}"/>
    <cellStyle name="계산 17 3 3 3" xfId="955" xr:uid="{00000000-0005-0000-0000-000081070000}"/>
    <cellStyle name="계산 17 3 3 3 2" xfId="26171" xr:uid="{00000000-0005-0000-0000-000082070000}"/>
    <cellStyle name="계산 17 3 3 4" xfId="956" xr:uid="{00000000-0005-0000-0000-000083070000}"/>
    <cellStyle name="계산 17 3 3 4 2" xfId="26172" xr:uid="{00000000-0005-0000-0000-000084070000}"/>
    <cellStyle name="계산 17 3 3 5" xfId="957" xr:uid="{00000000-0005-0000-0000-000085070000}"/>
    <cellStyle name="계산 17 3 3 5 2" xfId="26173" xr:uid="{00000000-0005-0000-0000-000086070000}"/>
    <cellStyle name="계산 17 3 3 6" xfId="26169" xr:uid="{00000000-0005-0000-0000-000087070000}"/>
    <cellStyle name="계산 17 3 4" xfId="958" xr:uid="{00000000-0005-0000-0000-000088070000}"/>
    <cellStyle name="계산 17 3 4 2" xfId="959" xr:uid="{00000000-0005-0000-0000-000089070000}"/>
    <cellStyle name="계산 17 3 4 2 2" xfId="26175" xr:uid="{00000000-0005-0000-0000-00008A070000}"/>
    <cellStyle name="계산 17 3 4 3" xfId="26174" xr:uid="{00000000-0005-0000-0000-00008B070000}"/>
    <cellStyle name="계산 17 3 5" xfId="960" xr:uid="{00000000-0005-0000-0000-00008C070000}"/>
    <cellStyle name="계산 17 3 5 2" xfId="961" xr:uid="{00000000-0005-0000-0000-00008D070000}"/>
    <cellStyle name="계산 17 3 5 2 2" xfId="26177" xr:uid="{00000000-0005-0000-0000-00008E070000}"/>
    <cellStyle name="계산 17 3 5 3" xfId="26176" xr:uid="{00000000-0005-0000-0000-00008F070000}"/>
    <cellStyle name="계산 17 3 6" xfId="962" xr:uid="{00000000-0005-0000-0000-000090070000}"/>
    <cellStyle name="계산 17 3 6 2" xfId="963" xr:uid="{00000000-0005-0000-0000-000091070000}"/>
    <cellStyle name="계산 17 3 6 2 2" xfId="26179" xr:uid="{00000000-0005-0000-0000-000092070000}"/>
    <cellStyle name="계산 17 3 6 3" xfId="26178" xr:uid="{00000000-0005-0000-0000-000093070000}"/>
    <cellStyle name="계산 17 3 7" xfId="964" xr:uid="{00000000-0005-0000-0000-000094070000}"/>
    <cellStyle name="계산 17 3 7 2" xfId="26180" xr:uid="{00000000-0005-0000-0000-000095070000}"/>
    <cellStyle name="계산 17 3 8" xfId="26158" xr:uid="{00000000-0005-0000-0000-000096070000}"/>
    <cellStyle name="계산 17 4" xfId="965" xr:uid="{00000000-0005-0000-0000-000097070000}"/>
    <cellStyle name="계산 17 4 2" xfId="966" xr:uid="{00000000-0005-0000-0000-000098070000}"/>
    <cellStyle name="계산 17 4 2 2" xfId="967" xr:uid="{00000000-0005-0000-0000-000099070000}"/>
    <cellStyle name="계산 17 4 2 2 2" xfId="26183" xr:uid="{00000000-0005-0000-0000-00009A070000}"/>
    <cellStyle name="계산 17 4 2 3" xfId="968" xr:uid="{00000000-0005-0000-0000-00009B070000}"/>
    <cellStyle name="계산 17 4 2 3 2" xfId="26184" xr:uid="{00000000-0005-0000-0000-00009C070000}"/>
    <cellStyle name="계산 17 4 2 4" xfId="969" xr:uid="{00000000-0005-0000-0000-00009D070000}"/>
    <cellStyle name="계산 17 4 2 4 2" xfId="26185" xr:uid="{00000000-0005-0000-0000-00009E070000}"/>
    <cellStyle name="계산 17 4 2 5" xfId="970" xr:uid="{00000000-0005-0000-0000-00009F070000}"/>
    <cellStyle name="계산 17 4 2 5 2" xfId="26186" xr:uid="{00000000-0005-0000-0000-0000A0070000}"/>
    <cellStyle name="계산 17 4 2 6" xfId="26182" xr:uid="{00000000-0005-0000-0000-0000A1070000}"/>
    <cellStyle name="계산 17 4 3" xfId="971" xr:uid="{00000000-0005-0000-0000-0000A2070000}"/>
    <cellStyle name="계산 17 4 3 2" xfId="26187" xr:uid="{00000000-0005-0000-0000-0000A3070000}"/>
    <cellStyle name="계산 17 4 4" xfId="972" xr:uid="{00000000-0005-0000-0000-0000A4070000}"/>
    <cellStyle name="계산 17 4 4 2" xfId="26188" xr:uid="{00000000-0005-0000-0000-0000A5070000}"/>
    <cellStyle name="계산 17 4 5" xfId="973" xr:uid="{00000000-0005-0000-0000-0000A6070000}"/>
    <cellStyle name="계산 17 4 5 2" xfId="26189" xr:uid="{00000000-0005-0000-0000-0000A7070000}"/>
    <cellStyle name="계산 17 4 6" xfId="974" xr:uid="{00000000-0005-0000-0000-0000A8070000}"/>
    <cellStyle name="계산 17 4 6 2" xfId="26190" xr:uid="{00000000-0005-0000-0000-0000A9070000}"/>
    <cellStyle name="계산 17 4 7" xfId="26181" xr:uid="{00000000-0005-0000-0000-0000AA070000}"/>
    <cellStyle name="계산 17 5" xfId="975" xr:uid="{00000000-0005-0000-0000-0000AB070000}"/>
    <cellStyle name="계산 17 5 2" xfId="976" xr:uid="{00000000-0005-0000-0000-0000AC070000}"/>
    <cellStyle name="계산 17 5 2 2" xfId="977" xr:uid="{00000000-0005-0000-0000-0000AD070000}"/>
    <cellStyle name="계산 17 5 2 2 2" xfId="26193" xr:uid="{00000000-0005-0000-0000-0000AE070000}"/>
    <cellStyle name="계산 17 5 2 3" xfId="978" xr:uid="{00000000-0005-0000-0000-0000AF070000}"/>
    <cellStyle name="계산 17 5 2 3 2" xfId="26194" xr:uid="{00000000-0005-0000-0000-0000B0070000}"/>
    <cellStyle name="계산 17 5 2 4" xfId="979" xr:uid="{00000000-0005-0000-0000-0000B1070000}"/>
    <cellStyle name="계산 17 5 2 4 2" xfId="26195" xr:uid="{00000000-0005-0000-0000-0000B2070000}"/>
    <cellStyle name="계산 17 5 2 5" xfId="980" xr:uid="{00000000-0005-0000-0000-0000B3070000}"/>
    <cellStyle name="계산 17 5 2 5 2" xfId="26196" xr:uid="{00000000-0005-0000-0000-0000B4070000}"/>
    <cellStyle name="계산 17 5 2 6" xfId="26192" xr:uid="{00000000-0005-0000-0000-0000B5070000}"/>
    <cellStyle name="계산 17 5 3" xfId="981" xr:uid="{00000000-0005-0000-0000-0000B6070000}"/>
    <cellStyle name="계산 17 5 3 2" xfId="26197" xr:uid="{00000000-0005-0000-0000-0000B7070000}"/>
    <cellStyle name="계산 17 5 4" xfId="982" xr:uid="{00000000-0005-0000-0000-0000B8070000}"/>
    <cellStyle name="계산 17 5 4 2" xfId="26198" xr:uid="{00000000-0005-0000-0000-0000B9070000}"/>
    <cellStyle name="계산 17 5 5" xfId="983" xr:uid="{00000000-0005-0000-0000-0000BA070000}"/>
    <cellStyle name="계산 17 5 5 2" xfId="26199" xr:uid="{00000000-0005-0000-0000-0000BB070000}"/>
    <cellStyle name="계산 17 5 6" xfId="984" xr:uid="{00000000-0005-0000-0000-0000BC070000}"/>
    <cellStyle name="계산 17 5 6 2" xfId="26200" xr:uid="{00000000-0005-0000-0000-0000BD070000}"/>
    <cellStyle name="계산 17 5 7" xfId="26191" xr:uid="{00000000-0005-0000-0000-0000BE070000}"/>
    <cellStyle name="계산 17 6" xfId="985" xr:uid="{00000000-0005-0000-0000-0000BF070000}"/>
    <cellStyle name="계산 17 6 2" xfId="986" xr:uid="{00000000-0005-0000-0000-0000C0070000}"/>
    <cellStyle name="계산 17 6 2 2" xfId="987" xr:uid="{00000000-0005-0000-0000-0000C1070000}"/>
    <cellStyle name="계산 17 6 2 2 2" xfId="26203" xr:uid="{00000000-0005-0000-0000-0000C2070000}"/>
    <cellStyle name="계산 17 6 2 3" xfId="988" xr:uid="{00000000-0005-0000-0000-0000C3070000}"/>
    <cellStyle name="계산 17 6 2 3 2" xfId="26204" xr:uid="{00000000-0005-0000-0000-0000C4070000}"/>
    <cellStyle name="계산 17 6 2 4" xfId="989" xr:uid="{00000000-0005-0000-0000-0000C5070000}"/>
    <cellStyle name="계산 17 6 2 4 2" xfId="26205" xr:uid="{00000000-0005-0000-0000-0000C6070000}"/>
    <cellStyle name="계산 17 6 2 5" xfId="990" xr:uid="{00000000-0005-0000-0000-0000C7070000}"/>
    <cellStyle name="계산 17 6 2 5 2" xfId="26206" xr:uid="{00000000-0005-0000-0000-0000C8070000}"/>
    <cellStyle name="계산 17 6 2 6" xfId="26202" xr:uid="{00000000-0005-0000-0000-0000C9070000}"/>
    <cellStyle name="계산 17 6 3" xfId="991" xr:uid="{00000000-0005-0000-0000-0000CA070000}"/>
    <cellStyle name="계산 17 6 3 2" xfId="26207" xr:uid="{00000000-0005-0000-0000-0000CB070000}"/>
    <cellStyle name="계산 17 6 4" xfId="992" xr:uid="{00000000-0005-0000-0000-0000CC070000}"/>
    <cellStyle name="계산 17 6 4 2" xfId="26208" xr:uid="{00000000-0005-0000-0000-0000CD070000}"/>
    <cellStyle name="계산 17 6 5" xfId="993" xr:uid="{00000000-0005-0000-0000-0000CE070000}"/>
    <cellStyle name="계산 17 6 5 2" xfId="26209" xr:uid="{00000000-0005-0000-0000-0000CF070000}"/>
    <cellStyle name="계산 17 6 6" xfId="994" xr:uid="{00000000-0005-0000-0000-0000D0070000}"/>
    <cellStyle name="계산 17 6 6 2" xfId="26210" xr:uid="{00000000-0005-0000-0000-0000D1070000}"/>
    <cellStyle name="계산 17 6 7" xfId="26201" xr:uid="{00000000-0005-0000-0000-0000D2070000}"/>
    <cellStyle name="계산 17 7" xfId="995" xr:uid="{00000000-0005-0000-0000-0000D3070000}"/>
    <cellStyle name="계산 17 7 2" xfId="996" xr:uid="{00000000-0005-0000-0000-0000D4070000}"/>
    <cellStyle name="계산 17 7 2 2" xfId="997" xr:uid="{00000000-0005-0000-0000-0000D5070000}"/>
    <cellStyle name="계산 17 7 2 2 2" xfId="26213" xr:uid="{00000000-0005-0000-0000-0000D6070000}"/>
    <cellStyle name="계산 17 7 2 3" xfId="998" xr:uid="{00000000-0005-0000-0000-0000D7070000}"/>
    <cellStyle name="계산 17 7 2 3 2" xfId="26214" xr:uid="{00000000-0005-0000-0000-0000D8070000}"/>
    <cellStyle name="계산 17 7 2 4" xfId="999" xr:uid="{00000000-0005-0000-0000-0000D9070000}"/>
    <cellStyle name="계산 17 7 2 4 2" xfId="26215" xr:uid="{00000000-0005-0000-0000-0000DA070000}"/>
    <cellStyle name="계산 17 7 2 5" xfId="1000" xr:uid="{00000000-0005-0000-0000-0000DB070000}"/>
    <cellStyle name="계산 17 7 2 5 2" xfId="26216" xr:uid="{00000000-0005-0000-0000-0000DC070000}"/>
    <cellStyle name="계산 17 7 2 6" xfId="26212" xr:uid="{00000000-0005-0000-0000-0000DD070000}"/>
    <cellStyle name="계산 17 7 3" xfId="1001" xr:uid="{00000000-0005-0000-0000-0000DE070000}"/>
    <cellStyle name="계산 17 7 3 2" xfId="26217" xr:uid="{00000000-0005-0000-0000-0000DF070000}"/>
    <cellStyle name="계산 17 7 4" xfId="1002" xr:uid="{00000000-0005-0000-0000-0000E0070000}"/>
    <cellStyle name="계산 17 7 4 2" xfId="26218" xr:uid="{00000000-0005-0000-0000-0000E1070000}"/>
    <cellStyle name="계산 17 7 5" xfId="1003" xr:uid="{00000000-0005-0000-0000-0000E2070000}"/>
    <cellStyle name="계산 17 7 5 2" xfId="26219" xr:uid="{00000000-0005-0000-0000-0000E3070000}"/>
    <cellStyle name="계산 17 7 6" xfId="1004" xr:uid="{00000000-0005-0000-0000-0000E4070000}"/>
    <cellStyle name="계산 17 7 6 2" xfId="26220" xr:uid="{00000000-0005-0000-0000-0000E5070000}"/>
    <cellStyle name="계산 17 7 7" xfId="26211" xr:uid="{00000000-0005-0000-0000-0000E6070000}"/>
    <cellStyle name="계산 17 8" xfId="1005" xr:uid="{00000000-0005-0000-0000-0000E7070000}"/>
    <cellStyle name="계산 17 8 2" xfId="1006" xr:uid="{00000000-0005-0000-0000-0000E8070000}"/>
    <cellStyle name="계산 17 8 2 2" xfId="1007" xr:uid="{00000000-0005-0000-0000-0000E9070000}"/>
    <cellStyle name="계산 17 8 2 2 2" xfId="26223" xr:uid="{00000000-0005-0000-0000-0000EA070000}"/>
    <cellStyle name="계산 17 8 2 3" xfId="1008" xr:uid="{00000000-0005-0000-0000-0000EB070000}"/>
    <cellStyle name="계산 17 8 2 3 2" xfId="26224" xr:uid="{00000000-0005-0000-0000-0000EC070000}"/>
    <cellStyle name="계산 17 8 2 4" xfId="1009" xr:uid="{00000000-0005-0000-0000-0000ED070000}"/>
    <cellStyle name="계산 17 8 2 4 2" xfId="26225" xr:uid="{00000000-0005-0000-0000-0000EE070000}"/>
    <cellStyle name="계산 17 8 2 5" xfId="1010" xr:uid="{00000000-0005-0000-0000-0000EF070000}"/>
    <cellStyle name="계산 17 8 2 5 2" xfId="26226" xr:uid="{00000000-0005-0000-0000-0000F0070000}"/>
    <cellStyle name="계산 17 8 2 6" xfId="26222" xr:uid="{00000000-0005-0000-0000-0000F1070000}"/>
    <cellStyle name="계산 17 8 3" xfId="1011" xr:uid="{00000000-0005-0000-0000-0000F2070000}"/>
    <cellStyle name="계산 17 8 3 2" xfId="26227" xr:uid="{00000000-0005-0000-0000-0000F3070000}"/>
    <cellStyle name="계산 17 8 4" xfId="1012" xr:uid="{00000000-0005-0000-0000-0000F4070000}"/>
    <cellStyle name="계산 17 8 4 2" xfId="26228" xr:uid="{00000000-0005-0000-0000-0000F5070000}"/>
    <cellStyle name="계산 17 8 5" xfId="1013" xr:uid="{00000000-0005-0000-0000-0000F6070000}"/>
    <cellStyle name="계산 17 8 5 2" xfId="26229" xr:uid="{00000000-0005-0000-0000-0000F7070000}"/>
    <cellStyle name="계산 17 8 6" xfId="1014" xr:uid="{00000000-0005-0000-0000-0000F8070000}"/>
    <cellStyle name="계산 17 8 6 2" xfId="26230" xr:uid="{00000000-0005-0000-0000-0000F9070000}"/>
    <cellStyle name="계산 17 8 7" xfId="26221" xr:uid="{00000000-0005-0000-0000-0000FA070000}"/>
    <cellStyle name="계산 17 9" xfId="1015" xr:uid="{00000000-0005-0000-0000-0000FB070000}"/>
    <cellStyle name="계산 17 9 2" xfId="1016" xr:uid="{00000000-0005-0000-0000-0000FC070000}"/>
    <cellStyle name="계산 17 9 2 2" xfId="26232" xr:uid="{00000000-0005-0000-0000-0000FD070000}"/>
    <cellStyle name="계산 17 9 3" xfId="1017" xr:uid="{00000000-0005-0000-0000-0000FE070000}"/>
    <cellStyle name="계산 17 9 3 2" xfId="26233" xr:uid="{00000000-0005-0000-0000-0000FF070000}"/>
    <cellStyle name="계산 17 9 4" xfId="1018" xr:uid="{00000000-0005-0000-0000-000000080000}"/>
    <cellStyle name="계산 17 9 4 2" xfId="26234" xr:uid="{00000000-0005-0000-0000-000001080000}"/>
    <cellStyle name="계산 17 9 5" xfId="1019" xr:uid="{00000000-0005-0000-0000-000002080000}"/>
    <cellStyle name="계산 17 9 5 2" xfId="26235" xr:uid="{00000000-0005-0000-0000-000003080000}"/>
    <cellStyle name="계산 17 9 6" xfId="26231" xr:uid="{00000000-0005-0000-0000-000004080000}"/>
    <cellStyle name="계산 18" xfId="1020" xr:uid="{00000000-0005-0000-0000-000005080000}"/>
    <cellStyle name="계산 18 10" xfId="1021" xr:uid="{00000000-0005-0000-0000-000006080000}"/>
    <cellStyle name="계산 18 10 2" xfId="1022" xr:uid="{00000000-0005-0000-0000-000007080000}"/>
    <cellStyle name="계산 18 10 2 2" xfId="26238" xr:uid="{00000000-0005-0000-0000-000008080000}"/>
    <cellStyle name="계산 18 10 3" xfId="26237" xr:uid="{00000000-0005-0000-0000-000009080000}"/>
    <cellStyle name="계산 18 11" xfId="1023" xr:uid="{00000000-0005-0000-0000-00000A080000}"/>
    <cellStyle name="계산 18 11 2" xfId="1024" xr:uid="{00000000-0005-0000-0000-00000B080000}"/>
    <cellStyle name="계산 18 11 2 2" xfId="26240" xr:uid="{00000000-0005-0000-0000-00000C080000}"/>
    <cellStyle name="계산 18 11 3" xfId="26239" xr:uid="{00000000-0005-0000-0000-00000D080000}"/>
    <cellStyle name="계산 18 12" xfId="1025" xr:uid="{00000000-0005-0000-0000-00000E080000}"/>
    <cellStyle name="계산 18 12 2" xfId="1026" xr:uid="{00000000-0005-0000-0000-00000F080000}"/>
    <cellStyle name="계산 18 12 2 2" xfId="26242" xr:uid="{00000000-0005-0000-0000-000010080000}"/>
    <cellStyle name="계산 18 12 3" xfId="26241" xr:uid="{00000000-0005-0000-0000-000011080000}"/>
    <cellStyle name="계산 18 13" xfId="1027" xr:uid="{00000000-0005-0000-0000-000012080000}"/>
    <cellStyle name="계산 18 13 2" xfId="26243" xr:uid="{00000000-0005-0000-0000-000013080000}"/>
    <cellStyle name="계산 18 14" xfId="26236" xr:uid="{00000000-0005-0000-0000-000014080000}"/>
    <cellStyle name="계산 18 2" xfId="1028" xr:uid="{00000000-0005-0000-0000-000015080000}"/>
    <cellStyle name="계산 18 2 2" xfId="1029" xr:uid="{00000000-0005-0000-0000-000016080000}"/>
    <cellStyle name="계산 18 2 2 2" xfId="1030" xr:uid="{00000000-0005-0000-0000-000017080000}"/>
    <cellStyle name="계산 18 2 2 2 2" xfId="1031" xr:uid="{00000000-0005-0000-0000-000018080000}"/>
    <cellStyle name="계산 18 2 2 2 2 2" xfId="26247" xr:uid="{00000000-0005-0000-0000-000019080000}"/>
    <cellStyle name="계산 18 2 2 2 3" xfId="1032" xr:uid="{00000000-0005-0000-0000-00001A080000}"/>
    <cellStyle name="계산 18 2 2 2 3 2" xfId="26248" xr:uid="{00000000-0005-0000-0000-00001B080000}"/>
    <cellStyle name="계산 18 2 2 2 4" xfId="1033" xr:uid="{00000000-0005-0000-0000-00001C080000}"/>
    <cellStyle name="계산 18 2 2 2 4 2" xfId="26249" xr:uid="{00000000-0005-0000-0000-00001D080000}"/>
    <cellStyle name="계산 18 2 2 2 5" xfId="1034" xr:uid="{00000000-0005-0000-0000-00001E080000}"/>
    <cellStyle name="계산 18 2 2 2 5 2" xfId="26250" xr:uid="{00000000-0005-0000-0000-00001F080000}"/>
    <cellStyle name="계산 18 2 2 2 6" xfId="26246" xr:uid="{00000000-0005-0000-0000-000020080000}"/>
    <cellStyle name="계산 18 2 2 3" xfId="1035" xr:uid="{00000000-0005-0000-0000-000021080000}"/>
    <cellStyle name="계산 18 2 2 3 2" xfId="26251" xr:uid="{00000000-0005-0000-0000-000022080000}"/>
    <cellStyle name="계산 18 2 2 4" xfId="1036" xr:uid="{00000000-0005-0000-0000-000023080000}"/>
    <cellStyle name="계산 18 2 2 4 2" xfId="26252" xr:uid="{00000000-0005-0000-0000-000024080000}"/>
    <cellStyle name="계산 18 2 2 5" xfId="1037" xr:uid="{00000000-0005-0000-0000-000025080000}"/>
    <cellStyle name="계산 18 2 2 5 2" xfId="26253" xr:uid="{00000000-0005-0000-0000-000026080000}"/>
    <cellStyle name="계산 18 2 2 6" xfId="1038" xr:uid="{00000000-0005-0000-0000-000027080000}"/>
    <cellStyle name="계산 18 2 2 6 2" xfId="26254" xr:uid="{00000000-0005-0000-0000-000028080000}"/>
    <cellStyle name="계산 18 2 2 7" xfId="26245" xr:uid="{00000000-0005-0000-0000-000029080000}"/>
    <cellStyle name="계산 18 2 3" xfId="1039" xr:uid="{00000000-0005-0000-0000-00002A080000}"/>
    <cellStyle name="계산 18 2 3 2" xfId="1040" xr:uid="{00000000-0005-0000-0000-00002B080000}"/>
    <cellStyle name="계산 18 2 3 2 2" xfId="26256" xr:uid="{00000000-0005-0000-0000-00002C080000}"/>
    <cellStyle name="계산 18 2 3 3" xfId="1041" xr:uid="{00000000-0005-0000-0000-00002D080000}"/>
    <cellStyle name="계산 18 2 3 3 2" xfId="26257" xr:uid="{00000000-0005-0000-0000-00002E080000}"/>
    <cellStyle name="계산 18 2 3 4" xfId="1042" xr:uid="{00000000-0005-0000-0000-00002F080000}"/>
    <cellStyle name="계산 18 2 3 4 2" xfId="26258" xr:uid="{00000000-0005-0000-0000-000030080000}"/>
    <cellStyle name="계산 18 2 3 5" xfId="1043" xr:uid="{00000000-0005-0000-0000-000031080000}"/>
    <cellStyle name="계산 18 2 3 5 2" xfId="26259" xr:uid="{00000000-0005-0000-0000-000032080000}"/>
    <cellStyle name="계산 18 2 3 6" xfId="26255" xr:uid="{00000000-0005-0000-0000-000033080000}"/>
    <cellStyle name="계산 18 2 4" xfId="1044" xr:uid="{00000000-0005-0000-0000-000034080000}"/>
    <cellStyle name="계산 18 2 4 2" xfId="1045" xr:uid="{00000000-0005-0000-0000-000035080000}"/>
    <cellStyle name="계산 18 2 4 2 2" xfId="26261" xr:uid="{00000000-0005-0000-0000-000036080000}"/>
    <cellStyle name="계산 18 2 4 3" xfId="26260" xr:uid="{00000000-0005-0000-0000-000037080000}"/>
    <cellStyle name="계산 18 2 5" xfId="1046" xr:uid="{00000000-0005-0000-0000-000038080000}"/>
    <cellStyle name="계산 18 2 5 2" xfId="1047" xr:uid="{00000000-0005-0000-0000-000039080000}"/>
    <cellStyle name="계산 18 2 5 2 2" xfId="26263" xr:uid="{00000000-0005-0000-0000-00003A080000}"/>
    <cellStyle name="계산 18 2 5 3" xfId="26262" xr:uid="{00000000-0005-0000-0000-00003B080000}"/>
    <cellStyle name="계산 18 2 6" xfId="1048" xr:uid="{00000000-0005-0000-0000-00003C080000}"/>
    <cellStyle name="계산 18 2 6 2" xfId="1049" xr:uid="{00000000-0005-0000-0000-00003D080000}"/>
    <cellStyle name="계산 18 2 6 2 2" xfId="26265" xr:uid="{00000000-0005-0000-0000-00003E080000}"/>
    <cellStyle name="계산 18 2 6 3" xfId="26264" xr:uid="{00000000-0005-0000-0000-00003F080000}"/>
    <cellStyle name="계산 18 2 7" xfId="1050" xr:uid="{00000000-0005-0000-0000-000040080000}"/>
    <cellStyle name="계산 18 2 7 2" xfId="26266" xr:uid="{00000000-0005-0000-0000-000041080000}"/>
    <cellStyle name="계산 18 2 8" xfId="26244" xr:uid="{00000000-0005-0000-0000-000042080000}"/>
    <cellStyle name="계산 18 3" xfId="1051" xr:uid="{00000000-0005-0000-0000-000043080000}"/>
    <cellStyle name="계산 18 3 2" xfId="1052" xr:uid="{00000000-0005-0000-0000-000044080000}"/>
    <cellStyle name="계산 18 3 2 2" xfId="1053" xr:uid="{00000000-0005-0000-0000-000045080000}"/>
    <cellStyle name="계산 18 3 2 2 2" xfId="1054" xr:uid="{00000000-0005-0000-0000-000046080000}"/>
    <cellStyle name="계산 18 3 2 2 2 2" xfId="26270" xr:uid="{00000000-0005-0000-0000-000047080000}"/>
    <cellStyle name="계산 18 3 2 2 3" xfId="1055" xr:uid="{00000000-0005-0000-0000-000048080000}"/>
    <cellStyle name="계산 18 3 2 2 3 2" xfId="26271" xr:uid="{00000000-0005-0000-0000-000049080000}"/>
    <cellStyle name="계산 18 3 2 2 4" xfId="1056" xr:uid="{00000000-0005-0000-0000-00004A080000}"/>
    <cellStyle name="계산 18 3 2 2 4 2" xfId="26272" xr:uid="{00000000-0005-0000-0000-00004B080000}"/>
    <cellStyle name="계산 18 3 2 2 5" xfId="1057" xr:uid="{00000000-0005-0000-0000-00004C080000}"/>
    <cellStyle name="계산 18 3 2 2 5 2" xfId="26273" xr:uid="{00000000-0005-0000-0000-00004D080000}"/>
    <cellStyle name="계산 18 3 2 2 6" xfId="26269" xr:uid="{00000000-0005-0000-0000-00004E080000}"/>
    <cellStyle name="계산 18 3 2 3" xfId="1058" xr:uid="{00000000-0005-0000-0000-00004F080000}"/>
    <cellStyle name="계산 18 3 2 3 2" xfId="26274" xr:uid="{00000000-0005-0000-0000-000050080000}"/>
    <cellStyle name="계산 18 3 2 4" xfId="1059" xr:uid="{00000000-0005-0000-0000-000051080000}"/>
    <cellStyle name="계산 18 3 2 4 2" xfId="26275" xr:uid="{00000000-0005-0000-0000-000052080000}"/>
    <cellStyle name="계산 18 3 2 5" xfId="1060" xr:uid="{00000000-0005-0000-0000-000053080000}"/>
    <cellStyle name="계산 18 3 2 5 2" xfId="26276" xr:uid="{00000000-0005-0000-0000-000054080000}"/>
    <cellStyle name="계산 18 3 2 6" xfId="1061" xr:uid="{00000000-0005-0000-0000-000055080000}"/>
    <cellStyle name="계산 18 3 2 6 2" xfId="26277" xr:uid="{00000000-0005-0000-0000-000056080000}"/>
    <cellStyle name="계산 18 3 2 7" xfId="26268" xr:uid="{00000000-0005-0000-0000-000057080000}"/>
    <cellStyle name="계산 18 3 3" xfId="1062" xr:uid="{00000000-0005-0000-0000-000058080000}"/>
    <cellStyle name="계산 18 3 3 2" xfId="1063" xr:uid="{00000000-0005-0000-0000-000059080000}"/>
    <cellStyle name="계산 18 3 3 2 2" xfId="26279" xr:uid="{00000000-0005-0000-0000-00005A080000}"/>
    <cellStyle name="계산 18 3 3 3" xfId="1064" xr:uid="{00000000-0005-0000-0000-00005B080000}"/>
    <cellStyle name="계산 18 3 3 3 2" xfId="26280" xr:uid="{00000000-0005-0000-0000-00005C080000}"/>
    <cellStyle name="계산 18 3 3 4" xfId="1065" xr:uid="{00000000-0005-0000-0000-00005D080000}"/>
    <cellStyle name="계산 18 3 3 4 2" xfId="26281" xr:uid="{00000000-0005-0000-0000-00005E080000}"/>
    <cellStyle name="계산 18 3 3 5" xfId="1066" xr:uid="{00000000-0005-0000-0000-00005F080000}"/>
    <cellStyle name="계산 18 3 3 5 2" xfId="26282" xr:uid="{00000000-0005-0000-0000-000060080000}"/>
    <cellStyle name="계산 18 3 3 6" xfId="26278" xr:uid="{00000000-0005-0000-0000-000061080000}"/>
    <cellStyle name="계산 18 3 4" xfId="1067" xr:uid="{00000000-0005-0000-0000-000062080000}"/>
    <cellStyle name="계산 18 3 4 2" xfId="1068" xr:uid="{00000000-0005-0000-0000-000063080000}"/>
    <cellStyle name="계산 18 3 4 2 2" xfId="26284" xr:uid="{00000000-0005-0000-0000-000064080000}"/>
    <cellStyle name="계산 18 3 4 3" xfId="26283" xr:uid="{00000000-0005-0000-0000-000065080000}"/>
    <cellStyle name="계산 18 3 5" xfId="1069" xr:uid="{00000000-0005-0000-0000-000066080000}"/>
    <cellStyle name="계산 18 3 5 2" xfId="1070" xr:uid="{00000000-0005-0000-0000-000067080000}"/>
    <cellStyle name="계산 18 3 5 2 2" xfId="26286" xr:uid="{00000000-0005-0000-0000-000068080000}"/>
    <cellStyle name="계산 18 3 5 3" xfId="26285" xr:uid="{00000000-0005-0000-0000-000069080000}"/>
    <cellStyle name="계산 18 3 6" xfId="1071" xr:uid="{00000000-0005-0000-0000-00006A080000}"/>
    <cellStyle name="계산 18 3 6 2" xfId="1072" xr:uid="{00000000-0005-0000-0000-00006B080000}"/>
    <cellStyle name="계산 18 3 6 2 2" xfId="26288" xr:uid="{00000000-0005-0000-0000-00006C080000}"/>
    <cellStyle name="계산 18 3 6 3" xfId="26287" xr:uid="{00000000-0005-0000-0000-00006D080000}"/>
    <cellStyle name="계산 18 3 7" xfId="1073" xr:uid="{00000000-0005-0000-0000-00006E080000}"/>
    <cellStyle name="계산 18 3 7 2" xfId="26289" xr:uid="{00000000-0005-0000-0000-00006F080000}"/>
    <cellStyle name="계산 18 3 8" xfId="26267" xr:uid="{00000000-0005-0000-0000-000070080000}"/>
    <cellStyle name="계산 18 4" xfId="1074" xr:uid="{00000000-0005-0000-0000-000071080000}"/>
    <cellStyle name="계산 18 4 2" xfId="1075" xr:uid="{00000000-0005-0000-0000-000072080000}"/>
    <cellStyle name="계산 18 4 2 2" xfId="1076" xr:uid="{00000000-0005-0000-0000-000073080000}"/>
    <cellStyle name="계산 18 4 2 2 2" xfId="26292" xr:uid="{00000000-0005-0000-0000-000074080000}"/>
    <cellStyle name="계산 18 4 2 3" xfId="1077" xr:uid="{00000000-0005-0000-0000-000075080000}"/>
    <cellStyle name="계산 18 4 2 3 2" xfId="26293" xr:uid="{00000000-0005-0000-0000-000076080000}"/>
    <cellStyle name="계산 18 4 2 4" xfId="1078" xr:uid="{00000000-0005-0000-0000-000077080000}"/>
    <cellStyle name="계산 18 4 2 4 2" xfId="26294" xr:uid="{00000000-0005-0000-0000-000078080000}"/>
    <cellStyle name="계산 18 4 2 5" xfId="1079" xr:uid="{00000000-0005-0000-0000-000079080000}"/>
    <cellStyle name="계산 18 4 2 5 2" xfId="26295" xr:uid="{00000000-0005-0000-0000-00007A080000}"/>
    <cellStyle name="계산 18 4 2 6" xfId="26291" xr:uid="{00000000-0005-0000-0000-00007B080000}"/>
    <cellStyle name="계산 18 4 3" xfId="1080" xr:uid="{00000000-0005-0000-0000-00007C080000}"/>
    <cellStyle name="계산 18 4 3 2" xfId="26296" xr:uid="{00000000-0005-0000-0000-00007D080000}"/>
    <cellStyle name="계산 18 4 4" xfId="1081" xr:uid="{00000000-0005-0000-0000-00007E080000}"/>
    <cellStyle name="계산 18 4 4 2" xfId="26297" xr:uid="{00000000-0005-0000-0000-00007F080000}"/>
    <cellStyle name="계산 18 4 5" xfId="1082" xr:uid="{00000000-0005-0000-0000-000080080000}"/>
    <cellStyle name="계산 18 4 5 2" xfId="26298" xr:uid="{00000000-0005-0000-0000-000081080000}"/>
    <cellStyle name="계산 18 4 6" xfId="1083" xr:uid="{00000000-0005-0000-0000-000082080000}"/>
    <cellStyle name="계산 18 4 6 2" xfId="26299" xr:uid="{00000000-0005-0000-0000-000083080000}"/>
    <cellStyle name="계산 18 4 7" xfId="26290" xr:uid="{00000000-0005-0000-0000-000084080000}"/>
    <cellStyle name="계산 18 5" xfId="1084" xr:uid="{00000000-0005-0000-0000-000085080000}"/>
    <cellStyle name="계산 18 5 2" xfId="1085" xr:uid="{00000000-0005-0000-0000-000086080000}"/>
    <cellStyle name="계산 18 5 2 2" xfId="1086" xr:uid="{00000000-0005-0000-0000-000087080000}"/>
    <cellStyle name="계산 18 5 2 2 2" xfId="26302" xr:uid="{00000000-0005-0000-0000-000088080000}"/>
    <cellStyle name="계산 18 5 2 3" xfId="1087" xr:uid="{00000000-0005-0000-0000-000089080000}"/>
    <cellStyle name="계산 18 5 2 3 2" xfId="26303" xr:uid="{00000000-0005-0000-0000-00008A080000}"/>
    <cellStyle name="계산 18 5 2 4" xfId="1088" xr:uid="{00000000-0005-0000-0000-00008B080000}"/>
    <cellStyle name="계산 18 5 2 4 2" xfId="26304" xr:uid="{00000000-0005-0000-0000-00008C080000}"/>
    <cellStyle name="계산 18 5 2 5" xfId="1089" xr:uid="{00000000-0005-0000-0000-00008D080000}"/>
    <cellStyle name="계산 18 5 2 5 2" xfId="26305" xr:uid="{00000000-0005-0000-0000-00008E080000}"/>
    <cellStyle name="계산 18 5 2 6" xfId="26301" xr:uid="{00000000-0005-0000-0000-00008F080000}"/>
    <cellStyle name="계산 18 5 3" xfId="1090" xr:uid="{00000000-0005-0000-0000-000090080000}"/>
    <cellStyle name="계산 18 5 3 2" xfId="26306" xr:uid="{00000000-0005-0000-0000-000091080000}"/>
    <cellStyle name="계산 18 5 4" xfId="1091" xr:uid="{00000000-0005-0000-0000-000092080000}"/>
    <cellStyle name="계산 18 5 4 2" xfId="26307" xr:uid="{00000000-0005-0000-0000-000093080000}"/>
    <cellStyle name="계산 18 5 5" xfId="1092" xr:uid="{00000000-0005-0000-0000-000094080000}"/>
    <cellStyle name="계산 18 5 5 2" xfId="26308" xr:uid="{00000000-0005-0000-0000-000095080000}"/>
    <cellStyle name="계산 18 5 6" xfId="1093" xr:uid="{00000000-0005-0000-0000-000096080000}"/>
    <cellStyle name="계산 18 5 6 2" xfId="26309" xr:uid="{00000000-0005-0000-0000-000097080000}"/>
    <cellStyle name="계산 18 5 7" xfId="26300" xr:uid="{00000000-0005-0000-0000-000098080000}"/>
    <cellStyle name="계산 18 6" xfId="1094" xr:uid="{00000000-0005-0000-0000-000099080000}"/>
    <cellStyle name="계산 18 6 2" xfId="1095" xr:uid="{00000000-0005-0000-0000-00009A080000}"/>
    <cellStyle name="계산 18 6 2 2" xfId="1096" xr:uid="{00000000-0005-0000-0000-00009B080000}"/>
    <cellStyle name="계산 18 6 2 2 2" xfId="26312" xr:uid="{00000000-0005-0000-0000-00009C080000}"/>
    <cellStyle name="계산 18 6 2 3" xfId="1097" xr:uid="{00000000-0005-0000-0000-00009D080000}"/>
    <cellStyle name="계산 18 6 2 3 2" xfId="26313" xr:uid="{00000000-0005-0000-0000-00009E080000}"/>
    <cellStyle name="계산 18 6 2 4" xfId="1098" xr:uid="{00000000-0005-0000-0000-00009F080000}"/>
    <cellStyle name="계산 18 6 2 4 2" xfId="26314" xr:uid="{00000000-0005-0000-0000-0000A0080000}"/>
    <cellStyle name="계산 18 6 2 5" xfId="1099" xr:uid="{00000000-0005-0000-0000-0000A1080000}"/>
    <cellStyle name="계산 18 6 2 5 2" xfId="26315" xr:uid="{00000000-0005-0000-0000-0000A2080000}"/>
    <cellStyle name="계산 18 6 2 6" xfId="26311" xr:uid="{00000000-0005-0000-0000-0000A3080000}"/>
    <cellStyle name="계산 18 6 3" xfId="1100" xr:uid="{00000000-0005-0000-0000-0000A4080000}"/>
    <cellStyle name="계산 18 6 3 2" xfId="26316" xr:uid="{00000000-0005-0000-0000-0000A5080000}"/>
    <cellStyle name="계산 18 6 4" xfId="1101" xr:uid="{00000000-0005-0000-0000-0000A6080000}"/>
    <cellStyle name="계산 18 6 4 2" xfId="26317" xr:uid="{00000000-0005-0000-0000-0000A7080000}"/>
    <cellStyle name="계산 18 6 5" xfId="1102" xr:uid="{00000000-0005-0000-0000-0000A8080000}"/>
    <cellStyle name="계산 18 6 5 2" xfId="26318" xr:uid="{00000000-0005-0000-0000-0000A9080000}"/>
    <cellStyle name="계산 18 6 6" xfId="1103" xr:uid="{00000000-0005-0000-0000-0000AA080000}"/>
    <cellStyle name="계산 18 6 6 2" xfId="26319" xr:uid="{00000000-0005-0000-0000-0000AB080000}"/>
    <cellStyle name="계산 18 6 7" xfId="26310" xr:uid="{00000000-0005-0000-0000-0000AC080000}"/>
    <cellStyle name="계산 18 7" xfId="1104" xr:uid="{00000000-0005-0000-0000-0000AD080000}"/>
    <cellStyle name="계산 18 7 2" xfId="1105" xr:uid="{00000000-0005-0000-0000-0000AE080000}"/>
    <cellStyle name="계산 18 7 2 2" xfId="1106" xr:uid="{00000000-0005-0000-0000-0000AF080000}"/>
    <cellStyle name="계산 18 7 2 2 2" xfId="26322" xr:uid="{00000000-0005-0000-0000-0000B0080000}"/>
    <cellStyle name="계산 18 7 2 3" xfId="1107" xr:uid="{00000000-0005-0000-0000-0000B1080000}"/>
    <cellStyle name="계산 18 7 2 3 2" xfId="26323" xr:uid="{00000000-0005-0000-0000-0000B2080000}"/>
    <cellStyle name="계산 18 7 2 4" xfId="1108" xr:uid="{00000000-0005-0000-0000-0000B3080000}"/>
    <cellStyle name="계산 18 7 2 4 2" xfId="26324" xr:uid="{00000000-0005-0000-0000-0000B4080000}"/>
    <cellStyle name="계산 18 7 2 5" xfId="1109" xr:uid="{00000000-0005-0000-0000-0000B5080000}"/>
    <cellStyle name="계산 18 7 2 5 2" xfId="26325" xr:uid="{00000000-0005-0000-0000-0000B6080000}"/>
    <cellStyle name="계산 18 7 2 6" xfId="26321" xr:uid="{00000000-0005-0000-0000-0000B7080000}"/>
    <cellStyle name="계산 18 7 3" xfId="1110" xr:uid="{00000000-0005-0000-0000-0000B8080000}"/>
    <cellStyle name="계산 18 7 3 2" xfId="26326" xr:uid="{00000000-0005-0000-0000-0000B9080000}"/>
    <cellStyle name="계산 18 7 4" xfId="1111" xr:uid="{00000000-0005-0000-0000-0000BA080000}"/>
    <cellStyle name="계산 18 7 4 2" xfId="26327" xr:uid="{00000000-0005-0000-0000-0000BB080000}"/>
    <cellStyle name="계산 18 7 5" xfId="1112" xr:uid="{00000000-0005-0000-0000-0000BC080000}"/>
    <cellStyle name="계산 18 7 5 2" xfId="26328" xr:uid="{00000000-0005-0000-0000-0000BD080000}"/>
    <cellStyle name="계산 18 7 6" xfId="1113" xr:uid="{00000000-0005-0000-0000-0000BE080000}"/>
    <cellStyle name="계산 18 7 6 2" xfId="26329" xr:uid="{00000000-0005-0000-0000-0000BF080000}"/>
    <cellStyle name="계산 18 7 7" xfId="26320" xr:uid="{00000000-0005-0000-0000-0000C0080000}"/>
    <cellStyle name="계산 18 8" xfId="1114" xr:uid="{00000000-0005-0000-0000-0000C1080000}"/>
    <cellStyle name="계산 18 8 2" xfId="1115" xr:uid="{00000000-0005-0000-0000-0000C2080000}"/>
    <cellStyle name="계산 18 8 2 2" xfId="1116" xr:uid="{00000000-0005-0000-0000-0000C3080000}"/>
    <cellStyle name="계산 18 8 2 2 2" xfId="26332" xr:uid="{00000000-0005-0000-0000-0000C4080000}"/>
    <cellStyle name="계산 18 8 2 3" xfId="1117" xr:uid="{00000000-0005-0000-0000-0000C5080000}"/>
    <cellStyle name="계산 18 8 2 3 2" xfId="26333" xr:uid="{00000000-0005-0000-0000-0000C6080000}"/>
    <cellStyle name="계산 18 8 2 4" xfId="1118" xr:uid="{00000000-0005-0000-0000-0000C7080000}"/>
    <cellStyle name="계산 18 8 2 4 2" xfId="26334" xr:uid="{00000000-0005-0000-0000-0000C8080000}"/>
    <cellStyle name="계산 18 8 2 5" xfId="1119" xr:uid="{00000000-0005-0000-0000-0000C9080000}"/>
    <cellStyle name="계산 18 8 2 5 2" xfId="26335" xr:uid="{00000000-0005-0000-0000-0000CA080000}"/>
    <cellStyle name="계산 18 8 2 6" xfId="26331" xr:uid="{00000000-0005-0000-0000-0000CB080000}"/>
    <cellStyle name="계산 18 8 3" xfId="1120" xr:uid="{00000000-0005-0000-0000-0000CC080000}"/>
    <cellStyle name="계산 18 8 3 2" xfId="26336" xr:uid="{00000000-0005-0000-0000-0000CD080000}"/>
    <cellStyle name="계산 18 8 4" xfId="1121" xr:uid="{00000000-0005-0000-0000-0000CE080000}"/>
    <cellStyle name="계산 18 8 4 2" xfId="26337" xr:uid="{00000000-0005-0000-0000-0000CF080000}"/>
    <cellStyle name="계산 18 8 5" xfId="1122" xr:uid="{00000000-0005-0000-0000-0000D0080000}"/>
    <cellStyle name="계산 18 8 5 2" xfId="26338" xr:uid="{00000000-0005-0000-0000-0000D1080000}"/>
    <cellStyle name="계산 18 8 6" xfId="1123" xr:uid="{00000000-0005-0000-0000-0000D2080000}"/>
    <cellStyle name="계산 18 8 6 2" xfId="26339" xr:uid="{00000000-0005-0000-0000-0000D3080000}"/>
    <cellStyle name="계산 18 8 7" xfId="26330" xr:uid="{00000000-0005-0000-0000-0000D4080000}"/>
    <cellStyle name="계산 18 9" xfId="1124" xr:uid="{00000000-0005-0000-0000-0000D5080000}"/>
    <cellStyle name="계산 18 9 2" xfId="1125" xr:uid="{00000000-0005-0000-0000-0000D6080000}"/>
    <cellStyle name="계산 18 9 2 2" xfId="26341" xr:uid="{00000000-0005-0000-0000-0000D7080000}"/>
    <cellStyle name="계산 18 9 3" xfId="1126" xr:uid="{00000000-0005-0000-0000-0000D8080000}"/>
    <cellStyle name="계산 18 9 3 2" xfId="26342" xr:uid="{00000000-0005-0000-0000-0000D9080000}"/>
    <cellStyle name="계산 18 9 4" xfId="1127" xr:uid="{00000000-0005-0000-0000-0000DA080000}"/>
    <cellStyle name="계산 18 9 4 2" xfId="26343" xr:uid="{00000000-0005-0000-0000-0000DB080000}"/>
    <cellStyle name="계산 18 9 5" xfId="1128" xr:uid="{00000000-0005-0000-0000-0000DC080000}"/>
    <cellStyle name="계산 18 9 5 2" xfId="26344" xr:uid="{00000000-0005-0000-0000-0000DD080000}"/>
    <cellStyle name="계산 18 9 6" xfId="26340" xr:uid="{00000000-0005-0000-0000-0000DE080000}"/>
    <cellStyle name="계산 19" xfId="1129" xr:uid="{00000000-0005-0000-0000-0000DF080000}"/>
    <cellStyle name="계산 19 10" xfId="1130" xr:uid="{00000000-0005-0000-0000-0000E0080000}"/>
    <cellStyle name="계산 19 10 2" xfId="1131" xr:uid="{00000000-0005-0000-0000-0000E1080000}"/>
    <cellStyle name="계산 19 10 2 2" xfId="26347" xr:uid="{00000000-0005-0000-0000-0000E2080000}"/>
    <cellStyle name="계산 19 10 3" xfId="26346" xr:uid="{00000000-0005-0000-0000-0000E3080000}"/>
    <cellStyle name="계산 19 11" xfId="1132" xr:uid="{00000000-0005-0000-0000-0000E4080000}"/>
    <cellStyle name="계산 19 11 2" xfId="1133" xr:uid="{00000000-0005-0000-0000-0000E5080000}"/>
    <cellStyle name="계산 19 11 2 2" xfId="26349" xr:uid="{00000000-0005-0000-0000-0000E6080000}"/>
    <cellStyle name="계산 19 11 3" xfId="26348" xr:uid="{00000000-0005-0000-0000-0000E7080000}"/>
    <cellStyle name="계산 19 12" xfId="1134" xr:uid="{00000000-0005-0000-0000-0000E8080000}"/>
    <cellStyle name="계산 19 12 2" xfId="1135" xr:uid="{00000000-0005-0000-0000-0000E9080000}"/>
    <cellStyle name="계산 19 12 2 2" xfId="26351" xr:uid="{00000000-0005-0000-0000-0000EA080000}"/>
    <cellStyle name="계산 19 12 3" xfId="26350" xr:uid="{00000000-0005-0000-0000-0000EB080000}"/>
    <cellStyle name="계산 19 13" xfId="1136" xr:uid="{00000000-0005-0000-0000-0000EC080000}"/>
    <cellStyle name="계산 19 13 2" xfId="26352" xr:uid="{00000000-0005-0000-0000-0000ED080000}"/>
    <cellStyle name="계산 19 14" xfId="26345" xr:uid="{00000000-0005-0000-0000-0000EE080000}"/>
    <cellStyle name="계산 19 2" xfId="1137" xr:uid="{00000000-0005-0000-0000-0000EF080000}"/>
    <cellStyle name="계산 19 2 2" xfId="1138" xr:uid="{00000000-0005-0000-0000-0000F0080000}"/>
    <cellStyle name="계산 19 2 2 2" xfId="1139" xr:uid="{00000000-0005-0000-0000-0000F1080000}"/>
    <cellStyle name="계산 19 2 2 2 2" xfId="1140" xr:uid="{00000000-0005-0000-0000-0000F2080000}"/>
    <cellStyle name="계산 19 2 2 2 2 2" xfId="26356" xr:uid="{00000000-0005-0000-0000-0000F3080000}"/>
    <cellStyle name="계산 19 2 2 2 3" xfId="1141" xr:uid="{00000000-0005-0000-0000-0000F4080000}"/>
    <cellStyle name="계산 19 2 2 2 3 2" xfId="26357" xr:uid="{00000000-0005-0000-0000-0000F5080000}"/>
    <cellStyle name="계산 19 2 2 2 4" xfId="1142" xr:uid="{00000000-0005-0000-0000-0000F6080000}"/>
    <cellStyle name="계산 19 2 2 2 4 2" xfId="26358" xr:uid="{00000000-0005-0000-0000-0000F7080000}"/>
    <cellStyle name="계산 19 2 2 2 5" xfId="1143" xr:uid="{00000000-0005-0000-0000-0000F8080000}"/>
    <cellStyle name="계산 19 2 2 2 5 2" xfId="26359" xr:uid="{00000000-0005-0000-0000-0000F9080000}"/>
    <cellStyle name="계산 19 2 2 2 6" xfId="26355" xr:uid="{00000000-0005-0000-0000-0000FA080000}"/>
    <cellStyle name="계산 19 2 2 3" xfId="1144" xr:uid="{00000000-0005-0000-0000-0000FB080000}"/>
    <cellStyle name="계산 19 2 2 3 2" xfId="26360" xr:uid="{00000000-0005-0000-0000-0000FC080000}"/>
    <cellStyle name="계산 19 2 2 4" xfId="1145" xr:uid="{00000000-0005-0000-0000-0000FD080000}"/>
    <cellStyle name="계산 19 2 2 4 2" xfId="26361" xr:uid="{00000000-0005-0000-0000-0000FE080000}"/>
    <cellStyle name="계산 19 2 2 5" xfId="1146" xr:uid="{00000000-0005-0000-0000-0000FF080000}"/>
    <cellStyle name="계산 19 2 2 5 2" xfId="26362" xr:uid="{00000000-0005-0000-0000-000000090000}"/>
    <cellStyle name="계산 19 2 2 6" xfId="1147" xr:uid="{00000000-0005-0000-0000-000001090000}"/>
    <cellStyle name="계산 19 2 2 6 2" xfId="26363" xr:uid="{00000000-0005-0000-0000-000002090000}"/>
    <cellStyle name="계산 19 2 2 7" xfId="26354" xr:uid="{00000000-0005-0000-0000-000003090000}"/>
    <cellStyle name="계산 19 2 3" xfId="1148" xr:uid="{00000000-0005-0000-0000-000004090000}"/>
    <cellStyle name="계산 19 2 3 2" xfId="1149" xr:uid="{00000000-0005-0000-0000-000005090000}"/>
    <cellStyle name="계산 19 2 3 2 2" xfId="26365" xr:uid="{00000000-0005-0000-0000-000006090000}"/>
    <cellStyle name="계산 19 2 3 3" xfId="1150" xr:uid="{00000000-0005-0000-0000-000007090000}"/>
    <cellStyle name="계산 19 2 3 3 2" xfId="26366" xr:uid="{00000000-0005-0000-0000-000008090000}"/>
    <cellStyle name="계산 19 2 3 4" xfId="1151" xr:uid="{00000000-0005-0000-0000-000009090000}"/>
    <cellStyle name="계산 19 2 3 4 2" xfId="26367" xr:uid="{00000000-0005-0000-0000-00000A090000}"/>
    <cellStyle name="계산 19 2 3 5" xfId="1152" xr:uid="{00000000-0005-0000-0000-00000B090000}"/>
    <cellStyle name="계산 19 2 3 5 2" xfId="26368" xr:uid="{00000000-0005-0000-0000-00000C090000}"/>
    <cellStyle name="계산 19 2 3 6" xfId="26364" xr:uid="{00000000-0005-0000-0000-00000D090000}"/>
    <cellStyle name="계산 19 2 4" xfId="1153" xr:uid="{00000000-0005-0000-0000-00000E090000}"/>
    <cellStyle name="계산 19 2 4 2" xfId="1154" xr:uid="{00000000-0005-0000-0000-00000F090000}"/>
    <cellStyle name="계산 19 2 4 2 2" xfId="26370" xr:uid="{00000000-0005-0000-0000-000010090000}"/>
    <cellStyle name="계산 19 2 4 3" xfId="26369" xr:uid="{00000000-0005-0000-0000-000011090000}"/>
    <cellStyle name="계산 19 2 5" xfId="1155" xr:uid="{00000000-0005-0000-0000-000012090000}"/>
    <cellStyle name="계산 19 2 5 2" xfId="1156" xr:uid="{00000000-0005-0000-0000-000013090000}"/>
    <cellStyle name="계산 19 2 5 2 2" xfId="26372" xr:uid="{00000000-0005-0000-0000-000014090000}"/>
    <cellStyle name="계산 19 2 5 3" xfId="26371" xr:uid="{00000000-0005-0000-0000-000015090000}"/>
    <cellStyle name="계산 19 2 6" xfId="1157" xr:uid="{00000000-0005-0000-0000-000016090000}"/>
    <cellStyle name="계산 19 2 6 2" xfId="1158" xr:uid="{00000000-0005-0000-0000-000017090000}"/>
    <cellStyle name="계산 19 2 6 2 2" xfId="26374" xr:uid="{00000000-0005-0000-0000-000018090000}"/>
    <cellStyle name="계산 19 2 6 3" xfId="26373" xr:uid="{00000000-0005-0000-0000-000019090000}"/>
    <cellStyle name="계산 19 2 7" xfId="1159" xr:uid="{00000000-0005-0000-0000-00001A090000}"/>
    <cellStyle name="계산 19 2 7 2" xfId="26375" xr:uid="{00000000-0005-0000-0000-00001B090000}"/>
    <cellStyle name="계산 19 2 8" xfId="26353" xr:uid="{00000000-0005-0000-0000-00001C090000}"/>
    <cellStyle name="계산 19 3" xfId="1160" xr:uid="{00000000-0005-0000-0000-00001D090000}"/>
    <cellStyle name="계산 19 3 2" xfId="1161" xr:uid="{00000000-0005-0000-0000-00001E090000}"/>
    <cellStyle name="계산 19 3 2 2" xfId="1162" xr:uid="{00000000-0005-0000-0000-00001F090000}"/>
    <cellStyle name="계산 19 3 2 2 2" xfId="1163" xr:uid="{00000000-0005-0000-0000-000020090000}"/>
    <cellStyle name="계산 19 3 2 2 2 2" xfId="26379" xr:uid="{00000000-0005-0000-0000-000021090000}"/>
    <cellStyle name="계산 19 3 2 2 3" xfId="1164" xr:uid="{00000000-0005-0000-0000-000022090000}"/>
    <cellStyle name="계산 19 3 2 2 3 2" xfId="26380" xr:uid="{00000000-0005-0000-0000-000023090000}"/>
    <cellStyle name="계산 19 3 2 2 4" xfId="1165" xr:uid="{00000000-0005-0000-0000-000024090000}"/>
    <cellStyle name="계산 19 3 2 2 4 2" xfId="26381" xr:uid="{00000000-0005-0000-0000-000025090000}"/>
    <cellStyle name="계산 19 3 2 2 5" xfId="1166" xr:uid="{00000000-0005-0000-0000-000026090000}"/>
    <cellStyle name="계산 19 3 2 2 5 2" xfId="26382" xr:uid="{00000000-0005-0000-0000-000027090000}"/>
    <cellStyle name="계산 19 3 2 2 6" xfId="26378" xr:uid="{00000000-0005-0000-0000-000028090000}"/>
    <cellStyle name="계산 19 3 2 3" xfId="1167" xr:uid="{00000000-0005-0000-0000-000029090000}"/>
    <cellStyle name="계산 19 3 2 3 2" xfId="26383" xr:uid="{00000000-0005-0000-0000-00002A090000}"/>
    <cellStyle name="계산 19 3 2 4" xfId="1168" xr:uid="{00000000-0005-0000-0000-00002B090000}"/>
    <cellStyle name="계산 19 3 2 4 2" xfId="26384" xr:uid="{00000000-0005-0000-0000-00002C090000}"/>
    <cellStyle name="계산 19 3 2 5" xfId="1169" xr:uid="{00000000-0005-0000-0000-00002D090000}"/>
    <cellStyle name="계산 19 3 2 5 2" xfId="26385" xr:uid="{00000000-0005-0000-0000-00002E090000}"/>
    <cellStyle name="계산 19 3 2 6" xfId="1170" xr:uid="{00000000-0005-0000-0000-00002F090000}"/>
    <cellStyle name="계산 19 3 2 6 2" xfId="26386" xr:uid="{00000000-0005-0000-0000-000030090000}"/>
    <cellStyle name="계산 19 3 2 7" xfId="26377" xr:uid="{00000000-0005-0000-0000-000031090000}"/>
    <cellStyle name="계산 19 3 3" xfId="1171" xr:uid="{00000000-0005-0000-0000-000032090000}"/>
    <cellStyle name="계산 19 3 3 2" xfId="1172" xr:uid="{00000000-0005-0000-0000-000033090000}"/>
    <cellStyle name="계산 19 3 3 2 2" xfId="26388" xr:uid="{00000000-0005-0000-0000-000034090000}"/>
    <cellStyle name="계산 19 3 3 3" xfId="1173" xr:uid="{00000000-0005-0000-0000-000035090000}"/>
    <cellStyle name="계산 19 3 3 3 2" xfId="26389" xr:uid="{00000000-0005-0000-0000-000036090000}"/>
    <cellStyle name="계산 19 3 3 4" xfId="1174" xr:uid="{00000000-0005-0000-0000-000037090000}"/>
    <cellStyle name="계산 19 3 3 4 2" xfId="26390" xr:uid="{00000000-0005-0000-0000-000038090000}"/>
    <cellStyle name="계산 19 3 3 5" xfId="1175" xr:uid="{00000000-0005-0000-0000-000039090000}"/>
    <cellStyle name="계산 19 3 3 5 2" xfId="26391" xr:uid="{00000000-0005-0000-0000-00003A090000}"/>
    <cellStyle name="계산 19 3 3 6" xfId="26387" xr:uid="{00000000-0005-0000-0000-00003B090000}"/>
    <cellStyle name="계산 19 3 4" xfId="1176" xr:uid="{00000000-0005-0000-0000-00003C090000}"/>
    <cellStyle name="계산 19 3 4 2" xfId="1177" xr:uid="{00000000-0005-0000-0000-00003D090000}"/>
    <cellStyle name="계산 19 3 4 2 2" xfId="26393" xr:uid="{00000000-0005-0000-0000-00003E090000}"/>
    <cellStyle name="계산 19 3 4 3" xfId="26392" xr:uid="{00000000-0005-0000-0000-00003F090000}"/>
    <cellStyle name="계산 19 3 5" xfId="1178" xr:uid="{00000000-0005-0000-0000-000040090000}"/>
    <cellStyle name="계산 19 3 5 2" xfId="1179" xr:uid="{00000000-0005-0000-0000-000041090000}"/>
    <cellStyle name="계산 19 3 5 2 2" xfId="26395" xr:uid="{00000000-0005-0000-0000-000042090000}"/>
    <cellStyle name="계산 19 3 5 3" xfId="26394" xr:uid="{00000000-0005-0000-0000-000043090000}"/>
    <cellStyle name="계산 19 3 6" xfId="1180" xr:uid="{00000000-0005-0000-0000-000044090000}"/>
    <cellStyle name="계산 19 3 6 2" xfId="1181" xr:uid="{00000000-0005-0000-0000-000045090000}"/>
    <cellStyle name="계산 19 3 6 2 2" xfId="26397" xr:uid="{00000000-0005-0000-0000-000046090000}"/>
    <cellStyle name="계산 19 3 6 3" xfId="26396" xr:uid="{00000000-0005-0000-0000-000047090000}"/>
    <cellStyle name="계산 19 3 7" xfId="1182" xr:uid="{00000000-0005-0000-0000-000048090000}"/>
    <cellStyle name="계산 19 3 7 2" xfId="26398" xr:uid="{00000000-0005-0000-0000-000049090000}"/>
    <cellStyle name="계산 19 3 8" xfId="26376" xr:uid="{00000000-0005-0000-0000-00004A090000}"/>
    <cellStyle name="계산 19 4" xfId="1183" xr:uid="{00000000-0005-0000-0000-00004B090000}"/>
    <cellStyle name="계산 19 4 2" xfId="1184" xr:uid="{00000000-0005-0000-0000-00004C090000}"/>
    <cellStyle name="계산 19 4 2 2" xfId="1185" xr:uid="{00000000-0005-0000-0000-00004D090000}"/>
    <cellStyle name="계산 19 4 2 2 2" xfId="26401" xr:uid="{00000000-0005-0000-0000-00004E090000}"/>
    <cellStyle name="계산 19 4 2 3" xfId="1186" xr:uid="{00000000-0005-0000-0000-00004F090000}"/>
    <cellStyle name="계산 19 4 2 3 2" xfId="26402" xr:uid="{00000000-0005-0000-0000-000050090000}"/>
    <cellStyle name="계산 19 4 2 4" xfId="1187" xr:uid="{00000000-0005-0000-0000-000051090000}"/>
    <cellStyle name="계산 19 4 2 4 2" xfId="26403" xr:uid="{00000000-0005-0000-0000-000052090000}"/>
    <cellStyle name="계산 19 4 2 5" xfId="1188" xr:uid="{00000000-0005-0000-0000-000053090000}"/>
    <cellStyle name="계산 19 4 2 5 2" xfId="26404" xr:uid="{00000000-0005-0000-0000-000054090000}"/>
    <cellStyle name="계산 19 4 2 6" xfId="26400" xr:uid="{00000000-0005-0000-0000-000055090000}"/>
    <cellStyle name="계산 19 4 3" xfId="1189" xr:uid="{00000000-0005-0000-0000-000056090000}"/>
    <cellStyle name="계산 19 4 3 2" xfId="26405" xr:uid="{00000000-0005-0000-0000-000057090000}"/>
    <cellStyle name="계산 19 4 4" xfId="1190" xr:uid="{00000000-0005-0000-0000-000058090000}"/>
    <cellStyle name="계산 19 4 4 2" xfId="26406" xr:uid="{00000000-0005-0000-0000-000059090000}"/>
    <cellStyle name="계산 19 4 5" xfId="1191" xr:uid="{00000000-0005-0000-0000-00005A090000}"/>
    <cellStyle name="계산 19 4 5 2" xfId="26407" xr:uid="{00000000-0005-0000-0000-00005B090000}"/>
    <cellStyle name="계산 19 4 6" xfId="1192" xr:uid="{00000000-0005-0000-0000-00005C090000}"/>
    <cellStyle name="계산 19 4 6 2" xfId="26408" xr:uid="{00000000-0005-0000-0000-00005D090000}"/>
    <cellStyle name="계산 19 4 7" xfId="26399" xr:uid="{00000000-0005-0000-0000-00005E090000}"/>
    <cellStyle name="계산 19 5" xfId="1193" xr:uid="{00000000-0005-0000-0000-00005F090000}"/>
    <cellStyle name="계산 19 5 2" xfId="1194" xr:uid="{00000000-0005-0000-0000-000060090000}"/>
    <cellStyle name="계산 19 5 2 2" xfId="1195" xr:uid="{00000000-0005-0000-0000-000061090000}"/>
    <cellStyle name="계산 19 5 2 2 2" xfId="26411" xr:uid="{00000000-0005-0000-0000-000062090000}"/>
    <cellStyle name="계산 19 5 2 3" xfId="1196" xr:uid="{00000000-0005-0000-0000-000063090000}"/>
    <cellStyle name="계산 19 5 2 3 2" xfId="26412" xr:uid="{00000000-0005-0000-0000-000064090000}"/>
    <cellStyle name="계산 19 5 2 4" xfId="1197" xr:uid="{00000000-0005-0000-0000-000065090000}"/>
    <cellStyle name="계산 19 5 2 4 2" xfId="26413" xr:uid="{00000000-0005-0000-0000-000066090000}"/>
    <cellStyle name="계산 19 5 2 5" xfId="1198" xr:uid="{00000000-0005-0000-0000-000067090000}"/>
    <cellStyle name="계산 19 5 2 5 2" xfId="26414" xr:uid="{00000000-0005-0000-0000-000068090000}"/>
    <cellStyle name="계산 19 5 2 6" xfId="26410" xr:uid="{00000000-0005-0000-0000-000069090000}"/>
    <cellStyle name="계산 19 5 3" xfId="1199" xr:uid="{00000000-0005-0000-0000-00006A090000}"/>
    <cellStyle name="계산 19 5 3 2" xfId="26415" xr:uid="{00000000-0005-0000-0000-00006B090000}"/>
    <cellStyle name="계산 19 5 4" xfId="1200" xr:uid="{00000000-0005-0000-0000-00006C090000}"/>
    <cellStyle name="계산 19 5 4 2" xfId="26416" xr:uid="{00000000-0005-0000-0000-00006D090000}"/>
    <cellStyle name="계산 19 5 5" xfId="1201" xr:uid="{00000000-0005-0000-0000-00006E090000}"/>
    <cellStyle name="계산 19 5 5 2" xfId="26417" xr:uid="{00000000-0005-0000-0000-00006F090000}"/>
    <cellStyle name="계산 19 5 6" xfId="1202" xr:uid="{00000000-0005-0000-0000-000070090000}"/>
    <cellStyle name="계산 19 5 6 2" xfId="26418" xr:uid="{00000000-0005-0000-0000-000071090000}"/>
    <cellStyle name="계산 19 5 7" xfId="26409" xr:uid="{00000000-0005-0000-0000-000072090000}"/>
    <cellStyle name="계산 19 6" xfId="1203" xr:uid="{00000000-0005-0000-0000-000073090000}"/>
    <cellStyle name="계산 19 6 2" xfId="1204" xr:uid="{00000000-0005-0000-0000-000074090000}"/>
    <cellStyle name="계산 19 6 2 2" xfId="1205" xr:uid="{00000000-0005-0000-0000-000075090000}"/>
    <cellStyle name="계산 19 6 2 2 2" xfId="26421" xr:uid="{00000000-0005-0000-0000-000076090000}"/>
    <cellStyle name="계산 19 6 2 3" xfId="1206" xr:uid="{00000000-0005-0000-0000-000077090000}"/>
    <cellStyle name="계산 19 6 2 3 2" xfId="26422" xr:uid="{00000000-0005-0000-0000-000078090000}"/>
    <cellStyle name="계산 19 6 2 4" xfId="1207" xr:uid="{00000000-0005-0000-0000-000079090000}"/>
    <cellStyle name="계산 19 6 2 4 2" xfId="26423" xr:uid="{00000000-0005-0000-0000-00007A090000}"/>
    <cellStyle name="계산 19 6 2 5" xfId="1208" xr:uid="{00000000-0005-0000-0000-00007B090000}"/>
    <cellStyle name="계산 19 6 2 5 2" xfId="26424" xr:uid="{00000000-0005-0000-0000-00007C090000}"/>
    <cellStyle name="계산 19 6 2 6" xfId="26420" xr:uid="{00000000-0005-0000-0000-00007D090000}"/>
    <cellStyle name="계산 19 6 3" xfId="1209" xr:uid="{00000000-0005-0000-0000-00007E090000}"/>
    <cellStyle name="계산 19 6 3 2" xfId="26425" xr:uid="{00000000-0005-0000-0000-00007F090000}"/>
    <cellStyle name="계산 19 6 4" xfId="1210" xr:uid="{00000000-0005-0000-0000-000080090000}"/>
    <cellStyle name="계산 19 6 4 2" xfId="26426" xr:uid="{00000000-0005-0000-0000-000081090000}"/>
    <cellStyle name="계산 19 6 5" xfId="1211" xr:uid="{00000000-0005-0000-0000-000082090000}"/>
    <cellStyle name="계산 19 6 5 2" xfId="26427" xr:uid="{00000000-0005-0000-0000-000083090000}"/>
    <cellStyle name="계산 19 6 6" xfId="1212" xr:uid="{00000000-0005-0000-0000-000084090000}"/>
    <cellStyle name="계산 19 6 6 2" xfId="26428" xr:uid="{00000000-0005-0000-0000-000085090000}"/>
    <cellStyle name="계산 19 6 7" xfId="26419" xr:uid="{00000000-0005-0000-0000-000086090000}"/>
    <cellStyle name="계산 19 7" xfId="1213" xr:uid="{00000000-0005-0000-0000-000087090000}"/>
    <cellStyle name="계산 19 7 2" xfId="1214" xr:uid="{00000000-0005-0000-0000-000088090000}"/>
    <cellStyle name="계산 19 7 2 2" xfId="1215" xr:uid="{00000000-0005-0000-0000-000089090000}"/>
    <cellStyle name="계산 19 7 2 2 2" xfId="26431" xr:uid="{00000000-0005-0000-0000-00008A090000}"/>
    <cellStyle name="계산 19 7 2 3" xfId="1216" xr:uid="{00000000-0005-0000-0000-00008B090000}"/>
    <cellStyle name="계산 19 7 2 3 2" xfId="26432" xr:uid="{00000000-0005-0000-0000-00008C090000}"/>
    <cellStyle name="계산 19 7 2 4" xfId="1217" xr:uid="{00000000-0005-0000-0000-00008D090000}"/>
    <cellStyle name="계산 19 7 2 4 2" xfId="26433" xr:uid="{00000000-0005-0000-0000-00008E090000}"/>
    <cellStyle name="계산 19 7 2 5" xfId="1218" xr:uid="{00000000-0005-0000-0000-00008F090000}"/>
    <cellStyle name="계산 19 7 2 5 2" xfId="26434" xr:uid="{00000000-0005-0000-0000-000090090000}"/>
    <cellStyle name="계산 19 7 2 6" xfId="26430" xr:uid="{00000000-0005-0000-0000-000091090000}"/>
    <cellStyle name="계산 19 7 3" xfId="1219" xr:uid="{00000000-0005-0000-0000-000092090000}"/>
    <cellStyle name="계산 19 7 3 2" xfId="26435" xr:uid="{00000000-0005-0000-0000-000093090000}"/>
    <cellStyle name="계산 19 7 4" xfId="1220" xr:uid="{00000000-0005-0000-0000-000094090000}"/>
    <cellStyle name="계산 19 7 4 2" xfId="26436" xr:uid="{00000000-0005-0000-0000-000095090000}"/>
    <cellStyle name="계산 19 7 5" xfId="1221" xr:uid="{00000000-0005-0000-0000-000096090000}"/>
    <cellStyle name="계산 19 7 5 2" xfId="26437" xr:uid="{00000000-0005-0000-0000-000097090000}"/>
    <cellStyle name="계산 19 7 6" xfId="1222" xr:uid="{00000000-0005-0000-0000-000098090000}"/>
    <cellStyle name="계산 19 7 6 2" xfId="26438" xr:uid="{00000000-0005-0000-0000-000099090000}"/>
    <cellStyle name="계산 19 7 7" xfId="26429" xr:uid="{00000000-0005-0000-0000-00009A090000}"/>
    <cellStyle name="계산 19 8" xfId="1223" xr:uid="{00000000-0005-0000-0000-00009B090000}"/>
    <cellStyle name="계산 19 8 2" xfId="1224" xr:uid="{00000000-0005-0000-0000-00009C090000}"/>
    <cellStyle name="계산 19 8 2 2" xfId="1225" xr:uid="{00000000-0005-0000-0000-00009D090000}"/>
    <cellStyle name="계산 19 8 2 2 2" xfId="26441" xr:uid="{00000000-0005-0000-0000-00009E090000}"/>
    <cellStyle name="계산 19 8 2 3" xfId="1226" xr:uid="{00000000-0005-0000-0000-00009F090000}"/>
    <cellStyle name="계산 19 8 2 3 2" xfId="26442" xr:uid="{00000000-0005-0000-0000-0000A0090000}"/>
    <cellStyle name="계산 19 8 2 4" xfId="1227" xr:uid="{00000000-0005-0000-0000-0000A1090000}"/>
    <cellStyle name="계산 19 8 2 4 2" xfId="26443" xr:uid="{00000000-0005-0000-0000-0000A2090000}"/>
    <cellStyle name="계산 19 8 2 5" xfId="1228" xr:uid="{00000000-0005-0000-0000-0000A3090000}"/>
    <cellStyle name="계산 19 8 2 5 2" xfId="26444" xr:uid="{00000000-0005-0000-0000-0000A4090000}"/>
    <cellStyle name="계산 19 8 2 6" xfId="26440" xr:uid="{00000000-0005-0000-0000-0000A5090000}"/>
    <cellStyle name="계산 19 8 3" xfId="1229" xr:uid="{00000000-0005-0000-0000-0000A6090000}"/>
    <cellStyle name="계산 19 8 3 2" xfId="26445" xr:uid="{00000000-0005-0000-0000-0000A7090000}"/>
    <cellStyle name="계산 19 8 4" xfId="1230" xr:uid="{00000000-0005-0000-0000-0000A8090000}"/>
    <cellStyle name="계산 19 8 4 2" xfId="26446" xr:uid="{00000000-0005-0000-0000-0000A9090000}"/>
    <cellStyle name="계산 19 8 5" xfId="1231" xr:uid="{00000000-0005-0000-0000-0000AA090000}"/>
    <cellStyle name="계산 19 8 5 2" xfId="26447" xr:uid="{00000000-0005-0000-0000-0000AB090000}"/>
    <cellStyle name="계산 19 8 6" xfId="1232" xr:uid="{00000000-0005-0000-0000-0000AC090000}"/>
    <cellStyle name="계산 19 8 6 2" xfId="26448" xr:uid="{00000000-0005-0000-0000-0000AD090000}"/>
    <cellStyle name="계산 19 8 7" xfId="26439" xr:uid="{00000000-0005-0000-0000-0000AE090000}"/>
    <cellStyle name="계산 19 9" xfId="1233" xr:uid="{00000000-0005-0000-0000-0000AF090000}"/>
    <cellStyle name="계산 19 9 2" xfId="1234" xr:uid="{00000000-0005-0000-0000-0000B0090000}"/>
    <cellStyle name="계산 19 9 2 2" xfId="26450" xr:uid="{00000000-0005-0000-0000-0000B1090000}"/>
    <cellStyle name="계산 19 9 3" xfId="1235" xr:uid="{00000000-0005-0000-0000-0000B2090000}"/>
    <cellStyle name="계산 19 9 3 2" xfId="26451" xr:uid="{00000000-0005-0000-0000-0000B3090000}"/>
    <cellStyle name="계산 19 9 4" xfId="1236" xr:uid="{00000000-0005-0000-0000-0000B4090000}"/>
    <cellStyle name="계산 19 9 4 2" xfId="26452" xr:uid="{00000000-0005-0000-0000-0000B5090000}"/>
    <cellStyle name="계산 19 9 5" xfId="1237" xr:uid="{00000000-0005-0000-0000-0000B6090000}"/>
    <cellStyle name="계산 19 9 5 2" xfId="26453" xr:uid="{00000000-0005-0000-0000-0000B7090000}"/>
    <cellStyle name="계산 19 9 6" xfId="26449" xr:uid="{00000000-0005-0000-0000-0000B8090000}"/>
    <cellStyle name="계산 2" xfId="1238" xr:uid="{00000000-0005-0000-0000-0000B9090000}"/>
    <cellStyle name="계산 2 10" xfId="1239" xr:uid="{00000000-0005-0000-0000-0000BA090000}"/>
    <cellStyle name="계산 2 10 2" xfId="1240" xr:uid="{00000000-0005-0000-0000-0000BB090000}"/>
    <cellStyle name="계산 2 10 2 2" xfId="1241" xr:uid="{00000000-0005-0000-0000-0000BC090000}"/>
    <cellStyle name="계산 2 10 2 2 2" xfId="26457" xr:uid="{00000000-0005-0000-0000-0000BD090000}"/>
    <cellStyle name="계산 2 10 2 3" xfId="1242" xr:uid="{00000000-0005-0000-0000-0000BE090000}"/>
    <cellStyle name="계산 2 10 2 3 2" xfId="26458" xr:uid="{00000000-0005-0000-0000-0000BF090000}"/>
    <cellStyle name="계산 2 10 2 4" xfId="1243" xr:uid="{00000000-0005-0000-0000-0000C0090000}"/>
    <cellStyle name="계산 2 10 2 4 2" xfId="26459" xr:uid="{00000000-0005-0000-0000-0000C1090000}"/>
    <cellStyle name="계산 2 10 2 5" xfId="1244" xr:uid="{00000000-0005-0000-0000-0000C2090000}"/>
    <cellStyle name="계산 2 10 2 5 2" xfId="26460" xr:uid="{00000000-0005-0000-0000-0000C3090000}"/>
    <cellStyle name="계산 2 10 2 6" xfId="26456" xr:uid="{00000000-0005-0000-0000-0000C4090000}"/>
    <cellStyle name="계산 2 10 3" xfId="1245" xr:uid="{00000000-0005-0000-0000-0000C5090000}"/>
    <cellStyle name="계산 2 10 3 2" xfId="1246" xr:uid="{00000000-0005-0000-0000-0000C6090000}"/>
    <cellStyle name="계산 2 10 3 2 2" xfId="26462" xr:uid="{00000000-0005-0000-0000-0000C7090000}"/>
    <cellStyle name="계산 2 10 3 3" xfId="1247" xr:uid="{00000000-0005-0000-0000-0000C8090000}"/>
    <cellStyle name="계산 2 10 3 3 2" xfId="26463" xr:uid="{00000000-0005-0000-0000-0000C9090000}"/>
    <cellStyle name="계산 2 10 3 4" xfId="1248" xr:uid="{00000000-0005-0000-0000-0000CA090000}"/>
    <cellStyle name="계산 2 10 3 4 2" xfId="26464" xr:uid="{00000000-0005-0000-0000-0000CB090000}"/>
    <cellStyle name="계산 2 10 3 5" xfId="1249" xr:uid="{00000000-0005-0000-0000-0000CC090000}"/>
    <cellStyle name="계산 2 10 3 5 2" xfId="26465" xr:uid="{00000000-0005-0000-0000-0000CD090000}"/>
    <cellStyle name="계산 2 10 3 6" xfId="26461" xr:uid="{00000000-0005-0000-0000-0000CE090000}"/>
    <cellStyle name="계산 2 10 4" xfId="1250" xr:uid="{00000000-0005-0000-0000-0000CF090000}"/>
    <cellStyle name="계산 2 10 4 2" xfId="26466" xr:uid="{00000000-0005-0000-0000-0000D0090000}"/>
    <cellStyle name="계산 2 10 5" xfId="1251" xr:uid="{00000000-0005-0000-0000-0000D1090000}"/>
    <cellStyle name="계산 2 10 5 2" xfId="26467" xr:uid="{00000000-0005-0000-0000-0000D2090000}"/>
    <cellStyle name="계산 2 10 6" xfId="1252" xr:uid="{00000000-0005-0000-0000-0000D3090000}"/>
    <cellStyle name="계산 2 10 6 2" xfId="26468" xr:uid="{00000000-0005-0000-0000-0000D4090000}"/>
    <cellStyle name="계산 2 10 7" xfId="1253" xr:uid="{00000000-0005-0000-0000-0000D5090000}"/>
    <cellStyle name="계산 2 10 7 2" xfId="26469" xr:uid="{00000000-0005-0000-0000-0000D6090000}"/>
    <cellStyle name="계산 2 10 8" xfId="26455" xr:uid="{00000000-0005-0000-0000-0000D7090000}"/>
    <cellStyle name="계산 2 11" xfId="1254" xr:uid="{00000000-0005-0000-0000-0000D8090000}"/>
    <cellStyle name="계산 2 11 2" xfId="1255" xr:uid="{00000000-0005-0000-0000-0000D9090000}"/>
    <cellStyle name="계산 2 11 2 2" xfId="26471" xr:uid="{00000000-0005-0000-0000-0000DA090000}"/>
    <cellStyle name="계산 2 11 3" xfId="1256" xr:uid="{00000000-0005-0000-0000-0000DB090000}"/>
    <cellStyle name="계산 2 11 3 2" xfId="26472" xr:uid="{00000000-0005-0000-0000-0000DC090000}"/>
    <cellStyle name="계산 2 11 4" xfId="1257" xr:uid="{00000000-0005-0000-0000-0000DD090000}"/>
    <cellStyle name="계산 2 11 4 2" xfId="26473" xr:uid="{00000000-0005-0000-0000-0000DE090000}"/>
    <cellStyle name="계산 2 11 5" xfId="1258" xr:uid="{00000000-0005-0000-0000-0000DF090000}"/>
    <cellStyle name="계산 2 11 5 2" xfId="26474" xr:uid="{00000000-0005-0000-0000-0000E0090000}"/>
    <cellStyle name="계산 2 11 6" xfId="26470" xr:uid="{00000000-0005-0000-0000-0000E1090000}"/>
    <cellStyle name="계산 2 12" xfId="1259" xr:uid="{00000000-0005-0000-0000-0000E2090000}"/>
    <cellStyle name="계산 2 12 2" xfId="1260" xr:uid="{00000000-0005-0000-0000-0000E3090000}"/>
    <cellStyle name="계산 2 12 2 2" xfId="26476" xr:uid="{00000000-0005-0000-0000-0000E4090000}"/>
    <cellStyle name="계산 2 12 3" xfId="1261" xr:uid="{00000000-0005-0000-0000-0000E5090000}"/>
    <cellStyle name="계산 2 12 3 2" xfId="26477" xr:uid="{00000000-0005-0000-0000-0000E6090000}"/>
    <cellStyle name="계산 2 12 4" xfId="1262" xr:uid="{00000000-0005-0000-0000-0000E7090000}"/>
    <cellStyle name="계산 2 12 4 2" xfId="26478" xr:uid="{00000000-0005-0000-0000-0000E8090000}"/>
    <cellStyle name="계산 2 12 5" xfId="1263" xr:uid="{00000000-0005-0000-0000-0000E9090000}"/>
    <cellStyle name="계산 2 12 5 2" xfId="26479" xr:uid="{00000000-0005-0000-0000-0000EA090000}"/>
    <cellStyle name="계산 2 12 6" xfId="26475" xr:uid="{00000000-0005-0000-0000-0000EB090000}"/>
    <cellStyle name="계산 2 13" xfId="1264" xr:uid="{00000000-0005-0000-0000-0000EC090000}"/>
    <cellStyle name="계산 2 13 2" xfId="26480" xr:uid="{00000000-0005-0000-0000-0000ED090000}"/>
    <cellStyle name="계산 2 14" xfId="1265" xr:uid="{00000000-0005-0000-0000-0000EE090000}"/>
    <cellStyle name="계산 2 14 2" xfId="26481" xr:uid="{00000000-0005-0000-0000-0000EF090000}"/>
    <cellStyle name="계산 2 15" xfId="1266" xr:uid="{00000000-0005-0000-0000-0000F0090000}"/>
    <cellStyle name="계산 2 15 2" xfId="26482" xr:uid="{00000000-0005-0000-0000-0000F1090000}"/>
    <cellStyle name="계산 2 16" xfId="1267" xr:uid="{00000000-0005-0000-0000-0000F2090000}"/>
    <cellStyle name="계산 2 16 2" xfId="26483" xr:uid="{00000000-0005-0000-0000-0000F3090000}"/>
    <cellStyle name="계산 2 17" xfId="1268" xr:uid="{00000000-0005-0000-0000-0000F4090000}"/>
    <cellStyle name="계산 2 17 2" xfId="26484" xr:uid="{00000000-0005-0000-0000-0000F5090000}"/>
    <cellStyle name="계산 2 18" xfId="1269" xr:uid="{00000000-0005-0000-0000-0000F6090000}"/>
    <cellStyle name="계산 2 18 2" xfId="26485" xr:uid="{00000000-0005-0000-0000-0000F7090000}"/>
    <cellStyle name="계산 2 19" xfId="26454" xr:uid="{00000000-0005-0000-0000-0000F8090000}"/>
    <cellStyle name="계산 2 2" xfId="1270" xr:uid="{00000000-0005-0000-0000-0000F9090000}"/>
    <cellStyle name="계산 2 2 2" xfId="1271" xr:uid="{00000000-0005-0000-0000-0000FA090000}"/>
    <cellStyle name="계산 2 2 2 2" xfId="1272" xr:uid="{00000000-0005-0000-0000-0000FB090000}"/>
    <cellStyle name="계산 2 2 2 2 2" xfId="1273" xr:uid="{00000000-0005-0000-0000-0000FC090000}"/>
    <cellStyle name="계산 2 2 2 2 2 2" xfId="26489" xr:uid="{00000000-0005-0000-0000-0000FD090000}"/>
    <cellStyle name="계산 2 2 2 2 3" xfId="1274" xr:uid="{00000000-0005-0000-0000-0000FE090000}"/>
    <cellStyle name="계산 2 2 2 2 3 2" xfId="26490" xr:uid="{00000000-0005-0000-0000-0000FF090000}"/>
    <cellStyle name="계산 2 2 2 2 4" xfId="1275" xr:uid="{00000000-0005-0000-0000-0000000A0000}"/>
    <cellStyle name="계산 2 2 2 2 4 2" xfId="26491" xr:uid="{00000000-0005-0000-0000-0000010A0000}"/>
    <cellStyle name="계산 2 2 2 2 5" xfId="1276" xr:uid="{00000000-0005-0000-0000-0000020A0000}"/>
    <cellStyle name="계산 2 2 2 2 5 2" xfId="26492" xr:uid="{00000000-0005-0000-0000-0000030A0000}"/>
    <cellStyle name="계산 2 2 2 2 6" xfId="26488" xr:uid="{00000000-0005-0000-0000-0000040A0000}"/>
    <cellStyle name="계산 2 2 2 3" xfId="1277" xr:uid="{00000000-0005-0000-0000-0000050A0000}"/>
    <cellStyle name="계산 2 2 2 3 2" xfId="26493" xr:uid="{00000000-0005-0000-0000-0000060A0000}"/>
    <cellStyle name="계산 2 2 2 4" xfId="1278" xr:uid="{00000000-0005-0000-0000-0000070A0000}"/>
    <cellStyle name="계산 2 2 2 4 2" xfId="26494" xr:uid="{00000000-0005-0000-0000-0000080A0000}"/>
    <cellStyle name="계산 2 2 2 5" xfId="1279" xr:uid="{00000000-0005-0000-0000-0000090A0000}"/>
    <cellStyle name="계산 2 2 2 5 2" xfId="26495" xr:uid="{00000000-0005-0000-0000-00000A0A0000}"/>
    <cellStyle name="계산 2 2 2 6" xfId="1280" xr:uid="{00000000-0005-0000-0000-00000B0A0000}"/>
    <cellStyle name="계산 2 2 2 6 2" xfId="26496" xr:uid="{00000000-0005-0000-0000-00000C0A0000}"/>
    <cellStyle name="계산 2 2 2 7" xfId="26487" xr:uid="{00000000-0005-0000-0000-00000D0A0000}"/>
    <cellStyle name="계산 2 2 3" xfId="1281" xr:uid="{00000000-0005-0000-0000-00000E0A0000}"/>
    <cellStyle name="계산 2 2 3 2" xfId="1282" xr:uid="{00000000-0005-0000-0000-00000F0A0000}"/>
    <cellStyle name="계산 2 2 3 2 2" xfId="26498" xr:uid="{00000000-0005-0000-0000-0000100A0000}"/>
    <cellStyle name="계산 2 2 3 3" xfId="1283" xr:uid="{00000000-0005-0000-0000-0000110A0000}"/>
    <cellStyle name="계산 2 2 3 3 2" xfId="26499" xr:uid="{00000000-0005-0000-0000-0000120A0000}"/>
    <cellStyle name="계산 2 2 3 4" xfId="1284" xr:uid="{00000000-0005-0000-0000-0000130A0000}"/>
    <cellStyle name="계산 2 2 3 4 2" xfId="26500" xr:uid="{00000000-0005-0000-0000-0000140A0000}"/>
    <cellStyle name="계산 2 2 3 5" xfId="1285" xr:uid="{00000000-0005-0000-0000-0000150A0000}"/>
    <cellStyle name="계산 2 2 3 5 2" xfId="26501" xr:uid="{00000000-0005-0000-0000-0000160A0000}"/>
    <cellStyle name="계산 2 2 3 6" xfId="26497" xr:uid="{00000000-0005-0000-0000-0000170A0000}"/>
    <cellStyle name="계산 2 2 4" xfId="1286" xr:uid="{00000000-0005-0000-0000-0000180A0000}"/>
    <cellStyle name="계산 2 2 4 2" xfId="1287" xr:uid="{00000000-0005-0000-0000-0000190A0000}"/>
    <cellStyle name="계산 2 2 4 2 2" xfId="26503" xr:uid="{00000000-0005-0000-0000-00001A0A0000}"/>
    <cellStyle name="계산 2 2 4 3" xfId="26502" xr:uid="{00000000-0005-0000-0000-00001B0A0000}"/>
    <cellStyle name="계산 2 2 5" xfId="1288" xr:uid="{00000000-0005-0000-0000-00001C0A0000}"/>
    <cellStyle name="계산 2 2 5 2" xfId="1289" xr:uid="{00000000-0005-0000-0000-00001D0A0000}"/>
    <cellStyle name="계산 2 2 5 2 2" xfId="26505" xr:uid="{00000000-0005-0000-0000-00001E0A0000}"/>
    <cellStyle name="계산 2 2 5 3" xfId="26504" xr:uid="{00000000-0005-0000-0000-00001F0A0000}"/>
    <cellStyle name="계산 2 2 6" xfId="1290" xr:uid="{00000000-0005-0000-0000-0000200A0000}"/>
    <cellStyle name="계산 2 2 6 2" xfId="1291" xr:uid="{00000000-0005-0000-0000-0000210A0000}"/>
    <cellStyle name="계산 2 2 6 2 2" xfId="26507" xr:uid="{00000000-0005-0000-0000-0000220A0000}"/>
    <cellStyle name="계산 2 2 6 3" xfId="26506" xr:uid="{00000000-0005-0000-0000-0000230A0000}"/>
    <cellStyle name="계산 2 2 7" xfId="1292" xr:uid="{00000000-0005-0000-0000-0000240A0000}"/>
    <cellStyle name="계산 2 2 7 2" xfId="26508" xr:uid="{00000000-0005-0000-0000-0000250A0000}"/>
    <cellStyle name="계산 2 2 8" xfId="26486" xr:uid="{00000000-0005-0000-0000-0000260A0000}"/>
    <cellStyle name="계산 2 20" xfId="50540" xr:uid="{00000000-0005-0000-0000-0000270A0000}"/>
    <cellStyle name="계산 2 3" xfId="1293" xr:uid="{00000000-0005-0000-0000-0000280A0000}"/>
    <cellStyle name="계산 2 3 2" xfId="1294" xr:uid="{00000000-0005-0000-0000-0000290A0000}"/>
    <cellStyle name="계산 2 3 2 2" xfId="1295" xr:uid="{00000000-0005-0000-0000-00002A0A0000}"/>
    <cellStyle name="계산 2 3 2 2 2" xfId="1296" xr:uid="{00000000-0005-0000-0000-00002B0A0000}"/>
    <cellStyle name="계산 2 3 2 2 2 2" xfId="26512" xr:uid="{00000000-0005-0000-0000-00002C0A0000}"/>
    <cellStyle name="계산 2 3 2 2 3" xfId="1297" xr:uid="{00000000-0005-0000-0000-00002D0A0000}"/>
    <cellStyle name="계산 2 3 2 2 3 2" xfId="26513" xr:uid="{00000000-0005-0000-0000-00002E0A0000}"/>
    <cellStyle name="계산 2 3 2 2 4" xfId="1298" xr:uid="{00000000-0005-0000-0000-00002F0A0000}"/>
    <cellStyle name="계산 2 3 2 2 4 2" xfId="26514" xr:uid="{00000000-0005-0000-0000-0000300A0000}"/>
    <cellStyle name="계산 2 3 2 2 5" xfId="1299" xr:uid="{00000000-0005-0000-0000-0000310A0000}"/>
    <cellStyle name="계산 2 3 2 2 5 2" xfId="26515" xr:uid="{00000000-0005-0000-0000-0000320A0000}"/>
    <cellStyle name="계산 2 3 2 2 6" xfId="26511" xr:uid="{00000000-0005-0000-0000-0000330A0000}"/>
    <cellStyle name="계산 2 3 2 3" xfId="1300" xr:uid="{00000000-0005-0000-0000-0000340A0000}"/>
    <cellStyle name="계산 2 3 2 3 2" xfId="26516" xr:uid="{00000000-0005-0000-0000-0000350A0000}"/>
    <cellStyle name="계산 2 3 2 4" xfId="1301" xr:uid="{00000000-0005-0000-0000-0000360A0000}"/>
    <cellStyle name="계산 2 3 2 4 2" xfId="26517" xr:uid="{00000000-0005-0000-0000-0000370A0000}"/>
    <cellStyle name="계산 2 3 2 5" xfId="1302" xr:uid="{00000000-0005-0000-0000-0000380A0000}"/>
    <cellStyle name="계산 2 3 2 5 2" xfId="26518" xr:uid="{00000000-0005-0000-0000-0000390A0000}"/>
    <cellStyle name="계산 2 3 2 6" xfId="1303" xr:uid="{00000000-0005-0000-0000-00003A0A0000}"/>
    <cellStyle name="계산 2 3 2 6 2" xfId="26519" xr:uid="{00000000-0005-0000-0000-00003B0A0000}"/>
    <cellStyle name="계산 2 3 2 7" xfId="26510" xr:uid="{00000000-0005-0000-0000-00003C0A0000}"/>
    <cellStyle name="계산 2 3 3" xfId="1304" xr:uid="{00000000-0005-0000-0000-00003D0A0000}"/>
    <cellStyle name="계산 2 3 3 2" xfId="1305" xr:uid="{00000000-0005-0000-0000-00003E0A0000}"/>
    <cellStyle name="계산 2 3 3 2 2" xfId="26521" xr:uid="{00000000-0005-0000-0000-00003F0A0000}"/>
    <cellStyle name="계산 2 3 3 3" xfId="1306" xr:uid="{00000000-0005-0000-0000-0000400A0000}"/>
    <cellStyle name="계산 2 3 3 3 2" xfId="26522" xr:uid="{00000000-0005-0000-0000-0000410A0000}"/>
    <cellStyle name="계산 2 3 3 4" xfId="1307" xr:uid="{00000000-0005-0000-0000-0000420A0000}"/>
    <cellStyle name="계산 2 3 3 4 2" xfId="26523" xr:uid="{00000000-0005-0000-0000-0000430A0000}"/>
    <cellStyle name="계산 2 3 3 5" xfId="1308" xr:uid="{00000000-0005-0000-0000-0000440A0000}"/>
    <cellStyle name="계산 2 3 3 5 2" xfId="26524" xr:uid="{00000000-0005-0000-0000-0000450A0000}"/>
    <cellStyle name="계산 2 3 3 6" xfId="26520" xr:uid="{00000000-0005-0000-0000-0000460A0000}"/>
    <cellStyle name="계산 2 3 4" xfId="1309" xr:uid="{00000000-0005-0000-0000-0000470A0000}"/>
    <cellStyle name="계산 2 3 4 2" xfId="1310" xr:uid="{00000000-0005-0000-0000-0000480A0000}"/>
    <cellStyle name="계산 2 3 4 2 2" xfId="26526" xr:uid="{00000000-0005-0000-0000-0000490A0000}"/>
    <cellStyle name="계산 2 3 4 3" xfId="26525" xr:uid="{00000000-0005-0000-0000-00004A0A0000}"/>
    <cellStyle name="계산 2 3 5" xfId="1311" xr:uid="{00000000-0005-0000-0000-00004B0A0000}"/>
    <cellStyle name="계산 2 3 5 2" xfId="1312" xr:uid="{00000000-0005-0000-0000-00004C0A0000}"/>
    <cellStyle name="계산 2 3 5 2 2" xfId="26528" xr:uid="{00000000-0005-0000-0000-00004D0A0000}"/>
    <cellStyle name="계산 2 3 5 3" xfId="26527" xr:uid="{00000000-0005-0000-0000-00004E0A0000}"/>
    <cellStyle name="계산 2 3 6" xfId="1313" xr:uid="{00000000-0005-0000-0000-00004F0A0000}"/>
    <cellStyle name="계산 2 3 6 2" xfId="1314" xr:uid="{00000000-0005-0000-0000-0000500A0000}"/>
    <cellStyle name="계산 2 3 6 2 2" xfId="26530" xr:uid="{00000000-0005-0000-0000-0000510A0000}"/>
    <cellStyle name="계산 2 3 6 3" xfId="26529" xr:uid="{00000000-0005-0000-0000-0000520A0000}"/>
    <cellStyle name="계산 2 3 7" xfId="1315" xr:uid="{00000000-0005-0000-0000-0000530A0000}"/>
    <cellStyle name="계산 2 3 7 2" xfId="26531" xr:uid="{00000000-0005-0000-0000-0000540A0000}"/>
    <cellStyle name="계산 2 3 8" xfId="26509" xr:uid="{00000000-0005-0000-0000-0000550A0000}"/>
    <cellStyle name="계산 2 4" xfId="1316" xr:uid="{00000000-0005-0000-0000-0000560A0000}"/>
    <cellStyle name="계산 2 4 2" xfId="1317" xr:uid="{00000000-0005-0000-0000-0000570A0000}"/>
    <cellStyle name="계산 2 4 2 2" xfId="1318" xr:uid="{00000000-0005-0000-0000-0000580A0000}"/>
    <cellStyle name="계산 2 4 2 2 2" xfId="26534" xr:uid="{00000000-0005-0000-0000-0000590A0000}"/>
    <cellStyle name="계산 2 4 2 3" xfId="1319" xr:uid="{00000000-0005-0000-0000-00005A0A0000}"/>
    <cellStyle name="계산 2 4 2 3 2" xfId="26535" xr:uid="{00000000-0005-0000-0000-00005B0A0000}"/>
    <cellStyle name="계산 2 4 2 4" xfId="1320" xr:uid="{00000000-0005-0000-0000-00005C0A0000}"/>
    <cellStyle name="계산 2 4 2 4 2" xfId="26536" xr:uid="{00000000-0005-0000-0000-00005D0A0000}"/>
    <cellStyle name="계산 2 4 2 5" xfId="1321" xr:uid="{00000000-0005-0000-0000-00005E0A0000}"/>
    <cellStyle name="계산 2 4 2 5 2" xfId="26537" xr:uid="{00000000-0005-0000-0000-00005F0A0000}"/>
    <cellStyle name="계산 2 4 2 6" xfId="26533" xr:uid="{00000000-0005-0000-0000-0000600A0000}"/>
    <cellStyle name="계산 2 4 3" xfId="1322" xr:uid="{00000000-0005-0000-0000-0000610A0000}"/>
    <cellStyle name="계산 2 4 3 2" xfId="1323" xr:uid="{00000000-0005-0000-0000-0000620A0000}"/>
    <cellStyle name="계산 2 4 3 2 2" xfId="26539" xr:uid="{00000000-0005-0000-0000-0000630A0000}"/>
    <cellStyle name="계산 2 4 3 3" xfId="1324" xr:uid="{00000000-0005-0000-0000-0000640A0000}"/>
    <cellStyle name="계산 2 4 3 3 2" xfId="26540" xr:uid="{00000000-0005-0000-0000-0000650A0000}"/>
    <cellStyle name="계산 2 4 3 4" xfId="1325" xr:uid="{00000000-0005-0000-0000-0000660A0000}"/>
    <cellStyle name="계산 2 4 3 4 2" xfId="26541" xr:uid="{00000000-0005-0000-0000-0000670A0000}"/>
    <cellStyle name="계산 2 4 3 5" xfId="1326" xr:uid="{00000000-0005-0000-0000-0000680A0000}"/>
    <cellStyle name="계산 2 4 3 5 2" xfId="26542" xr:uid="{00000000-0005-0000-0000-0000690A0000}"/>
    <cellStyle name="계산 2 4 3 6" xfId="26538" xr:uid="{00000000-0005-0000-0000-00006A0A0000}"/>
    <cellStyle name="계산 2 4 4" xfId="1327" xr:uid="{00000000-0005-0000-0000-00006B0A0000}"/>
    <cellStyle name="계산 2 4 4 2" xfId="26543" xr:uid="{00000000-0005-0000-0000-00006C0A0000}"/>
    <cellStyle name="계산 2 4 5" xfId="1328" xr:uid="{00000000-0005-0000-0000-00006D0A0000}"/>
    <cellStyle name="계산 2 4 5 2" xfId="26544" xr:uid="{00000000-0005-0000-0000-00006E0A0000}"/>
    <cellStyle name="계산 2 4 6" xfId="1329" xr:uid="{00000000-0005-0000-0000-00006F0A0000}"/>
    <cellStyle name="계산 2 4 6 2" xfId="26545" xr:uid="{00000000-0005-0000-0000-0000700A0000}"/>
    <cellStyle name="계산 2 4 7" xfId="1330" xr:uid="{00000000-0005-0000-0000-0000710A0000}"/>
    <cellStyle name="계산 2 4 7 2" xfId="26546" xr:uid="{00000000-0005-0000-0000-0000720A0000}"/>
    <cellStyle name="계산 2 4 8" xfId="26532" xr:uid="{00000000-0005-0000-0000-0000730A0000}"/>
    <cellStyle name="계산 2 5" xfId="1331" xr:uid="{00000000-0005-0000-0000-0000740A0000}"/>
    <cellStyle name="계산 2 5 2" xfId="1332" xr:uid="{00000000-0005-0000-0000-0000750A0000}"/>
    <cellStyle name="계산 2 5 2 2" xfId="1333" xr:uid="{00000000-0005-0000-0000-0000760A0000}"/>
    <cellStyle name="계산 2 5 2 2 2" xfId="26549" xr:uid="{00000000-0005-0000-0000-0000770A0000}"/>
    <cellStyle name="계산 2 5 2 3" xfId="1334" xr:uid="{00000000-0005-0000-0000-0000780A0000}"/>
    <cellStyle name="계산 2 5 2 3 2" xfId="26550" xr:uid="{00000000-0005-0000-0000-0000790A0000}"/>
    <cellStyle name="계산 2 5 2 4" xfId="1335" xr:uid="{00000000-0005-0000-0000-00007A0A0000}"/>
    <cellStyle name="계산 2 5 2 4 2" xfId="26551" xr:uid="{00000000-0005-0000-0000-00007B0A0000}"/>
    <cellStyle name="계산 2 5 2 5" xfId="1336" xr:uid="{00000000-0005-0000-0000-00007C0A0000}"/>
    <cellStyle name="계산 2 5 2 5 2" xfId="26552" xr:uid="{00000000-0005-0000-0000-00007D0A0000}"/>
    <cellStyle name="계산 2 5 2 6" xfId="26548" xr:uid="{00000000-0005-0000-0000-00007E0A0000}"/>
    <cellStyle name="계산 2 5 3" xfId="1337" xr:uid="{00000000-0005-0000-0000-00007F0A0000}"/>
    <cellStyle name="계산 2 5 3 2" xfId="1338" xr:uid="{00000000-0005-0000-0000-0000800A0000}"/>
    <cellStyle name="계산 2 5 3 2 2" xfId="26554" xr:uid="{00000000-0005-0000-0000-0000810A0000}"/>
    <cellStyle name="계산 2 5 3 3" xfId="1339" xr:uid="{00000000-0005-0000-0000-0000820A0000}"/>
    <cellStyle name="계산 2 5 3 3 2" xfId="26555" xr:uid="{00000000-0005-0000-0000-0000830A0000}"/>
    <cellStyle name="계산 2 5 3 4" xfId="1340" xr:uid="{00000000-0005-0000-0000-0000840A0000}"/>
    <cellStyle name="계산 2 5 3 4 2" xfId="26556" xr:uid="{00000000-0005-0000-0000-0000850A0000}"/>
    <cellStyle name="계산 2 5 3 5" xfId="1341" xr:uid="{00000000-0005-0000-0000-0000860A0000}"/>
    <cellStyle name="계산 2 5 3 5 2" xfId="26557" xr:uid="{00000000-0005-0000-0000-0000870A0000}"/>
    <cellStyle name="계산 2 5 3 6" xfId="26553" xr:uid="{00000000-0005-0000-0000-0000880A0000}"/>
    <cellStyle name="계산 2 5 4" xfId="1342" xr:uid="{00000000-0005-0000-0000-0000890A0000}"/>
    <cellStyle name="계산 2 5 4 2" xfId="26558" xr:uid="{00000000-0005-0000-0000-00008A0A0000}"/>
    <cellStyle name="계산 2 5 5" xfId="1343" xr:uid="{00000000-0005-0000-0000-00008B0A0000}"/>
    <cellStyle name="계산 2 5 5 2" xfId="26559" xr:uid="{00000000-0005-0000-0000-00008C0A0000}"/>
    <cellStyle name="계산 2 5 6" xfId="1344" xr:uid="{00000000-0005-0000-0000-00008D0A0000}"/>
    <cellStyle name="계산 2 5 6 2" xfId="26560" xr:uid="{00000000-0005-0000-0000-00008E0A0000}"/>
    <cellStyle name="계산 2 5 7" xfId="1345" xr:uid="{00000000-0005-0000-0000-00008F0A0000}"/>
    <cellStyle name="계산 2 5 7 2" xfId="26561" xr:uid="{00000000-0005-0000-0000-0000900A0000}"/>
    <cellStyle name="계산 2 5 8" xfId="26547" xr:uid="{00000000-0005-0000-0000-0000910A0000}"/>
    <cellStyle name="계산 2 6" xfId="1346" xr:uid="{00000000-0005-0000-0000-0000920A0000}"/>
    <cellStyle name="계산 2 6 2" xfId="1347" xr:uid="{00000000-0005-0000-0000-0000930A0000}"/>
    <cellStyle name="계산 2 6 2 2" xfId="1348" xr:uid="{00000000-0005-0000-0000-0000940A0000}"/>
    <cellStyle name="계산 2 6 2 2 2" xfId="26564" xr:uid="{00000000-0005-0000-0000-0000950A0000}"/>
    <cellStyle name="계산 2 6 2 3" xfId="1349" xr:uid="{00000000-0005-0000-0000-0000960A0000}"/>
    <cellStyle name="계산 2 6 2 3 2" xfId="26565" xr:uid="{00000000-0005-0000-0000-0000970A0000}"/>
    <cellStyle name="계산 2 6 2 4" xfId="1350" xr:uid="{00000000-0005-0000-0000-0000980A0000}"/>
    <cellStyle name="계산 2 6 2 4 2" xfId="26566" xr:uid="{00000000-0005-0000-0000-0000990A0000}"/>
    <cellStyle name="계산 2 6 2 5" xfId="1351" xr:uid="{00000000-0005-0000-0000-00009A0A0000}"/>
    <cellStyle name="계산 2 6 2 5 2" xfId="26567" xr:uid="{00000000-0005-0000-0000-00009B0A0000}"/>
    <cellStyle name="계산 2 6 2 6" xfId="26563" xr:uid="{00000000-0005-0000-0000-00009C0A0000}"/>
    <cellStyle name="계산 2 6 3" xfId="1352" xr:uid="{00000000-0005-0000-0000-00009D0A0000}"/>
    <cellStyle name="계산 2 6 3 2" xfId="1353" xr:uid="{00000000-0005-0000-0000-00009E0A0000}"/>
    <cellStyle name="계산 2 6 3 2 2" xfId="26569" xr:uid="{00000000-0005-0000-0000-00009F0A0000}"/>
    <cellStyle name="계산 2 6 3 3" xfId="1354" xr:uid="{00000000-0005-0000-0000-0000A00A0000}"/>
    <cellStyle name="계산 2 6 3 3 2" xfId="26570" xr:uid="{00000000-0005-0000-0000-0000A10A0000}"/>
    <cellStyle name="계산 2 6 3 4" xfId="1355" xr:uid="{00000000-0005-0000-0000-0000A20A0000}"/>
    <cellStyle name="계산 2 6 3 4 2" xfId="26571" xr:uid="{00000000-0005-0000-0000-0000A30A0000}"/>
    <cellStyle name="계산 2 6 3 5" xfId="1356" xr:uid="{00000000-0005-0000-0000-0000A40A0000}"/>
    <cellStyle name="계산 2 6 3 5 2" xfId="26572" xr:uid="{00000000-0005-0000-0000-0000A50A0000}"/>
    <cellStyle name="계산 2 6 3 6" xfId="26568" xr:uid="{00000000-0005-0000-0000-0000A60A0000}"/>
    <cellStyle name="계산 2 6 4" xfId="1357" xr:uid="{00000000-0005-0000-0000-0000A70A0000}"/>
    <cellStyle name="계산 2 6 4 2" xfId="26573" xr:uid="{00000000-0005-0000-0000-0000A80A0000}"/>
    <cellStyle name="계산 2 6 5" xfId="1358" xr:uid="{00000000-0005-0000-0000-0000A90A0000}"/>
    <cellStyle name="계산 2 6 5 2" xfId="26574" xr:uid="{00000000-0005-0000-0000-0000AA0A0000}"/>
    <cellStyle name="계산 2 6 6" xfId="1359" xr:uid="{00000000-0005-0000-0000-0000AB0A0000}"/>
    <cellStyle name="계산 2 6 6 2" xfId="26575" xr:uid="{00000000-0005-0000-0000-0000AC0A0000}"/>
    <cellStyle name="계산 2 6 7" xfId="1360" xr:uid="{00000000-0005-0000-0000-0000AD0A0000}"/>
    <cellStyle name="계산 2 6 7 2" xfId="26576" xr:uid="{00000000-0005-0000-0000-0000AE0A0000}"/>
    <cellStyle name="계산 2 6 8" xfId="26562" xr:uid="{00000000-0005-0000-0000-0000AF0A0000}"/>
    <cellStyle name="계산 2 7" xfId="1361" xr:uid="{00000000-0005-0000-0000-0000B00A0000}"/>
    <cellStyle name="계산 2 7 2" xfId="1362" xr:uid="{00000000-0005-0000-0000-0000B10A0000}"/>
    <cellStyle name="계산 2 7 2 2" xfId="1363" xr:uid="{00000000-0005-0000-0000-0000B20A0000}"/>
    <cellStyle name="계산 2 7 2 2 2" xfId="26579" xr:uid="{00000000-0005-0000-0000-0000B30A0000}"/>
    <cellStyle name="계산 2 7 2 3" xfId="1364" xr:uid="{00000000-0005-0000-0000-0000B40A0000}"/>
    <cellStyle name="계산 2 7 2 3 2" xfId="26580" xr:uid="{00000000-0005-0000-0000-0000B50A0000}"/>
    <cellStyle name="계산 2 7 2 4" xfId="1365" xr:uid="{00000000-0005-0000-0000-0000B60A0000}"/>
    <cellStyle name="계산 2 7 2 4 2" xfId="26581" xr:uid="{00000000-0005-0000-0000-0000B70A0000}"/>
    <cellStyle name="계산 2 7 2 5" xfId="1366" xr:uid="{00000000-0005-0000-0000-0000B80A0000}"/>
    <cellStyle name="계산 2 7 2 5 2" xfId="26582" xr:uid="{00000000-0005-0000-0000-0000B90A0000}"/>
    <cellStyle name="계산 2 7 2 6" xfId="26578" xr:uid="{00000000-0005-0000-0000-0000BA0A0000}"/>
    <cellStyle name="계산 2 7 3" xfId="1367" xr:uid="{00000000-0005-0000-0000-0000BB0A0000}"/>
    <cellStyle name="계산 2 7 3 2" xfId="1368" xr:uid="{00000000-0005-0000-0000-0000BC0A0000}"/>
    <cellStyle name="계산 2 7 3 2 2" xfId="26584" xr:uid="{00000000-0005-0000-0000-0000BD0A0000}"/>
    <cellStyle name="계산 2 7 3 3" xfId="1369" xr:uid="{00000000-0005-0000-0000-0000BE0A0000}"/>
    <cellStyle name="계산 2 7 3 3 2" xfId="26585" xr:uid="{00000000-0005-0000-0000-0000BF0A0000}"/>
    <cellStyle name="계산 2 7 3 4" xfId="1370" xr:uid="{00000000-0005-0000-0000-0000C00A0000}"/>
    <cellStyle name="계산 2 7 3 4 2" xfId="26586" xr:uid="{00000000-0005-0000-0000-0000C10A0000}"/>
    <cellStyle name="계산 2 7 3 5" xfId="1371" xr:uid="{00000000-0005-0000-0000-0000C20A0000}"/>
    <cellStyle name="계산 2 7 3 5 2" xfId="26587" xr:uid="{00000000-0005-0000-0000-0000C30A0000}"/>
    <cellStyle name="계산 2 7 3 6" xfId="26583" xr:uid="{00000000-0005-0000-0000-0000C40A0000}"/>
    <cellStyle name="계산 2 7 4" xfId="1372" xr:uid="{00000000-0005-0000-0000-0000C50A0000}"/>
    <cellStyle name="계산 2 7 4 2" xfId="26588" xr:uid="{00000000-0005-0000-0000-0000C60A0000}"/>
    <cellStyle name="계산 2 7 5" xfId="1373" xr:uid="{00000000-0005-0000-0000-0000C70A0000}"/>
    <cellStyle name="계산 2 7 5 2" xfId="26589" xr:uid="{00000000-0005-0000-0000-0000C80A0000}"/>
    <cellStyle name="계산 2 7 6" xfId="1374" xr:uid="{00000000-0005-0000-0000-0000C90A0000}"/>
    <cellStyle name="계산 2 7 6 2" xfId="26590" xr:uid="{00000000-0005-0000-0000-0000CA0A0000}"/>
    <cellStyle name="계산 2 7 7" xfId="1375" xr:uid="{00000000-0005-0000-0000-0000CB0A0000}"/>
    <cellStyle name="계산 2 7 7 2" xfId="26591" xr:uid="{00000000-0005-0000-0000-0000CC0A0000}"/>
    <cellStyle name="계산 2 7 8" xfId="26577" xr:uid="{00000000-0005-0000-0000-0000CD0A0000}"/>
    <cellStyle name="계산 2 8" xfId="1376" xr:uid="{00000000-0005-0000-0000-0000CE0A0000}"/>
    <cellStyle name="계산 2 8 2" xfId="1377" xr:uid="{00000000-0005-0000-0000-0000CF0A0000}"/>
    <cellStyle name="계산 2 8 2 2" xfId="1378" xr:uid="{00000000-0005-0000-0000-0000D00A0000}"/>
    <cellStyle name="계산 2 8 2 2 2" xfId="26594" xr:uid="{00000000-0005-0000-0000-0000D10A0000}"/>
    <cellStyle name="계산 2 8 2 3" xfId="1379" xr:uid="{00000000-0005-0000-0000-0000D20A0000}"/>
    <cellStyle name="계산 2 8 2 3 2" xfId="26595" xr:uid="{00000000-0005-0000-0000-0000D30A0000}"/>
    <cellStyle name="계산 2 8 2 4" xfId="1380" xr:uid="{00000000-0005-0000-0000-0000D40A0000}"/>
    <cellStyle name="계산 2 8 2 4 2" xfId="26596" xr:uid="{00000000-0005-0000-0000-0000D50A0000}"/>
    <cellStyle name="계산 2 8 2 5" xfId="1381" xr:uid="{00000000-0005-0000-0000-0000D60A0000}"/>
    <cellStyle name="계산 2 8 2 5 2" xfId="26597" xr:uid="{00000000-0005-0000-0000-0000D70A0000}"/>
    <cellStyle name="계산 2 8 2 6" xfId="26593" xr:uid="{00000000-0005-0000-0000-0000D80A0000}"/>
    <cellStyle name="계산 2 8 3" xfId="1382" xr:uid="{00000000-0005-0000-0000-0000D90A0000}"/>
    <cellStyle name="계산 2 8 3 2" xfId="1383" xr:uid="{00000000-0005-0000-0000-0000DA0A0000}"/>
    <cellStyle name="계산 2 8 3 2 2" xfId="26599" xr:uid="{00000000-0005-0000-0000-0000DB0A0000}"/>
    <cellStyle name="계산 2 8 3 3" xfId="1384" xr:uid="{00000000-0005-0000-0000-0000DC0A0000}"/>
    <cellStyle name="계산 2 8 3 3 2" xfId="26600" xr:uid="{00000000-0005-0000-0000-0000DD0A0000}"/>
    <cellStyle name="계산 2 8 3 4" xfId="1385" xr:uid="{00000000-0005-0000-0000-0000DE0A0000}"/>
    <cellStyle name="계산 2 8 3 4 2" xfId="26601" xr:uid="{00000000-0005-0000-0000-0000DF0A0000}"/>
    <cellStyle name="계산 2 8 3 5" xfId="1386" xr:uid="{00000000-0005-0000-0000-0000E00A0000}"/>
    <cellStyle name="계산 2 8 3 5 2" xfId="26602" xr:uid="{00000000-0005-0000-0000-0000E10A0000}"/>
    <cellStyle name="계산 2 8 3 6" xfId="26598" xr:uid="{00000000-0005-0000-0000-0000E20A0000}"/>
    <cellStyle name="계산 2 8 4" xfId="1387" xr:uid="{00000000-0005-0000-0000-0000E30A0000}"/>
    <cellStyle name="계산 2 8 4 2" xfId="26603" xr:uid="{00000000-0005-0000-0000-0000E40A0000}"/>
    <cellStyle name="계산 2 8 5" xfId="1388" xr:uid="{00000000-0005-0000-0000-0000E50A0000}"/>
    <cellStyle name="계산 2 8 5 2" xfId="26604" xr:uid="{00000000-0005-0000-0000-0000E60A0000}"/>
    <cellStyle name="계산 2 8 6" xfId="1389" xr:uid="{00000000-0005-0000-0000-0000E70A0000}"/>
    <cellStyle name="계산 2 8 6 2" xfId="26605" xr:uid="{00000000-0005-0000-0000-0000E80A0000}"/>
    <cellStyle name="계산 2 8 7" xfId="1390" xr:uid="{00000000-0005-0000-0000-0000E90A0000}"/>
    <cellStyle name="계산 2 8 7 2" xfId="26606" xr:uid="{00000000-0005-0000-0000-0000EA0A0000}"/>
    <cellStyle name="계산 2 8 8" xfId="26592" xr:uid="{00000000-0005-0000-0000-0000EB0A0000}"/>
    <cellStyle name="계산 2 9" xfId="1391" xr:uid="{00000000-0005-0000-0000-0000EC0A0000}"/>
    <cellStyle name="계산 2 9 2" xfId="1392" xr:uid="{00000000-0005-0000-0000-0000ED0A0000}"/>
    <cellStyle name="계산 2 9 2 2" xfId="1393" xr:uid="{00000000-0005-0000-0000-0000EE0A0000}"/>
    <cellStyle name="계산 2 9 2 2 2" xfId="26609" xr:uid="{00000000-0005-0000-0000-0000EF0A0000}"/>
    <cellStyle name="계산 2 9 2 3" xfId="1394" xr:uid="{00000000-0005-0000-0000-0000F00A0000}"/>
    <cellStyle name="계산 2 9 2 3 2" xfId="26610" xr:uid="{00000000-0005-0000-0000-0000F10A0000}"/>
    <cellStyle name="계산 2 9 2 4" xfId="1395" xr:uid="{00000000-0005-0000-0000-0000F20A0000}"/>
    <cellStyle name="계산 2 9 2 4 2" xfId="26611" xr:uid="{00000000-0005-0000-0000-0000F30A0000}"/>
    <cellStyle name="계산 2 9 2 5" xfId="1396" xr:uid="{00000000-0005-0000-0000-0000F40A0000}"/>
    <cellStyle name="계산 2 9 2 5 2" xfId="26612" xr:uid="{00000000-0005-0000-0000-0000F50A0000}"/>
    <cellStyle name="계산 2 9 2 6" xfId="26608" xr:uid="{00000000-0005-0000-0000-0000F60A0000}"/>
    <cellStyle name="계산 2 9 3" xfId="1397" xr:uid="{00000000-0005-0000-0000-0000F70A0000}"/>
    <cellStyle name="계산 2 9 3 2" xfId="1398" xr:uid="{00000000-0005-0000-0000-0000F80A0000}"/>
    <cellStyle name="계산 2 9 3 2 2" xfId="26614" xr:uid="{00000000-0005-0000-0000-0000F90A0000}"/>
    <cellStyle name="계산 2 9 3 3" xfId="1399" xr:uid="{00000000-0005-0000-0000-0000FA0A0000}"/>
    <cellStyle name="계산 2 9 3 3 2" xfId="26615" xr:uid="{00000000-0005-0000-0000-0000FB0A0000}"/>
    <cellStyle name="계산 2 9 3 4" xfId="1400" xr:uid="{00000000-0005-0000-0000-0000FC0A0000}"/>
    <cellStyle name="계산 2 9 3 4 2" xfId="26616" xr:uid="{00000000-0005-0000-0000-0000FD0A0000}"/>
    <cellStyle name="계산 2 9 3 5" xfId="1401" xr:uid="{00000000-0005-0000-0000-0000FE0A0000}"/>
    <cellStyle name="계산 2 9 3 5 2" xfId="26617" xr:uid="{00000000-0005-0000-0000-0000FF0A0000}"/>
    <cellStyle name="계산 2 9 3 6" xfId="26613" xr:uid="{00000000-0005-0000-0000-0000000B0000}"/>
    <cellStyle name="계산 2 9 4" xfId="1402" xr:uid="{00000000-0005-0000-0000-0000010B0000}"/>
    <cellStyle name="계산 2 9 4 2" xfId="26618" xr:uid="{00000000-0005-0000-0000-0000020B0000}"/>
    <cellStyle name="계산 2 9 5" xfId="1403" xr:uid="{00000000-0005-0000-0000-0000030B0000}"/>
    <cellStyle name="계산 2 9 5 2" xfId="26619" xr:uid="{00000000-0005-0000-0000-0000040B0000}"/>
    <cellStyle name="계산 2 9 6" xfId="1404" xr:uid="{00000000-0005-0000-0000-0000050B0000}"/>
    <cellStyle name="계산 2 9 6 2" xfId="26620" xr:uid="{00000000-0005-0000-0000-0000060B0000}"/>
    <cellStyle name="계산 2 9 7" xfId="1405" xr:uid="{00000000-0005-0000-0000-0000070B0000}"/>
    <cellStyle name="계산 2 9 7 2" xfId="26621" xr:uid="{00000000-0005-0000-0000-0000080B0000}"/>
    <cellStyle name="계산 2 9 8" xfId="26607" xr:uid="{00000000-0005-0000-0000-0000090B0000}"/>
    <cellStyle name="계산 20" xfId="1406" xr:uid="{00000000-0005-0000-0000-00000A0B0000}"/>
    <cellStyle name="계산 20 10" xfId="1407" xr:uid="{00000000-0005-0000-0000-00000B0B0000}"/>
    <cellStyle name="계산 20 10 2" xfId="1408" xr:uid="{00000000-0005-0000-0000-00000C0B0000}"/>
    <cellStyle name="계산 20 10 2 2" xfId="26624" xr:uid="{00000000-0005-0000-0000-00000D0B0000}"/>
    <cellStyle name="계산 20 10 3" xfId="26623" xr:uid="{00000000-0005-0000-0000-00000E0B0000}"/>
    <cellStyle name="계산 20 11" xfId="1409" xr:uid="{00000000-0005-0000-0000-00000F0B0000}"/>
    <cellStyle name="계산 20 11 2" xfId="1410" xr:uid="{00000000-0005-0000-0000-0000100B0000}"/>
    <cellStyle name="계산 20 11 2 2" xfId="26626" xr:uid="{00000000-0005-0000-0000-0000110B0000}"/>
    <cellStyle name="계산 20 11 3" xfId="26625" xr:uid="{00000000-0005-0000-0000-0000120B0000}"/>
    <cellStyle name="계산 20 12" xfId="1411" xr:uid="{00000000-0005-0000-0000-0000130B0000}"/>
    <cellStyle name="계산 20 12 2" xfId="1412" xr:uid="{00000000-0005-0000-0000-0000140B0000}"/>
    <cellStyle name="계산 20 12 2 2" xfId="26628" xr:uid="{00000000-0005-0000-0000-0000150B0000}"/>
    <cellStyle name="계산 20 12 3" xfId="26627" xr:uid="{00000000-0005-0000-0000-0000160B0000}"/>
    <cellStyle name="계산 20 13" xfId="1413" xr:uid="{00000000-0005-0000-0000-0000170B0000}"/>
    <cellStyle name="계산 20 13 2" xfId="26629" xr:uid="{00000000-0005-0000-0000-0000180B0000}"/>
    <cellStyle name="계산 20 14" xfId="26622" xr:uid="{00000000-0005-0000-0000-0000190B0000}"/>
    <cellStyle name="계산 20 2" xfId="1414" xr:uid="{00000000-0005-0000-0000-00001A0B0000}"/>
    <cellStyle name="계산 20 2 2" xfId="1415" xr:uid="{00000000-0005-0000-0000-00001B0B0000}"/>
    <cellStyle name="계산 20 2 2 2" xfId="1416" xr:uid="{00000000-0005-0000-0000-00001C0B0000}"/>
    <cellStyle name="계산 20 2 2 2 2" xfId="1417" xr:uid="{00000000-0005-0000-0000-00001D0B0000}"/>
    <cellStyle name="계산 20 2 2 2 2 2" xfId="26633" xr:uid="{00000000-0005-0000-0000-00001E0B0000}"/>
    <cellStyle name="계산 20 2 2 2 3" xfId="1418" xr:uid="{00000000-0005-0000-0000-00001F0B0000}"/>
    <cellStyle name="계산 20 2 2 2 3 2" xfId="26634" xr:uid="{00000000-0005-0000-0000-0000200B0000}"/>
    <cellStyle name="계산 20 2 2 2 4" xfId="1419" xr:uid="{00000000-0005-0000-0000-0000210B0000}"/>
    <cellStyle name="계산 20 2 2 2 4 2" xfId="26635" xr:uid="{00000000-0005-0000-0000-0000220B0000}"/>
    <cellStyle name="계산 20 2 2 2 5" xfId="1420" xr:uid="{00000000-0005-0000-0000-0000230B0000}"/>
    <cellStyle name="계산 20 2 2 2 5 2" xfId="26636" xr:uid="{00000000-0005-0000-0000-0000240B0000}"/>
    <cellStyle name="계산 20 2 2 2 6" xfId="26632" xr:uid="{00000000-0005-0000-0000-0000250B0000}"/>
    <cellStyle name="계산 20 2 2 3" xfId="1421" xr:uid="{00000000-0005-0000-0000-0000260B0000}"/>
    <cellStyle name="계산 20 2 2 3 2" xfId="26637" xr:uid="{00000000-0005-0000-0000-0000270B0000}"/>
    <cellStyle name="계산 20 2 2 4" xfId="1422" xr:uid="{00000000-0005-0000-0000-0000280B0000}"/>
    <cellStyle name="계산 20 2 2 4 2" xfId="26638" xr:uid="{00000000-0005-0000-0000-0000290B0000}"/>
    <cellStyle name="계산 20 2 2 5" xfId="1423" xr:uid="{00000000-0005-0000-0000-00002A0B0000}"/>
    <cellStyle name="계산 20 2 2 5 2" xfId="26639" xr:uid="{00000000-0005-0000-0000-00002B0B0000}"/>
    <cellStyle name="계산 20 2 2 6" xfId="1424" xr:uid="{00000000-0005-0000-0000-00002C0B0000}"/>
    <cellStyle name="계산 20 2 2 6 2" xfId="26640" xr:uid="{00000000-0005-0000-0000-00002D0B0000}"/>
    <cellStyle name="계산 20 2 2 7" xfId="26631" xr:uid="{00000000-0005-0000-0000-00002E0B0000}"/>
    <cellStyle name="계산 20 2 3" xfId="1425" xr:uid="{00000000-0005-0000-0000-00002F0B0000}"/>
    <cellStyle name="계산 20 2 3 2" xfId="1426" xr:uid="{00000000-0005-0000-0000-0000300B0000}"/>
    <cellStyle name="계산 20 2 3 2 2" xfId="26642" xr:uid="{00000000-0005-0000-0000-0000310B0000}"/>
    <cellStyle name="계산 20 2 3 3" xfId="1427" xr:uid="{00000000-0005-0000-0000-0000320B0000}"/>
    <cellStyle name="계산 20 2 3 3 2" xfId="26643" xr:uid="{00000000-0005-0000-0000-0000330B0000}"/>
    <cellStyle name="계산 20 2 3 4" xfId="1428" xr:uid="{00000000-0005-0000-0000-0000340B0000}"/>
    <cellStyle name="계산 20 2 3 4 2" xfId="26644" xr:uid="{00000000-0005-0000-0000-0000350B0000}"/>
    <cellStyle name="계산 20 2 3 5" xfId="1429" xr:uid="{00000000-0005-0000-0000-0000360B0000}"/>
    <cellStyle name="계산 20 2 3 5 2" xfId="26645" xr:uid="{00000000-0005-0000-0000-0000370B0000}"/>
    <cellStyle name="계산 20 2 3 6" xfId="26641" xr:uid="{00000000-0005-0000-0000-0000380B0000}"/>
    <cellStyle name="계산 20 2 4" xfId="1430" xr:uid="{00000000-0005-0000-0000-0000390B0000}"/>
    <cellStyle name="계산 20 2 4 2" xfId="1431" xr:uid="{00000000-0005-0000-0000-00003A0B0000}"/>
    <cellStyle name="계산 20 2 4 2 2" xfId="26647" xr:uid="{00000000-0005-0000-0000-00003B0B0000}"/>
    <cellStyle name="계산 20 2 4 3" xfId="26646" xr:uid="{00000000-0005-0000-0000-00003C0B0000}"/>
    <cellStyle name="계산 20 2 5" xfId="1432" xr:uid="{00000000-0005-0000-0000-00003D0B0000}"/>
    <cellStyle name="계산 20 2 5 2" xfId="1433" xr:uid="{00000000-0005-0000-0000-00003E0B0000}"/>
    <cellStyle name="계산 20 2 5 2 2" xfId="26649" xr:uid="{00000000-0005-0000-0000-00003F0B0000}"/>
    <cellStyle name="계산 20 2 5 3" xfId="26648" xr:uid="{00000000-0005-0000-0000-0000400B0000}"/>
    <cellStyle name="계산 20 2 6" xfId="1434" xr:uid="{00000000-0005-0000-0000-0000410B0000}"/>
    <cellStyle name="계산 20 2 6 2" xfId="1435" xr:uid="{00000000-0005-0000-0000-0000420B0000}"/>
    <cellStyle name="계산 20 2 6 2 2" xfId="26651" xr:uid="{00000000-0005-0000-0000-0000430B0000}"/>
    <cellStyle name="계산 20 2 6 3" xfId="26650" xr:uid="{00000000-0005-0000-0000-0000440B0000}"/>
    <cellStyle name="계산 20 2 7" xfId="1436" xr:uid="{00000000-0005-0000-0000-0000450B0000}"/>
    <cellStyle name="계산 20 2 7 2" xfId="26652" xr:uid="{00000000-0005-0000-0000-0000460B0000}"/>
    <cellStyle name="계산 20 2 8" xfId="26630" xr:uid="{00000000-0005-0000-0000-0000470B0000}"/>
    <cellStyle name="계산 20 3" xfId="1437" xr:uid="{00000000-0005-0000-0000-0000480B0000}"/>
    <cellStyle name="계산 20 3 2" xfId="1438" xr:uid="{00000000-0005-0000-0000-0000490B0000}"/>
    <cellStyle name="계산 20 3 2 2" xfId="1439" xr:uid="{00000000-0005-0000-0000-00004A0B0000}"/>
    <cellStyle name="계산 20 3 2 2 2" xfId="1440" xr:uid="{00000000-0005-0000-0000-00004B0B0000}"/>
    <cellStyle name="계산 20 3 2 2 2 2" xfId="26656" xr:uid="{00000000-0005-0000-0000-00004C0B0000}"/>
    <cellStyle name="계산 20 3 2 2 3" xfId="1441" xr:uid="{00000000-0005-0000-0000-00004D0B0000}"/>
    <cellStyle name="계산 20 3 2 2 3 2" xfId="26657" xr:uid="{00000000-0005-0000-0000-00004E0B0000}"/>
    <cellStyle name="계산 20 3 2 2 4" xfId="1442" xr:uid="{00000000-0005-0000-0000-00004F0B0000}"/>
    <cellStyle name="계산 20 3 2 2 4 2" xfId="26658" xr:uid="{00000000-0005-0000-0000-0000500B0000}"/>
    <cellStyle name="계산 20 3 2 2 5" xfId="1443" xr:uid="{00000000-0005-0000-0000-0000510B0000}"/>
    <cellStyle name="계산 20 3 2 2 5 2" xfId="26659" xr:uid="{00000000-0005-0000-0000-0000520B0000}"/>
    <cellStyle name="계산 20 3 2 2 6" xfId="26655" xr:uid="{00000000-0005-0000-0000-0000530B0000}"/>
    <cellStyle name="계산 20 3 2 3" xfId="1444" xr:uid="{00000000-0005-0000-0000-0000540B0000}"/>
    <cellStyle name="계산 20 3 2 3 2" xfId="26660" xr:uid="{00000000-0005-0000-0000-0000550B0000}"/>
    <cellStyle name="계산 20 3 2 4" xfId="1445" xr:uid="{00000000-0005-0000-0000-0000560B0000}"/>
    <cellStyle name="계산 20 3 2 4 2" xfId="26661" xr:uid="{00000000-0005-0000-0000-0000570B0000}"/>
    <cellStyle name="계산 20 3 2 5" xfId="1446" xr:uid="{00000000-0005-0000-0000-0000580B0000}"/>
    <cellStyle name="계산 20 3 2 5 2" xfId="26662" xr:uid="{00000000-0005-0000-0000-0000590B0000}"/>
    <cellStyle name="계산 20 3 2 6" xfId="1447" xr:uid="{00000000-0005-0000-0000-00005A0B0000}"/>
    <cellStyle name="계산 20 3 2 6 2" xfId="26663" xr:uid="{00000000-0005-0000-0000-00005B0B0000}"/>
    <cellStyle name="계산 20 3 2 7" xfId="26654" xr:uid="{00000000-0005-0000-0000-00005C0B0000}"/>
    <cellStyle name="계산 20 3 3" xfId="1448" xr:uid="{00000000-0005-0000-0000-00005D0B0000}"/>
    <cellStyle name="계산 20 3 3 2" xfId="1449" xr:uid="{00000000-0005-0000-0000-00005E0B0000}"/>
    <cellStyle name="계산 20 3 3 2 2" xfId="26665" xr:uid="{00000000-0005-0000-0000-00005F0B0000}"/>
    <cellStyle name="계산 20 3 3 3" xfId="1450" xr:uid="{00000000-0005-0000-0000-0000600B0000}"/>
    <cellStyle name="계산 20 3 3 3 2" xfId="26666" xr:uid="{00000000-0005-0000-0000-0000610B0000}"/>
    <cellStyle name="계산 20 3 3 4" xfId="1451" xr:uid="{00000000-0005-0000-0000-0000620B0000}"/>
    <cellStyle name="계산 20 3 3 4 2" xfId="26667" xr:uid="{00000000-0005-0000-0000-0000630B0000}"/>
    <cellStyle name="계산 20 3 3 5" xfId="1452" xr:uid="{00000000-0005-0000-0000-0000640B0000}"/>
    <cellStyle name="계산 20 3 3 5 2" xfId="26668" xr:uid="{00000000-0005-0000-0000-0000650B0000}"/>
    <cellStyle name="계산 20 3 3 6" xfId="26664" xr:uid="{00000000-0005-0000-0000-0000660B0000}"/>
    <cellStyle name="계산 20 3 4" xfId="1453" xr:uid="{00000000-0005-0000-0000-0000670B0000}"/>
    <cellStyle name="계산 20 3 4 2" xfId="1454" xr:uid="{00000000-0005-0000-0000-0000680B0000}"/>
    <cellStyle name="계산 20 3 4 2 2" xfId="26670" xr:uid="{00000000-0005-0000-0000-0000690B0000}"/>
    <cellStyle name="계산 20 3 4 3" xfId="26669" xr:uid="{00000000-0005-0000-0000-00006A0B0000}"/>
    <cellStyle name="계산 20 3 5" xfId="1455" xr:uid="{00000000-0005-0000-0000-00006B0B0000}"/>
    <cellStyle name="계산 20 3 5 2" xfId="1456" xr:uid="{00000000-0005-0000-0000-00006C0B0000}"/>
    <cellStyle name="계산 20 3 5 2 2" xfId="26672" xr:uid="{00000000-0005-0000-0000-00006D0B0000}"/>
    <cellStyle name="계산 20 3 5 3" xfId="26671" xr:uid="{00000000-0005-0000-0000-00006E0B0000}"/>
    <cellStyle name="계산 20 3 6" xfId="1457" xr:uid="{00000000-0005-0000-0000-00006F0B0000}"/>
    <cellStyle name="계산 20 3 6 2" xfId="1458" xr:uid="{00000000-0005-0000-0000-0000700B0000}"/>
    <cellStyle name="계산 20 3 6 2 2" xfId="26674" xr:uid="{00000000-0005-0000-0000-0000710B0000}"/>
    <cellStyle name="계산 20 3 6 3" xfId="26673" xr:uid="{00000000-0005-0000-0000-0000720B0000}"/>
    <cellStyle name="계산 20 3 7" xfId="1459" xr:uid="{00000000-0005-0000-0000-0000730B0000}"/>
    <cellStyle name="계산 20 3 7 2" xfId="26675" xr:uid="{00000000-0005-0000-0000-0000740B0000}"/>
    <cellStyle name="계산 20 3 8" xfId="26653" xr:uid="{00000000-0005-0000-0000-0000750B0000}"/>
    <cellStyle name="계산 20 4" xfId="1460" xr:uid="{00000000-0005-0000-0000-0000760B0000}"/>
    <cellStyle name="계산 20 4 2" xfId="1461" xr:uid="{00000000-0005-0000-0000-0000770B0000}"/>
    <cellStyle name="계산 20 4 2 2" xfId="1462" xr:uid="{00000000-0005-0000-0000-0000780B0000}"/>
    <cellStyle name="계산 20 4 2 2 2" xfId="26678" xr:uid="{00000000-0005-0000-0000-0000790B0000}"/>
    <cellStyle name="계산 20 4 2 3" xfId="1463" xr:uid="{00000000-0005-0000-0000-00007A0B0000}"/>
    <cellStyle name="계산 20 4 2 3 2" xfId="26679" xr:uid="{00000000-0005-0000-0000-00007B0B0000}"/>
    <cellStyle name="계산 20 4 2 4" xfId="1464" xr:uid="{00000000-0005-0000-0000-00007C0B0000}"/>
    <cellStyle name="계산 20 4 2 4 2" xfId="26680" xr:uid="{00000000-0005-0000-0000-00007D0B0000}"/>
    <cellStyle name="계산 20 4 2 5" xfId="1465" xr:uid="{00000000-0005-0000-0000-00007E0B0000}"/>
    <cellStyle name="계산 20 4 2 5 2" xfId="26681" xr:uid="{00000000-0005-0000-0000-00007F0B0000}"/>
    <cellStyle name="계산 20 4 2 6" xfId="26677" xr:uid="{00000000-0005-0000-0000-0000800B0000}"/>
    <cellStyle name="계산 20 4 3" xfId="1466" xr:uid="{00000000-0005-0000-0000-0000810B0000}"/>
    <cellStyle name="계산 20 4 3 2" xfId="26682" xr:uid="{00000000-0005-0000-0000-0000820B0000}"/>
    <cellStyle name="계산 20 4 4" xfId="1467" xr:uid="{00000000-0005-0000-0000-0000830B0000}"/>
    <cellStyle name="계산 20 4 4 2" xfId="26683" xr:uid="{00000000-0005-0000-0000-0000840B0000}"/>
    <cellStyle name="계산 20 4 5" xfId="1468" xr:uid="{00000000-0005-0000-0000-0000850B0000}"/>
    <cellStyle name="계산 20 4 5 2" xfId="26684" xr:uid="{00000000-0005-0000-0000-0000860B0000}"/>
    <cellStyle name="계산 20 4 6" xfId="1469" xr:uid="{00000000-0005-0000-0000-0000870B0000}"/>
    <cellStyle name="계산 20 4 6 2" xfId="26685" xr:uid="{00000000-0005-0000-0000-0000880B0000}"/>
    <cellStyle name="계산 20 4 7" xfId="26676" xr:uid="{00000000-0005-0000-0000-0000890B0000}"/>
    <cellStyle name="계산 20 5" xfId="1470" xr:uid="{00000000-0005-0000-0000-00008A0B0000}"/>
    <cellStyle name="계산 20 5 2" xfId="1471" xr:uid="{00000000-0005-0000-0000-00008B0B0000}"/>
    <cellStyle name="계산 20 5 2 2" xfId="1472" xr:uid="{00000000-0005-0000-0000-00008C0B0000}"/>
    <cellStyle name="계산 20 5 2 2 2" xfId="26688" xr:uid="{00000000-0005-0000-0000-00008D0B0000}"/>
    <cellStyle name="계산 20 5 2 3" xfId="1473" xr:uid="{00000000-0005-0000-0000-00008E0B0000}"/>
    <cellStyle name="계산 20 5 2 3 2" xfId="26689" xr:uid="{00000000-0005-0000-0000-00008F0B0000}"/>
    <cellStyle name="계산 20 5 2 4" xfId="1474" xr:uid="{00000000-0005-0000-0000-0000900B0000}"/>
    <cellStyle name="계산 20 5 2 4 2" xfId="26690" xr:uid="{00000000-0005-0000-0000-0000910B0000}"/>
    <cellStyle name="계산 20 5 2 5" xfId="1475" xr:uid="{00000000-0005-0000-0000-0000920B0000}"/>
    <cellStyle name="계산 20 5 2 5 2" xfId="26691" xr:uid="{00000000-0005-0000-0000-0000930B0000}"/>
    <cellStyle name="계산 20 5 2 6" xfId="26687" xr:uid="{00000000-0005-0000-0000-0000940B0000}"/>
    <cellStyle name="계산 20 5 3" xfId="1476" xr:uid="{00000000-0005-0000-0000-0000950B0000}"/>
    <cellStyle name="계산 20 5 3 2" xfId="26692" xr:uid="{00000000-0005-0000-0000-0000960B0000}"/>
    <cellStyle name="계산 20 5 4" xfId="1477" xr:uid="{00000000-0005-0000-0000-0000970B0000}"/>
    <cellStyle name="계산 20 5 4 2" xfId="26693" xr:uid="{00000000-0005-0000-0000-0000980B0000}"/>
    <cellStyle name="계산 20 5 5" xfId="1478" xr:uid="{00000000-0005-0000-0000-0000990B0000}"/>
    <cellStyle name="계산 20 5 5 2" xfId="26694" xr:uid="{00000000-0005-0000-0000-00009A0B0000}"/>
    <cellStyle name="계산 20 5 6" xfId="1479" xr:uid="{00000000-0005-0000-0000-00009B0B0000}"/>
    <cellStyle name="계산 20 5 6 2" xfId="26695" xr:uid="{00000000-0005-0000-0000-00009C0B0000}"/>
    <cellStyle name="계산 20 5 7" xfId="26686" xr:uid="{00000000-0005-0000-0000-00009D0B0000}"/>
    <cellStyle name="계산 20 6" xfId="1480" xr:uid="{00000000-0005-0000-0000-00009E0B0000}"/>
    <cellStyle name="계산 20 6 2" xfId="1481" xr:uid="{00000000-0005-0000-0000-00009F0B0000}"/>
    <cellStyle name="계산 20 6 2 2" xfId="1482" xr:uid="{00000000-0005-0000-0000-0000A00B0000}"/>
    <cellStyle name="계산 20 6 2 2 2" xfId="26698" xr:uid="{00000000-0005-0000-0000-0000A10B0000}"/>
    <cellStyle name="계산 20 6 2 3" xfId="1483" xr:uid="{00000000-0005-0000-0000-0000A20B0000}"/>
    <cellStyle name="계산 20 6 2 3 2" xfId="26699" xr:uid="{00000000-0005-0000-0000-0000A30B0000}"/>
    <cellStyle name="계산 20 6 2 4" xfId="1484" xr:uid="{00000000-0005-0000-0000-0000A40B0000}"/>
    <cellStyle name="계산 20 6 2 4 2" xfId="26700" xr:uid="{00000000-0005-0000-0000-0000A50B0000}"/>
    <cellStyle name="계산 20 6 2 5" xfId="1485" xr:uid="{00000000-0005-0000-0000-0000A60B0000}"/>
    <cellStyle name="계산 20 6 2 5 2" xfId="26701" xr:uid="{00000000-0005-0000-0000-0000A70B0000}"/>
    <cellStyle name="계산 20 6 2 6" xfId="26697" xr:uid="{00000000-0005-0000-0000-0000A80B0000}"/>
    <cellStyle name="계산 20 6 3" xfId="1486" xr:uid="{00000000-0005-0000-0000-0000A90B0000}"/>
    <cellStyle name="계산 20 6 3 2" xfId="26702" xr:uid="{00000000-0005-0000-0000-0000AA0B0000}"/>
    <cellStyle name="계산 20 6 4" xfId="1487" xr:uid="{00000000-0005-0000-0000-0000AB0B0000}"/>
    <cellStyle name="계산 20 6 4 2" xfId="26703" xr:uid="{00000000-0005-0000-0000-0000AC0B0000}"/>
    <cellStyle name="계산 20 6 5" xfId="1488" xr:uid="{00000000-0005-0000-0000-0000AD0B0000}"/>
    <cellStyle name="계산 20 6 5 2" xfId="26704" xr:uid="{00000000-0005-0000-0000-0000AE0B0000}"/>
    <cellStyle name="계산 20 6 6" xfId="1489" xr:uid="{00000000-0005-0000-0000-0000AF0B0000}"/>
    <cellStyle name="계산 20 6 6 2" xfId="26705" xr:uid="{00000000-0005-0000-0000-0000B00B0000}"/>
    <cellStyle name="계산 20 6 7" xfId="26696" xr:uid="{00000000-0005-0000-0000-0000B10B0000}"/>
    <cellStyle name="계산 20 7" xfId="1490" xr:uid="{00000000-0005-0000-0000-0000B20B0000}"/>
    <cellStyle name="계산 20 7 2" xfId="1491" xr:uid="{00000000-0005-0000-0000-0000B30B0000}"/>
    <cellStyle name="계산 20 7 2 2" xfId="1492" xr:uid="{00000000-0005-0000-0000-0000B40B0000}"/>
    <cellStyle name="계산 20 7 2 2 2" xfId="26708" xr:uid="{00000000-0005-0000-0000-0000B50B0000}"/>
    <cellStyle name="계산 20 7 2 3" xfId="1493" xr:uid="{00000000-0005-0000-0000-0000B60B0000}"/>
    <cellStyle name="계산 20 7 2 3 2" xfId="26709" xr:uid="{00000000-0005-0000-0000-0000B70B0000}"/>
    <cellStyle name="계산 20 7 2 4" xfId="1494" xr:uid="{00000000-0005-0000-0000-0000B80B0000}"/>
    <cellStyle name="계산 20 7 2 4 2" xfId="26710" xr:uid="{00000000-0005-0000-0000-0000B90B0000}"/>
    <cellStyle name="계산 20 7 2 5" xfId="1495" xr:uid="{00000000-0005-0000-0000-0000BA0B0000}"/>
    <cellStyle name="계산 20 7 2 5 2" xfId="26711" xr:uid="{00000000-0005-0000-0000-0000BB0B0000}"/>
    <cellStyle name="계산 20 7 2 6" xfId="26707" xr:uid="{00000000-0005-0000-0000-0000BC0B0000}"/>
    <cellStyle name="계산 20 7 3" xfId="1496" xr:uid="{00000000-0005-0000-0000-0000BD0B0000}"/>
    <cellStyle name="계산 20 7 3 2" xfId="26712" xr:uid="{00000000-0005-0000-0000-0000BE0B0000}"/>
    <cellStyle name="계산 20 7 4" xfId="1497" xr:uid="{00000000-0005-0000-0000-0000BF0B0000}"/>
    <cellStyle name="계산 20 7 4 2" xfId="26713" xr:uid="{00000000-0005-0000-0000-0000C00B0000}"/>
    <cellStyle name="계산 20 7 5" xfId="1498" xr:uid="{00000000-0005-0000-0000-0000C10B0000}"/>
    <cellStyle name="계산 20 7 5 2" xfId="26714" xr:uid="{00000000-0005-0000-0000-0000C20B0000}"/>
    <cellStyle name="계산 20 7 6" xfId="1499" xr:uid="{00000000-0005-0000-0000-0000C30B0000}"/>
    <cellStyle name="계산 20 7 6 2" xfId="26715" xr:uid="{00000000-0005-0000-0000-0000C40B0000}"/>
    <cellStyle name="계산 20 7 7" xfId="26706" xr:uid="{00000000-0005-0000-0000-0000C50B0000}"/>
    <cellStyle name="계산 20 8" xfId="1500" xr:uid="{00000000-0005-0000-0000-0000C60B0000}"/>
    <cellStyle name="계산 20 8 2" xfId="1501" xr:uid="{00000000-0005-0000-0000-0000C70B0000}"/>
    <cellStyle name="계산 20 8 2 2" xfId="1502" xr:uid="{00000000-0005-0000-0000-0000C80B0000}"/>
    <cellStyle name="계산 20 8 2 2 2" xfId="26718" xr:uid="{00000000-0005-0000-0000-0000C90B0000}"/>
    <cellStyle name="계산 20 8 2 3" xfId="1503" xr:uid="{00000000-0005-0000-0000-0000CA0B0000}"/>
    <cellStyle name="계산 20 8 2 3 2" xfId="26719" xr:uid="{00000000-0005-0000-0000-0000CB0B0000}"/>
    <cellStyle name="계산 20 8 2 4" xfId="1504" xr:uid="{00000000-0005-0000-0000-0000CC0B0000}"/>
    <cellStyle name="계산 20 8 2 4 2" xfId="26720" xr:uid="{00000000-0005-0000-0000-0000CD0B0000}"/>
    <cellStyle name="계산 20 8 2 5" xfId="1505" xr:uid="{00000000-0005-0000-0000-0000CE0B0000}"/>
    <cellStyle name="계산 20 8 2 5 2" xfId="26721" xr:uid="{00000000-0005-0000-0000-0000CF0B0000}"/>
    <cellStyle name="계산 20 8 2 6" xfId="26717" xr:uid="{00000000-0005-0000-0000-0000D00B0000}"/>
    <cellStyle name="계산 20 8 3" xfId="1506" xr:uid="{00000000-0005-0000-0000-0000D10B0000}"/>
    <cellStyle name="계산 20 8 3 2" xfId="26722" xr:uid="{00000000-0005-0000-0000-0000D20B0000}"/>
    <cellStyle name="계산 20 8 4" xfId="1507" xr:uid="{00000000-0005-0000-0000-0000D30B0000}"/>
    <cellStyle name="계산 20 8 4 2" xfId="26723" xr:uid="{00000000-0005-0000-0000-0000D40B0000}"/>
    <cellStyle name="계산 20 8 5" xfId="1508" xr:uid="{00000000-0005-0000-0000-0000D50B0000}"/>
    <cellStyle name="계산 20 8 5 2" xfId="26724" xr:uid="{00000000-0005-0000-0000-0000D60B0000}"/>
    <cellStyle name="계산 20 8 6" xfId="1509" xr:uid="{00000000-0005-0000-0000-0000D70B0000}"/>
    <cellStyle name="계산 20 8 6 2" xfId="26725" xr:uid="{00000000-0005-0000-0000-0000D80B0000}"/>
    <cellStyle name="계산 20 8 7" xfId="26716" xr:uid="{00000000-0005-0000-0000-0000D90B0000}"/>
    <cellStyle name="계산 20 9" xfId="1510" xr:uid="{00000000-0005-0000-0000-0000DA0B0000}"/>
    <cellStyle name="계산 20 9 2" xfId="1511" xr:uid="{00000000-0005-0000-0000-0000DB0B0000}"/>
    <cellStyle name="계산 20 9 2 2" xfId="26727" xr:uid="{00000000-0005-0000-0000-0000DC0B0000}"/>
    <cellStyle name="계산 20 9 3" xfId="1512" xr:uid="{00000000-0005-0000-0000-0000DD0B0000}"/>
    <cellStyle name="계산 20 9 3 2" xfId="26728" xr:uid="{00000000-0005-0000-0000-0000DE0B0000}"/>
    <cellStyle name="계산 20 9 4" xfId="1513" xr:uid="{00000000-0005-0000-0000-0000DF0B0000}"/>
    <cellStyle name="계산 20 9 4 2" xfId="26729" xr:uid="{00000000-0005-0000-0000-0000E00B0000}"/>
    <cellStyle name="계산 20 9 5" xfId="1514" xr:uid="{00000000-0005-0000-0000-0000E10B0000}"/>
    <cellStyle name="계산 20 9 5 2" xfId="26730" xr:uid="{00000000-0005-0000-0000-0000E20B0000}"/>
    <cellStyle name="계산 20 9 6" xfId="26726" xr:uid="{00000000-0005-0000-0000-0000E30B0000}"/>
    <cellStyle name="계산 21" xfId="1515" xr:uid="{00000000-0005-0000-0000-0000E40B0000}"/>
    <cellStyle name="계산 21 10" xfId="1516" xr:uid="{00000000-0005-0000-0000-0000E50B0000}"/>
    <cellStyle name="계산 21 10 2" xfId="1517" xr:uid="{00000000-0005-0000-0000-0000E60B0000}"/>
    <cellStyle name="계산 21 10 2 2" xfId="26733" xr:uid="{00000000-0005-0000-0000-0000E70B0000}"/>
    <cellStyle name="계산 21 10 3" xfId="26732" xr:uid="{00000000-0005-0000-0000-0000E80B0000}"/>
    <cellStyle name="계산 21 11" xfId="1518" xr:uid="{00000000-0005-0000-0000-0000E90B0000}"/>
    <cellStyle name="계산 21 11 2" xfId="1519" xr:uid="{00000000-0005-0000-0000-0000EA0B0000}"/>
    <cellStyle name="계산 21 11 2 2" xfId="26735" xr:uid="{00000000-0005-0000-0000-0000EB0B0000}"/>
    <cellStyle name="계산 21 11 3" xfId="26734" xr:uid="{00000000-0005-0000-0000-0000EC0B0000}"/>
    <cellStyle name="계산 21 12" xfId="1520" xr:uid="{00000000-0005-0000-0000-0000ED0B0000}"/>
    <cellStyle name="계산 21 12 2" xfId="1521" xr:uid="{00000000-0005-0000-0000-0000EE0B0000}"/>
    <cellStyle name="계산 21 12 2 2" xfId="26737" xr:uid="{00000000-0005-0000-0000-0000EF0B0000}"/>
    <cellStyle name="계산 21 12 3" xfId="26736" xr:uid="{00000000-0005-0000-0000-0000F00B0000}"/>
    <cellStyle name="계산 21 13" xfId="1522" xr:uid="{00000000-0005-0000-0000-0000F10B0000}"/>
    <cellStyle name="계산 21 13 2" xfId="26738" xr:uid="{00000000-0005-0000-0000-0000F20B0000}"/>
    <cellStyle name="계산 21 14" xfId="26731" xr:uid="{00000000-0005-0000-0000-0000F30B0000}"/>
    <cellStyle name="계산 21 2" xfId="1523" xr:uid="{00000000-0005-0000-0000-0000F40B0000}"/>
    <cellStyle name="계산 21 2 2" xfId="1524" xr:uid="{00000000-0005-0000-0000-0000F50B0000}"/>
    <cellStyle name="계산 21 2 2 2" xfId="1525" xr:uid="{00000000-0005-0000-0000-0000F60B0000}"/>
    <cellStyle name="계산 21 2 2 2 2" xfId="1526" xr:uid="{00000000-0005-0000-0000-0000F70B0000}"/>
    <cellStyle name="계산 21 2 2 2 2 2" xfId="26742" xr:uid="{00000000-0005-0000-0000-0000F80B0000}"/>
    <cellStyle name="계산 21 2 2 2 3" xfId="1527" xr:uid="{00000000-0005-0000-0000-0000F90B0000}"/>
    <cellStyle name="계산 21 2 2 2 3 2" xfId="26743" xr:uid="{00000000-0005-0000-0000-0000FA0B0000}"/>
    <cellStyle name="계산 21 2 2 2 4" xfId="1528" xr:uid="{00000000-0005-0000-0000-0000FB0B0000}"/>
    <cellStyle name="계산 21 2 2 2 4 2" xfId="26744" xr:uid="{00000000-0005-0000-0000-0000FC0B0000}"/>
    <cellStyle name="계산 21 2 2 2 5" xfId="1529" xr:uid="{00000000-0005-0000-0000-0000FD0B0000}"/>
    <cellStyle name="계산 21 2 2 2 5 2" xfId="26745" xr:uid="{00000000-0005-0000-0000-0000FE0B0000}"/>
    <cellStyle name="계산 21 2 2 2 6" xfId="26741" xr:uid="{00000000-0005-0000-0000-0000FF0B0000}"/>
    <cellStyle name="계산 21 2 2 3" xfId="1530" xr:uid="{00000000-0005-0000-0000-0000000C0000}"/>
    <cellStyle name="계산 21 2 2 3 2" xfId="26746" xr:uid="{00000000-0005-0000-0000-0000010C0000}"/>
    <cellStyle name="계산 21 2 2 4" xfId="1531" xr:uid="{00000000-0005-0000-0000-0000020C0000}"/>
    <cellStyle name="계산 21 2 2 4 2" xfId="26747" xr:uid="{00000000-0005-0000-0000-0000030C0000}"/>
    <cellStyle name="계산 21 2 2 5" xfId="1532" xr:uid="{00000000-0005-0000-0000-0000040C0000}"/>
    <cellStyle name="계산 21 2 2 5 2" xfId="26748" xr:uid="{00000000-0005-0000-0000-0000050C0000}"/>
    <cellStyle name="계산 21 2 2 6" xfId="1533" xr:uid="{00000000-0005-0000-0000-0000060C0000}"/>
    <cellStyle name="계산 21 2 2 6 2" xfId="26749" xr:uid="{00000000-0005-0000-0000-0000070C0000}"/>
    <cellStyle name="계산 21 2 2 7" xfId="26740" xr:uid="{00000000-0005-0000-0000-0000080C0000}"/>
    <cellStyle name="계산 21 2 3" xfId="1534" xr:uid="{00000000-0005-0000-0000-0000090C0000}"/>
    <cellStyle name="계산 21 2 3 2" xfId="1535" xr:uid="{00000000-0005-0000-0000-00000A0C0000}"/>
    <cellStyle name="계산 21 2 3 2 2" xfId="26751" xr:uid="{00000000-0005-0000-0000-00000B0C0000}"/>
    <cellStyle name="계산 21 2 3 3" xfId="1536" xr:uid="{00000000-0005-0000-0000-00000C0C0000}"/>
    <cellStyle name="계산 21 2 3 3 2" xfId="26752" xr:uid="{00000000-0005-0000-0000-00000D0C0000}"/>
    <cellStyle name="계산 21 2 3 4" xfId="1537" xr:uid="{00000000-0005-0000-0000-00000E0C0000}"/>
    <cellStyle name="계산 21 2 3 4 2" xfId="26753" xr:uid="{00000000-0005-0000-0000-00000F0C0000}"/>
    <cellStyle name="계산 21 2 3 5" xfId="1538" xr:uid="{00000000-0005-0000-0000-0000100C0000}"/>
    <cellStyle name="계산 21 2 3 5 2" xfId="26754" xr:uid="{00000000-0005-0000-0000-0000110C0000}"/>
    <cellStyle name="계산 21 2 3 6" xfId="26750" xr:uid="{00000000-0005-0000-0000-0000120C0000}"/>
    <cellStyle name="계산 21 2 4" xfId="1539" xr:uid="{00000000-0005-0000-0000-0000130C0000}"/>
    <cellStyle name="계산 21 2 4 2" xfId="1540" xr:uid="{00000000-0005-0000-0000-0000140C0000}"/>
    <cellStyle name="계산 21 2 4 2 2" xfId="26756" xr:uid="{00000000-0005-0000-0000-0000150C0000}"/>
    <cellStyle name="계산 21 2 4 3" xfId="26755" xr:uid="{00000000-0005-0000-0000-0000160C0000}"/>
    <cellStyle name="계산 21 2 5" xfId="1541" xr:uid="{00000000-0005-0000-0000-0000170C0000}"/>
    <cellStyle name="계산 21 2 5 2" xfId="1542" xr:uid="{00000000-0005-0000-0000-0000180C0000}"/>
    <cellStyle name="계산 21 2 5 2 2" xfId="26758" xr:uid="{00000000-0005-0000-0000-0000190C0000}"/>
    <cellStyle name="계산 21 2 5 3" xfId="26757" xr:uid="{00000000-0005-0000-0000-00001A0C0000}"/>
    <cellStyle name="계산 21 2 6" xfId="1543" xr:uid="{00000000-0005-0000-0000-00001B0C0000}"/>
    <cellStyle name="계산 21 2 6 2" xfId="1544" xr:uid="{00000000-0005-0000-0000-00001C0C0000}"/>
    <cellStyle name="계산 21 2 6 2 2" xfId="26760" xr:uid="{00000000-0005-0000-0000-00001D0C0000}"/>
    <cellStyle name="계산 21 2 6 3" xfId="26759" xr:uid="{00000000-0005-0000-0000-00001E0C0000}"/>
    <cellStyle name="계산 21 2 7" xfId="1545" xr:uid="{00000000-0005-0000-0000-00001F0C0000}"/>
    <cellStyle name="계산 21 2 7 2" xfId="26761" xr:uid="{00000000-0005-0000-0000-0000200C0000}"/>
    <cellStyle name="계산 21 2 8" xfId="26739" xr:uid="{00000000-0005-0000-0000-0000210C0000}"/>
    <cellStyle name="계산 21 3" xfId="1546" xr:uid="{00000000-0005-0000-0000-0000220C0000}"/>
    <cellStyle name="계산 21 3 2" xfId="1547" xr:uid="{00000000-0005-0000-0000-0000230C0000}"/>
    <cellStyle name="계산 21 3 2 2" xfId="1548" xr:uid="{00000000-0005-0000-0000-0000240C0000}"/>
    <cellStyle name="계산 21 3 2 2 2" xfId="1549" xr:uid="{00000000-0005-0000-0000-0000250C0000}"/>
    <cellStyle name="계산 21 3 2 2 2 2" xfId="26765" xr:uid="{00000000-0005-0000-0000-0000260C0000}"/>
    <cellStyle name="계산 21 3 2 2 3" xfId="1550" xr:uid="{00000000-0005-0000-0000-0000270C0000}"/>
    <cellStyle name="계산 21 3 2 2 3 2" xfId="26766" xr:uid="{00000000-0005-0000-0000-0000280C0000}"/>
    <cellStyle name="계산 21 3 2 2 4" xfId="1551" xr:uid="{00000000-0005-0000-0000-0000290C0000}"/>
    <cellStyle name="계산 21 3 2 2 4 2" xfId="26767" xr:uid="{00000000-0005-0000-0000-00002A0C0000}"/>
    <cellStyle name="계산 21 3 2 2 5" xfId="1552" xr:uid="{00000000-0005-0000-0000-00002B0C0000}"/>
    <cellStyle name="계산 21 3 2 2 5 2" xfId="26768" xr:uid="{00000000-0005-0000-0000-00002C0C0000}"/>
    <cellStyle name="계산 21 3 2 2 6" xfId="26764" xr:uid="{00000000-0005-0000-0000-00002D0C0000}"/>
    <cellStyle name="계산 21 3 2 3" xfId="1553" xr:uid="{00000000-0005-0000-0000-00002E0C0000}"/>
    <cellStyle name="계산 21 3 2 3 2" xfId="26769" xr:uid="{00000000-0005-0000-0000-00002F0C0000}"/>
    <cellStyle name="계산 21 3 2 4" xfId="1554" xr:uid="{00000000-0005-0000-0000-0000300C0000}"/>
    <cellStyle name="계산 21 3 2 4 2" xfId="26770" xr:uid="{00000000-0005-0000-0000-0000310C0000}"/>
    <cellStyle name="계산 21 3 2 5" xfId="1555" xr:uid="{00000000-0005-0000-0000-0000320C0000}"/>
    <cellStyle name="계산 21 3 2 5 2" xfId="26771" xr:uid="{00000000-0005-0000-0000-0000330C0000}"/>
    <cellStyle name="계산 21 3 2 6" xfId="1556" xr:uid="{00000000-0005-0000-0000-0000340C0000}"/>
    <cellStyle name="계산 21 3 2 6 2" xfId="26772" xr:uid="{00000000-0005-0000-0000-0000350C0000}"/>
    <cellStyle name="계산 21 3 2 7" xfId="26763" xr:uid="{00000000-0005-0000-0000-0000360C0000}"/>
    <cellStyle name="계산 21 3 3" xfId="1557" xr:uid="{00000000-0005-0000-0000-0000370C0000}"/>
    <cellStyle name="계산 21 3 3 2" xfId="1558" xr:uid="{00000000-0005-0000-0000-0000380C0000}"/>
    <cellStyle name="계산 21 3 3 2 2" xfId="26774" xr:uid="{00000000-0005-0000-0000-0000390C0000}"/>
    <cellStyle name="계산 21 3 3 3" xfId="1559" xr:uid="{00000000-0005-0000-0000-00003A0C0000}"/>
    <cellStyle name="계산 21 3 3 3 2" xfId="26775" xr:uid="{00000000-0005-0000-0000-00003B0C0000}"/>
    <cellStyle name="계산 21 3 3 4" xfId="1560" xr:uid="{00000000-0005-0000-0000-00003C0C0000}"/>
    <cellStyle name="계산 21 3 3 4 2" xfId="26776" xr:uid="{00000000-0005-0000-0000-00003D0C0000}"/>
    <cellStyle name="계산 21 3 3 5" xfId="1561" xr:uid="{00000000-0005-0000-0000-00003E0C0000}"/>
    <cellStyle name="계산 21 3 3 5 2" xfId="26777" xr:uid="{00000000-0005-0000-0000-00003F0C0000}"/>
    <cellStyle name="계산 21 3 3 6" xfId="26773" xr:uid="{00000000-0005-0000-0000-0000400C0000}"/>
    <cellStyle name="계산 21 3 4" xfId="1562" xr:uid="{00000000-0005-0000-0000-0000410C0000}"/>
    <cellStyle name="계산 21 3 4 2" xfId="1563" xr:uid="{00000000-0005-0000-0000-0000420C0000}"/>
    <cellStyle name="계산 21 3 4 2 2" xfId="26779" xr:uid="{00000000-0005-0000-0000-0000430C0000}"/>
    <cellStyle name="계산 21 3 4 3" xfId="26778" xr:uid="{00000000-0005-0000-0000-0000440C0000}"/>
    <cellStyle name="계산 21 3 5" xfId="1564" xr:uid="{00000000-0005-0000-0000-0000450C0000}"/>
    <cellStyle name="계산 21 3 5 2" xfId="1565" xr:uid="{00000000-0005-0000-0000-0000460C0000}"/>
    <cellStyle name="계산 21 3 5 2 2" xfId="26781" xr:uid="{00000000-0005-0000-0000-0000470C0000}"/>
    <cellStyle name="계산 21 3 5 3" xfId="26780" xr:uid="{00000000-0005-0000-0000-0000480C0000}"/>
    <cellStyle name="계산 21 3 6" xfId="1566" xr:uid="{00000000-0005-0000-0000-0000490C0000}"/>
    <cellStyle name="계산 21 3 6 2" xfId="1567" xr:uid="{00000000-0005-0000-0000-00004A0C0000}"/>
    <cellStyle name="계산 21 3 6 2 2" xfId="26783" xr:uid="{00000000-0005-0000-0000-00004B0C0000}"/>
    <cellStyle name="계산 21 3 6 3" xfId="26782" xr:uid="{00000000-0005-0000-0000-00004C0C0000}"/>
    <cellStyle name="계산 21 3 7" xfId="1568" xr:uid="{00000000-0005-0000-0000-00004D0C0000}"/>
    <cellStyle name="계산 21 3 7 2" xfId="26784" xr:uid="{00000000-0005-0000-0000-00004E0C0000}"/>
    <cellStyle name="계산 21 3 8" xfId="26762" xr:uid="{00000000-0005-0000-0000-00004F0C0000}"/>
    <cellStyle name="계산 21 4" xfId="1569" xr:uid="{00000000-0005-0000-0000-0000500C0000}"/>
    <cellStyle name="계산 21 4 2" xfId="1570" xr:uid="{00000000-0005-0000-0000-0000510C0000}"/>
    <cellStyle name="계산 21 4 2 2" xfId="1571" xr:uid="{00000000-0005-0000-0000-0000520C0000}"/>
    <cellStyle name="계산 21 4 2 2 2" xfId="26787" xr:uid="{00000000-0005-0000-0000-0000530C0000}"/>
    <cellStyle name="계산 21 4 2 3" xfId="1572" xr:uid="{00000000-0005-0000-0000-0000540C0000}"/>
    <cellStyle name="계산 21 4 2 3 2" xfId="26788" xr:uid="{00000000-0005-0000-0000-0000550C0000}"/>
    <cellStyle name="계산 21 4 2 4" xfId="1573" xr:uid="{00000000-0005-0000-0000-0000560C0000}"/>
    <cellStyle name="계산 21 4 2 4 2" xfId="26789" xr:uid="{00000000-0005-0000-0000-0000570C0000}"/>
    <cellStyle name="계산 21 4 2 5" xfId="1574" xr:uid="{00000000-0005-0000-0000-0000580C0000}"/>
    <cellStyle name="계산 21 4 2 5 2" xfId="26790" xr:uid="{00000000-0005-0000-0000-0000590C0000}"/>
    <cellStyle name="계산 21 4 2 6" xfId="26786" xr:uid="{00000000-0005-0000-0000-00005A0C0000}"/>
    <cellStyle name="계산 21 4 3" xfId="1575" xr:uid="{00000000-0005-0000-0000-00005B0C0000}"/>
    <cellStyle name="계산 21 4 3 2" xfId="26791" xr:uid="{00000000-0005-0000-0000-00005C0C0000}"/>
    <cellStyle name="계산 21 4 4" xfId="1576" xr:uid="{00000000-0005-0000-0000-00005D0C0000}"/>
    <cellStyle name="계산 21 4 4 2" xfId="26792" xr:uid="{00000000-0005-0000-0000-00005E0C0000}"/>
    <cellStyle name="계산 21 4 5" xfId="1577" xr:uid="{00000000-0005-0000-0000-00005F0C0000}"/>
    <cellStyle name="계산 21 4 5 2" xfId="26793" xr:uid="{00000000-0005-0000-0000-0000600C0000}"/>
    <cellStyle name="계산 21 4 6" xfId="1578" xr:uid="{00000000-0005-0000-0000-0000610C0000}"/>
    <cellStyle name="계산 21 4 6 2" xfId="26794" xr:uid="{00000000-0005-0000-0000-0000620C0000}"/>
    <cellStyle name="계산 21 4 7" xfId="26785" xr:uid="{00000000-0005-0000-0000-0000630C0000}"/>
    <cellStyle name="계산 21 5" xfId="1579" xr:uid="{00000000-0005-0000-0000-0000640C0000}"/>
    <cellStyle name="계산 21 5 2" xfId="1580" xr:uid="{00000000-0005-0000-0000-0000650C0000}"/>
    <cellStyle name="계산 21 5 2 2" xfId="1581" xr:uid="{00000000-0005-0000-0000-0000660C0000}"/>
    <cellStyle name="계산 21 5 2 2 2" xfId="26797" xr:uid="{00000000-0005-0000-0000-0000670C0000}"/>
    <cellStyle name="계산 21 5 2 3" xfId="1582" xr:uid="{00000000-0005-0000-0000-0000680C0000}"/>
    <cellStyle name="계산 21 5 2 3 2" xfId="26798" xr:uid="{00000000-0005-0000-0000-0000690C0000}"/>
    <cellStyle name="계산 21 5 2 4" xfId="1583" xr:uid="{00000000-0005-0000-0000-00006A0C0000}"/>
    <cellStyle name="계산 21 5 2 4 2" xfId="26799" xr:uid="{00000000-0005-0000-0000-00006B0C0000}"/>
    <cellStyle name="계산 21 5 2 5" xfId="1584" xr:uid="{00000000-0005-0000-0000-00006C0C0000}"/>
    <cellStyle name="계산 21 5 2 5 2" xfId="26800" xr:uid="{00000000-0005-0000-0000-00006D0C0000}"/>
    <cellStyle name="계산 21 5 2 6" xfId="26796" xr:uid="{00000000-0005-0000-0000-00006E0C0000}"/>
    <cellStyle name="계산 21 5 3" xfId="1585" xr:uid="{00000000-0005-0000-0000-00006F0C0000}"/>
    <cellStyle name="계산 21 5 3 2" xfId="26801" xr:uid="{00000000-0005-0000-0000-0000700C0000}"/>
    <cellStyle name="계산 21 5 4" xfId="1586" xr:uid="{00000000-0005-0000-0000-0000710C0000}"/>
    <cellStyle name="계산 21 5 4 2" xfId="26802" xr:uid="{00000000-0005-0000-0000-0000720C0000}"/>
    <cellStyle name="계산 21 5 5" xfId="1587" xr:uid="{00000000-0005-0000-0000-0000730C0000}"/>
    <cellStyle name="계산 21 5 5 2" xfId="26803" xr:uid="{00000000-0005-0000-0000-0000740C0000}"/>
    <cellStyle name="계산 21 5 6" xfId="1588" xr:uid="{00000000-0005-0000-0000-0000750C0000}"/>
    <cellStyle name="계산 21 5 6 2" xfId="26804" xr:uid="{00000000-0005-0000-0000-0000760C0000}"/>
    <cellStyle name="계산 21 5 7" xfId="26795" xr:uid="{00000000-0005-0000-0000-0000770C0000}"/>
    <cellStyle name="계산 21 6" xfId="1589" xr:uid="{00000000-0005-0000-0000-0000780C0000}"/>
    <cellStyle name="계산 21 6 2" xfId="1590" xr:uid="{00000000-0005-0000-0000-0000790C0000}"/>
    <cellStyle name="계산 21 6 2 2" xfId="1591" xr:uid="{00000000-0005-0000-0000-00007A0C0000}"/>
    <cellStyle name="계산 21 6 2 2 2" xfId="26807" xr:uid="{00000000-0005-0000-0000-00007B0C0000}"/>
    <cellStyle name="계산 21 6 2 3" xfId="1592" xr:uid="{00000000-0005-0000-0000-00007C0C0000}"/>
    <cellStyle name="계산 21 6 2 3 2" xfId="26808" xr:uid="{00000000-0005-0000-0000-00007D0C0000}"/>
    <cellStyle name="계산 21 6 2 4" xfId="1593" xr:uid="{00000000-0005-0000-0000-00007E0C0000}"/>
    <cellStyle name="계산 21 6 2 4 2" xfId="26809" xr:uid="{00000000-0005-0000-0000-00007F0C0000}"/>
    <cellStyle name="계산 21 6 2 5" xfId="1594" xr:uid="{00000000-0005-0000-0000-0000800C0000}"/>
    <cellStyle name="계산 21 6 2 5 2" xfId="26810" xr:uid="{00000000-0005-0000-0000-0000810C0000}"/>
    <cellStyle name="계산 21 6 2 6" xfId="26806" xr:uid="{00000000-0005-0000-0000-0000820C0000}"/>
    <cellStyle name="계산 21 6 3" xfId="1595" xr:uid="{00000000-0005-0000-0000-0000830C0000}"/>
    <cellStyle name="계산 21 6 3 2" xfId="26811" xr:uid="{00000000-0005-0000-0000-0000840C0000}"/>
    <cellStyle name="계산 21 6 4" xfId="1596" xr:uid="{00000000-0005-0000-0000-0000850C0000}"/>
    <cellStyle name="계산 21 6 4 2" xfId="26812" xr:uid="{00000000-0005-0000-0000-0000860C0000}"/>
    <cellStyle name="계산 21 6 5" xfId="1597" xr:uid="{00000000-0005-0000-0000-0000870C0000}"/>
    <cellStyle name="계산 21 6 5 2" xfId="26813" xr:uid="{00000000-0005-0000-0000-0000880C0000}"/>
    <cellStyle name="계산 21 6 6" xfId="1598" xr:uid="{00000000-0005-0000-0000-0000890C0000}"/>
    <cellStyle name="계산 21 6 6 2" xfId="26814" xr:uid="{00000000-0005-0000-0000-00008A0C0000}"/>
    <cellStyle name="계산 21 6 7" xfId="26805" xr:uid="{00000000-0005-0000-0000-00008B0C0000}"/>
    <cellStyle name="계산 21 7" xfId="1599" xr:uid="{00000000-0005-0000-0000-00008C0C0000}"/>
    <cellStyle name="계산 21 7 2" xfId="1600" xr:uid="{00000000-0005-0000-0000-00008D0C0000}"/>
    <cellStyle name="계산 21 7 2 2" xfId="1601" xr:uid="{00000000-0005-0000-0000-00008E0C0000}"/>
    <cellStyle name="계산 21 7 2 2 2" xfId="26817" xr:uid="{00000000-0005-0000-0000-00008F0C0000}"/>
    <cellStyle name="계산 21 7 2 3" xfId="1602" xr:uid="{00000000-0005-0000-0000-0000900C0000}"/>
    <cellStyle name="계산 21 7 2 3 2" xfId="26818" xr:uid="{00000000-0005-0000-0000-0000910C0000}"/>
    <cellStyle name="계산 21 7 2 4" xfId="1603" xr:uid="{00000000-0005-0000-0000-0000920C0000}"/>
    <cellStyle name="계산 21 7 2 4 2" xfId="26819" xr:uid="{00000000-0005-0000-0000-0000930C0000}"/>
    <cellStyle name="계산 21 7 2 5" xfId="1604" xr:uid="{00000000-0005-0000-0000-0000940C0000}"/>
    <cellStyle name="계산 21 7 2 5 2" xfId="26820" xr:uid="{00000000-0005-0000-0000-0000950C0000}"/>
    <cellStyle name="계산 21 7 2 6" xfId="26816" xr:uid="{00000000-0005-0000-0000-0000960C0000}"/>
    <cellStyle name="계산 21 7 3" xfId="1605" xr:uid="{00000000-0005-0000-0000-0000970C0000}"/>
    <cellStyle name="계산 21 7 3 2" xfId="26821" xr:uid="{00000000-0005-0000-0000-0000980C0000}"/>
    <cellStyle name="계산 21 7 4" xfId="1606" xr:uid="{00000000-0005-0000-0000-0000990C0000}"/>
    <cellStyle name="계산 21 7 4 2" xfId="26822" xr:uid="{00000000-0005-0000-0000-00009A0C0000}"/>
    <cellStyle name="계산 21 7 5" xfId="1607" xr:uid="{00000000-0005-0000-0000-00009B0C0000}"/>
    <cellStyle name="계산 21 7 5 2" xfId="26823" xr:uid="{00000000-0005-0000-0000-00009C0C0000}"/>
    <cellStyle name="계산 21 7 6" xfId="1608" xr:uid="{00000000-0005-0000-0000-00009D0C0000}"/>
    <cellStyle name="계산 21 7 6 2" xfId="26824" xr:uid="{00000000-0005-0000-0000-00009E0C0000}"/>
    <cellStyle name="계산 21 7 7" xfId="26815" xr:uid="{00000000-0005-0000-0000-00009F0C0000}"/>
    <cellStyle name="계산 21 8" xfId="1609" xr:uid="{00000000-0005-0000-0000-0000A00C0000}"/>
    <cellStyle name="계산 21 8 2" xfId="1610" xr:uid="{00000000-0005-0000-0000-0000A10C0000}"/>
    <cellStyle name="계산 21 8 2 2" xfId="1611" xr:uid="{00000000-0005-0000-0000-0000A20C0000}"/>
    <cellStyle name="계산 21 8 2 2 2" xfId="26827" xr:uid="{00000000-0005-0000-0000-0000A30C0000}"/>
    <cellStyle name="계산 21 8 2 3" xfId="1612" xr:uid="{00000000-0005-0000-0000-0000A40C0000}"/>
    <cellStyle name="계산 21 8 2 3 2" xfId="26828" xr:uid="{00000000-0005-0000-0000-0000A50C0000}"/>
    <cellStyle name="계산 21 8 2 4" xfId="1613" xr:uid="{00000000-0005-0000-0000-0000A60C0000}"/>
    <cellStyle name="계산 21 8 2 4 2" xfId="26829" xr:uid="{00000000-0005-0000-0000-0000A70C0000}"/>
    <cellStyle name="계산 21 8 2 5" xfId="1614" xr:uid="{00000000-0005-0000-0000-0000A80C0000}"/>
    <cellStyle name="계산 21 8 2 5 2" xfId="26830" xr:uid="{00000000-0005-0000-0000-0000A90C0000}"/>
    <cellStyle name="계산 21 8 2 6" xfId="26826" xr:uid="{00000000-0005-0000-0000-0000AA0C0000}"/>
    <cellStyle name="계산 21 8 3" xfId="1615" xr:uid="{00000000-0005-0000-0000-0000AB0C0000}"/>
    <cellStyle name="계산 21 8 3 2" xfId="26831" xr:uid="{00000000-0005-0000-0000-0000AC0C0000}"/>
    <cellStyle name="계산 21 8 4" xfId="1616" xr:uid="{00000000-0005-0000-0000-0000AD0C0000}"/>
    <cellStyle name="계산 21 8 4 2" xfId="26832" xr:uid="{00000000-0005-0000-0000-0000AE0C0000}"/>
    <cellStyle name="계산 21 8 5" xfId="1617" xr:uid="{00000000-0005-0000-0000-0000AF0C0000}"/>
    <cellStyle name="계산 21 8 5 2" xfId="26833" xr:uid="{00000000-0005-0000-0000-0000B00C0000}"/>
    <cellStyle name="계산 21 8 6" xfId="1618" xr:uid="{00000000-0005-0000-0000-0000B10C0000}"/>
    <cellStyle name="계산 21 8 6 2" xfId="26834" xr:uid="{00000000-0005-0000-0000-0000B20C0000}"/>
    <cellStyle name="계산 21 8 7" xfId="26825" xr:uid="{00000000-0005-0000-0000-0000B30C0000}"/>
    <cellStyle name="계산 21 9" xfId="1619" xr:uid="{00000000-0005-0000-0000-0000B40C0000}"/>
    <cellStyle name="계산 21 9 2" xfId="1620" xr:uid="{00000000-0005-0000-0000-0000B50C0000}"/>
    <cellStyle name="계산 21 9 2 2" xfId="26836" xr:uid="{00000000-0005-0000-0000-0000B60C0000}"/>
    <cellStyle name="계산 21 9 3" xfId="1621" xr:uid="{00000000-0005-0000-0000-0000B70C0000}"/>
    <cellStyle name="계산 21 9 3 2" xfId="26837" xr:uid="{00000000-0005-0000-0000-0000B80C0000}"/>
    <cellStyle name="계산 21 9 4" xfId="1622" xr:uid="{00000000-0005-0000-0000-0000B90C0000}"/>
    <cellStyle name="계산 21 9 4 2" xfId="26838" xr:uid="{00000000-0005-0000-0000-0000BA0C0000}"/>
    <cellStyle name="계산 21 9 5" xfId="1623" xr:uid="{00000000-0005-0000-0000-0000BB0C0000}"/>
    <cellStyle name="계산 21 9 5 2" xfId="26839" xr:uid="{00000000-0005-0000-0000-0000BC0C0000}"/>
    <cellStyle name="계산 21 9 6" xfId="26835" xr:uid="{00000000-0005-0000-0000-0000BD0C0000}"/>
    <cellStyle name="계산 22" xfId="1624" xr:uid="{00000000-0005-0000-0000-0000BE0C0000}"/>
    <cellStyle name="계산 22 10" xfId="1625" xr:uid="{00000000-0005-0000-0000-0000BF0C0000}"/>
    <cellStyle name="계산 22 10 2" xfId="1626" xr:uid="{00000000-0005-0000-0000-0000C00C0000}"/>
    <cellStyle name="계산 22 10 2 2" xfId="26842" xr:uid="{00000000-0005-0000-0000-0000C10C0000}"/>
    <cellStyle name="계산 22 10 3" xfId="26841" xr:uid="{00000000-0005-0000-0000-0000C20C0000}"/>
    <cellStyle name="계산 22 11" xfId="1627" xr:uid="{00000000-0005-0000-0000-0000C30C0000}"/>
    <cellStyle name="계산 22 11 2" xfId="1628" xr:uid="{00000000-0005-0000-0000-0000C40C0000}"/>
    <cellStyle name="계산 22 11 2 2" xfId="26844" xr:uid="{00000000-0005-0000-0000-0000C50C0000}"/>
    <cellStyle name="계산 22 11 3" xfId="26843" xr:uid="{00000000-0005-0000-0000-0000C60C0000}"/>
    <cellStyle name="계산 22 12" xfId="1629" xr:uid="{00000000-0005-0000-0000-0000C70C0000}"/>
    <cellStyle name="계산 22 12 2" xfId="1630" xr:uid="{00000000-0005-0000-0000-0000C80C0000}"/>
    <cellStyle name="계산 22 12 2 2" xfId="26846" xr:uid="{00000000-0005-0000-0000-0000C90C0000}"/>
    <cellStyle name="계산 22 12 3" xfId="26845" xr:uid="{00000000-0005-0000-0000-0000CA0C0000}"/>
    <cellStyle name="계산 22 13" xfId="1631" xr:uid="{00000000-0005-0000-0000-0000CB0C0000}"/>
    <cellStyle name="계산 22 13 2" xfId="26847" xr:uid="{00000000-0005-0000-0000-0000CC0C0000}"/>
    <cellStyle name="계산 22 14" xfId="26840" xr:uid="{00000000-0005-0000-0000-0000CD0C0000}"/>
    <cellStyle name="계산 22 2" xfId="1632" xr:uid="{00000000-0005-0000-0000-0000CE0C0000}"/>
    <cellStyle name="계산 22 2 2" xfId="1633" xr:uid="{00000000-0005-0000-0000-0000CF0C0000}"/>
    <cellStyle name="계산 22 2 2 2" xfId="1634" xr:uid="{00000000-0005-0000-0000-0000D00C0000}"/>
    <cellStyle name="계산 22 2 2 2 2" xfId="1635" xr:uid="{00000000-0005-0000-0000-0000D10C0000}"/>
    <cellStyle name="계산 22 2 2 2 2 2" xfId="26851" xr:uid="{00000000-0005-0000-0000-0000D20C0000}"/>
    <cellStyle name="계산 22 2 2 2 3" xfId="1636" xr:uid="{00000000-0005-0000-0000-0000D30C0000}"/>
    <cellStyle name="계산 22 2 2 2 3 2" xfId="26852" xr:uid="{00000000-0005-0000-0000-0000D40C0000}"/>
    <cellStyle name="계산 22 2 2 2 4" xfId="1637" xr:uid="{00000000-0005-0000-0000-0000D50C0000}"/>
    <cellStyle name="계산 22 2 2 2 4 2" xfId="26853" xr:uid="{00000000-0005-0000-0000-0000D60C0000}"/>
    <cellStyle name="계산 22 2 2 2 5" xfId="1638" xr:uid="{00000000-0005-0000-0000-0000D70C0000}"/>
    <cellStyle name="계산 22 2 2 2 5 2" xfId="26854" xr:uid="{00000000-0005-0000-0000-0000D80C0000}"/>
    <cellStyle name="계산 22 2 2 2 6" xfId="26850" xr:uid="{00000000-0005-0000-0000-0000D90C0000}"/>
    <cellStyle name="계산 22 2 2 3" xfId="1639" xr:uid="{00000000-0005-0000-0000-0000DA0C0000}"/>
    <cellStyle name="계산 22 2 2 3 2" xfId="26855" xr:uid="{00000000-0005-0000-0000-0000DB0C0000}"/>
    <cellStyle name="계산 22 2 2 4" xfId="1640" xr:uid="{00000000-0005-0000-0000-0000DC0C0000}"/>
    <cellStyle name="계산 22 2 2 4 2" xfId="26856" xr:uid="{00000000-0005-0000-0000-0000DD0C0000}"/>
    <cellStyle name="계산 22 2 2 5" xfId="1641" xr:uid="{00000000-0005-0000-0000-0000DE0C0000}"/>
    <cellStyle name="계산 22 2 2 5 2" xfId="26857" xr:uid="{00000000-0005-0000-0000-0000DF0C0000}"/>
    <cellStyle name="계산 22 2 2 6" xfId="1642" xr:uid="{00000000-0005-0000-0000-0000E00C0000}"/>
    <cellStyle name="계산 22 2 2 6 2" xfId="26858" xr:uid="{00000000-0005-0000-0000-0000E10C0000}"/>
    <cellStyle name="계산 22 2 2 7" xfId="26849" xr:uid="{00000000-0005-0000-0000-0000E20C0000}"/>
    <cellStyle name="계산 22 2 3" xfId="1643" xr:uid="{00000000-0005-0000-0000-0000E30C0000}"/>
    <cellStyle name="계산 22 2 3 2" xfId="1644" xr:uid="{00000000-0005-0000-0000-0000E40C0000}"/>
    <cellStyle name="계산 22 2 3 2 2" xfId="26860" xr:uid="{00000000-0005-0000-0000-0000E50C0000}"/>
    <cellStyle name="계산 22 2 3 3" xfId="1645" xr:uid="{00000000-0005-0000-0000-0000E60C0000}"/>
    <cellStyle name="계산 22 2 3 3 2" xfId="26861" xr:uid="{00000000-0005-0000-0000-0000E70C0000}"/>
    <cellStyle name="계산 22 2 3 4" xfId="1646" xr:uid="{00000000-0005-0000-0000-0000E80C0000}"/>
    <cellStyle name="계산 22 2 3 4 2" xfId="26862" xr:uid="{00000000-0005-0000-0000-0000E90C0000}"/>
    <cellStyle name="계산 22 2 3 5" xfId="1647" xr:uid="{00000000-0005-0000-0000-0000EA0C0000}"/>
    <cellStyle name="계산 22 2 3 5 2" xfId="26863" xr:uid="{00000000-0005-0000-0000-0000EB0C0000}"/>
    <cellStyle name="계산 22 2 3 6" xfId="26859" xr:uid="{00000000-0005-0000-0000-0000EC0C0000}"/>
    <cellStyle name="계산 22 2 4" xfId="1648" xr:uid="{00000000-0005-0000-0000-0000ED0C0000}"/>
    <cellStyle name="계산 22 2 4 2" xfId="1649" xr:uid="{00000000-0005-0000-0000-0000EE0C0000}"/>
    <cellStyle name="계산 22 2 4 2 2" xfId="26865" xr:uid="{00000000-0005-0000-0000-0000EF0C0000}"/>
    <cellStyle name="계산 22 2 4 3" xfId="26864" xr:uid="{00000000-0005-0000-0000-0000F00C0000}"/>
    <cellStyle name="계산 22 2 5" xfId="1650" xr:uid="{00000000-0005-0000-0000-0000F10C0000}"/>
    <cellStyle name="계산 22 2 5 2" xfId="1651" xr:uid="{00000000-0005-0000-0000-0000F20C0000}"/>
    <cellStyle name="계산 22 2 5 2 2" xfId="26867" xr:uid="{00000000-0005-0000-0000-0000F30C0000}"/>
    <cellStyle name="계산 22 2 5 3" xfId="26866" xr:uid="{00000000-0005-0000-0000-0000F40C0000}"/>
    <cellStyle name="계산 22 2 6" xfId="1652" xr:uid="{00000000-0005-0000-0000-0000F50C0000}"/>
    <cellStyle name="계산 22 2 6 2" xfId="1653" xr:uid="{00000000-0005-0000-0000-0000F60C0000}"/>
    <cellStyle name="계산 22 2 6 2 2" xfId="26869" xr:uid="{00000000-0005-0000-0000-0000F70C0000}"/>
    <cellStyle name="계산 22 2 6 3" xfId="26868" xr:uid="{00000000-0005-0000-0000-0000F80C0000}"/>
    <cellStyle name="계산 22 2 7" xfId="1654" xr:uid="{00000000-0005-0000-0000-0000F90C0000}"/>
    <cellStyle name="계산 22 2 7 2" xfId="26870" xr:uid="{00000000-0005-0000-0000-0000FA0C0000}"/>
    <cellStyle name="계산 22 2 8" xfId="26848" xr:uid="{00000000-0005-0000-0000-0000FB0C0000}"/>
    <cellStyle name="계산 22 3" xfId="1655" xr:uid="{00000000-0005-0000-0000-0000FC0C0000}"/>
    <cellStyle name="계산 22 3 2" xfId="1656" xr:uid="{00000000-0005-0000-0000-0000FD0C0000}"/>
    <cellStyle name="계산 22 3 2 2" xfId="1657" xr:uid="{00000000-0005-0000-0000-0000FE0C0000}"/>
    <cellStyle name="계산 22 3 2 2 2" xfId="1658" xr:uid="{00000000-0005-0000-0000-0000FF0C0000}"/>
    <cellStyle name="계산 22 3 2 2 2 2" xfId="26874" xr:uid="{00000000-0005-0000-0000-0000000D0000}"/>
    <cellStyle name="계산 22 3 2 2 3" xfId="1659" xr:uid="{00000000-0005-0000-0000-0000010D0000}"/>
    <cellStyle name="계산 22 3 2 2 3 2" xfId="26875" xr:uid="{00000000-0005-0000-0000-0000020D0000}"/>
    <cellStyle name="계산 22 3 2 2 4" xfId="1660" xr:uid="{00000000-0005-0000-0000-0000030D0000}"/>
    <cellStyle name="계산 22 3 2 2 4 2" xfId="26876" xr:uid="{00000000-0005-0000-0000-0000040D0000}"/>
    <cellStyle name="계산 22 3 2 2 5" xfId="1661" xr:uid="{00000000-0005-0000-0000-0000050D0000}"/>
    <cellStyle name="계산 22 3 2 2 5 2" xfId="26877" xr:uid="{00000000-0005-0000-0000-0000060D0000}"/>
    <cellStyle name="계산 22 3 2 2 6" xfId="26873" xr:uid="{00000000-0005-0000-0000-0000070D0000}"/>
    <cellStyle name="계산 22 3 2 3" xfId="1662" xr:uid="{00000000-0005-0000-0000-0000080D0000}"/>
    <cellStyle name="계산 22 3 2 3 2" xfId="26878" xr:uid="{00000000-0005-0000-0000-0000090D0000}"/>
    <cellStyle name="계산 22 3 2 4" xfId="1663" xr:uid="{00000000-0005-0000-0000-00000A0D0000}"/>
    <cellStyle name="계산 22 3 2 4 2" xfId="26879" xr:uid="{00000000-0005-0000-0000-00000B0D0000}"/>
    <cellStyle name="계산 22 3 2 5" xfId="1664" xr:uid="{00000000-0005-0000-0000-00000C0D0000}"/>
    <cellStyle name="계산 22 3 2 5 2" xfId="26880" xr:uid="{00000000-0005-0000-0000-00000D0D0000}"/>
    <cellStyle name="계산 22 3 2 6" xfId="1665" xr:uid="{00000000-0005-0000-0000-00000E0D0000}"/>
    <cellStyle name="계산 22 3 2 6 2" xfId="26881" xr:uid="{00000000-0005-0000-0000-00000F0D0000}"/>
    <cellStyle name="계산 22 3 2 7" xfId="26872" xr:uid="{00000000-0005-0000-0000-0000100D0000}"/>
    <cellStyle name="계산 22 3 3" xfId="1666" xr:uid="{00000000-0005-0000-0000-0000110D0000}"/>
    <cellStyle name="계산 22 3 3 2" xfId="1667" xr:uid="{00000000-0005-0000-0000-0000120D0000}"/>
    <cellStyle name="계산 22 3 3 2 2" xfId="26883" xr:uid="{00000000-0005-0000-0000-0000130D0000}"/>
    <cellStyle name="계산 22 3 3 3" xfId="1668" xr:uid="{00000000-0005-0000-0000-0000140D0000}"/>
    <cellStyle name="계산 22 3 3 3 2" xfId="26884" xr:uid="{00000000-0005-0000-0000-0000150D0000}"/>
    <cellStyle name="계산 22 3 3 4" xfId="1669" xr:uid="{00000000-0005-0000-0000-0000160D0000}"/>
    <cellStyle name="계산 22 3 3 4 2" xfId="26885" xr:uid="{00000000-0005-0000-0000-0000170D0000}"/>
    <cellStyle name="계산 22 3 3 5" xfId="1670" xr:uid="{00000000-0005-0000-0000-0000180D0000}"/>
    <cellStyle name="계산 22 3 3 5 2" xfId="26886" xr:uid="{00000000-0005-0000-0000-0000190D0000}"/>
    <cellStyle name="계산 22 3 3 6" xfId="26882" xr:uid="{00000000-0005-0000-0000-00001A0D0000}"/>
    <cellStyle name="계산 22 3 4" xfId="1671" xr:uid="{00000000-0005-0000-0000-00001B0D0000}"/>
    <cellStyle name="계산 22 3 4 2" xfId="1672" xr:uid="{00000000-0005-0000-0000-00001C0D0000}"/>
    <cellStyle name="계산 22 3 4 2 2" xfId="26888" xr:uid="{00000000-0005-0000-0000-00001D0D0000}"/>
    <cellStyle name="계산 22 3 4 3" xfId="26887" xr:uid="{00000000-0005-0000-0000-00001E0D0000}"/>
    <cellStyle name="계산 22 3 5" xfId="1673" xr:uid="{00000000-0005-0000-0000-00001F0D0000}"/>
    <cellStyle name="계산 22 3 5 2" xfId="1674" xr:uid="{00000000-0005-0000-0000-0000200D0000}"/>
    <cellStyle name="계산 22 3 5 2 2" xfId="26890" xr:uid="{00000000-0005-0000-0000-0000210D0000}"/>
    <cellStyle name="계산 22 3 5 3" xfId="26889" xr:uid="{00000000-0005-0000-0000-0000220D0000}"/>
    <cellStyle name="계산 22 3 6" xfId="1675" xr:uid="{00000000-0005-0000-0000-0000230D0000}"/>
    <cellStyle name="계산 22 3 6 2" xfId="1676" xr:uid="{00000000-0005-0000-0000-0000240D0000}"/>
    <cellStyle name="계산 22 3 6 2 2" xfId="26892" xr:uid="{00000000-0005-0000-0000-0000250D0000}"/>
    <cellStyle name="계산 22 3 6 3" xfId="26891" xr:uid="{00000000-0005-0000-0000-0000260D0000}"/>
    <cellStyle name="계산 22 3 7" xfId="1677" xr:uid="{00000000-0005-0000-0000-0000270D0000}"/>
    <cellStyle name="계산 22 3 7 2" xfId="26893" xr:uid="{00000000-0005-0000-0000-0000280D0000}"/>
    <cellStyle name="계산 22 3 8" xfId="26871" xr:uid="{00000000-0005-0000-0000-0000290D0000}"/>
    <cellStyle name="계산 22 4" xfId="1678" xr:uid="{00000000-0005-0000-0000-00002A0D0000}"/>
    <cellStyle name="계산 22 4 2" xfId="1679" xr:uid="{00000000-0005-0000-0000-00002B0D0000}"/>
    <cellStyle name="계산 22 4 2 2" xfId="1680" xr:uid="{00000000-0005-0000-0000-00002C0D0000}"/>
    <cellStyle name="계산 22 4 2 2 2" xfId="26896" xr:uid="{00000000-0005-0000-0000-00002D0D0000}"/>
    <cellStyle name="계산 22 4 2 3" xfId="1681" xr:uid="{00000000-0005-0000-0000-00002E0D0000}"/>
    <cellStyle name="계산 22 4 2 3 2" xfId="26897" xr:uid="{00000000-0005-0000-0000-00002F0D0000}"/>
    <cellStyle name="계산 22 4 2 4" xfId="1682" xr:uid="{00000000-0005-0000-0000-0000300D0000}"/>
    <cellStyle name="계산 22 4 2 4 2" xfId="26898" xr:uid="{00000000-0005-0000-0000-0000310D0000}"/>
    <cellStyle name="계산 22 4 2 5" xfId="1683" xr:uid="{00000000-0005-0000-0000-0000320D0000}"/>
    <cellStyle name="계산 22 4 2 5 2" xfId="26899" xr:uid="{00000000-0005-0000-0000-0000330D0000}"/>
    <cellStyle name="계산 22 4 2 6" xfId="26895" xr:uid="{00000000-0005-0000-0000-0000340D0000}"/>
    <cellStyle name="계산 22 4 3" xfId="1684" xr:uid="{00000000-0005-0000-0000-0000350D0000}"/>
    <cellStyle name="계산 22 4 3 2" xfId="26900" xr:uid="{00000000-0005-0000-0000-0000360D0000}"/>
    <cellStyle name="계산 22 4 4" xfId="1685" xr:uid="{00000000-0005-0000-0000-0000370D0000}"/>
    <cellStyle name="계산 22 4 4 2" xfId="26901" xr:uid="{00000000-0005-0000-0000-0000380D0000}"/>
    <cellStyle name="계산 22 4 5" xfId="1686" xr:uid="{00000000-0005-0000-0000-0000390D0000}"/>
    <cellStyle name="계산 22 4 5 2" xfId="26902" xr:uid="{00000000-0005-0000-0000-00003A0D0000}"/>
    <cellStyle name="계산 22 4 6" xfId="1687" xr:uid="{00000000-0005-0000-0000-00003B0D0000}"/>
    <cellStyle name="계산 22 4 6 2" xfId="26903" xr:uid="{00000000-0005-0000-0000-00003C0D0000}"/>
    <cellStyle name="계산 22 4 7" xfId="26894" xr:uid="{00000000-0005-0000-0000-00003D0D0000}"/>
    <cellStyle name="계산 22 5" xfId="1688" xr:uid="{00000000-0005-0000-0000-00003E0D0000}"/>
    <cellStyle name="계산 22 5 2" xfId="1689" xr:uid="{00000000-0005-0000-0000-00003F0D0000}"/>
    <cellStyle name="계산 22 5 2 2" xfId="1690" xr:uid="{00000000-0005-0000-0000-0000400D0000}"/>
    <cellStyle name="계산 22 5 2 2 2" xfId="26906" xr:uid="{00000000-0005-0000-0000-0000410D0000}"/>
    <cellStyle name="계산 22 5 2 3" xfId="1691" xr:uid="{00000000-0005-0000-0000-0000420D0000}"/>
    <cellStyle name="계산 22 5 2 3 2" xfId="26907" xr:uid="{00000000-0005-0000-0000-0000430D0000}"/>
    <cellStyle name="계산 22 5 2 4" xfId="1692" xr:uid="{00000000-0005-0000-0000-0000440D0000}"/>
    <cellStyle name="계산 22 5 2 4 2" xfId="26908" xr:uid="{00000000-0005-0000-0000-0000450D0000}"/>
    <cellStyle name="계산 22 5 2 5" xfId="1693" xr:uid="{00000000-0005-0000-0000-0000460D0000}"/>
    <cellStyle name="계산 22 5 2 5 2" xfId="26909" xr:uid="{00000000-0005-0000-0000-0000470D0000}"/>
    <cellStyle name="계산 22 5 2 6" xfId="26905" xr:uid="{00000000-0005-0000-0000-0000480D0000}"/>
    <cellStyle name="계산 22 5 3" xfId="1694" xr:uid="{00000000-0005-0000-0000-0000490D0000}"/>
    <cellStyle name="계산 22 5 3 2" xfId="26910" xr:uid="{00000000-0005-0000-0000-00004A0D0000}"/>
    <cellStyle name="계산 22 5 4" xfId="1695" xr:uid="{00000000-0005-0000-0000-00004B0D0000}"/>
    <cellStyle name="계산 22 5 4 2" xfId="26911" xr:uid="{00000000-0005-0000-0000-00004C0D0000}"/>
    <cellStyle name="계산 22 5 5" xfId="1696" xr:uid="{00000000-0005-0000-0000-00004D0D0000}"/>
    <cellStyle name="계산 22 5 5 2" xfId="26912" xr:uid="{00000000-0005-0000-0000-00004E0D0000}"/>
    <cellStyle name="계산 22 5 6" xfId="1697" xr:uid="{00000000-0005-0000-0000-00004F0D0000}"/>
    <cellStyle name="계산 22 5 6 2" xfId="26913" xr:uid="{00000000-0005-0000-0000-0000500D0000}"/>
    <cellStyle name="계산 22 5 7" xfId="26904" xr:uid="{00000000-0005-0000-0000-0000510D0000}"/>
    <cellStyle name="계산 22 6" xfId="1698" xr:uid="{00000000-0005-0000-0000-0000520D0000}"/>
    <cellStyle name="계산 22 6 2" xfId="1699" xr:uid="{00000000-0005-0000-0000-0000530D0000}"/>
    <cellStyle name="계산 22 6 2 2" xfId="1700" xr:uid="{00000000-0005-0000-0000-0000540D0000}"/>
    <cellStyle name="계산 22 6 2 2 2" xfId="26916" xr:uid="{00000000-0005-0000-0000-0000550D0000}"/>
    <cellStyle name="계산 22 6 2 3" xfId="1701" xr:uid="{00000000-0005-0000-0000-0000560D0000}"/>
    <cellStyle name="계산 22 6 2 3 2" xfId="26917" xr:uid="{00000000-0005-0000-0000-0000570D0000}"/>
    <cellStyle name="계산 22 6 2 4" xfId="1702" xr:uid="{00000000-0005-0000-0000-0000580D0000}"/>
    <cellStyle name="계산 22 6 2 4 2" xfId="26918" xr:uid="{00000000-0005-0000-0000-0000590D0000}"/>
    <cellStyle name="계산 22 6 2 5" xfId="1703" xr:uid="{00000000-0005-0000-0000-00005A0D0000}"/>
    <cellStyle name="계산 22 6 2 5 2" xfId="26919" xr:uid="{00000000-0005-0000-0000-00005B0D0000}"/>
    <cellStyle name="계산 22 6 2 6" xfId="26915" xr:uid="{00000000-0005-0000-0000-00005C0D0000}"/>
    <cellStyle name="계산 22 6 3" xfId="1704" xr:uid="{00000000-0005-0000-0000-00005D0D0000}"/>
    <cellStyle name="계산 22 6 3 2" xfId="26920" xr:uid="{00000000-0005-0000-0000-00005E0D0000}"/>
    <cellStyle name="계산 22 6 4" xfId="1705" xr:uid="{00000000-0005-0000-0000-00005F0D0000}"/>
    <cellStyle name="계산 22 6 4 2" xfId="26921" xr:uid="{00000000-0005-0000-0000-0000600D0000}"/>
    <cellStyle name="계산 22 6 5" xfId="1706" xr:uid="{00000000-0005-0000-0000-0000610D0000}"/>
    <cellStyle name="계산 22 6 5 2" xfId="26922" xr:uid="{00000000-0005-0000-0000-0000620D0000}"/>
    <cellStyle name="계산 22 6 6" xfId="1707" xr:uid="{00000000-0005-0000-0000-0000630D0000}"/>
    <cellStyle name="계산 22 6 6 2" xfId="26923" xr:uid="{00000000-0005-0000-0000-0000640D0000}"/>
    <cellStyle name="계산 22 6 7" xfId="26914" xr:uid="{00000000-0005-0000-0000-0000650D0000}"/>
    <cellStyle name="계산 22 7" xfId="1708" xr:uid="{00000000-0005-0000-0000-0000660D0000}"/>
    <cellStyle name="계산 22 7 2" xfId="1709" xr:uid="{00000000-0005-0000-0000-0000670D0000}"/>
    <cellStyle name="계산 22 7 2 2" xfId="1710" xr:uid="{00000000-0005-0000-0000-0000680D0000}"/>
    <cellStyle name="계산 22 7 2 2 2" xfId="26926" xr:uid="{00000000-0005-0000-0000-0000690D0000}"/>
    <cellStyle name="계산 22 7 2 3" xfId="1711" xr:uid="{00000000-0005-0000-0000-00006A0D0000}"/>
    <cellStyle name="계산 22 7 2 3 2" xfId="26927" xr:uid="{00000000-0005-0000-0000-00006B0D0000}"/>
    <cellStyle name="계산 22 7 2 4" xfId="1712" xr:uid="{00000000-0005-0000-0000-00006C0D0000}"/>
    <cellStyle name="계산 22 7 2 4 2" xfId="26928" xr:uid="{00000000-0005-0000-0000-00006D0D0000}"/>
    <cellStyle name="계산 22 7 2 5" xfId="1713" xr:uid="{00000000-0005-0000-0000-00006E0D0000}"/>
    <cellStyle name="계산 22 7 2 5 2" xfId="26929" xr:uid="{00000000-0005-0000-0000-00006F0D0000}"/>
    <cellStyle name="계산 22 7 2 6" xfId="26925" xr:uid="{00000000-0005-0000-0000-0000700D0000}"/>
    <cellStyle name="계산 22 7 3" xfId="1714" xr:uid="{00000000-0005-0000-0000-0000710D0000}"/>
    <cellStyle name="계산 22 7 3 2" xfId="26930" xr:uid="{00000000-0005-0000-0000-0000720D0000}"/>
    <cellStyle name="계산 22 7 4" xfId="1715" xr:uid="{00000000-0005-0000-0000-0000730D0000}"/>
    <cellStyle name="계산 22 7 4 2" xfId="26931" xr:uid="{00000000-0005-0000-0000-0000740D0000}"/>
    <cellStyle name="계산 22 7 5" xfId="1716" xr:uid="{00000000-0005-0000-0000-0000750D0000}"/>
    <cellStyle name="계산 22 7 5 2" xfId="26932" xr:uid="{00000000-0005-0000-0000-0000760D0000}"/>
    <cellStyle name="계산 22 7 6" xfId="1717" xr:uid="{00000000-0005-0000-0000-0000770D0000}"/>
    <cellStyle name="계산 22 7 6 2" xfId="26933" xr:uid="{00000000-0005-0000-0000-0000780D0000}"/>
    <cellStyle name="계산 22 7 7" xfId="26924" xr:uid="{00000000-0005-0000-0000-0000790D0000}"/>
    <cellStyle name="계산 22 8" xfId="1718" xr:uid="{00000000-0005-0000-0000-00007A0D0000}"/>
    <cellStyle name="계산 22 8 2" xfId="1719" xr:uid="{00000000-0005-0000-0000-00007B0D0000}"/>
    <cellStyle name="계산 22 8 2 2" xfId="1720" xr:uid="{00000000-0005-0000-0000-00007C0D0000}"/>
    <cellStyle name="계산 22 8 2 2 2" xfId="26936" xr:uid="{00000000-0005-0000-0000-00007D0D0000}"/>
    <cellStyle name="계산 22 8 2 3" xfId="1721" xr:uid="{00000000-0005-0000-0000-00007E0D0000}"/>
    <cellStyle name="계산 22 8 2 3 2" xfId="26937" xr:uid="{00000000-0005-0000-0000-00007F0D0000}"/>
    <cellStyle name="계산 22 8 2 4" xfId="1722" xr:uid="{00000000-0005-0000-0000-0000800D0000}"/>
    <cellStyle name="계산 22 8 2 4 2" xfId="26938" xr:uid="{00000000-0005-0000-0000-0000810D0000}"/>
    <cellStyle name="계산 22 8 2 5" xfId="1723" xr:uid="{00000000-0005-0000-0000-0000820D0000}"/>
    <cellStyle name="계산 22 8 2 5 2" xfId="26939" xr:uid="{00000000-0005-0000-0000-0000830D0000}"/>
    <cellStyle name="계산 22 8 2 6" xfId="26935" xr:uid="{00000000-0005-0000-0000-0000840D0000}"/>
    <cellStyle name="계산 22 8 3" xfId="1724" xr:uid="{00000000-0005-0000-0000-0000850D0000}"/>
    <cellStyle name="계산 22 8 3 2" xfId="26940" xr:uid="{00000000-0005-0000-0000-0000860D0000}"/>
    <cellStyle name="계산 22 8 4" xfId="1725" xr:uid="{00000000-0005-0000-0000-0000870D0000}"/>
    <cellStyle name="계산 22 8 4 2" xfId="26941" xr:uid="{00000000-0005-0000-0000-0000880D0000}"/>
    <cellStyle name="계산 22 8 5" xfId="1726" xr:uid="{00000000-0005-0000-0000-0000890D0000}"/>
    <cellStyle name="계산 22 8 5 2" xfId="26942" xr:uid="{00000000-0005-0000-0000-00008A0D0000}"/>
    <cellStyle name="계산 22 8 6" xfId="1727" xr:uid="{00000000-0005-0000-0000-00008B0D0000}"/>
    <cellStyle name="계산 22 8 6 2" xfId="26943" xr:uid="{00000000-0005-0000-0000-00008C0D0000}"/>
    <cellStyle name="계산 22 8 7" xfId="26934" xr:uid="{00000000-0005-0000-0000-00008D0D0000}"/>
    <cellStyle name="계산 22 9" xfId="1728" xr:uid="{00000000-0005-0000-0000-00008E0D0000}"/>
    <cellStyle name="계산 22 9 2" xfId="1729" xr:uid="{00000000-0005-0000-0000-00008F0D0000}"/>
    <cellStyle name="계산 22 9 2 2" xfId="26945" xr:uid="{00000000-0005-0000-0000-0000900D0000}"/>
    <cellStyle name="계산 22 9 3" xfId="1730" xr:uid="{00000000-0005-0000-0000-0000910D0000}"/>
    <cellStyle name="계산 22 9 3 2" xfId="26946" xr:uid="{00000000-0005-0000-0000-0000920D0000}"/>
    <cellStyle name="계산 22 9 4" xfId="1731" xr:uid="{00000000-0005-0000-0000-0000930D0000}"/>
    <cellStyle name="계산 22 9 4 2" xfId="26947" xr:uid="{00000000-0005-0000-0000-0000940D0000}"/>
    <cellStyle name="계산 22 9 5" xfId="1732" xr:uid="{00000000-0005-0000-0000-0000950D0000}"/>
    <cellStyle name="계산 22 9 5 2" xfId="26948" xr:uid="{00000000-0005-0000-0000-0000960D0000}"/>
    <cellStyle name="계산 22 9 6" xfId="26944" xr:uid="{00000000-0005-0000-0000-0000970D0000}"/>
    <cellStyle name="계산 23" xfId="1733" xr:uid="{00000000-0005-0000-0000-0000980D0000}"/>
    <cellStyle name="계산 23 10" xfId="1734" xr:uid="{00000000-0005-0000-0000-0000990D0000}"/>
    <cellStyle name="계산 23 10 2" xfId="1735" xr:uid="{00000000-0005-0000-0000-00009A0D0000}"/>
    <cellStyle name="계산 23 10 2 2" xfId="26951" xr:uid="{00000000-0005-0000-0000-00009B0D0000}"/>
    <cellStyle name="계산 23 10 3" xfId="26950" xr:uid="{00000000-0005-0000-0000-00009C0D0000}"/>
    <cellStyle name="계산 23 11" xfId="1736" xr:uid="{00000000-0005-0000-0000-00009D0D0000}"/>
    <cellStyle name="계산 23 11 2" xfId="1737" xr:uid="{00000000-0005-0000-0000-00009E0D0000}"/>
    <cellStyle name="계산 23 11 2 2" xfId="26953" xr:uid="{00000000-0005-0000-0000-00009F0D0000}"/>
    <cellStyle name="계산 23 11 3" xfId="26952" xr:uid="{00000000-0005-0000-0000-0000A00D0000}"/>
    <cellStyle name="계산 23 12" xfId="1738" xr:uid="{00000000-0005-0000-0000-0000A10D0000}"/>
    <cellStyle name="계산 23 12 2" xfId="1739" xr:uid="{00000000-0005-0000-0000-0000A20D0000}"/>
    <cellStyle name="계산 23 12 2 2" xfId="26955" xr:uid="{00000000-0005-0000-0000-0000A30D0000}"/>
    <cellStyle name="계산 23 12 3" xfId="26954" xr:uid="{00000000-0005-0000-0000-0000A40D0000}"/>
    <cellStyle name="계산 23 13" xfId="1740" xr:uid="{00000000-0005-0000-0000-0000A50D0000}"/>
    <cellStyle name="계산 23 13 2" xfId="26956" xr:uid="{00000000-0005-0000-0000-0000A60D0000}"/>
    <cellStyle name="계산 23 14" xfId="26949" xr:uid="{00000000-0005-0000-0000-0000A70D0000}"/>
    <cellStyle name="계산 23 2" xfId="1741" xr:uid="{00000000-0005-0000-0000-0000A80D0000}"/>
    <cellStyle name="계산 23 2 2" xfId="1742" xr:uid="{00000000-0005-0000-0000-0000A90D0000}"/>
    <cellStyle name="계산 23 2 2 2" xfId="1743" xr:uid="{00000000-0005-0000-0000-0000AA0D0000}"/>
    <cellStyle name="계산 23 2 2 2 2" xfId="1744" xr:uid="{00000000-0005-0000-0000-0000AB0D0000}"/>
    <cellStyle name="계산 23 2 2 2 2 2" xfId="26960" xr:uid="{00000000-0005-0000-0000-0000AC0D0000}"/>
    <cellStyle name="계산 23 2 2 2 3" xfId="1745" xr:uid="{00000000-0005-0000-0000-0000AD0D0000}"/>
    <cellStyle name="계산 23 2 2 2 3 2" xfId="26961" xr:uid="{00000000-0005-0000-0000-0000AE0D0000}"/>
    <cellStyle name="계산 23 2 2 2 4" xfId="1746" xr:uid="{00000000-0005-0000-0000-0000AF0D0000}"/>
    <cellStyle name="계산 23 2 2 2 4 2" xfId="26962" xr:uid="{00000000-0005-0000-0000-0000B00D0000}"/>
    <cellStyle name="계산 23 2 2 2 5" xfId="1747" xr:uid="{00000000-0005-0000-0000-0000B10D0000}"/>
    <cellStyle name="계산 23 2 2 2 5 2" xfId="26963" xr:uid="{00000000-0005-0000-0000-0000B20D0000}"/>
    <cellStyle name="계산 23 2 2 2 6" xfId="26959" xr:uid="{00000000-0005-0000-0000-0000B30D0000}"/>
    <cellStyle name="계산 23 2 2 3" xfId="1748" xr:uid="{00000000-0005-0000-0000-0000B40D0000}"/>
    <cellStyle name="계산 23 2 2 3 2" xfId="26964" xr:uid="{00000000-0005-0000-0000-0000B50D0000}"/>
    <cellStyle name="계산 23 2 2 4" xfId="1749" xr:uid="{00000000-0005-0000-0000-0000B60D0000}"/>
    <cellStyle name="계산 23 2 2 4 2" xfId="26965" xr:uid="{00000000-0005-0000-0000-0000B70D0000}"/>
    <cellStyle name="계산 23 2 2 5" xfId="1750" xr:uid="{00000000-0005-0000-0000-0000B80D0000}"/>
    <cellStyle name="계산 23 2 2 5 2" xfId="26966" xr:uid="{00000000-0005-0000-0000-0000B90D0000}"/>
    <cellStyle name="계산 23 2 2 6" xfId="1751" xr:uid="{00000000-0005-0000-0000-0000BA0D0000}"/>
    <cellStyle name="계산 23 2 2 6 2" xfId="26967" xr:uid="{00000000-0005-0000-0000-0000BB0D0000}"/>
    <cellStyle name="계산 23 2 2 7" xfId="26958" xr:uid="{00000000-0005-0000-0000-0000BC0D0000}"/>
    <cellStyle name="계산 23 2 3" xfId="1752" xr:uid="{00000000-0005-0000-0000-0000BD0D0000}"/>
    <cellStyle name="계산 23 2 3 2" xfId="1753" xr:uid="{00000000-0005-0000-0000-0000BE0D0000}"/>
    <cellStyle name="계산 23 2 3 2 2" xfId="26969" xr:uid="{00000000-0005-0000-0000-0000BF0D0000}"/>
    <cellStyle name="계산 23 2 3 3" xfId="1754" xr:uid="{00000000-0005-0000-0000-0000C00D0000}"/>
    <cellStyle name="계산 23 2 3 3 2" xfId="26970" xr:uid="{00000000-0005-0000-0000-0000C10D0000}"/>
    <cellStyle name="계산 23 2 3 4" xfId="1755" xr:uid="{00000000-0005-0000-0000-0000C20D0000}"/>
    <cellStyle name="계산 23 2 3 4 2" xfId="26971" xr:uid="{00000000-0005-0000-0000-0000C30D0000}"/>
    <cellStyle name="계산 23 2 3 5" xfId="1756" xr:uid="{00000000-0005-0000-0000-0000C40D0000}"/>
    <cellStyle name="계산 23 2 3 5 2" xfId="26972" xr:uid="{00000000-0005-0000-0000-0000C50D0000}"/>
    <cellStyle name="계산 23 2 3 6" xfId="26968" xr:uid="{00000000-0005-0000-0000-0000C60D0000}"/>
    <cellStyle name="계산 23 2 4" xfId="1757" xr:uid="{00000000-0005-0000-0000-0000C70D0000}"/>
    <cellStyle name="계산 23 2 4 2" xfId="1758" xr:uid="{00000000-0005-0000-0000-0000C80D0000}"/>
    <cellStyle name="계산 23 2 4 2 2" xfId="26974" xr:uid="{00000000-0005-0000-0000-0000C90D0000}"/>
    <cellStyle name="계산 23 2 4 3" xfId="26973" xr:uid="{00000000-0005-0000-0000-0000CA0D0000}"/>
    <cellStyle name="계산 23 2 5" xfId="1759" xr:uid="{00000000-0005-0000-0000-0000CB0D0000}"/>
    <cellStyle name="계산 23 2 5 2" xfId="1760" xr:uid="{00000000-0005-0000-0000-0000CC0D0000}"/>
    <cellStyle name="계산 23 2 5 2 2" xfId="26976" xr:uid="{00000000-0005-0000-0000-0000CD0D0000}"/>
    <cellStyle name="계산 23 2 5 3" xfId="26975" xr:uid="{00000000-0005-0000-0000-0000CE0D0000}"/>
    <cellStyle name="계산 23 2 6" xfId="1761" xr:uid="{00000000-0005-0000-0000-0000CF0D0000}"/>
    <cellStyle name="계산 23 2 6 2" xfId="1762" xr:uid="{00000000-0005-0000-0000-0000D00D0000}"/>
    <cellStyle name="계산 23 2 6 2 2" xfId="26978" xr:uid="{00000000-0005-0000-0000-0000D10D0000}"/>
    <cellStyle name="계산 23 2 6 3" xfId="26977" xr:uid="{00000000-0005-0000-0000-0000D20D0000}"/>
    <cellStyle name="계산 23 2 7" xfId="1763" xr:uid="{00000000-0005-0000-0000-0000D30D0000}"/>
    <cellStyle name="계산 23 2 7 2" xfId="26979" xr:uid="{00000000-0005-0000-0000-0000D40D0000}"/>
    <cellStyle name="계산 23 2 8" xfId="26957" xr:uid="{00000000-0005-0000-0000-0000D50D0000}"/>
    <cellStyle name="계산 23 3" xfId="1764" xr:uid="{00000000-0005-0000-0000-0000D60D0000}"/>
    <cellStyle name="계산 23 3 2" xfId="1765" xr:uid="{00000000-0005-0000-0000-0000D70D0000}"/>
    <cellStyle name="계산 23 3 2 2" xfId="1766" xr:uid="{00000000-0005-0000-0000-0000D80D0000}"/>
    <cellStyle name="계산 23 3 2 2 2" xfId="1767" xr:uid="{00000000-0005-0000-0000-0000D90D0000}"/>
    <cellStyle name="계산 23 3 2 2 2 2" xfId="26983" xr:uid="{00000000-0005-0000-0000-0000DA0D0000}"/>
    <cellStyle name="계산 23 3 2 2 3" xfId="1768" xr:uid="{00000000-0005-0000-0000-0000DB0D0000}"/>
    <cellStyle name="계산 23 3 2 2 3 2" xfId="26984" xr:uid="{00000000-0005-0000-0000-0000DC0D0000}"/>
    <cellStyle name="계산 23 3 2 2 4" xfId="1769" xr:uid="{00000000-0005-0000-0000-0000DD0D0000}"/>
    <cellStyle name="계산 23 3 2 2 4 2" xfId="26985" xr:uid="{00000000-0005-0000-0000-0000DE0D0000}"/>
    <cellStyle name="계산 23 3 2 2 5" xfId="1770" xr:uid="{00000000-0005-0000-0000-0000DF0D0000}"/>
    <cellStyle name="계산 23 3 2 2 5 2" xfId="26986" xr:uid="{00000000-0005-0000-0000-0000E00D0000}"/>
    <cellStyle name="계산 23 3 2 2 6" xfId="26982" xr:uid="{00000000-0005-0000-0000-0000E10D0000}"/>
    <cellStyle name="계산 23 3 2 3" xfId="1771" xr:uid="{00000000-0005-0000-0000-0000E20D0000}"/>
    <cellStyle name="계산 23 3 2 3 2" xfId="26987" xr:uid="{00000000-0005-0000-0000-0000E30D0000}"/>
    <cellStyle name="계산 23 3 2 4" xfId="1772" xr:uid="{00000000-0005-0000-0000-0000E40D0000}"/>
    <cellStyle name="계산 23 3 2 4 2" xfId="26988" xr:uid="{00000000-0005-0000-0000-0000E50D0000}"/>
    <cellStyle name="계산 23 3 2 5" xfId="1773" xr:uid="{00000000-0005-0000-0000-0000E60D0000}"/>
    <cellStyle name="계산 23 3 2 5 2" xfId="26989" xr:uid="{00000000-0005-0000-0000-0000E70D0000}"/>
    <cellStyle name="계산 23 3 2 6" xfId="1774" xr:uid="{00000000-0005-0000-0000-0000E80D0000}"/>
    <cellStyle name="계산 23 3 2 6 2" xfId="26990" xr:uid="{00000000-0005-0000-0000-0000E90D0000}"/>
    <cellStyle name="계산 23 3 2 7" xfId="26981" xr:uid="{00000000-0005-0000-0000-0000EA0D0000}"/>
    <cellStyle name="계산 23 3 3" xfId="1775" xr:uid="{00000000-0005-0000-0000-0000EB0D0000}"/>
    <cellStyle name="계산 23 3 3 2" xfId="1776" xr:uid="{00000000-0005-0000-0000-0000EC0D0000}"/>
    <cellStyle name="계산 23 3 3 2 2" xfId="26992" xr:uid="{00000000-0005-0000-0000-0000ED0D0000}"/>
    <cellStyle name="계산 23 3 3 3" xfId="1777" xr:uid="{00000000-0005-0000-0000-0000EE0D0000}"/>
    <cellStyle name="계산 23 3 3 3 2" xfId="26993" xr:uid="{00000000-0005-0000-0000-0000EF0D0000}"/>
    <cellStyle name="계산 23 3 3 4" xfId="1778" xr:uid="{00000000-0005-0000-0000-0000F00D0000}"/>
    <cellStyle name="계산 23 3 3 4 2" xfId="26994" xr:uid="{00000000-0005-0000-0000-0000F10D0000}"/>
    <cellStyle name="계산 23 3 3 5" xfId="1779" xr:uid="{00000000-0005-0000-0000-0000F20D0000}"/>
    <cellStyle name="계산 23 3 3 5 2" xfId="26995" xr:uid="{00000000-0005-0000-0000-0000F30D0000}"/>
    <cellStyle name="계산 23 3 3 6" xfId="26991" xr:uid="{00000000-0005-0000-0000-0000F40D0000}"/>
    <cellStyle name="계산 23 3 4" xfId="1780" xr:uid="{00000000-0005-0000-0000-0000F50D0000}"/>
    <cellStyle name="계산 23 3 4 2" xfId="1781" xr:uid="{00000000-0005-0000-0000-0000F60D0000}"/>
    <cellStyle name="계산 23 3 4 2 2" xfId="26997" xr:uid="{00000000-0005-0000-0000-0000F70D0000}"/>
    <cellStyle name="계산 23 3 4 3" xfId="26996" xr:uid="{00000000-0005-0000-0000-0000F80D0000}"/>
    <cellStyle name="계산 23 3 5" xfId="1782" xr:uid="{00000000-0005-0000-0000-0000F90D0000}"/>
    <cellStyle name="계산 23 3 5 2" xfId="1783" xr:uid="{00000000-0005-0000-0000-0000FA0D0000}"/>
    <cellStyle name="계산 23 3 5 2 2" xfId="26999" xr:uid="{00000000-0005-0000-0000-0000FB0D0000}"/>
    <cellStyle name="계산 23 3 5 3" xfId="26998" xr:uid="{00000000-0005-0000-0000-0000FC0D0000}"/>
    <cellStyle name="계산 23 3 6" xfId="1784" xr:uid="{00000000-0005-0000-0000-0000FD0D0000}"/>
    <cellStyle name="계산 23 3 6 2" xfId="1785" xr:uid="{00000000-0005-0000-0000-0000FE0D0000}"/>
    <cellStyle name="계산 23 3 6 2 2" xfId="27001" xr:uid="{00000000-0005-0000-0000-0000FF0D0000}"/>
    <cellStyle name="계산 23 3 6 3" xfId="27000" xr:uid="{00000000-0005-0000-0000-0000000E0000}"/>
    <cellStyle name="계산 23 3 7" xfId="1786" xr:uid="{00000000-0005-0000-0000-0000010E0000}"/>
    <cellStyle name="계산 23 3 7 2" xfId="27002" xr:uid="{00000000-0005-0000-0000-0000020E0000}"/>
    <cellStyle name="계산 23 3 8" xfId="26980" xr:uid="{00000000-0005-0000-0000-0000030E0000}"/>
    <cellStyle name="계산 23 4" xfId="1787" xr:uid="{00000000-0005-0000-0000-0000040E0000}"/>
    <cellStyle name="계산 23 4 2" xfId="1788" xr:uid="{00000000-0005-0000-0000-0000050E0000}"/>
    <cellStyle name="계산 23 4 2 2" xfId="1789" xr:uid="{00000000-0005-0000-0000-0000060E0000}"/>
    <cellStyle name="계산 23 4 2 2 2" xfId="27005" xr:uid="{00000000-0005-0000-0000-0000070E0000}"/>
    <cellStyle name="계산 23 4 2 3" xfId="1790" xr:uid="{00000000-0005-0000-0000-0000080E0000}"/>
    <cellStyle name="계산 23 4 2 3 2" xfId="27006" xr:uid="{00000000-0005-0000-0000-0000090E0000}"/>
    <cellStyle name="계산 23 4 2 4" xfId="1791" xr:uid="{00000000-0005-0000-0000-00000A0E0000}"/>
    <cellStyle name="계산 23 4 2 4 2" xfId="27007" xr:uid="{00000000-0005-0000-0000-00000B0E0000}"/>
    <cellStyle name="계산 23 4 2 5" xfId="1792" xr:uid="{00000000-0005-0000-0000-00000C0E0000}"/>
    <cellStyle name="계산 23 4 2 5 2" xfId="27008" xr:uid="{00000000-0005-0000-0000-00000D0E0000}"/>
    <cellStyle name="계산 23 4 2 6" xfId="27004" xr:uid="{00000000-0005-0000-0000-00000E0E0000}"/>
    <cellStyle name="계산 23 4 3" xfId="1793" xr:uid="{00000000-0005-0000-0000-00000F0E0000}"/>
    <cellStyle name="계산 23 4 3 2" xfId="27009" xr:uid="{00000000-0005-0000-0000-0000100E0000}"/>
    <cellStyle name="계산 23 4 4" xfId="1794" xr:uid="{00000000-0005-0000-0000-0000110E0000}"/>
    <cellStyle name="계산 23 4 4 2" xfId="27010" xr:uid="{00000000-0005-0000-0000-0000120E0000}"/>
    <cellStyle name="계산 23 4 5" xfId="1795" xr:uid="{00000000-0005-0000-0000-0000130E0000}"/>
    <cellStyle name="계산 23 4 5 2" xfId="27011" xr:uid="{00000000-0005-0000-0000-0000140E0000}"/>
    <cellStyle name="계산 23 4 6" xfId="1796" xr:uid="{00000000-0005-0000-0000-0000150E0000}"/>
    <cellStyle name="계산 23 4 6 2" xfId="27012" xr:uid="{00000000-0005-0000-0000-0000160E0000}"/>
    <cellStyle name="계산 23 4 7" xfId="27003" xr:uid="{00000000-0005-0000-0000-0000170E0000}"/>
    <cellStyle name="계산 23 5" xfId="1797" xr:uid="{00000000-0005-0000-0000-0000180E0000}"/>
    <cellStyle name="계산 23 5 2" xfId="1798" xr:uid="{00000000-0005-0000-0000-0000190E0000}"/>
    <cellStyle name="계산 23 5 2 2" xfId="1799" xr:uid="{00000000-0005-0000-0000-00001A0E0000}"/>
    <cellStyle name="계산 23 5 2 2 2" xfId="27015" xr:uid="{00000000-0005-0000-0000-00001B0E0000}"/>
    <cellStyle name="계산 23 5 2 3" xfId="1800" xr:uid="{00000000-0005-0000-0000-00001C0E0000}"/>
    <cellStyle name="계산 23 5 2 3 2" xfId="27016" xr:uid="{00000000-0005-0000-0000-00001D0E0000}"/>
    <cellStyle name="계산 23 5 2 4" xfId="1801" xr:uid="{00000000-0005-0000-0000-00001E0E0000}"/>
    <cellStyle name="계산 23 5 2 4 2" xfId="27017" xr:uid="{00000000-0005-0000-0000-00001F0E0000}"/>
    <cellStyle name="계산 23 5 2 5" xfId="1802" xr:uid="{00000000-0005-0000-0000-0000200E0000}"/>
    <cellStyle name="계산 23 5 2 5 2" xfId="27018" xr:uid="{00000000-0005-0000-0000-0000210E0000}"/>
    <cellStyle name="계산 23 5 2 6" xfId="27014" xr:uid="{00000000-0005-0000-0000-0000220E0000}"/>
    <cellStyle name="계산 23 5 3" xfId="1803" xr:uid="{00000000-0005-0000-0000-0000230E0000}"/>
    <cellStyle name="계산 23 5 3 2" xfId="27019" xr:uid="{00000000-0005-0000-0000-0000240E0000}"/>
    <cellStyle name="계산 23 5 4" xfId="1804" xr:uid="{00000000-0005-0000-0000-0000250E0000}"/>
    <cellStyle name="계산 23 5 4 2" xfId="27020" xr:uid="{00000000-0005-0000-0000-0000260E0000}"/>
    <cellStyle name="계산 23 5 5" xfId="1805" xr:uid="{00000000-0005-0000-0000-0000270E0000}"/>
    <cellStyle name="계산 23 5 5 2" xfId="27021" xr:uid="{00000000-0005-0000-0000-0000280E0000}"/>
    <cellStyle name="계산 23 5 6" xfId="1806" xr:uid="{00000000-0005-0000-0000-0000290E0000}"/>
    <cellStyle name="계산 23 5 6 2" xfId="27022" xr:uid="{00000000-0005-0000-0000-00002A0E0000}"/>
    <cellStyle name="계산 23 5 7" xfId="27013" xr:uid="{00000000-0005-0000-0000-00002B0E0000}"/>
    <cellStyle name="계산 23 6" xfId="1807" xr:uid="{00000000-0005-0000-0000-00002C0E0000}"/>
    <cellStyle name="계산 23 6 2" xfId="1808" xr:uid="{00000000-0005-0000-0000-00002D0E0000}"/>
    <cellStyle name="계산 23 6 2 2" xfId="1809" xr:uid="{00000000-0005-0000-0000-00002E0E0000}"/>
    <cellStyle name="계산 23 6 2 2 2" xfId="27025" xr:uid="{00000000-0005-0000-0000-00002F0E0000}"/>
    <cellStyle name="계산 23 6 2 3" xfId="1810" xr:uid="{00000000-0005-0000-0000-0000300E0000}"/>
    <cellStyle name="계산 23 6 2 3 2" xfId="27026" xr:uid="{00000000-0005-0000-0000-0000310E0000}"/>
    <cellStyle name="계산 23 6 2 4" xfId="1811" xr:uid="{00000000-0005-0000-0000-0000320E0000}"/>
    <cellStyle name="계산 23 6 2 4 2" xfId="27027" xr:uid="{00000000-0005-0000-0000-0000330E0000}"/>
    <cellStyle name="계산 23 6 2 5" xfId="1812" xr:uid="{00000000-0005-0000-0000-0000340E0000}"/>
    <cellStyle name="계산 23 6 2 5 2" xfId="27028" xr:uid="{00000000-0005-0000-0000-0000350E0000}"/>
    <cellStyle name="계산 23 6 2 6" xfId="27024" xr:uid="{00000000-0005-0000-0000-0000360E0000}"/>
    <cellStyle name="계산 23 6 3" xfId="1813" xr:uid="{00000000-0005-0000-0000-0000370E0000}"/>
    <cellStyle name="계산 23 6 3 2" xfId="27029" xr:uid="{00000000-0005-0000-0000-0000380E0000}"/>
    <cellStyle name="계산 23 6 4" xfId="1814" xr:uid="{00000000-0005-0000-0000-0000390E0000}"/>
    <cellStyle name="계산 23 6 4 2" xfId="27030" xr:uid="{00000000-0005-0000-0000-00003A0E0000}"/>
    <cellStyle name="계산 23 6 5" xfId="1815" xr:uid="{00000000-0005-0000-0000-00003B0E0000}"/>
    <cellStyle name="계산 23 6 5 2" xfId="27031" xr:uid="{00000000-0005-0000-0000-00003C0E0000}"/>
    <cellStyle name="계산 23 6 6" xfId="1816" xr:uid="{00000000-0005-0000-0000-00003D0E0000}"/>
    <cellStyle name="계산 23 6 6 2" xfId="27032" xr:uid="{00000000-0005-0000-0000-00003E0E0000}"/>
    <cellStyle name="계산 23 6 7" xfId="27023" xr:uid="{00000000-0005-0000-0000-00003F0E0000}"/>
    <cellStyle name="계산 23 7" xfId="1817" xr:uid="{00000000-0005-0000-0000-0000400E0000}"/>
    <cellStyle name="계산 23 7 2" xfId="1818" xr:uid="{00000000-0005-0000-0000-0000410E0000}"/>
    <cellStyle name="계산 23 7 2 2" xfId="1819" xr:uid="{00000000-0005-0000-0000-0000420E0000}"/>
    <cellStyle name="계산 23 7 2 2 2" xfId="27035" xr:uid="{00000000-0005-0000-0000-0000430E0000}"/>
    <cellStyle name="계산 23 7 2 3" xfId="1820" xr:uid="{00000000-0005-0000-0000-0000440E0000}"/>
    <cellStyle name="계산 23 7 2 3 2" xfId="27036" xr:uid="{00000000-0005-0000-0000-0000450E0000}"/>
    <cellStyle name="계산 23 7 2 4" xfId="1821" xr:uid="{00000000-0005-0000-0000-0000460E0000}"/>
    <cellStyle name="계산 23 7 2 4 2" xfId="27037" xr:uid="{00000000-0005-0000-0000-0000470E0000}"/>
    <cellStyle name="계산 23 7 2 5" xfId="1822" xr:uid="{00000000-0005-0000-0000-0000480E0000}"/>
    <cellStyle name="계산 23 7 2 5 2" xfId="27038" xr:uid="{00000000-0005-0000-0000-0000490E0000}"/>
    <cellStyle name="계산 23 7 2 6" xfId="27034" xr:uid="{00000000-0005-0000-0000-00004A0E0000}"/>
    <cellStyle name="계산 23 7 3" xfId="1823" xr:uid="{00000000-0005-0000-0000-00004B0E0000}"/>
    <cellStyle name="계산 23 7 3 2" xfId="27039" xr:uid="{00000000-0005-0000-0000-00004C0E0000}"/>
    <cellStyle name="계산 23 7 4" xfId="1824" xr:uid="{00000000-0005-0000-0000-00004D0E0000}"/>
    <cellStyle name="계산 23 7 4 2" xfId="27040" xr:uid="{00000000-0005-0000-0000-00004E0E0000}"/>
    <cellStyle name="계산 23 7 5" xfId="1825" xr:uid="{00000000-0005-0000-0000-00004F0E0000}"/>
    <cellStyle name="계산 23 7 5 2" xfId="27041" xr:uid="{00000000-0005-0000-0000-0000500E0000}"/>
    <cellStyle name="계산 23 7 6" xfId="1826" xr:uid="{00000000-0005-0000-0000-0000510E0000}"/>
    <cellStyle name="계산 23 7 6 2" xfId="27042" xr:uid="{00000000-0005-0000-0000-0000520E0000}"/>
    <cellStyle name="계산 23 7 7" xfId="27033" xr:uid="{00000000-0005-0000-0000-0000530E0000}"/>
    <cellStyle name="계산 23 8" xfId="1827" xr:uid="{00000000-0005-0000-0000-0000540E0000}"/>
    <cellStyle name="계산 23 8 2" xfId="1828" xr:uid="{00000000-0005-0000-0000-0000550E0000}"/>
    <cellStyle name="계산 23 8 2 2" xfId="1829" xr:uid="{00000000-0005-0000-0000-0000560E0000}"/>
    <cellStyle name="계산 23 8 2 2 2" xfId="27045" xr:uid="{00000000-0005-0000-0000-0000570E0000}"/>
    <cellStyle name="계산 23 8 2 3" xfId="1830" xr:uid="{00000000-0005-0000-0000-0000580E0000}"/>
    <cellStyle name="계산 23 8 2 3 2" xfId="27046" xr:uid="{00000000-0005-0000-0000-0000590E0000}"/>
    <cellStyle name="계산 23 8 2 4" xfId="1831" xr:uid="{00000000-0005-0000-0000-00005A0E0000}"/>
    <cellStyle name="계산 23 8 2 4 2" xfId="27047" xr:uid="{00000000-0005-0000-0000-00005B0E0000}"/>
    <cellStyle name="계산 23 8 2 5" xfId="1832" xr:uid="{00000000-0005-0000-0000-00005C0E0000}"/>
    <cellStyle name="계산 23 8 2 5 2" xfId="27048" xr:uid="{00000000-0005-0000-0000-00005D0E0000}"/>
    <cellStyle name="계산 23 8 2 6" xfId="27044" xr:uid="{00000000-0005-0000-0000-00005E0E0000}"/>
    <cellStyle name="계산 23 8 3" xfId="1833" xr:uid="{00000000-0005-0000-0000-00005F0E0000}"/>
    <cellStyle name="계산 23 8 3 2" xfId="27049" xr:uid="{00000000-0005-0000-0000-0000600E0000}"/>
    <cellStyle name="계산 23 8 4" xfId="1834" xr:uid="{00000000-0005-0000-0000-0000610E0000}"/>
    <cellStyle name="계산 23 8 4 2" xfId="27050" xr:uid="{00000000-0005-0000-0000-0000620E0000}"/>
    <cellStyle name="계산 23 8 5" xfId="1835" xr:uid="{00000000-0005-0000-0000-0000630E0000}"/>
    <cellStyle name="계산 23 8 5 2" xfId="27051" xr:uid="{00000000-0005-0000-0000-0000640E0000}"/>
    <cellStyle name="계산 23 8 6" xfId="1836" xr:uid="{00000000-0005-0000-0000-0000650E0000}"/>
    <cellStyle name="계산 23 8 6 2" xfId="27052" xr:uid="{00000000-0005-0000-0000-0000660E0000}"/>
    <cellStyle name="계산 23 8 7" xfId="27043" xr:uid="{00000000-0005-0000-0000-0000670E0000}"/>
    <cellStyle name="계산 23 9" xfId="1837" xr:uid="{00000000-0005-0000-0000-0000680E0000}"/>
    <cellStyle name="계산 23 9 2" xfId="1838" xr:uid="{00000000-0005-0000-0000-0000690E0000}"/>
    <cellStyle name="계산 23 9 2 2" xfId="27054" xr:uid="{00000000-0005-0000-0000-00006A0E0000}"/>
    <cellStyle name="계산 23 9 3" xfId="1839" xr:uid="{00000000-0005-0000-0000-00006B0E0000}"/>
    <cellStyle name="계산 23 9 3 2" xfId="27055" xr:uid="{00000000-0005-0000-0000-00006C0E0000}"/>
    <cellStyle name="계산 23 9 4" xfId="1840" xr:uid="{00000000-0005-0000-0000-00006D0E0000}"/>
    <cellStyle name="계산 23 9 4 2" xfId="27056" xr:uid="{00000000-0005-0000-0000-00006E0E0000}"/>
    <cellStyle name="계산 23 9 5" xfId="1841" xr:uid="{00000000-0005-0000-0000-00006F0E0000}"/>
    <cellStyle name="계산 23 9 5 2" xfId="27057" xr:uid="{00000000-0005-0000-0000-0000700E0000}"/>
    <cellStyle name="계산 23 9 6" xfId="27053" xr:uid="{00000000-0005-0000-0000-0000710E0000}"/>
    <cellStyle name="계산 24" xfId="1842" xr:uid="{00000000-0005-0000-0000-0000720E0000}"/>
    <cellStyle name="계산 24 10" xfId="1843" xr:uid="{00000000-0005-0000-0000-0000730E0000}"/>
    <cellStyle name="계산 24 10 2" xfId="1844" xr:uid="{00000000-0005-0000-0000-0000740E0000}"/>
    <cellStyle name="계산 24 10 2 2" xfId="27060" xr:uid="{00000000-0005-0000-0000-0000750E0000}"/>
    <cellStyle name="계산 24 10 3" xfId="27059" xr:uid="{00000000-0005-0000-0000-0000760E0000}"/>
    <cellStyle name="계산 24 11" xfId="1845" xr:uid="{00000000-0005-0000-0000-0000770E0000}"/>
    <cellStyle name="계산 24 11 2" xfId="1846" xr:uid="{00000000-0005-0000-0000-0000780E0000}"/>
    <cellStyle name="계산 24 11 2 2" xfId="27062" xr:uid="{00000000-0005-0000-0000-0000790E0000}"/>
    <cellStyle name="계산 24 11 3" xfId="27061" xr:uid="{00000000-0005-0000-0000-00007A0E0000}"/>
    <cellStyle name="계산 24 12" xfId="1847" xr:uid="{00000000-0005-0000-0000-00007B0E0000}"/>
    <cellStyle name="계산 24 12 2" xfId="1848" xr:uid="{00000000-0005-0000-0000-00007C0E0000}"/>
    <cellStyle name="계산 24 12 2 2" xfId="27064" xr:uid="{00000000-0005-0000-0000-00007D0E0000}"/>
    <cellStyle name="계산 24 12 3" xfId="27063" xr:uid="{00000000-0005-0000-0000-00007E0E0000}"/>
    <cellStyle name="계산 24 13" xfId="1849" xr:uid="{00000000-0005-0000-0000-00007F0E0000}"/>
    <cellStyle name="계산 24 13 2" xfId="27065" xr:uid="{00000000-0005-0000-0000-0000800E0000}"/>
    <cellStyle name="계산 24 14" xfId="27058" xr:uid="{00000000-0005-0000-0000-0000810E0000}"/>
    <cellStyle name="계산 24 2" xfId="1850" xr:uid="{00000000-0005-0000-0000-0000820E0000}"/>
    <cellStyle name="계산 24 2 2" xfId="1851" xr:uid="{00000000-0005-0000-0000-0000830E0000}"/>
    <cellStyle name="계산 24 2 2 2" xfId="1852" xr:uid="{00000000-0005-0000-0000-0000840E0000}"/>
    <cellStyle name="계산 24 2 2 2 2" xfId="1853" xr:uid="{00000000-0005-0000-0000-0000850E0000}"/>
    <cellStyle name="계산 24 2 2 2 2 2" xfId="27069" xr:uid="{00000000-0005-0000-0000-0000860E0000}"/>
    <cellStyle name="계산 24 2 2 2 3" xfId="1854" xr:uid="{00000000-0005-0000-0000-0000870E0000}"/>
    <cellStyle name="계산 24 2 2 2 3 2" xfId="27070" xr:uid="{00000000-0005-0000-0000-0000880E0000}"/>
    <cellStyle name="계산 24 2 2 2 4" xfId="1855" xr:uid="{00000000-0005-0000-0000-0000890E0000}"/>
    <cellStyle name="계산 24 2 2 2 4 2" xfId="27071" xr:uid="{00000000-0005-0000-0000-00008A0E0000}"/>
    <cellStyle name="계산 24 2 2 2 5" xfId="1856" xr:uid="{00000000-0005-0000-0000-00008B0E0000}"/>
    <cellStyle name="계산 24 2 2 2 5 2" xfId="27072" xr:uid="{00000000-0005-0000-0000-00008C0E0000}"/>
    <cellStyle name="계산 24 2 2 2 6" xfId="27068" xr:uid="{00000000-0005-0000-0000-00008D0E0000}"/>
    <cellStyle name="계산 24 2 2 3" xfId="1857" xr:uid="{00000000-0005-0000-0000-00008E0E0000}"/>
    <cellStyle name="계산 24 2 2 3 2" xfId="27073" xr:uid="{00000000-0005-0000-0000-00008F0E0000}"/>
    <cellStyle name="계산 24 2 2 4" xfId="1858" xr:uid="{00000000-0005-0000-0000-0000900E0000}"/>
    <cellStyle name="계산 24 2 2 4 2" xfId="27074" xr:uid="{00000000-0005-0000-0000-0000910E0000}"/>
    <cellStyle name="계산 24 2 2 5" xfId="1859" xr:uid="{00000000-0005-0000-0000-0000920E0000}"/>
    <cellStyle name="계산 24 2 2 5 2" xfId="27075" xr:uid="{00000000-0005-0000-0000-0000930E0000}"/>
    <cellStyle name="계산 24 2 2 6" xfId="1860" xr:uid="{00000000-0005-0000-0000-0000940E0000}"/>
    <cellStyle name="계산 24 2 2 6 2" xfId="27076" xr:uid="{00000000-0005-0000-0000-0000950E0000}"/>
    <cellStyle name="계산 24 2 2 7" xfId="27067" xr:uid="{00000000-0005-0000-0000-0000960E0000}"/>
    <cellStyle name="계산 24 2 3" xfId="1861" xr:uid="{00000000-0005-0000-0000-0000970E0000}"/>
    <cellStyle name="계산 24 2 3 2" xfId="1862" xr:uid="{00000000-0005-0000-0000-0000980E0000}"/>
    <cellStyle name="계산 24 2 3 2 2" xfId="27078" xr:uid="{00000000-0005-0000-0000-0000990E0000}"/>
    <cellStyle name="계산 24 2 3 3" xfId="1863" xr:uid="{00000000-0005-0000-0000-00009A0E0000}"/>
    <cellStyle name="계산 24 2 3 3 2" xfId="27079" xr:uid="{00000000-0005-0000-0000-00009B0E0000}"/>
    <cellStyle name="계산 24 2 3 4" xfId="1864" xr:uid="{00000000-0005-0000-0000-00009C0E0000}"/>
    <cellStyle name="계산 24 2 3 4 2" xfId="27080" xr:uid="{00000000-0005-0000-0000-00009D0E0000}"/>
    <cellStyle name="계산 24 2 3 5" xfId="1865" xr:uid="{00000000-0005-0000-0000-00009E0E0000}"/>
    <cellStyle name="계산 24 2 3 5 2" xfId="27081" xr:uid="{00000000-0005-0000-0000-00009F0E0000}"/>
    <cellStyle name="계산 24 2 3 6" xfId="27077" xr:uid="{00000000-0005-0000-0000-0000A00E0000}"/>
    <cellStyle name="계산 24 2 4" xfId="1866" xr:uid="{00000000-0005-0000-0000-0000A10E0000}"/>
    <cellStyle name="계산 24 2 4 2" xfId="1867" xr:uid="{00000000-0005-0000-0000-0000A20E0000}"/>
    <cellStyle name="계산 24 2 4 2 2" xfId="27083" xr:uid="{00000000-0005-0000-0000-0000A30E0000}"/>
    <cellStyle name="계산 24 2 4 3" xfId="27082" xr:uid="{00000000-0005-0000-0000-0000A40E0000}"/>
    <cellStyle name="계산 24 2 5" xfId="1868" xr:uid="{00000000-0005-0000-0000-0000A50E0000}"/>
    <cellStyle name="계산 24 2 5 2" xfId="1869" xr:uid="{00000000-0005-0000-0000-0000A60E0000}"/>
    <cellStyle name="계산 24 2 5 2 2" xfId="27085" xr:uid="{00000000-0005-0000-0000-0000A70E0000}"/>
    <cellStyle name="계산 24 2 5 3" xfId="27084" xr:uid="{00000000-0005-0000-0000-0000A80E0000}"/>
    <cellStyle name="계산 24 2 6" xfId="1870" xr:uid="{00000000-0005-0000-0000-0000A90E0000}"/>
    <cellStyle name="계산 24 2 6 2" xfId="1871" xr:uid="{00000000-0005-0000-0000-0000AA0E0000}"/>
    <cellStyle name="계산 24 2 6 2 2" xfId="27087" xr:uid="{00000000-0005-0000-0000-0000AB0E0000}"/>
    <cellStyle name="계산 24 2 6 3" xfId="27086" xr:uid="{00000000-0005-0000-0000-0000AC0E0000}"/>
    <cellStyle name="계산 24 2 7" xfId="1872" xr:uid="{00000000-0005-0000-0000-0000AD0E0000}"/>
    <cellStyle name="계산 24 2 7 2" xfId="27088" xr:uid="{00000000-0005-0000-0000-0000AE0E0000}"/>
    <cellStyle name="계산 24 2 8" xfId="27066" xr:uid="{00000000-0005-0000-0000-0000AF0E0000}"/>
    <cellStyle name="계산 24 3" xfId="1873" xr:uid="{00000000-0005-0000-0000-0000B00E0000}"/>
    <cellStyle name="계산 24 3 2" xfId="1874" xr:uid="{00000000-0005-0000-0000-0000B10E0000}"/>
    <cellStyle name="계산 24 3 2 2" xfId="1875" xr:uid="{00000000-0005-0000-0000-0000B20E0000}"/>
    <cellStyle name="계산 24 3 2 2 2" xfId="1876" xr:uid="{00000000-0005-0000-0000-0000B30E0000}"/>
    <cellStyle name="계산 24 3 2 2 2 2" xfId="27092" xr:uid="{00000000-0005-0000-0000-0000B40E0000}"/>
    <cellStyle name="계산 24 3 2 2 3" xfId="1877" xr:uid="{00000000-0005-0000-0000-0000B50E0000}"/>
    <cellStyle name="계산 24 3 2 2 3 2" xfId="27093" xr:uid="{00000000-0005-0000-0000-0000B60E0000}"/>
    <cellStyle name="계산 24 3 2 2 4" xfId="1878" xr:uid="{00000000-0005-0000-0000-0000B70E0000}"/>
    <cellStyle name="계산 24 3 2 2 4 2" xfId="27094" xr:uid="{00000000-0005-0000-0000-0000B80E0000}"/>
    <cellStyle name="계산 24 3 2 2 5" xfId="1879" xr:uid="{00000000-0005-0000-0000-0000B90E0000}"/>
    <cellStyle name="계산 24 3 2 2 5 2" xfId="27095" xr:uid="{00000000-0005-0000-0000-0000BA0E0000}"/>
    <cellStyle name="계산 24 3 2 2 6" xfId="27091" xr:uid="{00000000-0005-0000-0000-0000BB0E0000}"/>
    <cellStyle name="계산 24 3 2 3" xfId="1880" xr:uid="{00000000-0005-0000-0000-0000BC0E0000}"/>
    <cellStyle name="계산 24 3 2 3 2" xfId="27096" xr:uid="{00000000-0005-0000-0000-0000BD0E0000}"/>
    <cellStyle name="계산 24 3 2 4" xfId="1881" xr:uid="{00000000-0005-0000-0000-0000BE0E0000}"/>
    <cellStyle name="계산 24 3 2 4 2" xfId="27097" xr:uid="{00000000-0005-0000-0000-0000BF0E0000}"/>
    <cellStyle name="계산 24 3 2 5" xfId="1882" xr:uid="{00000000-0005-0000-0000-0000C00E0000}"/>
    <cellStyle name="계산 24 3 2 5 2" xfId="27098" xr:uid="{00000000-0005-0000-0000-0000C10E0000}"/>
    <cellStyle name="계산 24 3 2 6" xfId="1883" xr:uid="{00000000-0005-0000-0000-0000C20E0000}"/>
    <cellStyle name="계산 24 3 2 6 2" xfId="27099" xr:uid="{00000000-0005-0000-0000-0000C30E0000}"/>
    <cellStyle name="계산 24 3 2 7" xfId="27090" xr:uid="{00000000-0005-0000-0000-0000C40E0000}"/>
    <cellStyle name="계산 24 3 3" xfId="1884" xr:uid="{00000000-0005-0000-0000-0000C50E0000}"/>
    <cellStyle name="계산 24 3 3 2" xfId="1885" xr:uid="{00000000-0005-0000-0000-0000C60E0000}"/>
    <cellStyle name="계산 24 3 3 2 2" xfId="27101" xr:uid="{00000000-0005-0000-0000-0000C70E0000}"/>
    <cellStyle name="계산 24 3 3 3" xfId="1886" xr:uid="{00000000-0005-0000-0000-0000C80E0000}"/>
    <cellStyle name="계산 24 3 3 3 2" xfId="27102" xr:uid="{00000000-0005-0000-0000-0000C90E0000}"/>
    <cellStyle name="계산 24 3 3 4" xfId="1887" xr:uid="{00000000-0005-0000-0000-0000CA0E0000}"/>
    <cellStyle name="계산 24 3 3 4 2" xfId="27103" xr:uid="{00000000-0005-0000-0000-0000CB0E0000}"/>
    <cellStyle name="계산 24 3 3 5" xfId="1888" xr:uid="{00000000-0005-0000-0000-0000CC0E0000}"/>
    <cellStyle name="계산 24 3 3 5 2" xfId="27104" xr:uid="{00000000-0005-0000-0000-0000CD0E0000}"/>
    <cellStyle name="계산 24 3 3 6" xfId="27100" xr:uid="{00000000-0005-0000-0000-0000CE0E0000}"/>
    <cellStyle name="계산 24 3 4" xfId="1889" xr:uid="{00000000-0005-0000-0000-0000CF0E0000}"/>
    <cellStyle name="계산 24 3 4 2" xfId="1890" xr:uid="{00000000-0005-0000-0000-0000D00E0000}"/>
    <cellStyle name="계산 24 3 4 2 2" xfId="27106" xr:uid="{00000000-0005-0000-0000-0000D10E0000}"/>
    <cellStyle name="계산 24 3 4 3" xfId="27105" xr:uid="{00000000-0005-0000-0000-0000D20E0000}"/>
    <cellStyle name="계산 24 3 5" xfId="1891" xr:uid="{00000000-0005-0000-0000-0000D30E0000}"/>
    <cellStyle name="계산 24 3 5 2" xfId="1892" xr:uid="{00000000-0005-0000-0000-0000D40E0000}"/>
    <cellStyle name="계산 24 3 5 2 2" xfId="27108" xr:uid="{00000000-0005-0000-0000-0000D50E0000}"/>
    <cellStyle name="계산 24 3 5 3" xfId="27107" xr:uid="{00000000-0005-0000-0000-0000D60E0000}"/>
    <cellStyle name="계산 24 3 6" xfId="1893" xr:uid="{00000000-0005-0000-0000-0000D70E0000}"/>
    <cellStyle name="계산 24 3 6 2" xfId="1894" xr:uid="{00000000-0005-0000-0000-0000D80E0000}"/>
    <cellStyle name="계산 24 3 6 2 2" xfId="27110" xr:uid="{00000000-0005-0000-0000-0000D90E0000}"/>
    <cellStyle name="계산 24 3 6 3" xfId="27109" xr:uid="{00000000-0005-0000-0000-0000DA0E0000}"/>
    <cellStyle name="계산 24 3 7" xfId="1895" xr:uid="{00000000-0005-0000-0000-0000DB0E0000}"/>
    <cellStyle name="계산 24 3 7 2" xfId="27111" xr:uid="{00000000-0005-0000-0000-0000DC0E0000}"/>
    <cellStyle name="계산 24 3 8" xfId="27089" xr:uid="{00000000-0005-0000-0000-0000DD0E0000}"/>
    <cellStyle name="계산 24 4" xfId="1896" xr:uid="{00000000-0005-0000-0000-0000DE0E0000}"/>
    <cellStyle name="계산 24 4 2" xfId="1897" xr:uid="{00000000-0005-0000-0000-0000DF0E0000}"/>
    <cellStyle name="계산 24 4 2 2" xfId="1898" xr:uid="{00000000-0005-0000-0000-0000E00E0000}"/>
    <cellStyle name="계산 24 4 2 2 2" xfId="27114" xr:uid="{00000000-0005-0000-0000-0000E10E0000}"/>
    <cellStyle name="계산 24 4 2 3" xfId="1899" xr:uid="{00000000-0005-0000-0000-0000E20E0000}"/>
    <cellStyle name="계산 24 4 2 3 2" xfId="27115" xr:uid="{00000000-0005-0000-0000-0000E30E0000}"/>
    <cellStyle name="계산 24 4 2 4" xfId="1900" xr:uid="{00000000-0005-0000-0000-0000E40E0000}"/>
    <cellStyle name="계산 24 4 2 4 2" xfId="27116" xr:uid="{00000000-0005-0000-0000-0000E50E0000}"/>
    <cellStyle name="계산 24 4 2 5" xfId="1901" xr:uid="{00000000-0005-0000-0000-0000E60E0000}"/>
    <cellStyle name="계산 24 4 2 5 2" xfId="27117" xr:uid="{00000000-0005-0000-0000-0000E70E0000}"/>
    <cellStyle name="계산 24 4 2 6" xfId="27113" xr:uid="{00000000-0005-0000-0000-0000E80E0000}"/>
    <cellStyle name="계산 24 4 3" xfId="1902" xr:uid="{00000000-0005-0000-0000-0000E90E0000}"/>
    <cellStyle name="계산 24 4 3 2" xfId="27118" xr:uid="{00000000-0005-0000-0000-0000EA0E0000}"/>
    <cellStyle name="계산 24 4 4" xfId="1903" xr:uid="{00000000-0005-0000-0000-0000EB0E0000}"/>
    <cellStyle name="계산 24 4 4 2" xfId="27119" xr:uid="{00000000-0005-0000-0000-0000EC0E0000}"/>
    <cellStyle name="계산 24 4 5" xfId="1904" xr:uid="{00000000-0005-0000-0000-0000ED0E0000}"/>
    <cellStyle name="계산 24 4 5 2" xfId="27120" xr:uid="{00000000-0005-0000-0000-0000EE0E0000}"/>
    <cellStyle name="계산 24 4 6" xfId="1905" xr:uid="{00000000-0005-0000-0000-0000EF0E0000}"/>
    <cellStyle name="계산 24 4 6 2" xfId="27121" xr:uid="{00000000-0005-0000-0000-0000F00E0000}"/>
    <cellStyle name="계산 24 4 7" xfId="27112" xr:uid="{00000000-0005-0000-0000-0000F10E0000}"/>
    <cellStyle name="계산 24 5" xfId="1906" xr:uid="{00000000-0005-0000-0000-0000F20E0000}"/>
    <cellStyle name="계산 24 5 2" xfId="1907" xr:uid="{00000000-0005-0000-0000-0000F30E0000}"/>
    <cellStyle name="계산 24 5 2 2" xfId="1908" xr:uid="{00000000-0005-0000-0000-0000F40E0000}"/>
    <cellStyle name="계산 24 5 2 2 2" xfId="27124" xr:uid="{00000000-0005-0000-0000-0000F50E0000}"/>
    <cellStyle name="계산 24 5 2 3" xfId="1909" xr:uid="{00000000-0005-0000-0000-0000F60E0000}"/>
    <cellStyle name="계산 24 5 2 3 2" xfId="27125" xr:uid="{00000000-0005-0000-0000-0000F70E0000}"/>
    <cellStyle name="계산 24 5 2 4" xfId="1910" xr:uid="{00000000-0005-0000-0000-0000F80E0000}"/>
    <cellStyle name="계산 24 5 2 4 2" xfId="27126" xr:uid="{00000000-0005-0000-0000-0000F90E0000}"/>
    <cellStyle name="계산 24 5 2 5" xfId="1911" xr:uid="{00000000-0005-0000-0000-0000FA0E0000}"/>
    <cellStyle name="계산 24 5 2 5 2" xfId="27127" xr:uid="{00000000-0005-0000-0000-0000FB0E0000}"/>
    <cellStyle name="계산 24 5 2 6" xfId="27123" xr:uid="{00000000-0005-0000-0000-0000FC0E0000}"/>
    <cellStyle name="계산 24 5 3" xfId="1912" xr:uid="{00000000-0005-0000-0000-0000FD0E0000}"/>
    <cellStyle name="계산 24 5 3 2" xfId="27128" xr:uid="{00000000-0005-0000-0000-0000FE0E0000}"/>
    <cellStyle name="계산 24 5 4" xfId="1913" xr:uid="{00000000-0005-0000-0000-0000FF0E0000}"/>
    <cellStyle name="계산 24 5 4 2" xfId="27129" xr:uid="{00000000-0005-0000-0000-0000000F0000}"/>
    <cellStyle name="계산 24 5 5" xfId="1914" xr:uid="{00000000-0005-0000-0000-0000010F0000}"/>
    <cellStyle name="계산 24 5 5 2" xfId="27130" xr:uid="{00000000-0005-0000-0000-0000020F0000}"/>
    <cellStyle name="계산 24 5 6" xfId="1915" xr:uid="{00000000-0005-0000-0000-0000030F0000}"/>
    <cellStyle name="계산 24 5 6 2" xfId="27131" xr:uid="{00000000-0005-0000-0000-0000040F0000}"/>
    <cellStyle name="계산 24 5 7" xfId="27122" xr:uid="{00000000-0005-0000-0000-0000050F0000}"/>
    <cellStyle name="계산 24 6" xfId="1916" xr:uid="{00000000-0005-0000-0000-0000060F0000}"/>
    <cellStyle name="계산 24 6 2" xfId="1917" xr:uid="{00000000-0005-0000-0000-0000070F0000}"/>
    <cellStyle name="계산 24 6 2 2" xfId="1918" xr:uid="{00000000-0005-0000-0000-0000080F0000}"/>
    <cellStyle name="계산 24 6 2 2 2" xfId="27134" xr:uid="{00000000-0005-0000-0000-0000090F0000}"/>
    <cellStyle name="계산 24 6 2 3" xfId="1919" xr:uid="{00000000-0005-0000-0000-00000A0F0000}"/>
    <cellStyle name="계산 24 6 2 3 2" xfId="27135" xr:uid="{00000000-0005-0000-0000-00000B0F0000}"/>
    <cellStyle name="계산 24 6 2 4" xfId="1920" xr:uid="{00000000-0005-0000-0000-00000C0F0000}"/>
    <cellStyle name="계산 24 6 2 4 2" xfId="27136" xr:uid="{00000000-0005-0000-0000-00000D0F0000}"/>
    <cellStyle name="계산 24 6 2 5" xfId="1921" xr:uid="{00000000-0005-0000-0000-00000E0F0000}"/>
    <cellStyle name="계산 24 6 2 5 2" xfId="27137" xr:uid="{00000000-0005-0000-0000-00000F0F0000}"/>
    <cellStyle name="계산 24 6 2 6" xfId="27133" xr:uid="{00000000-0005-0000-0000-0000100F0000}"/>
    <cellStyle name="계산 24 6 3" xfId="1922" xr:uid="{00000000-0005-0000-0000-0000110F0000}"/>
    <cellStyle name="계산 24 6 3 2" xfId="27138" xr:uid="{00000000-0005-0000-0000-0000120F0000}"/>
    <cellStyle name="계산 24 6 4" xfId="1923" xr:uid="{00000000-0005-0000-0000-0000130F0000}"/>
    <cellStyle name="계산 24 6 4 2" xfId="27139" xr:uid="{00000000-0005-0000-0000-0000140F0000}"/>
    <cellStyle name="계산 24 6 5" xfId="1924" xr:uid="{00000000-0005-0000-0000-0000150F0000}"/>
    <cellStyle name="계산 24 6 5 2" xfId="27140" xr:uid="{00000000-0005-0000-0000-0000160F0000}"/>
    <cellStyle name="계산 24 6 6" xfId="1925" xr:uid="{00000000-0005-0000-0000-0000170F0000}"/>
    <cellStyle name="계산 24 6 6 2" xfId="27141" xr:uid="{00000000-0005-0000-0000-0000180F0000}"/>
    <cellStyle name="계산 24 6 7" xfId="27132" xr:uid="{00000000-0005-0000-0000-0000190F0000}"/>
    <cellStyle name="계산 24 7" xfId="1926" xr:uid="{00000000-0005-0000-0000-00001A0F0000}"/>
    <cellStyle name="계산 24 7 2" xfId="1927" xr:uid="{00000000-0005-0000-0000-00001B0F0000}"/>
    <cellStyle name="계산 24 7 2 2" xfId="1928" xr:uid="{00000000-0005-0000-0000-00001C0F0000}"/>
    <cellStyle name="계산 24 7 2 2 2" xfId="27144" xr:uid="{00000000-0005-0000-0000-00001D0F0000}"/>
    <cellStyle name="계산 24 7 2 3" xfId="1929" xr:uid="{00000000-0005-0000-0000-00001E0F0000}"/>
    <cellStyle name="계산 24 7 2 3 2" xfId="27145" xr:uid="{00000000-0005-0000-0000-00001F0F0000}"/>
    <cellStyle name="계산 24 7 2 4" xfId="1930" xr:uid="{00000000-0005-0000-0000-0000200F0000}"/>
    <cellStyle name="계산 24 7 2 4 2" xfId="27146" xr:uid="{00000000-0005-0000-0000-0000210F0000}"/>
    <cellStyle name="계산 24 7 2 5" xfId="1931" xr:uid="{00000000-0005-0000-0000-0000220F0000}"/>
    <cellStyle name="계산 24 7 2 5 2" xfId="27147" xr:uid="{00000000-0005-0000-0000-0000230F0000}"/>
    <cellStyle name="계산 24 7 2 6" xfId="27143" xr:uid="{00000000-0005-0000-0000-0000240F0000}"/>
    <cellStyle name="계산 24 7 3" xfId="1932" xr:uid="{00000000-0005-0000-0000-0000250F0000}"/>
    <cellStyle name="계산 24 7 3 2" xfId="27148" xr:uid="{00000000-0005-0000-0000-0000260F0000}"/>
    <cellStyle name="계산 24 7 4" xfId="1933" xr:uid="{00000000-0005-0000-0000-0000270F0000}"/>
    <cellStyle name="계산 24 7 4 2" xfId="27149" xr:uid="{00000000-0005-0000-0000-0000280F0000}"/>
    <cellStyle name="계산 24 7 5" xfId="1934" xr:uid="{00000000-0005-0000-0000-0000290F0000}"/>
    <cellStyle name="계산 24 7 5 2" xfId="27150" xr:uid="{00000000-0005-0000-0000-00002A0F0000}"/>
    <cellStyle name="계산 24 7 6" xfId="1935" xr:uid="{00000000-0005-0000-0000-00002B0F0000}"/>
    <cellStyle name="계산 24 7 6 2" xfId="27151" xr:uid="{00000000-0005-0000-0000-00002C0F0000}"/>
    <cellStyle name="계산 24 7 7" xfId="27142" xr:uid="{00000000-0005-0000-0000-00002D0F0000}"/>
    <cellStyle name="계산 24 8" xfId="1936" xr:uid="{00000000-0005-0000-0000-00002E0F0000}"/>
    <cellStyle name="계산 24 8 2" xfId="1937" xr:uid="{00000000-0005-0000-0000-00002F0F0000}"/>
    <cellStyle name="계산 24 8 2 2" xfId="1938" xr:uid="{00000000-0005-0000-0000-0000300F0000}"/>
    <cellStyle name="계산 24 8 2 2 2" xfId="27154" xr:uid="{00000000-0005-0000-0000-0000310F0000}"/>
    <cellStyle name="계산 24 8 2 3" xfId="1939" xr:uid="{00000000-0005-0000-0000-0000320F0000}"/>
    <cellStyle name="계산 24 8 2 3 2" xfId="27155" xr:uid="{00000000-0005-0000-0000-0000330F0000}"/>
    <cellStyle name="계산 24 8 2 4" xfId="1940" xr:uid="{00000000-0005-0000-0000-0000340F0000}"/>
    <cellStyle name="계산 24 8 2 4 2" xfId="27156" xr:uid="{00000000-0005-0000-0000-0000350F0000}"/>
    <cellStyle name="계산 24 8 2 5" xfId="1941" xr:uid="{00000000-0005-0000-0000-0000360F0000}"/>
    <cellStyle name="계산 24 8 2 5 2" xfId="27157" xr:uid="{00000000-0005-0000-0000-0000370F0000}"/>
    <cellStyle name="계산 24 8 2 6" xfId="27153" xr:uid="{00000000-0005-0000-0000-0000380F0000}"/>
    <cellStyle name="계산 24 8 3" xfId="1942" xr:uid="{00000000-0005-0000-0000-0000390F0000}"/>
    <cellStyle name="계산 24 8 3 2" xfId="27158" xr:uid="{00000000-0005-0000-0000-00003A0F0000}"/>
    <cellStyle name="계산 24 8 4" xfId="1943" xr:uid="{00000000-0005-0000-0000-00003B0F0000}"/>
    <cellStyle name="계산 24 8 4 2" xfId="27159" xr:uid="{00000000-0005-0000-0000-00003C0F0000}"/>
    <cellStyle name="계산 24 8 5" xfId="1944" xr:uid="{00000000-0005-0000-0000-00003D0F0000}"/>
    <cellStyle name="계산 24 8 5 2" xfId="27160" xr:uid="{00000000-0005-0000-0000-00003E0F0000}"/>
    <cellStyle name="계산 24 8 6" xfId="1945" xr:uid="{00000000-0005-0000-0000-00003F0F0000}"/>
    <cellStyle name="계산 24 8 6 2" xfId="27161" xr:uid="{00000000-0005-0000-0000-0000400F0000}"/>
    <cellStyle name="계산 24 8 7" xfId="27152" xr:uid="{00000000-0005-0000-0000-0000410F0000}"/>
    <cellStyle name="계산 24 9" xfId="1946" xr:uid="{00000000-0005-0000-0000-0000420F0000}"/>
    <cellStyle name="계산 24 9 2" xfId="1947" xr:uid="{00000000-0005-0000-0000-0000430F0000}"/>
    <cellStyle name="계산 24 9 2 2" xfId="27163" xr:uid="{00000000-0005-0000-0000-0000440F0000}"/>
    <cellStyle name="계산 24 9 3" xfId="1948" xr:uid="{00000000-0005-0000-0000-0000450F0000}"/>
    <cellStyle name="계산 24 9 3 2" xfId="27164" xr:uid="{00000000-0005-0000-0000-0000460F0000}"/>
    <cellStyle name="계산 24 9 4" xfId="1949" xr:uid="{00000000-0005-0000-0000-0000470F0000}"/>
    <cellStyle name="계산 24 9 4 2" xfId="27165" xr:uid="{00000000-0005-0000-0000-0000480F0000}"/>
    <cellStyle name="계산 24 9 5" xfId="1950" xr:uid="{00000000-0005-0000-0000-0000490F0000}"/>
    <cellStyle name="계산 24 9 5 2" xfId="27166" xr:uid="{00000000-0005-0000-0000-00004A0F0000}"/>
    <cellStyle name="계산 24 9 6" xfId="27162" xr:uid="{00000000-0005-0000-0000-00004B0F0000}"/>
    <cellStyle name="계산 25" xfId="1951" xr:uid="{00000000-0005-0000-0000-00004C0F0000}"/>
    <cellStyle name="계산 25 10" xfId="1952" xr:uid="{00000000-0005-0000-0000-00004D0F0000}"/>
    <cellStyle name="계산 25 10 2" xfId="1953" xr:uid="{00000000-0005-0000-0000-00004E0F0000}"/>
    <cellStyle name="계산 25 10 2 2" xfId="27169" xr:uid="{00000000-0005-0000-0000-00004F0F0000}"/>
    <cellStyle name="계산 25 10 3" xfId="27168" xr:uid="{00000000-0005-0000-0000-0000500F0000}"/>
    <cellStyle name="계산 25 11" xfId="1954" xr:uid="{00000000-0005-0000-0000-0000510F0000}"/>
    <cellStyle name="계산 25 11 2" xfId="1955" xr:uid="{00000000-0005-0000-0000-0000520F0000}"/>
    <cellStyle name="계산 25 11 2 2" xfId="27171" xr:uid="{00000000-0005-0000-0000-0000530F0000}"/>
    <cellStyle name="계산 25 11 3" xfId="27170" xr:uid="{00000000-0005-0000-0000-0000540F0000}"/>
    <cellStyle name="계산 25 12" xfId="1956" xr:uid="{00000000-0005-0000-0000-0000550F0000}"/>
    <cellStyle name="계산 25 12 2" xfId="1957" xr:uid="{00000000-0005-0000-0000-0000560F0000}"/>
    <cellStyle name="계산 25 12 2 2" xfId="27173" xr:uid="{00000000-0005-0000-0000-0000570F0000}"/>
    <cellStyle name="계산 25 12 3" xfId="27172" xr:uid="{00000000-0005-0000-0000-0000580F0000}"/>
    <cellStyle name="계산 25 13" xfId="1958" xr:uid="{00000000-0005-0000-0000-0000590F0000}"/>
    <cellStyle name="계산 25 13 2" xfId="27174" xr:uid="{00000000-0005-0000-0000-00005A0F0000}"/>
    <cellStyle name="계산 25 14" xfId="27167" xr:uid="{00000000-0005-0000-0000-00005B0F0000}"/>
    <cellStyle name="계산 25 2" xfId="1959" xr:uid="{00000000-0005-0000-0000-00005C0F0000}"/>
    <cellStyle name="계산 25 2 2" xfId="1960" xr:uid="{00000000-0005-0000-0000-00005D0F0000}"/>
    <cellStyle name="계산 25 2 2 2" xfId="1961" xr:uid="{00000000-0005-0000-0000-00005E0F0000}"/>
    <cellStyle name="계산 25 2 2 2 2" xfId="1962" xr:uid="{00000000-0005-0000-0000-00005F0F0000}"/>
    <cellStyle name="계산 25 2 2 2 2 2" xfId="27178" xr:uid="{00000000-0005-0000-0000-0000600F0000}"/>
    <cellStyle name="계산 25 2 2 2 3" xfId="1963" xr:uid="{00000000-0005-0000-0000-0000610F0000}"/>
    <cellStyle name="계산 25 2 2 2 3 2" xfId="27179" xr:uid="{00000000-0005-0000-0000-0000620F0000}"/>
    <cellStyle name="계산 25 2 2 2 4" xfId="1964" xr:uid="{00000000-0005-0000-0000-0000630F0000}"/>
    <cellStyle name="계산 25 2 2 2 4 2" xfId="27180" xr:uid="{00000000-0005-0000-0000-0000640F0000}"/>
    <cellStyle name="계산 25 2 2 2 5" xfId="1965" xr:uid="{00000000-0005-0000-0000-0000650F0000}"/>
    <cellStyle name="계산 25 2 2 2 5 2" xfId="27181" xr:uid="{00000000-0005-0000-0000-0000660F0000}"/>
    <cellStyle name="계산 25 2 2 2 6" xfId="27177" xr:uid="{00000000-0005-0000-0000-0000670F0000}"/>
    <cellStyle name="계산 25 2 2 3" xfId="1966" xr:uid="{00000000-0005-0000-0000-0000680F0000}"/>
    <cellStyle name="계산 25 2 2 3 2" xfId="27182" xr:uid="{00000000-0005-0000-0000-0000690F0000}"/>
    <cellStyle name="계산 25 2 2 4" xfId="1967" xr:uid="{00000000-0005-0000-0000-00006A0F0000}"/>
    <cellStyle name="계산 25 2 2 4 2" xfId="27183" xr:uid="{00000000-0005-0000-0000-00006B0F0000}"/>
    <cellStyle name="계산 25 2 2 5" xfId="1968" xr:uid="{00000000-0005-0000-0000-00006C0F0000}"/>
    <cellStyle name="계산 25 2 2 5 2" xfId="27184" xr:uid="{00000000-0005-0000-0000-00006D0F0000}"/>
    <cellStyle name="계산 25 2 2 6" xfId="1969" xr:uid="{00000000-0005-0000-0000-00006E0F0000}"/>
    <cellStyle name="계산 25 2 2 6 2" xfId="27185" xr:uid="{00000000-0005-0000-0000-00006F0F0000}"/>
    <cellStyle name="계산 25 2 2 7" xfId="27176" xr:uid="{00000000-0005-0000-0000-0000700F0000}"/>
    <cellStyle name="계산 25 2 3" xfId="1970" xr:uid="{00000000-0005-0000-0000-0000710F0000}"/>
    <cellStyle name="계산 25 2 3 2" xfId="1971" xr:uid="{00000000-0005-0000-0000-0000720F0000}"/>
    <cellStyle name="계산 25 2 3 2 2" xfId="27187" xr:uid="{00000000-0005-0000-0000-0000730F0000}"/>
    <cellStyle name="계산 25 2 3 3" xfId="1972" xr:uid="{00000000-0005-0000-0000-0000740F0000}"/>
    <cellStyle name="계산 25 2 3 3 2" xfId="27188" xr:uid="{00000000-0005-0000-0000-0000750F0000}"/>
    <cellStyle name="계산 25 2 3 4" xfId="1973" xr:uid="{00000000-0005-0000-0000-0000760F0000}"/>
    <cellStyle name="계산 25 2 3 4 2" xfId="27189" xr:uid="{00000000-0005-0000-0000-0000770F0000}"/>
    <cellStyle name="계산 25 2 3 5" xfId="1974" xr:uid="{00000000-0005-0000-0000-0000780F0000}"/>
    <cellStyle name="계산 25 2 3 5 2" xfId="27190" xr:uid="{00000000-0005-0000-0000-0000790F0000}"/>
    <cellStyle name="계산 25 2 3 6" xfId="27186" xr:uid="{00000000-0005-0000-0000-00007A0F0000}"/>
    <cellStyle name="계산 25 2 4" xfId="1975" xr:uid="{00000000-0005-0000-0000-00007B0F0000}"/>
    <cellStyle name="계산 25 2 4 2" xfId="1976" xr:uid="{00000000-0005-0000-0000-00007C0F0000}"/>
    <cellStyle name="계산 25 2 4 2 2" xfId="27192" xr:uid="{00000000-0005-0000-0000-00007D0F0000}"/>
    <cellStyle name="계산 25 2 4 3" xfId="27191" xr:uid="{00000000-0005-0000-0000-00007E0F0000}"/>
    <cellStyle name="계산 25 2 5" xfId="1977" xr:uid="{00000000-0005-0000-0000-00007F0F0000}"/>
    <cellStyle name="계산 25 2 5 2" xfId="1978" xr:uid="{00000000-0005-0000-0000-0000800F0000}"/>
    <cellStyle name="계산 25 2 5 2 2" xfId="27194" xr:uid="{00000000-0005-0000-0000-0000810F0000}"/>
    <cellStyle name="계산 25 2 5 3" xfId="27193" xr:uid="{00000000-0005-0000-0000-0000820F0000}"/>
    <cellStyle name="계산 25 2 6" xfId="1979" xr:uid="{00000000-0005-0000-0000-0000830F0000}"/>
    <cellStyle name="계산 25 2 6 2" xfId="1980" xr:uid="{00000000-0005-0000-0000-0000840F0000}"/>
    <cellStyle name="계산 25 2 6 2 2" xfId="27196" xr:uid="{00000000-0005-0000-0000-0000850F0000}"/>
    <cellStyle name="계산 25 2 6 3" xfId="27195" xr:uid="{00000000-0005-0000-0000-0000860F0000}"/>
    <cellStyle name="계산 25 2 7" xfId="1981" xr:uid="{00000000-0005-0000-0000-0000870F0000}"/>
    <cellStyle name="계산 25 2 7 2" xfId="27197" xr:uid="{00000000-0005-0000-0000-0000880F0000}"/>
    <cellStyle name="계산 25 2 8" xfId="27175" xr:uid="{00000000-0005-0000-0000-0000890F0000}"/>
    <cellStyle name="계산 25 3" xfId="1982" xr:uid="{00000000-0005-0000-0000-00008A0F0000}"/>
    <cellStyle name="계산 25 3 2" xfId="1983" xr:uid="{00000000-0005-0000-0000-00008B0F0000}"/>
    <cellStyle name="계산 25 3 2 2" xfId="1984" xr:uid="{00000000-0005-0000-0000-00008C0F0000}"/>
    <cellStyle name="계산 25 3 2 2 2" xfId="1985" xr:uid="{00000000-0005-0000-0000-00008D0F0000}"/>
    <cellStyle name="계산 25 3 2 2 2 2" xfId="27201" xr:uid="{00000000-0005-0000-0000-00008E0F0000}"/>
    <cellStyle name="계산 25 3 2 2 3" xfId="1986" xr:uid="{00000000-0005-0000-0000-00008F0F0000}"/>
    <cellStyle name="계산 25 3 2 2 3 2" xfId="27202" xr:uid="{00000000-0005-0000-0000-0000900F0000}"/>
    <cellStyle name="계산 25 3 2 2 4" xfId="1987" xr:uid="{00000000-0005-0000-0000-0000910F0000}"/>
    <cellStyle name="계산 25 3 2 2 4 2" xfId="27203" xr:uid="{00000000-0005-0000-0000-0000920F0000}"/>
    <cellStyle name="계산 25 3 2 2 5" xfId="1988" xr:uid="{00000000-0005-0000-0000-0000930F0000}"/>
    <cellStyle name="계산 25 3 2 2 5 2" xfId="27204" xr:uid="{00000000-0005-0000-0000-0000940F0000}"/>
    <cellStyle name="계산 25 3 2 2 6" xfId="27200" xr:uid="{00000000-0005-0000-0000-0000950F0000}"/>
    <cellStyle name="계산 25 3 2 3" xfId="1989" xr:uid="{00000000-0005-0000-0000-0000960F0000}"/>
    <cellStyle name="계산 25 3 2 3 2" xfId="27205" xr:uid="{00000000-0005-0000-0000-0000970F0000}"/>
    <cellStyle name="계산 25 3 2 4" xfId="1990" xr:uid="{00000000-0005-0000-0000-0000980F0000}"/>
    <cellStyle name="계산 25 3 2 4 2" xfId="27206" xr:uid="{00000000-0005-0000-0000-0000990F0000}"/>
    <cellStyle name="계산 25 3 2 5" xfId="1991" xr:uid="{00000000-0005-0000-0000-00009A0F0000}"/>
    <cellStyle name="계산 25 3 2 5 2" xfId="27207" xr:uid="{00000000-0005-0000-0000-00009B0F0000}"/>
    <cellStyle name="계산 25 3 2 6" xfId="1992" xr:uid="{00000000-0005-0000-0000-00009C0F0000}"/>
    <cellStyle name="계산 25 3 2 6 2" xfId="27208" xr:uid="{00000000-0005-0000-0000-00009D0F0000}"/>
    <cellStyle name="계산 25 3 2 7" xfId="27199" xr:uid="{00000000-0005-0000-0000-00009E0F0000}"/>
    <cellStyle name="계산 25 3 3" xfId="1993" xr:uid="{00000000-0005-0000-0000-00009F0F0000}"/>
    <cellStyle name="계산 25 3 3 2" xfId="1994" xr:uid="{00000000-0005-0000-0000-0000A00F0000}"/>
    <cellStyle name="계산 25 3 3 2 2" xfId="27210" xr:uid="{00000000-0005-0000-0000-0000A10F0000}"/>
    <cellStyle name="계산 25 3 3 3" xfId="1995" xr:uid="{00000000-0005-0000-0000-0000A20F0000}"/>
    <cellStyle name="계산 25 3 3 3 2" xfId="27211" xr:uid="{00000000-0005-0000-0000-0000A30F0000}"/>
    <cellStyle name="계산 25 3 3 4" xfId="1996" xr:uid="{00000000-0005-0000-0000-0000A40F0000}"/>
    <cellStyle name="계산 25 3 3 4 2" xfId="27212" xr:uid="{00000000-0005-0000-0000-0000A50F0000}"/>
    <cellStyle name="계산 25 3 3 5" xfId="1997" xr:uid="{00000000-0005-0000-0000-0000A60F0000}"/>
    <cellStyle name="계산 25 3 3 5 2" xfId="27213" xr:uid="{00000000-0005-0000-0000-0000A70F0000}"/>
    <cellStyle name="계산 25 3 3 6" xfId="27209" xr:uid="{00000000-0005-0000-0000-0000A80F0000}"/>
    <cellStyle name="계산 25 3 4" xfId="1998" xr:uid="{00000000-0005-0000-0000-0000A90F0000}"/>
    <cellStyle name="계산 25 3 4 2" xfId="1999" xr:uid="{00000000-0005-0000-0000-0000AA0F0000}"/>
    <cellStyle name="계산 25 3 4 2 2" xfId="27215" xr:uid="{00000000-0005-0000-0000-0000AB0F0000}"/>
    <cellStyle name="계산 25 3 4 3" xfId="27214" xr:uid="{00000000-0005-0000-0000-0000AC0F0000}"/>
    <cellStyle name="계산 25 3 5" xfId="2000" xr:uid="{00000000-0005-0000-0000-0000AD0F0000}"/>
    <cellStyle name="계산 25 3 5 2" xfId="2001" xr:uid="{00000000-0005-0000-0000-0000AE0F0000}"/>
    <cellStyle name="계산 25 3 5 2 2" xfId="27217" xr:uid="{00000000-0005-0000-0000-0000AF0F0000}"/>
    <cellStyle name="계산 25 3 5 3" xfId="27216" xr:uid="{00000000-0005-0000-0000-0000B00F0000}"/>
    <cellStyle name="계산 25 3 6" xfId="2002" xr:uid="{00000000-0005-0000-0000-0000B10F0000}"/>
    <cellStyle name="계산 25 3 6 2" xfId="2003" xr:uid="{00000000-0005-0000-0000-0000B20F0000}"/>
    <cellStyle name="계산 25 3 6 2 2" xfId="27219" xr:uid="{00000000-0005-0000-0000-0000B30F0000}"/>
    <cellStyle name="계산 25 3 6 3" xfId="27218" xr:uid="{00000000-0005-0000-0000-0000B40F0000}"/>
    <cellStyle name="계산 25 3 7" xfId="2004" xr:uid="{00000000-0005-0000-0000-0000B50F0000}"/>
    <cellStyle name="계산 25 3 7 2" xfId="27220" xr:uid="{00000000-0005-0000-0000-0000B60F0000}"/>
    <cellStyle name="계산 25 3 8" xfId="27198" xr:uid="{00000000-0005-0000-0000-0000B70F0000}"/>
    <cellStyle name="계산 25 4" xfId="2005" xr:uid="{00000000-0005-0000-0000-0000B80F0000}"/>
    <cellStyle name="계산 25 4 2" xfId="2006" xr:uid="{00000000-0005-0000-0000-0000B90F0000}"/>
    <cellStyle name="계산 25 4 2 2" xfId="2007" xr:uid="{00000000-0005-0000-0000-0000BA0F0000}"/>
    <cellStyle name="계산 25 4 2 2 2" xfId="27223" xr:uid="{00000000-0005-0000-0000-0000BB0F0000}"/>
    <cellStyle name="계산 25 4 2 3" xfId="2008" xr:uid="{00000000-0005-0000-0000-0000BC0F0000}"/>
    <cellStyle name="계산 25 4 2 3 2" xfId="27224" xr:uid="{00000000-0005-0000-0000-0000BD0F0000}"/>
    <cellStyle name="계산 25 4 2 4" xfId="2009" xr:uid="{00000000-0005-0000-0000-0000BE0F0000}"/>
    <cellStyle name="계산 25 4 2 4 2" xfId="27225" xr:uid="{00000000-0005-0000-0000-0000BF0F0000}"/>
    <cellStyle name="계산 25 4 2 5" xfId="2010" xr:uid="{00000000-0005-0000-0000-0000C00F0000}"/>
    <cellStyle name="계산 25 4 2 5 2" xfId="27226" xr:uid="{00000000-0005-0000-0000-0000C10F0000}"/>
    <cellStyle name="계산 25 4 2 6" xfId="27222" xr:uid="{00000000-0005-0000-0000-0000C20F0000}"/>
    <cellStyle name="계산 25 4 3" xfId="2011" xr:uid="{00000000-0005-0000-0000-0000C30F0000}"/>
    <cellStyle name="계산 25 4 3 2" xfId="27227" xr:uid="{00000000-0005-0000-0000-0000C40F0000}"/>
    <cellStyle name="계산 25 4 4" xfId="2012" xr:uid="{00000000-0005-0000-0000-0000C50F0000}"/>
    <cellStyle name="계산 25 4 4 2" xfId="27228" xr:uid="{00000000-0005-0000-0000-0000C60F0000}"/>
    <cellStyle name="계산 25 4 5" xfId="2013" xr:uid="{00000000-0005-0000-0000-0000C70F0000}"/>
    <cellStyle name="계산 25 4 5 2" xfId="27229" xr:uid="{00000000-0005-0000-0000-0000C80F0000}"/>
    <cellStyle name="계산 25 4 6" xfId="2014" xr:uid="{00000000-0005-0000-0000-0000C90F0000}"/>
    <cellStyle name="계산 25 4 6 2" xfId="27230" xr:uid="{00000000-0005-0000-0000-0000CA0F0000}"/>
    <cellStyle name="계산 25 4 7" xfId="27221" xr:uid="{00000000-0005-0000-0000-0000CB0F0000}"/>
    <cellStyle name="계산 25 5" xfId="2015" xr:uid="{00000000-0005-0000-0000-0000CC0F0000}"/>
    <cellStyle name="계산 25 5 2" xfId="2016" xr:uid="{00000000-0005-0000-0000-0000CD0F0000}"/>
    <cellStyle name="계산 25 5 2 2" xfId="2017" xr:uid="{00000000-0005-0000-0000-0000CE0F0000}"/>
    <cellStyle name="계산 25 5 2 2 2" xfId="27233" xr:uid="{00000000-0005-0000-0000-0000CF0F0000}"/>
    <cellStyle name="계산 25 5 2 3" xfId="2018" xr:uid="{00000000-0005-0000-0000-0000D00F0000}"/>
    <cellStyle name="계산 25 5 2 3 2" xfId="27234" xr:uid="{00000000-0005-0000-0000-0000D10F0000}"/>
    <cellStyle name="계산 25 5 2 4" xfId="2019" xr:uid="{00000000-0005-0000-0000-0000D20F0000}"/>
    <cellStyle name="계산 25 5 2 4 2" xfId="27235" xr:uid="{00000000-0005-0000-0000-0000D30F0000}"/>
    <cellStyle name="계산 25 5 2 5" xfId="2020" xr:uid="{00000000-0005-0000-0000-0000D40F0000}"/>
    <cellStyle name="계산 25 5 2 5 2" xfId="27236" xr:uid="{00000000-0005-0000-0000-0000D50F0000}"/>
    <cellStyle name="계산 25 5 2 6" xfId="27232" xr:uid="{00000000-0005-0000-0000-0000D60F0000}"/>
    <cellStyle name="계산 25 5 3" xfId="2021" xr:uid="{00000000-0005-0000-0000-0000D70F0000}"/>
    <cellStyle name="계산 25 5 3 2" xfId="27237" xr:uid="{00000000-0005-0000-0000-0000D80F0000}"/>
    <cellStyle name="계산 25 5 4" xfId="2022" xr:uid="{00000000-0005-0000-0000-0000D90F0000}"/>
    <cellStyle name="계산 25 5 4 2" xfId="27238" xr:uid="{00000000-0005-0000-0000-0000DA0F0000}"/>
    <cellStyle name="계산 25 5 5" xfId="2023" xr:uid="{00000000-0005-0000-0000-0000DB0F0000}"/>
    <cellStyle name="계산 25 5 5 2" xfId="27239" xr:uid="{00000000-0005-0000-0000-0000DC0F0000}"/>
    <cellStyle name="계산 25 5 6" xfId="2024" xr:uid="{00000000-0005-0000-0000-0000DD0F0000}"/>
    <cellStyle name="계산 25 5 6 2" xfId="27240" xr:uid="{00000000-0005-0000-0000-0000DE0F0000}"/>
    <cellStyle name="계산 25 5 7" xfId="27231" xr:uid="{00000000-0005-0000-0000-0000DF0F0000}"/>
    <cellStyle name="계산 25 6" xfId="2025" xr:uid="{00000000-0005-0000-0000-0000E00F0000}"/>
    <cellStyle name="계산 25 6 2" xfId="2026" xr:uid="{00000000-0005-0000-0000-0000E10F0000}"/>
    <cellStyle name="계산 25 6 2 2" xfId="2027" xr:uid="{00000000-0005-0000-0000-0000E20F0000}"/>
    <cellStyle name="계산 25 6 2 2 2" xfId="27243" xr:uid="{00000000-0005-0000-0000-0000E30F0000}"/>
    <cellStyle name="계산 25 6 2 3" xfId="2028" xr:uid="{00000000-0005-0000-0000-0000E40F0000}"/>
    <cellStyle name="계산 25 6 2 3 2" xfId="27244" xr:uid="{00000000-0005-0000-0000-0000E50F0000}"/>
    <cellStyle name="계산 25 6 2 4" xfId="2029" xr:uid="{00000000-0005-0000-0000-0000E60F0000}"/>
    <cellStyle name="계산 25 6 2 4 2" xfId="27245" xr:uid="{00000000-0005-0000-0000-0000E70F0000}"/>
    <cellStyle name="계산 25 6 2 5" xfId="2030" xr:uid="{00000000-0005-0000-0000-0000E80F0000}"/>
    <cellStyle name="계산 25 6 2 5 2" xfId="27246" xr:uid="{00000000-0005-0000-0000-0000E90F0000}"/>
    <cellStyle name="계산 25 6 2 6" xfId="27242" xr:uid="{00000000-0005-0000-0000-0000EA0F0000}"/>
    <cellStyle name="계산 25 6 3" xfId="2031" xr:uid="{00000000-0005-0000-0000-0000EB0F0000}"/>
    <cellStyle name="계산 25 6 3 2" xfId="27247" xr:uid="{00000000-0005-0000-0000-0000EC0F0000}"/>
    <cellStyle name="계산 25 6 4" xfId="2032" xr:uid="{00000000-0005-0000-0000-0000ED0F0000}"/>
    <cellStyle name="계산 25 6 4 2" xfId="27248" xr:uid="{00000000-0005-0000-0000-0000EE0F0000}"/>
    <cellStyle name="계산 25 6 5" xfId="2033" xr:uid="{00000000-0005-0000-0000-0000EF0F0000}"/>
    <cellStyle name="계산 25 6 5 2" xfId="27249" xr:uid="{00000000-0005-0000-0000-0000F00F0000}"/>
    <cellStyle name="계산 25 6 6" xfId="2034" xr:uid="{00000000-0005-0000-0000-0000F10F0000}"/>
    <cellStyle name="계산 25 6 6 2" xfId="27250" xr:uid="{00000000-0005-0000-0000-0000F20F0000}"/>
    <cellStyle name="계산 25 6 7" xfId="27241" xr:uid="{00000000-0005-0000-0000-0000F30F0000}"/>
    <cellStyle name="계산 25 7" xfId="2035" xr:uid="{00000000-0005-0000-0000-0000F40F0000}"/>
    <cellStyle name="계산 25 7 2" xfId="2036" xr:uid="{00000000-0005-0000-0000-0000F50F0000}"/>
    <cellStyle name="계산 25 7 2 2" xfId="2037" xr:uid="{00000000-0005-0000-0000-0000F60F0000}"/>
    <cellStyle name="계산 25 7 2 2 2" xfId="27253" xr:uid="{00000000-0005-0000-0000-0000F70F0000}"/>
    <cellStyle name="계산 25 7 2 3" xfId="2038" xr:uid="{00000000-0005-0000-0000-0000F80F0000}"/>
    <cellStyle name="계산 25 7 2 3 2" xfId="27254" xr:uid="{00000000-0005-0000-0000-0000F90F0000}"/>
    <cellStyle name="계산 25 7 2 4" xfId="2039" xr:uid="{00000000-0005-0000-0000-0000FA0F0000}"/>
    <cellStyle name="계산 25 7 2 4 2" xfId="27255" xr:uid="{00000000-0005-0000-0000-0000FB0F0000}"/>
    <cellStyle name="계산 25 7 2 5" xfId="2040" xr:uid="{00000000-0005-0000-0000-0000FC0F0000}"/>
    <cellStyle name="계산 25 7 2 5 2" xfId="27256" xr:uid="{00000000-0005-0000-0000-0000FD0F0000}"/>
    <cellStyle name="계산 25 7 2 6" xfId="27252" xr:uid="{00000000-0005-0000-0000-0000FE0F0000}"/>
    <cellStyle name="계산 25 7 3" xfId="2041" xr:uid="{00000000-0005-0000-0000-0000FF0F0000}"/>
    <cellStyle name="계산 25 7 3 2" xfId="27257" xr:uid="{00000000-0005-0000-0000-000000100000}"/>
    <cellStyle name="계산 25 7 4" xfId="2042" xr:uid="{00000000-0005-0000-0000-000001100000}"/>
    <cellStyle name="계산 25 7 4 2" xfId="27258" xr:uid="{00000000-0005-0000-0000-000002100000}"/>
    <cellStyle name="계산 25 7 5" xfId="2043" xr:uid="{00000000-0005-0000-0000-000003100000}"/>
    <cellStyle name="계산 25 7 5 2" xfId="27259" xr:uid="{00000000-0005-0000-0000-000004100000}"/>
    <cellStyle name="계산 25 7 6" xfId="2044" xr:uid="{00000000-0005-0000-0000-000005100000}"/>
    <cellStyle name="계산 25 7 6 2" xfId="27260" xr:uid="{00000000-0005-0000-0000-000006100000}"/>
    <cellStyle name="계산 25 7 7" xfId="27251" xr:uid="{00000000-0005-0000-0000-000007100000}"/>
    <cellStyle name="계산 25 8" xfId="2045" xr:uid="{00000000-0005-0000-0000-000008100000}"/>
    <cellStyle name="계산 25 8 2" xfId="2046" xr:uid="{00000000-0005-0000-0000-000009100000}"/>
    <cellStyle name="계산 25 8 2 2" xfId="2047" xr:uid="{00000000-0005-0000-0000-00000A100000}"/>
    <cellStyle name="계산 25 8 2 2 2" xfId="27263" xr:uid="{00000000-0005-0000-0000-00000B100000}"/>
    <cellStyle name="계산 25 8 2 3" xfId="2048" xr:uid="{00000000-0005-0000-0000-00000C100000}"/>
    <cellStyle name="계산 25 8 2 3 2" xfId="27264" xr:uid="{00000000-0005-0000-0000-00000D100000}"/>
    <cellStyle name="계산 25 8 2 4" xfId="2049" xr:uid="{00000000-0005-0000-0000-00000E100000}"/>
    <cellStyle name="계산 25 8 2 4 2" xfId="27265" xr:uid="{00000000-0005-0000-0000-00000F100000}"/>
    <cellStyle name="계산 25 8 2 5" xfId="2050" xr:uid="{00000000-0005-0000-0000-000010100000}"/>
    <cellStyle name="계산 25 8 2 5 2" xfId="27266" xr:uid="{00000000-0005-0000-0000-000011100000}"/>
    <cellStyle name="계산 25 8 2 6" xfId="27262" xr:uid="{00000000-0005-0000-0000-000012100000}"/>
    <cellStyle name="계산 25 8 3" xfId="2051" xr:uid="{00000000-0005-0000-0000-000013100000}"/>
    <cellStyle name="계산 25 8 3 2" xfId="27267" xr:uid="{00000000-0005-0000-0000-000014100000}"/>
    <cellStyle name="계산 25 8 4" xfId="2052" xr:uid="{00000000-0005-0000-0000-000015100000}"/>
    <cellStyle name="계산 25 8 4 2" xfId="27268" xr:uid="{00000000-0005-0000-0000-000016100000}"/>
    <cellStyle name="계산 25 8 5" xfId="2053" xr:uid="{00000000-0005-0000-0000-000017100000}"/>
    <cellStyle name="계산 25 8 5 2" xfId="27269" xr:uid="{00000000-0005-0000-0000-000018100000}"/>
    <cellStyle name="계산 25 8 6" xfId="2054" xr:uid="{00000000-0005-0000-0000-000019100000}"/>
    <cellStyle name="계산 25 8 6 2" xfId="27270" xr:uid="{00000000-0005-0000-0000-00001A100000}"/>
    <cellStyle name="계산 25 8 7" xfId="27261" xr:uid="{00000000-0005-0000-0000-00001B100000}"/>
    <cellStyle name="계산 25 9" xfId="2055" xr:uid="{00000000-0005-0000-0000-00001C100000}"/>
    <cellStyle name="계산 25 9 2" xfId="2056" xr:uid="{00000000-0005-0000-0000-00001D100000}"/>
    <cellStyle name="계산 25 9 2 2" xfId="27272" xr:uid="{00000000-0005-0000-0000-00001E100000}"/>
    <cellStyle name="계산 25 9 3" xfId="2057" xr:uid="{00000000-0005-0000-0000-00001F100000}"/>
    <cellStyle name="계산 25 9 3 2" xfId="27273" xr:uid="{00000000-0005-0000-0000-000020100000}"/>
    <cellStyle name="계산 25 9 4" xfId="2058" xr:uid="{00000000-0005-0000-0000-000021100000}"/>
    <cellStyle name="계산 25 9 4 2" xfId="27274" xr:uid="{00000000-0005-0000-0000-000022100000}"/>
    <cellStyle name="계산 25 9 5" xfId="2059" xr:uid="{00000000-0005-0000-0000-000023100000}"/>
    <cellStyle name="계산 25 9 5 2" xfId="27275" xr:uid="{00000000-0005-0000-0000-000024100000}"/>
    <cellStyle name="계산 25 9 6" xfId="27271" xr:uid="{00000000-0005-0000-0000-000025100000}"/>
    <cellStyle name="계산 26" xfId="2060" xr:uid="{00000000-0005-0000-0000-000026100000}"/>
    <cellStyle name="계산 26 10" xfId="2061" xr:uid="{00000000-0005-0000-0000-000027100000}"/>
    <cellStyle name="계산 26 10 2" xfId="2062" xr:uid="{00000000-0005-0000-0000-000028100000}"/>
    <cellStyle name="계산 26 10 2 2" xfId="27278" xr:uid="{00000000-0005-0000-0000-000029100000}"/>
    <cellStyle name="계산 26 10 3" xfId="27277" xr:uid="{00000000-0005-0000-0000-00002A100000}"/>
    <cellStyle name="계산 26 11" xfId="2063" xr:uid="{00000000-0005-0000-0000-00002B100000}"/>
    <cellStyle name="계산 26 11 2" xfId="2064" xr:uid="{00000000-0005-0000-0000-00002C100000}"/>
    <cellStyle name="계산 26 11 2 2" xfId="27280" xr:uid="{00000000-0005-0000-0000-00002D100000}"/>
    <cellStyle name="계산 26 11 3" xfId="27279" xr:uid="{00000000-0005-0000-0000-00002E100000}"/>
    <cellStyle name="계산 26 12" xfId="2065" xr:uid="{00000000-0005-0000-0000-00002F100000}"/>
    <cellStyle name="계산 26 12 2" xfId="2066" xr:uid="{00000000-0005-0000-0000-000030100000}"/>
    <cellStyle name="계산 26 12 2 2" xfId="27282" xr:uid="{00000000-0005-0000-0000-000031100000}"/>
    <cellStyle name="계산 26 12 3" xfId="27281" xr:uid="{00000000-0005-0000-0000-000032100000}"/>
    <cellStyle name="계산 26 13" xfId="2067" xr:uid="{00000000-0005-0000-0000-000033100000}"/>
    <cellStyle name="계산 26 13 2" xfId="27283" xr:uid="{00000000-0005-0000-0000-000034100000}"/>
    <cellStyle name="계산 26 14" xfId="27276" xr:uid="{00000000-0005-0000-0000-000035100000}"/>
    <cellStyle name="계산 26 2" xfId="2068" xr:uid="{00000000-0005-0000-0000-000036100000}"/>
    <cellStyle name="계산 26 2 2" xfId="2069" xr:uid="{00000000-0005-0000-0000-000037100000}"/>
    <cellStyle name="계산 26 2 2 2" xfId="2070" xr:uid="{00000000-0005-0000-0000-000038100000}"/>
    <cellStyle name="계산 26 2 2 2 2" xfId="2071" xr:uid="{00000000-0005-0000-0000-000039100000}"/>
    <cellStyle name="계산 26 2 2 2 2 2" xfId="27287" xr:uid="{00000000-0005-0000-0000-00003A100000}"/>
    <cellStyle name="계산 26 2 2 2 3" xfId="2072" xr:uid="{00000000-0005-0000-0000-00003B100000}"/>
    <cellStyle name="계산 26 2 2 2 3 2" xfId="27288" xr:uid="{00000000-0005-0000-0000-00003C100000}"/>
    <cellStyle name="계산 26 2 2 2 4" xfId="2073" xr:uid="{00000000-0005-0000-0000-00003D100000}"/>
    <cellStyle name="계산 26 2 2 2 4 2" xfId="27289" xr:uid="{00000000-0005-0000-0000-00003E100000}"/>
    <cellStyle name="계산 26 2 2 2 5" xfId="2074" xr:uid="{00000000-0005-0000-0000-00003F100000}"/>
    <cellStyle name="계산 26 2 2 2 5 2" xfId="27290" xr:uid="{00000000-0005-0000-0000-000040100000}"/>
    <cellStyle name="계산 26 2 2 2 6" xfId="27286" xr:uid="{00000000-0005-0000-0000-000041100000}"/>
    <cellStyle name="계산 26 2 2 3" xfId="2075" xr:uid="{00000000-0005-0000-0000-000042100000}"/>
    <cellStyle name="계산 26 2 2 3 2" xfId="27291" xr:uid="{00000000-0005-0000-0000-000043100000}"/>
    <cellStyle name="계산 26 2 2 4" xfId="2076" xr:uid="{00000000-0005-0000-0000-000044100000}"/>
    <cellStyle name="계산 26 2 2 4 2" xfId="27292" xr:uid="{00000000-0005-0000-0000-000045100000}"/>
    <cellStyle name="계산 26 2 2 5" xfId="2077" xr:uid="{00000000-0005-0000-0000-000046100000}"/>
    <cellStyle name="계산 26 2 2 5 2" xfId="27293" xr:uid="{00000000-0005-0000-0000-000047100000}"/>
    <cellStyle name="계산 26 2 2 6" xfId="2078" xr:uid="{00000000-0005-0000-0000-000048100000}"/>
    <cellStyle name="계산 26 2 2 6 2" xfId="27294" xr:uid="{00000000-0005-0000-0000-000049100000}"/>
    <cellStyle name="계산 26 2 2 7" xfId="27285" xr:uid="{00000000-0005-0000-0000-00004A100000}"/>
    <cellStyle name="계산 26 2 3" xfId="2079" xr:uid="{00000000-0005-0000-0000-00004B100000}"/>
    <cellStyle name="계산 26 2 3 2" xfId="2080" xr:uid="{00000000-0005-0000-0000-00004C100000}"/>
    <cellStyle name="계산 26 2 3 2 2" xfId="27296" xr:uid="{00000000-0005-0000-0000-00004D100000}"/>
    <cellStyle name="계산 26 2 3 3" xfId="2081" xr:uid="{00000000-0005-0000-0000-00004E100000}"/>
    <cellStyle name="계산 26 2 3 3 2" xfId="27297" xr:uid="{00000000-0005-0000-0000-00004F100000}"/>
    <cellStyle name="계산 26 2 3 4" xfId="2082" xr:uid="{00000000-0005-0000-0000-000050100000}"/>
    <cellStyle name="계산 26 2 3 4 2" xfId="27298" xr:uid="{00000000-0005-0000-0000-000051100000}"/>
    <cellStyle name="계산 26 2 3 5" xfId="2083" xr:uid="{00000000-0005-0000-0000-000052100000}"/>
    <cellStyle name="계산 26 2 3 5 2" xfId="27299" xr:uid="{00000000-0005-0000-0000-000053100000}"/>
    <cellStyle name="계산 26 2 3 6" xfId="27295" xr:uid="{00000000-0005-0000-0000-000054100000}"/>
    <cellStyle name="계산 26 2 4" xfId="2084" xr:uid="{00000000-0005-0000-0000-000055100000}"/>
    <cellStyle name="계산 26 2 4 2" xfId="2085" xr:uid="{00000000-0005-0000-0000-000056100000}"/>
    <cellStyle name="계산 26 2 4 2 2" xfId="27301" xr:uid="{00000000-0005-0000-0000-000057100000}"/>
    <cellStyle name="계산 26 2 4 3" xfId="27300" xr:uid="{00000000-0005-0000-0000-000058100000}"/>
    <cellStyle name="계산 26 2 5" xfId="2086" xr:uid="{00000000-0005-0000-0000-000059100000}"/>
    <cellStyle name="계산 26 2 5 2" xfId="2087" xr:uid="{00000000-0005-0000-0000-00005A100000}"/>
    <cellStyle name="계산 26 2 5 2 2" xfId="27303" xr:uid="{00000000-0005-0000-0000-00005B100000}"/>
    <cellStyle name="계산 26 2 5 3" xfId="27302" xr:uid="{00000000-0005-0000-0000-00005C100000}"/>
    <cellStyle name="계산 26 2 6" xfId="2088" xr:uid="{00000000-0005-0000-0000-00005D100000}"/>
    <cellStyle name="계산 26 2 6 2" xfId="2089" xr:uid="{00000000-0005-0000-0000-00005E100000}"/>
    <cellStyle name="계산 26 2 6 2 2" xfId="27305" xr:uid="{00000000-0005-0000-0000-00005F100000}"/>
    <cellStyle name="계산 26 2 6 3" xfId="27304" xr:uid="{00000000-0005-0000-0000-000060100000}"/>
    <cellStyle name="계산 26 2 7" xfId="2090" xr:uid="{00000000-0005-0000-0000-000061100000}"/>
    <cellStyle name="계산 26 2 7 2" xfId="27306" xr:uid="{00000000-0005-0000-0000-000062100000}"/>
    <cellStyle name="계산 26 2 8" xfId="27284" xr:uid="{00000000-0005-0000-0000-000063100000}"/>
    <cellStyle name="계산 26 3" xfId="2091" xr:uid="{00000000-0005-0000-0000-000064100000}"/>
    <cellStyle name="계산 26 3 2" xfId="2092" xr:uid="{00000000-0005-0000-0000-000065100000}"/>
    <cellStyle name="계산 26 3 2 2" xfId="2093" xr:uid="{00000000-0005-0000-0000-000066100000}"/>
    <cellStyle name="계산 26 3 2 2 2" xfId="2094" xr:uid="{00000000-0005-0000-0000-000067100000}"/>
    <cellStyle name="계산 26 3 2 2 2 2" xfId="27310" xr:uid="{00000000-0005-0000-0000-000068100000}"/>
    <cellStyle name="계산 26 3 2 2 3" xfId="2095" xr:uid="{00000000-0005-0000-0000-000069100000}"/>
    <cellStyle name="계산 26 3 2 2 3 2" xfId="27311" xr:uid="{00000000-0005-0000-0000-00006A100000}"/>
    <cellStyle name="계산 26 3 2 2 4" xfId="2096" xr:uid="{00000000-0005-0000-0000-00006B100000}"/>
    <cellStyle name="계산 26 3 2 2 4 2" xfId="27312" xr:uid="{00000000-0005-0000-0000-00006C100000}"/>
    <cellStyle name="계산 26 3 2 2 5" xfId="2097" xr:uid="{00000000-0005-0000-0000-00006D100000}"/>
    <cellStyle name="계산 26 3 2 2 5 2" xfId="27313" xr:uid="{00000000-0005-0000-0000-00006E100000}"/>
    <cellStyle name="계산 26 3 2 2 6" xfId="27309" xr:uid="{00000000-0005-0000-0000-00006F100000}"/>
    <cellStyle name="계산 26 3 2 3" xfId="2098" xr:uid="{00000000-0005-0000-0000-000070100000}"/>
    <cellStyle name="계산 26 3 2 3 2" xfId="27314" xr:uid="{00000000-0005-0000-0000-000071100000}"/>
    <cellStyle name="계산 26 3 2 4" xfId="2099" xr:uid="{00000000-0005-0000-0000-000072100000}"/>
    <cellStyle name="계산 26 3 2 4 2" xfId="27315" xr:uid="{00000000-0005-0000-0000-000073100000}"/>
    <cellStyle name="계산 26 3 2 5" xfId="2100" xr:uid="{00000000-0005-0000-0000-000074100000}"/>
    <cellStyle name="계산 26 3 2 5 2" xfId="27316" xr:uid="{00000000-0005-0000-0000-000075100000}"/>
    <cellStyle name="계산 26 3 2 6" xfId="2101" xr:uid="{00000000-0005-0000-0000-000076100000}"/>
    <cellStyle name="계산 26 3 2 6 2" xfId="27317" xr:uid="{00000000-0005-0000-0000-000077100000}"/>
    <cellStyle name="계산 26 3 2 7" xfId="27308" xr:uid="{00000000-0005-0000-0000-000078100000}"/>
    <cellStyle name="계산 26 3 3" xfId="2102" xr:uid="{00000000-0005-0000-0000-000079100000}"/>
    <cellStyle name="계산 26 3 3 2" xfId="2103" xr:uid="{00000000-0005-0000-0000-00007A100000}"/>
    <cellStyle name="계산 26 3 3 2 2" xfId="27319" xr:uid="{00000000-0005-0000-0000-00007B100000}"/>
    <cellStyle name="계산 26 3 3 3" xfId="2104" xr:uid="{00000000-0005-0000-0000-00007C100000}"/>
    <cellStyle name="계산 26 3 3 3 2" xfId="27320" xr:uid="{00000000-0005-0000-0000-00007D100000}"/>
    <cellStyle name="계산 26 3 3 4" xfId="2105" xr:uid="{00000000-0005-0000-0000-00007E100000}"/>
    <cellStyle name="계산 26 3 3 4 2" xfId="27321" xr:uid="{00000000-0005-0000-0000-00007F100000}"/>
    <cellStyle name="계산 26 3 3 5" xfId="2106" xr:uid="{00000000-0005-0000-0000-000080100000}"/>
    <cellStyle name="계산 26 3 3 5 2" xfId="27322" xr:uid="{00000000-0005-0000-0000-000081100000}"/>
    <cellStyle name="계산 26 3 3 6" xfId="27318" xr:uid="{00000000-0005-0000-0000-000082100000}"/>
    <cellStyle name="계산 26 3 4" xfId="2107" xr:uid="{00000000-0005-0000-0000-000083100000}"/>
    <cellStyle name="계산 26 3 4 2" xfId="2108" xr:uid="{00000000-0005-0000-0000-000084100000}"/>
    <cellStyle name="계산 26 3 4 2 2" xfId="27324" xr:uid="{00000000-0005-0000-0000-000085100000}"/>
    <cellStyle name="계산 26 3 4 3" xfId="27323" xr:uid="{00000000-0005-0000-0000-000086100000}"/>
    <cellStyle name="계산 26 3 5" xfId="2109" xr:uid="{00000000-0005-0000-0000-000087100000}"/>
    <cellStyle name="계산 26 3 5 2" xfId="2110" xr:uid="{00000000-0005-0000-0000-000088100000}"/>
    <cellStyle name="계산 26 3 5 2 2" xfId="27326" xr:uid="{00000000-0005-0000-0000-000089100000}"/>
    <cellStyle name="계산 26 3 5 3" xfId="27325" xr:uid="{00000000-0005-0000-0000-00008A100000}"/>
    <cellStyle name="계산 26 3 6" xfId="2111" xr:uid="{00000000-0005-0000-0000-00008B100000}"/>
    <cellStyle name="계산 26 3 6 2" xfId="2112" xr:uid="{00000000-0005-0000-0000-00008C100000}"/>
    <cellStyle name="계산 26 3 6 2 2" xfId="27328" xr:uid="{00000000-0005-0000-0000-00008D100000}"/>
    <cellStyle name="계산 26 3 6 3" xfId="27327" xr:uid="{00000000-0005-0000-0000-00008E100000}"/>
    <cellStyle name="계산 26 3 7" xfId="2113" xr:uid="{00000000-0005-0000-0000-00008F100000}"/>
    <cellStyle name="계산 26 3 7 2" xfId="27329" xr:uid="{00000000-0005-0000-0000-000090100000}"/>
    <cellStyle name="계산 26 3 8" xfId="27307" xr:uid="{00000000-0005-0000-0000-000091100000}"/>
    <cellStyle name="계산 26 4" xfId="2114" xr:uid="{00000000-0005-0000-0000-000092100000}"/>
    <cellStyle name="계산 26 4 2" xfId="2115" xr:uid="{00000000-0005-0000-0000-000093100000}"/>
    <cellStyle name="계산 26 4 2 2" xfId="2116" xr:uid="{00000000-0005-0000-0000-000094100000}"/>
    <cellStyle name="계산 26 4 2 2 2" xfId="27332" xr:uid="{00000000-0005-0000-0000-000095100000}"/>
    <cellStyle name="계산 26 4 2 3" xfId="2117" xr:uid="{00000000-0005-0000-0000-000096100000}"/>
    <cellStyle name="계산 26 4 2 3 2" xfId="27333" xr:uid="{00000000-0005-0000-0000-000097100000}"/>
    <cellStyle name="계산 26 4 2 4" xfId="2118" xr:uid="{00000000-0005-0000-0000-000098100000}"/>
    <cellStyle name="계산 26 4 2 4 2" xfId="27334" xr:uid="{00000000-0005-0000-0000-000099100000}"/>
    <cellStyle name="계산 26 4 2 5" xfId="2119" xr:uid="{00000000-0005-0000-0000-00009A100000}"/>
    <cellStyle name="계산 26 4 2 5 2" xfId="27335" xr:uid="{00000000-0005-0000-0000-00009B100000}"/>
    <cellStyle name="계산 26 4 2 6" xfId="27331" xr:uid="{00000000-0005-0000-0000-00009C100000}"/>
    <cellStyle name="계산 26 4 3" xfId="2120" xr:uid="{00000000-0005-0000-0000-00009D100000}"/>
    <cellStyle name="계산 26 4 3 2" xfId="27336" xr:uid="{00000000-0005-0000-0000-00009E100000}"/>
    <cellStyle name="계산 26 4 4" xfId="2121" xr:uid="{00000000-0005-0000-0000-00009F100000}"/>
    <cellStyle name="계산 26 4 4 2" xfId="27337" xr:uid="{00000000-0005-0000-0000-0000A0100000}"/>
    <cellStyle name="계산 26 4 5" xfId="2122" xr:uid="{00000000-0005-0000-0000-0000A1100000}"/>
    <cellStyle name="계산 26 4 5 2" xfId="27338" xr:uid="{00000000-0005-0000-0000-0000A2100000}"/>
    <cellStyle name="계산 26 4 6" xfId="2123" xr:uid="{00000000-0005-0000-0000-0000A3100000}"/>
    <cellStyle name="계산 26 4 6 2" xfId="27339" xr:uid="{00000000-0005-0000-0000-0000A4100000}"/>
    <cellStyle name="계산 26 4 7" xfId="27330" xr:uid="{00000000-0005-0000-0000-0000A5100000}"/>
    <cellStyle name="계산 26 5" xfId="2124" xr:uid="{00000000-0005-0000-0000-0000A6100000}"/>
    <cellStyle name="계산 26 5 2" xfId="2125" xr:uid="{00000000-0005-0000-0000-0000A7100000}"/>
    <cellStyle name="계산 26 5 2 2" xfId="2126" xr:uid="{00000000-0005-0000-0000-0000A8100000}"/>
    <cellStyle name="계산 26 5 2 2 2" xfId="27342" xr:uid="{00000000-0005-0000-0000-0000A9100000}"/>
    <cellStyle name="계산 26 5 2 3" xfId="2127" xr:uid="{00000000-0005-0000-0000-0000AA100000}"/>
    <cellStyle name="계산 26 5 2 3 2" xfId="27343" xr:uid="{00000000-0005-0000-0000-0000AB100000}"/>
    <cellStyle name="계산 26 5 2 4" xfId="2128" xr:uid="{00000000-0005-0000-0000-0000AC100000}"/>
    <cellStyle name="계산 26 5 2 4 2" xfId="27344" xr:uid="{00000000-0005-0000-0000-0000AD100000}"/>
    <cellStyle name="계산 26 5 2 5" xfId="2129" xr:uid="{00000000-0005-0000-0000-0000AE100000}"/>
    <cellStyle name="계산 26 5 2 5 2" xfId="27345" xr:uid="{00000000-0005-0000-0000-0000AF100000}"/>
    <cellStyle name="계산 26 5 2 6" xfId="27341" xr:uid="{00000000-0005-0000-0000-0000B0100000}"/>
    <cellStyle name="계산 26 5 3" xfId="2130" xr:uid="{00000000-0005-0000-0000-0000B1100000}"/>
    <cellStyle name="계산 26 5 3 2" xfId="27346" xr:uid="{00000000-0005-0000-0000-0000B2100000}"/>
    <cellStyle name="계산 26 5 4" xfId="2131" xr:uid="{00000000-0005-0000-0000-0000B3100000}"/>
    <cellStyle name="계산 26 5 4 2" xfId="27347" xr:uid="{00000000-0005-0000-0000-0000B4100000}"/>
    <cellStyle name="계산 26 5 5" xfId="2132" xr:uid="{00000000-0005-0000-0000-0000B5100000}"/>
    <cellStyle name="계산 26 5 5 2" xfId="27348" xr:uid="{00000000-0005-0000-0000-0000B6100000}"/>
    <cellStyle name="계산 26 5 6" xfId="2133" xr:uid="{00000000-0005-0000-0000-0000B7100000}"/>
    <cellStyle name="계산 26 5 6 2" xfId="27349" xr:uid="{00000000-0005-0000-0000-0000B8100000}"/>
    <cellStyle name="계산 26 5 7" xfId="27340" xr:uid="{00000000-0005-0000-0000-0000B9100000}"/>
    <cellStyle name="계산 26 6" xfId="2134" xr:uid="{00000000-0005-0000-0000-0000BA100000}"/>
    <cellStyle name="계산 26 6 2" xfId="2135" xr:uid="{00000000-0005-0000-0000-0000BB100000}"/>
    <cellStyle name="계산 26 6 2 2" xfId="2136" xr:uid="{00000000-0005-0000-0000-0000BC100000}"/>
    <cellStyle name="계산 26 6 2 2 2" xfId="27352" xr:uid="{00000000-0005-0000-0000-0000BD100000}"/>
    <cellStyle name="계산 26 6 2 3" xfId="2137" xr:uid="{00000000-0005-0000-0000-0000BE100000}"/>
    <cellStyle name="계산 26 6 2 3 2" xfId="27353" xr:uid="{00000000-0005-0000-0000-0000BF100000}"/>
    <cellStyle name="계산 26 6 2 4" xfId="2138" xr:uid="{00000000-0005-0000-0000-0000C0100000}"/>
    <cellStyle name="계산 26 6 2 4 2" xfId="27354" xr:uid="{00000000-0005-0000-0000-0000C1100000}"/>
    <cellStyle name="계산 26 6 2 5" xfId="2139" xr:uid="{00000000-0005-0000-0000-0000C2100000}"/>
    <cellStyle name="계산 26 6 2 5 2" xfId="27355" xr:uid="{00000000-0005-0000-0000-0000C3100000}"/>
    <cellStyle name="계산 26 6 2 6" xfId="27351" xr:uid="{00000000-0005-0000-0000-0000C4100000}"/>
    <cellStyle name="계산 26 6 3" xfId="2140" xr:uid="{00000000-0005-0000-0000-0000C5100000}"/>
    <cellStyle name="계산 26 6 3 2" xfId="27356" xr:uid="{00000000-0005-0000-0000-0000C6100000}"/>
    <cellStyle name="계산 26 6 4" xfId="2141" xr:uid="{00000000-0005-0000-0000-0000C7100000}"/>
    <cellStyle name="계산 26 6 4 2" xfId="27357" xr:uid="{00000000-0005-0000-0000-0000C8100000}"/>
    <cellStyle name="계산 26 6 5" xfId="2142" xr:uid="{00000000-0005-0000-0000-0000C9100000}"/>
    <cellStyle name="계산 26 6 5 2" xfId="27358" xr:uid="{00000000-0005-0000-0000-0000CA100000}"/>
    <cellStyle name="계산 26 6 6" xfId="2143" xr:uid="{00000000-0005-0000-0000-0000CB100000}"/>
    <cellStyle name="계산 26 6 6 2" xfId="27359" xr:uid="{00000000-0005-0000-0000-0000CC100000}"/>
    <cellStyle name="계산 26 6 7" xfId="27350" xr:uid="{00000000-0005-0000-0000-0000CD100000}"/>
    <cellStyle name="계산 26 7" xfId="2144" xr:uid="{00000000-0005-0000-0000-0000CE100000}"/>
    <cellStyle name="계산 26 7 2" xfId="2145" xr:uid="{00000000-0005-0000-0000-0000CF100000}"/>
    <cellStyle name="계산 26 7 2 2" xfId="2146" xr:uid="{00000000-0005-0000-0000-0000D0100000}"/>
    <cellStyle name="계산 26 7 2 2 2" xfId="27362" xr:uid="{00000000-0005-0000-0000-0000D1100000}"/>
    <cellStyle name="계산 26 7 2 3" xfId="2147" xr:uid="{00000000-0005-0000-0000-0000D2100000}"/>
    <cellStyle name="계산 26 7 2 3 2" xfId="27363" xr:uid="{00000000-0005-0000-0000-0000D3100000}"/>
    <cellStyle name="계산 26 7 2 4" xfId="2148" xr:uid="{00000000-0005-0000-0000-0000D4100000}"/>
    <cellStyle name="계산 26 7 2 4 2" xfId="27364" xr:uid="{00000000-0005-0000-0000-0000D5100000}"/>
    <cellStyle name="계산 26 7 2 5" xfId="2149" xr:uid="{00000000-0005-0000-0000-0000D6100000}"/>
    <cellStyle name="계산 26 7 2 5 2" xfId="27365" xr:uid="{00000000-0005-0000-0000-0000D7100000}"/>
    <cellStyle name="계산 26 7 2 6" xfId="27361" xr:uid="{00000000-0005-0000-0000-0000D8100000}"/>
    <cellStyle name="계산 26 7 3" xfId="2150" xr:uid="{00000000-0005-0000-0000-0000D9100000}"/>
    <cellStyle name="계산 26 7 3 2" xfId="27366" xr:uid="{00000000-0005-0000-0000-0000DA100000}"/>
    <cellStyle name="계산 26 7 4" xfId="2151" xr:uid="{00000000-0005-0000-0000-0000DB100000}"/>
    <cellStyle name="계산 26 7 4 2" xfId="27367" xr:uid="{00000000-0005-0000-0000-0000DC100000}"/>
    <cellStyle name="계산 26 7 5" xfId="2152" xr:uid="{00000000-0005-0000-0000-0000DD100000}"/>
    <cellStyle name="계산 26 7 5 2" xfId="27368" xr:uid="{00000000-0005-0000-0000-0000DE100000}"/>
    <cellStyle name="계산 26 7 6" xfId="2153" xr:uid="{00000000-0005-0000-0000-0000DF100000}"/>
    <cellStyle name="계산 26 7 6 2" xfId="27369" xr:uid="{00000000-0005-0000-0000-0000E0100000}"/>
    <cellStyle name="계산 26 7 7" xfId="27360" xr:uid="{00000000-0005-0000-0000-0000E1100000}"/>
    <cellStyle name="계산 26 8" xfId="2154" xr:uid="{00000000-0005-0000-0000-0000E2100000}"/>
    <cellStyle name="계산 26 8 2" xfId="2155" xr:uid="{00000000-0005-0000-0000-0000E3100000}"/>
    <cellStyle name="계산 26 8 2 2" xfId="2156" xr:uid="{00000000-0005-0000-0000-0000E4100000}"/>
    <cellStyle name="계산 26 8 2 2 2" xfId="27372" xr:uid="{00000000-0005-0000-0000-0000E5100000}"/>
    <cellStyle name="계산 26 8 2 3" xfId="2157" xr:uid="{00000000-0005-0000-0000-0000E6100000}"/>
    <cellStyle name="계산 26 8 2 3 2" xfId="27373" xr:uid="{00000000-0005-0000-0000-0000E7100000}"/>
    <cellStyle name="계산 26 8 2 4" xfId="2158" xr:uid="{00000000-0005-0000-0000-0000E8100000}"/>
    <cellStyle name="계산 26 8 2 4 2" xfId="27374" xr:uid="{00000000-0005-0000-0000-0000E9100000}"/>
    <cellStyle name="계산 26 8 2 5" xfId="2159" xr:uid="{00000000-0005-0000-0000-0000EA100000}"/>
    <cellStyle name="계산 26 8 2 5 2" xfId="27375" xr:uid="{00000000-0005-0000-0000-0000EB100000}"/>
    <cellStyle name="계산 26 8 2 6" xfId="27371" xr:uid="{00000000-0005-0000-0000-0000EC100000}"/>
    <cellStyle name="계산 26 8 3" xfId="2160" xr:uid="{00000000-0005-0000-0000-0000ED100000}"/>
    <cellStyle name="계산 26 8 3 2" xfId="27376" xr:uid="{00000000-0005-0000-0000-0000EE100000}"/>
    <cellStyle name="계산 26 8 4" xfId="2161" xr:uid="{00000000-0005-0000-0000-0000EF100000}"/>
    <cellStyle name="계산 26 8 4 2" xfId="27377" xr:uid="{00000000-0005-0000-0000-0000F0100000}"/>
    <cellStyle name="계산 26 8 5" xfId="2162" xr:uid="{00000000-0005-0000-0000-0000F1100000}"/>
    <cellStyle name="계산 26 8 5 2" xfId="27378" xr:uid="{00000000-0005-0000-0000-0000F2100000}"/>
    <cellStyle name="계산 26 8 6" xfId="2163" xr:uid="{00000000-0005-0000-0000-0000F3100000}"/>
    <cellStyle name="계산 26 8 6 2" xfId="27379" xr:uid="{00000000-0005-0000-0000-0000F4100000}"/>
    <cellStyle name="계산 26 8 7" xfId="27370" xr:uid="{00000000-0005-0000-0000-0000F5100000}"/>
    <cellStyle name="계산 26 9" xfId="2164" xr:uid="{00000000-0005-0000-0000-0000F6100000}"/>
    <cellStyle name="계산 26 9 2" xfId="2165" xr:uid="{00000000-0005-0000-0000-0000F7100000}"/>
    <cellStyle name="계산 26 9 2 2" xfId="27381" xr:uid="{00000000-0005-0000-0000-0000F8100000}"/>
    <cellStyle name="계산 26 9 3" xfId="2166" xr:uid="{00000000-0005-0000-0000-0000F9100000}"/>
    <cellStyle name="계산 26 9 3 2" xfId="27382" xr:uid="{00000000-0005-0000-0000-0000FA100000}"/>
    <cellStyle name="계산 26 9 4" xfId="2167" xr:uid="{00000000-0005-0000-0000-0000FB100000}"/>
    <cellStyle name="계산 26 9 4 2" xfId="27383" xr:uid="{00000000-0005-0000-0000-0000FC100000}"/>
    <cellStyle name="계산 26 9 5" xfId="2168" xr:uid="{00000000-0005-0000-0000-0000FD100000}"/>
    <cellStyle name="계산 26 9 5 2" xfId="27384" xr:uid="{00000000-0005-0000-0000-0000FE100000}"/>
    <cellStyle name="계산 26 9 6" xfId="27380" xr:uid="{00000000-0005-0000-0000-0000FF100000}"/>
    <cellStyle name="계산 27" xfId="2169" xr:uid="{00000000-0005-0000-0000-000000110000}"/>
    <cellStyle name="계산 27 10" xfId="2170" xr:uid="{00000000-0005-0000-0000-000001110000}"/>
    <cellStyle name="계산 27 10 2" xfId="2171" xr:uid="{00000000-0005-0000-0000-000002110000}"/>
    <cellStyle name="계산 27 10 2 2" xfId="27387" xr:uid="{00000000-0005-0000-0000-000003110000}"/>
    <cellStyle name="계산 27 10 3" xfId="27386" xr:uid="{00000000-0005-0000-0000-000004110000}"/>
    <cellStyle name="계산 27 11" xfId="2172" xr:uid="{00000000-0005-0000-0000-000005110000}"/>
    <cellStyle name="계산 27 11 2" xfId="2173" xr:uid="{00000000-0005-0000-0000-000006110000}"/>
    <cellStyle name="계산 27 11 2 2" xfId="27389" xr:uid="{00000000-0005-0000-0000-000007110000}"/>
    <cellStyle name="계산 27 11 3" xfId="27388" xr:uid="{00000000-0005-0000-0000-000008110000}"/>
    <cellStyle name="계산 27 12" xfId="2174" xr:uid="{00000000-0005-0000-0000-000009110000}"/>
    <cellStyle name="계산 27 12 2" xfId="2175" xr:uid="{00000000-0005-0000-0000-00000A110000}"/>
    <cellStyle name="계산 27 12 2 2" xfId="27391" xr:uid="{00000000-0005-0000-0000-00000B110000}"/>
    <cellStyle name="계산 27 12 3" xfId="27390" xr:uid="{00000000-0005-0000-0000-00000C110000}"/>
    <cellStyle name="계산 27 13" xfId="2176" xr:uid="{00000000-0005-0000-0000-00000D110000}"/>
    <cellStyle name="계산 27 13 2" xfId="27392" xr:uid="{00000000-0005-0000-0000-00000E110000}"/>
    <cellStyle name="계산 27 14" xfId="27385" xr:uid="{00000000-0005-0000-0000-00000F110000}"/>
    <cellStyle name="계산 27 2" xfId="2177" xr:uid="{00000000-0005-0000-0000-000010110000}"/>
    <cellStyle name="계산 27 2 2" xfId="2178" xr:uid="{00000000-0005-0000-0000-000011110000}"/>
    <cellStyle name="계산 27 2 2 2" xfId="2179" xr:uid="{00000000-0005-0000-0000-000012110000}"/>
    <cellStyle name="계산 27 2 2 2 2" xfId="2180" xr:uid="{00000000-0005-0000-0000-000013110000}"/>
    <cellStyle name="계산 27 2 2 2 2 2" xfId="27396" xr:uid="{00000000-0005-0000-0000-000014110000}"/>
    <cellStyle name="계산 27 2 2 2 3" xfId="2181" xr:uid="{00000000-0005-0000-0000-000015110000}"/>
    <cellStyle name="계산 27 2 2 2 3 2" xfId="27397" xr:uid="{00000000-0005-0000-0000-000016110000}"/>
    <cellStyle name="계산 27 2 2 2 4" xfId="2182" xr:uid="{00000000-0005-0000-0000-000017110000}"/>
    <cellStyle name="계산 27 2 2 2 4 2" xfId="27398" xr:uid="{00000000-0005-0000-0000-000018110000}"/>
    <cellStyle name="계산 27 2 2 2 5" xfId="2183" xr:uid="{00000000-0005-0000-0000-000019110000}"/>
    <cellStyle name="계산 27 2 2 2 5 2" xfId="27399" xr:uid="{00000000-0005-0000-0000-00001A110000}"/>
    <cellStyle name="계산 27 2 2 2 6" xfId="27395" xr:uid="{00000000-0005-0000-0000-00001B110000}"/>
    <cellStyle name="계산 27 2 2 3" xfId="2184" xr:uid="{00000000-0005-0000-0000-00001C110000}"/>
    <cellStyle name="계산 27 2 2 3 2" xfId="27400" xr:uid="{00000000-0005-0000-0000-00001D110000}"/>
    <cellStyle name="계산 27 2 2 4" xfId="2185" xr:uid="{00000000-0005-0000-0000-00001E110000}"/>
    <cellStyle name="계산 27 2 2 4 2" xfId="27401" xr:uid="{00000000-0005-0000-0000-00001F110000}"/>
    <cellStyle name="계산 27 2 2 5" xfId="2186" xr:uid="{00000000-0005-0000-0000-000020110000}"/>
    <cellStyle name="계산 27 2 2 5 2" xfId="27402" xr:uid="{00000000-0005-0000-0000-000021110000}"/>
    <cellStyle name="계산 27 2 2 6" xfId="2187" xr:uid="{00000000-0005-0000-0000-000022110000}"/>
    <cellStyle name="계산 27 2 2 6 2" xfId="27403" xr:uid="{00000000-0005-0000-0000-000023110000}"/>
    <cellStyle name="계산 27 2 2 7" xfId="27394" xr:uid="{00000000-0005-0000-0000-000024110000}"/>
    <cellStyle name="계산 27 2 3" xfId="2188" xr:uid="{00000000-0005-0000-0000-000025110000}"/>
    <cellStyle name="계산 27 2 3 2" xfId="2189" xr:uid="{00000000-0005-0000-0000-000026110000}"/>
    <cellStyle name="계산 27 2 3 2 2" xfId="27405" xr:uid="{00000000-0005-0000-0000-000027110000}"/>
    <cellStyle name="계산 27 2 3 3" xfId="2190" xr:uid="{00000000-0005-0000-0000-000028110000}"/>
    <cellStyle name="계산 27 2 3 3 2" xfId="27406" xr:uid="{00000000-0005-0000-0000-000029110000}"/>
    <cellStyle name="계산 27 2 3 4" xfId="2191" xr:uid="{00000000-0005-0000-0000-00002A110000}"/>
    <cellStyle name="계산 27 2 3 4 2" xfId="27407" xr:uid="{00000000-0005-0000-0000-00002B110000}"/>
    <cellStyle name="계산 27 2 3 5" xfId="2192" xr:uid="{00000000-0005-0000-0000-00002C110000}"/>
    <cellStyle name="계산 27 2 3 5 2" xfId="27408" xr:uid="{00000000-0005-0000-0000-00002D110000}"/>
    <cellStyle name="계산 27 2 3 6" xfId="27404" xr:uid="{00000000-0005-0000-0000-00002E110000}"/>
    <cellStyle name="계산 27 2 4" xfId="2193" xr:uid="{00000000-0005-0000-0000-00002F110000}"/>
    <cellStyle name="계산 27 2 4 2" xfId="2194" xr:uid="{00000000-0005-0000-0000-000030110000}"/>
    <cellStyle name="계산 27 2 4 2 2" xfId="27410" xr:uid="{00000000-0005-0000-0000-000031110000}"/>
    <cellStyle name="계산 27 2 4 3" xfId="27409" xr:uid="{00000000-0005-0000-0000-000032110000}"/>
    <cellStyle name="계산 27 2 5" xfId="2195" xr:uid="{00000000-0005-0000-0000-000033110000}"/>
    <cellStyle name="계산 27 2 5 2" xfId="2196" xr:uid="{00000000-0005-0000-0000-000034110000}"/>
    <cellStyle name="계산 27 2 5 2 2" xfId="27412" xr:uid="{00000000-0005-0000-0000-000035110000}"/>
    <cellStyle name="계산 27 2 5 3" xfId="27411" xr:uid="{00000000-0005-0000-0000-000036110000}"/>
    <cellStyle name="계산 27 2 6" xfId="2197" xr:uid="{00000000-0005-0000-0000-000037110000}"/>
    <cellStyle name="계산 27 2 6 2" xfId="2198" xr:uid="{00000000-0005-0000-0000-000038110000}"/>
    <cellStyle name="계산 27 2 6 2 2" xfId="27414" xr:uid="{00000000-0005-0000-0000-000039110000}"/>
    <cellStyle name="계산 27 2 6 3" xfId="27413" xr:uid="{00000000-0005-0000-0000-00003A110000}"/>
    <cellStyle name="계산 27 2 7" xfId="2199" xr:uid="{00000000-0005-0000-0000-00003B110000}"/>
    <cellStyle name="계산 27 2 7 2" xfId="27415" xr:uid="{00000000-0005-0000-0000-00003C110000}"/>
    <cellStyle name="계산 27 2 8" xfId="27393" xr:uid="{00000000-0005-0000-0000-00003D110000}"/>
    <cellStyle name="계산 27 3" xfId="2200" xr:uid="{00000000-0005-0000-0000-00003E110000}"/>
    <cellStyle name="계산 27 3 2" xfId="2201" xr:uid="{00000000-0005-0000-0000-00003F110000}"/>
    <cellStyle name="계산 27 3 2 2" xfId="2202" xr:uid="{00000000-0005-0000-0000-000040110000}"/>
    <cellStyle name="계산 27 3 2 2 2" xfId="2203" xr:uid="{00000000-0005-0000-0000-000041110000}"/>
    <cellStyle name="계산 27 3 2 2 2 2" xfId="27419" xr:uid="{00000000-0005-0000-0000-000042110000}"/>
    <cellStyle name="계산 27 3 2 2 3" xfId="2204" xr:uid="{00000000-0005-0000-0000-000043110000}"/>
    <cellStyle name="계산 27 3 2 2 3 2" xfId="27420" xr:uid="{00000000-0005-0000-0000-000044110000}"/>
    <cellStyle name="계산 27 3 2 2 4" xfId="2205" xr:uid="{00000000-0005-0000-0000-000045110000}"/>
    <cellStyle name="계산 27 3 2 2 4 2" xfId="27421" xr:uid="{00000000-0005-0000-0000-000046110000}"/>
    <cellStyle name="계산 27 3 2 2 5" xfId="2206" xr:uid="{00000000-0005-0000-0000-000047110000}"/>
    <cellStyle name="계산 27 3 2 2 5 2" xfId="27422" xr:uid="{00000000-0005-0000-0000-000048110000}"/>
    <cellStyle name="계산 27 3 2 2 6" xfId="27418" xr:uid="{00000000-0005-0000-0000-000049110000}"/>
    <cellStyle name="계산 27 3 2 3" xfId="2207" xr:uid="{00000000-0005-0000-0000-00004A110000}"/>
    <cellStyle name="계산 27 3 2 3 2" xfId="27423" xr:uid="{00000000-0005-0000-0000-00004B110000}"/>
    <cellStyle name="계산 27 3 2 4" xfId="2208" xr:uid="{00000000-0005-0000-0000-00004C110000}"/>
    <cellStyle name="계산 27 3 2 4 2" xfId="27424" xr:uid="{00000000-0005-0000-0000-00004D110000}"/>
    <cellStyle name="계산 27 3 2 5" xfId="2209" xr:uid="{00000000-0005-0000-0000-00004E110000}"/>
    <cellStyle name="계산 27 3 2 5 2" xfId="27425" xr:uid="{00000000-0005-0000-0000-00004F110000}"/>
    <cellStyle name="계산 27 3 2 6" xfId="2210" xr:uid="{00000000-0005-0000-0000-000050110000}"/>
    <cellStyle name="계산 27 3 2 6 2" xfId="27426" xr:uid="{00000000-0005-0000-0000-000051110000}"/>
    <cellStyle name="계산 27 3 2 7" xfId="27417" xr:uid="{00000000-0005-0000-0000-000052110000}"/>
    <cellStyle name="계산 27 3 3" xfId="2211" xr:uid="{00000000-0005-0000-0000-000053110000}"/>
    <cellStyle name="계산 27 3 3 2" xfId="2212" xr:uid="{00000000-0005-0000-0000-000054110000}"/>
    <cellStyle name="계산 27 3 3 2 2" xfId="27428" xr:uid="{00000000-0005-0000-0000-000055110000}"/>
    <cellStyle name="계산 27 3 3 3" xfId="2213" xr:uid="{00000000-0005-0000-0000-000056110000}"/>
    <cellStyle name="계산 27 3 3 3 2" xfId="27429" xr:uid="{00000000-0005-0000-0000-000057110000}"/>
    <cellStyle name="계산 27 3 3 4" xfId="2214" xr:uid="{00000000-0005-0000-0000-000058110000}"/>
    <cellStyle name="계산 27 3 3 4 2" xfId="27430" xr:uid="{00000000-0005-0000-0000-000059110000}"/>
    <cellStyle name="계산 27 3 3 5" xfId="2215" xr:uid="{00000000-0005-0000-0000-00005A110000}"/>
    <cellStyle name="계산 27 3 3 5 2" xfId="27431" xr:uid="{00000000-0005-0000-0000-00005B110000}"/>
    <cellStyle name="계산 27 3 3 6" xfId="27427" xr:uid="{00000000-0005-0000-0000-00005C110000}"/>
    <cellStyle name="계산 27 3 4" xfId="2216" xr:uid="{00000000-0005-0000-0000-00005D110000}"/>
    <cellStyle name="계산 27 3 4 2" xfId="2217" xr:uid="{00000000-0005-0000-0000-00005E110000}"/>
    <cellStyle name="계산 27 3 4 2 2" xfId="27433" xr:uid="{00000000-0005-0000-0000-00005F110000}"/>
    <cellStyle name="계산 27 3 4 3" xfId="27432" xr:uid="{00000000-0005-0000-0000-000060110000}"/>
    <cellStyle name="계산 27 3 5" xfId="2218" xr:uid="{00000000-0005-0000-0000-000061110000}"/>
    <cellStyle name="계산 27 3 5 2" xfId="2219" xr:uid="{00000000-0005-0000-0000-000062110000}"/>
    <cellStyle name="계산 27 3 5 2 2" xfId="27435" xr:uid="{00000000-0005-0000-0000-000063110000}"/>
    <cellStyle name="계산 27 3 5 3" xfId="27434" xr:uid="{00000000-0005-0000-0000-000064110000}"/>
    <cellStyle name="계산 27 3 6" xfId="2220" xr:uid="{00000000-0005-0000-0000-000065110000}"/>
    <cellStyle name="계산 27 3 6 2" xfId="2221" xr:uid="{00000000-0005-0000-0000-000066110000}"/>
    <cellStyle name="계산 27 3 6 2 2" xfId="27437" xr:uid="{00000000-0005-0000-0000-000067110000}"/>
    <cellStyle name="계산 27 3 6 3" xfId="27436" xr:uid="{00000000-0005-0000-0000-000068110000}"/>
    <cellStyle name="계산 27 3 7" xfId="2222" xr:uid="{00000000-0005-0000-0000-000069110000}"/>
    <cellStyle name="계산 27 3 7 2" xfId="27438" xr:uid="{00000000-0005-0000-0000-00006A110000}"/>
    <cellStyle name="계산 27 3 8" xfId="27416" xr:uid="{00000000-0005-0000-0000-00006B110000}"/>
    <cellStyle name="계산 27 4" xfId="2223" xr:uid="{00000000-0005-0000-0000-00006C110000}"/>
    <cellStyle name="계산 27 4 2" xfId="2224" xr:uid="{00000000-0005-0000-0000-00006D110000}"/>
    <cellStyle name="계산 27 4 2 2" xfId="2225" xr:uid="{00000000-0005-0000-0000-00006E110000}"/>
    <cellStyle name="계산 27 4 2 2 2" xfId="27441" xr:uid="{00000000-0005-0000-0000-00006F110000}"/>
    <cellStyle name="계산 27 4 2 3" xfId="2226" xr:uid="{00000000-0005-0000-0000-000070110000}"/>
    <cellStyle name="계산 27 4 2 3 2" xfId="27442" xr:uid="{00000000-0005-0000-0000-000071110000}"/>
    <cellStyle name="계산 27 4 2 4" xfId="2227" xr:uid="{00000000-0005-0000-0000-000072110000}"/>
    <cellStyle name="계산 27 4 2 4 2" xfId="27443" xr:uid="{00000000-0005-0000-0000-000073110000}"/>
    <cellStyle name="계산 27 4 2 5" xfId="2228" xr:uid="{00000000-0005-0000-0000-000074110000}"/>
    <cellStyle name="계산 27 4 2 5 2" xfId="27444" xr:uid="{00000000-0005-0000-0000-000075110000}"/>
    <cellStyle name="계산 27 4 2 6" xfId="27440" xr:uid="{00000000-0005-0000-0000-000076110000}"/>
    <cellStyle name="계산 27 4 3" xfId="2229" xr:uid="{00000000-0005-0000-0000-000077110000}"/>
    <cellStyle name="계산 27 4 3 2" xfId="27445" xr:uid="{00000000-0005-0000-0000-000078110000}"/>
    <cellStyle name="계산 27 4 4" xfId="2230" xr:uid="{00000000-0005-0000-0000-000079110000}"/>
    <cellStyle name="계산 27 4 4 2" xfId="27446" xr:uid="{00000000-0005-0000-0000-00007A110000}"/>
    <cellStyle name="계산 27 4 5" xfId="2231" xr:uid="{00000000-0005-0000-0000-00007B110000}"/>
    <cellStyle name="계산 27 4 5 2" xfId="27447" xr:uid="{00000000-0005-0000-0000-00007C110000}"/>
    <cellStyle name="계산 27 4 6" xfId="2232" xr:uid="{00000000-0005-0000-0000-00007D110000}"/>
    <cellStyle name="계산 27 4 6 2" xfId="27448" xr:uid="{00000000-0005-0000-0000-00007E110000}"/>
    <cellStyle name="계산 27 4 7" xfId="27439" xr:uid="{00000000-0005-0000-0000-00007F110000}"/>
    <cellStyle name="계산 27 5" xfId="2233" xr:uid="{00000000-0005-0000-0000-000080110000}"/>
    <cellStyle name="계산 27 5 2" xfId="2234" xr:uid="{00000000-0005-0000-0000-000081110000}"/>
    <cellStyle name="계산 27 5 2 2" xfId="2235" xr:uid="{00000000-0005-0000-0000-000082110000}"/>
    <cellStyle name="계산 27 5 2 2 2" xfId="27451" xr:uid="{00000000-0005-0000-0000-000083110000}"/>
    <cellStyle name="계산 27 5 2 3" xfId="2236" xr:uid="{00000000-0005-0000-0000-000084110000}"/>
    <cellStyle name="계산 27 5 2 3 2" xfId="27452" xr:uid="{00000000-0005-0000-0000-000085110000}"/>
    <cellStyle name="계산 27 5 2 4" xfId="2237" xr:uid="{00000000-0005-0000-0000-000086110000}"/>
    <cellStyle name="계산 27 5 2 4 2" xfId="27453" xr:uid="{00000000-0005-0000-0000-000087110000}"/>
    <cellStyle name="계산 27 5 2 5" xfId="2238" xr:uid="{00000000-0005-0000-0000-000088110000}"/>
    <cellStyle name="계산 27 5 2 5 2" xfId="27454" xr:uid="{00000000-0005-0000-0000-000089110000}"/>
    <cellStyle name="계산 27 5 2 6" xfId="27450" xr:uid="{00000000-0005-0000-0000-00008A110000}"/>
    <cellStyle name="계산 27 5 3" xfId="2239" xr:uid="{00000000-0005-0000-0000-00008B110000}"/>
    <cellStyle name="계산 27 5 3 2" xfId="27455" xr:uid="{00000000-0005-0000-0000-00008C110000}"/>
    <cellStyle name="계산 27 5 4" xfId="2240" xr:uid="{00000000-0005-0000-0000-00008D110000}"/>
    <cellStyle name="계산 27 5 4 2" xfId="27456" xr:uid="{00000000-0005-0000-0000-00008E110000}"/>
    <cellStyle name="계산 27 5 5" xfId="2241" xr:uid="{00000000-0005-0000-0000-00008F110000}"/>
    <cellStyle name="계산 27 5 5 2" xfId="27457" xr:uid="{00000000-0005-0000-0000-000090110000}"/>
    <cellStyle name="계산 27 5 6" xfId="2242" xr:uid="{00000000-0005-0000-0000-000091110000}"/>
    <cellStyle name="계산 27 5 6 2" xfId="27458" xr:uid="{00000000-0005-0000-0000-000092110000}"/>
    <cellStyle name="계산 27 5 7" xfId="27449" xr:uid="{00000000-0005-0000-0000-000093110000}"/>
    <cellStyle name="계산 27 6" xfId="2243" xr:uid="{00000000-0005-0000-0000-000094110000}"/>
    <cellStyle name="계산 27 6 2" xfId="2244" xr:uid="{00000000-0005-0000-0000-000095110000}"/>
    <cellStyle name="계산 27 6 2 2" xfId="2245" xr:uid="{00000000-0005-0000-0000-000096110000}"/>
    <cellStyle name="계산 27 6 2 2 2" xfId="27461" xr:uid="{00000000-0005-0000-0000-000097110000}"/>
    <cellStyle name="계산 27 6 2 3" xfId="2246" xr:uid="{00000000-0005-0000-0000-000098110000}"/>
    <cellStyle name="계산 27 6 2 3 2" xfId="27462" xr:uid="{00000000-0005-0000-0000-000099110000}"/>
    <cellStyle name="계산 27 6 2 4" xfId="2247" xr:uid="{00000000-0005-0000-0000-00009A110000}"/>
    <cellStyle name="계산 27 6 2 4 2" xfId="27463" xr:uid="{00000000-0005-0000-0000-00009B110000}"/>
    <cellStyle name="계산 27 6 2 5" xfId="2248" xr:uid="{00000000-0005-0000-0000-00009C110000}"/>
    <cellStyle name="계산 27 6 2 5 2" xfId="27464" xr:uid="{00000000-0005-0000-0000-00009D110000}"/>
    <cellStyle name="계산 27 6 2 6" xfId="27460" xr:uid="{00000000-0005-0000-0000-00009E110000}"/>
    <cellStyle name="계산 27 6 3" xfId="2249" xr:uid="{00000000-0005-0000-0000-00009F110000}"/>
    <cellStyle name="계산 27 6 3 2" xfId="27465" xr:uid="{00000000-0005-0000-0000-0000A0110000}"/>
    <cellStyle name="계산 27 6 4" xfId="2250" xr:uid="{00000000-0005-0000-0000-0000A1110000}"/>
    <cellStyle name="계산 27 6 4 2" xfId="27466" xr:uid="{00000000-0005-0000-0000-0000A2110000}"/>
    <cellStyle name="계산 27 6 5" xfId="2251" xr:uid="{00000000-0005-0000-0000-0000A3110000}"/>
    <cellStyle name="계산 27 6 5 2" xfId="27467" xr:uid="{00000000-0005-0000-0000-0000A4110000}"/>
    <cellStyle name="계산 27 6 6" xfId="2252" xr:uid="{00000000-0005-0000-0000-0000A5110000}"/>
    <cellStyle name="계산 27 6 6 2" xfId="27468" xr:uid="{00000000-0005-0000-0000-0000A6110000}"/>
    <cellStyle name="계산 27 6 7" xfId="27459" xr:uid="{00000000-0005-0000-0000-0000A7110000}"/>
    <cellStyle name="계산 27 7" xfId="2253" xr:uid="{00000000-0005-0000-0000-0000A8110000}"/>
    <cellStyle name="계산 27 7 2" xfId="2254" xr:uid="{00000000-0005-0000-0000-0000A9110000}"/>
    <cellStyle name="계산 27 7 2 2" xfId="2255" xr:uid="{00000000-0005-0000-0000-0000AA110000}"/>
    <cellStyle name="계산 27 7 2 2 2" xfId="27471" xr:uid="{00000000-0005-0000-0000-0000AB110000}"/>
    <cellStyle name="계산 27 7 2 3" xfId="2256" xr:uid="{00000000-0005-0000-0000-0000AC110000}"/>
    <cellStyle name="계산 27 7 2 3 2" xfId="27472" xr:uid="{00000000-0005-0000-0000-0000AD110000}"/>
    <cellStyle name="계산 27 7 2 4" xfId="2257" xr:uid="{00000000-0005-0000-0000-0000AE110000}"/>
    <cellStyle name="계산 27 7 2 4 2" xfId="27473" xr:uid="{00000000-0005-0000-0000-0000AF110000}"/>
    <cellStyle name="계산 27 7 2 5" xfId="2258" xr:uid="{00000000-0005-0000-0000-0000B0110000}"/>
    <cellStyle name="계산 27 7 2 5 2" xfId="27474" xr:uid="{00000000-0005-0000-0000-0000B1110000}"/>
    <cellStyle name="계산 27 7 2 6" xfId="27470" xr:uid="{00000000-0005-0000-0000-0000B2110000}"/>
    <cellStyle name="계산 27 7 3" xfId="2259" xr:uid="{00000000-0005-0000-0000-0000B3110000}"/>
    <cellStyle name="계산 27 7 3 2" xfId="27475" xr:uid="{00000000-0005-0000-0000-0000B4110000}"/>
    <cellStyle name="계산 27 7 4" xfId="2260" xr:uid="{00000000-0005-0000-0000-0000B5110000}"/>
    <cellStyle name="계산 27 7 4 2" xfId="27476" xr:uid="{00000000-0005-0000-0000-0000B6110000}"/>
    <cellStyle name="계산 27 7 5" xfId="2261" xr:uid="{00000000-0005-0000-0000-0000B7110000}"/>
    <cellStyle name="계산 27 7 5 2" xfId="27477" xr:uid="{00000000-0005-0000-0000-0000B8110000}"/>
    <cellStyle name="계산 27 7 6" xfId="2262" xr:uid="{00000000-0005-0000-0000-0000B9110000}"/>
    <cellStyle name="계산 27 7 6 2" xfId="27478" xr:uid="{00000000-0005-0000-0000-0000BA110000}"/>
    <cellStyle name="계산 27 7 7" xfId="27469" xr:uid="{00000000-0005-0000-0000-0000BB110000}"/>
    <cellStyle name="계산 27 8" xfId="2263" xr:uid="{00000000-0005-0000-0000-0000BC110000}"/>
    <cellStyle name="계산 27 8 2" xfId="2264" xr:uid="{00000000-0005-0000-0000-0000BD110000}"/>
    <cellStyle name="계산 27 8 2 2" xfId="2265" xr:uid="{00000000-0005-0000-0000-0000BE110000}"/>
    <cellStyle name="계산 27 8 2 2 2" xfId="27481" xr:uid="{00000000-0005-0000-0000-0000BF110000}"/>
    <cellStyle name="계산 27 8 2 3" xfId="2266" xr:uid="{00000000-0005-0000-0000-0000C0110000}"/>
    <cellStyle name="계산 27 8 2 3 2" xfId="27482" xr:uid="{00000000-0005-0000-0000-0000C1110000}"/>
    <cellStyle name="계산 27 8 2 4" xfId="2267" xr:uid="{00000000-0005-0000-0000-0000C2110000}"/>
    <cellStyle name="계산 27 8 2 4 2" xfId="27483" xr:uid="{00000000-0005-0000-0000-0000C3110000}"/>
    <cellStyle name="계산 27 8 2 5" xfId="2268" xr:uid="{00000000-0005-0000-0000-0000C4110000}"/>
    <cellStyle name="계산 27 8 2 5 2" xfId="27484" xr:uid="{00000000-0005-0000-0000-0000C5110000}"/>
    <cellStyle name="계산 27 8 2 6" xfId="27480" xr:uid="{00000000-0005-0000-0000-0000C6110000}"/>
    <cellStyle name="계산 27 8 3" xfId="2269" xr:uid="{00000000-0005-0000-0000-0000C7110000}"/>
    <cellStyle name="계산 27 8 3 2" xfId="27485" xr:uid="{00000000-0005-0000-0000-0000C8110000}"/>
    <cellStyle name="계산 27 8 4" xfId="2270" xr:uid="{00000000-0005-0000-0000-0000C9110000}"/>
    <cellStyle name="계산 27 8 4 2" xfId="27486" xr:uid="{00000000-0005-0000-0000-0000CA110000}"/>
    <cellStyle name="계산 27 8 5" xfId="2271" xr:uid="{00000000-0005-0000-0000-0000CB110000}"/>
    <cellStyle name="계산 27 8 5 2" xfId="27487" xr:uid="{00000000-0005-0000-0000-0000CC110000}"/>
    <cellStyle name="계산 27 8 6" xfId="2272" xr:uid="{00000000-0005-0000-0000-0000CD110000}"/>
    <cellStyle name="계산 27 8 6 2" xfId="27488" xr:uid="{00000000-0005-0000-0000-0000CE110000}"/>
    <cellStyle name="계산 27 8 7" xfId="27479" xr:uid="{00000000-0005-0000-0000-0000CF110000}"/>
    <cellStyle name="계산 27 9" xfId="2273" xr:uid="{00000000-0005-0000-0000-0000D0110000}"/>
    <cellStyle name="계산 27 9 2" xfId="2274" xr:uid="{00000000-0005-0000-0000-0000D1110000}"/>
    <cellStyle name="계산 27 9 2 2" xfId="27490" xr:uid="{00000000-0005-0000-0000-0000D2110000}"/>
    <cellStyle name="계산 27 9 3" xfId="2275" xr:uid="{00000000-0005-0000-0000-0000D3110000}"/>
    <cellStyle name="계산 27 9 3 2" xfId="27491" xr:uid="{00000000-0005-0000-0000-0000D4110000}"/>
    <cellStyle name="계산 27 9 4" xfId="2276" xr:uid="{00000000-0005-0000-0000-0000D5110000}"/>
    <cellStyle name="계산 27 9 4 2" xfId="27492" xr:uid="{00000000-0005-0000-0000-0000D6110000}"/>
    <cellStyle name="계산 27 9 5" xfId="2277" xr:uid="{00000000-0005-0000-0000-0000D7110000}"/>
    <cellStyle name="계산 27 9 5 2" xfId="27493" xr:uid="{00000000-0005-0000-0000-0000D8110000}"/>
    <cellStyle name="계산 27 9 6" xfId="27489" xr:uid="{00000000-0005-0000-0000-0000D9110000}"/>
    <cellStyle name="계산 28" xfId="2278" xr:uid="{00000000-0005-0000-0000-0000DA110000}"/>
    <cellStyle name="계산 28 10" xfId="2279" xr:uid="{00000000-0005-0000-0000-0000DB110000}"/>
    <cellStyle name="계산 28 10 2" xfId="2280" xr:uid="{00000000-0005-0000-0000-0000DC110000}"/>
    <cellStyle name="계산 28 10 2 2" xfId="27496" xr:uid="{00000000-0005-0000-0000-0000DD110000}"/>
    <cellStyle name="계산 28 10 3" xfId="27495" xr:uid="{00000000-0005-0000-0000-0000DE110000}"/>
    <cellStyle name="계산 28 11" xfId="2281" xr:uid="{00000000-0005-0000-0000-0000DF110000}"/>
    <cellStyle name="계산 28 11 2" xfId="2282" xr:uid="{00000000-0005-0000-0000-0000E0110000}"/>
    <cellStyle name="계산 28 11 2 2" xfId="27498" xr:uid="{00000000-0005-0000-0000-0000E1110000}"/>
    <cellStyle name="계산 28 11 3" xfId="27497" xr:uid="{00000000-0005-0000-0000-0000E2110000}"/>
    <cellStyle name="계산 28 12" xfId="2283" xr:uid="{00000000-0005-0000-0000-0000E3110000}"/>
    <cellStyle name="계산 28 12 2" xfId="2284" xr:uid="{00000000-0005-0000-0000-0000E4110000}"/>
    <cellStyle name="계산 28 12 2 2" xfId="27500" xr:uid="{00000000-0005-0000-0000-0000E5110000}"/>
    <cellStyle name="계산 28 12 3" xfId="27499" xr:uid="{00000000-0005-0000-0000-0000E6110000}"/>
    <cellStyle name="계산 28 13" xfId="2285" xr:uid="{00000000-0005-0000-0000-0000E7110000}"/>
    <cellStyle name="계산 28 13 2" xfId="27501" xr:uid="{00000000-0005-0000-0000-0000E8110000}"/>
    <cellStyle name="계산 28 14" xfId="27494" xr:uid="{00000000-0005-0000-0000-0000E9110000}"/>
    <cellStyle name="계산 28 2" xfId="2286" xr:uid="{00000000-0005-0000-0000-0000EA110000}"/>
    <cellStyle name="계산 28 2 2" xfId="2287" xr:uid="{00000000-0005-0000-0000-0000EB110000}"/>
    <cellStyle name="계산 28 2 2 2" xfId="2288" xr:uid="{00000000-0005-0000-0000-0000EC110000}"/>
    <cellStyle name="계산 28 2 2 2 2" xfId="2289" xr:uid="{00000000-0005-0000-0000-0000ED110000}"/>
    <cellStyle name="계산 28 2 2 2 2 2" xfId="27505" xr:uid="{00000000-0005-0000-0000-0000EE110000}"/>
    <cellStyle name="계산 28 2 2 2 3" xfId="2290" xr:uid="{00000000-0005-0000-0000-0000EF110000}"/>
    <cellStyle name="계산 28 2 2 2 3 2" xfId="27506" xr:uid="{00000000-0005-0000-0000-0000F0110000}"/>
    <cellStyle name="계산 28 2 2 2 4" xfId="2291" xr:uid="{00000000-0005-0000-0000-0000F1110000}"/>
    <cellStyle name="계산 28 2 2 2 4 2" xfId="27507" xr:uid="{00000000-0005-0000-0000-0000F2110000}"/>
    <cellStyle name="계산 28 2 2 2 5" xfId="2292" xr:uid="{00000000-0005-0000-0000-0000F3110000}"/>
    <cellStyle name="계산 28 2 2 2 5 2" xfId="27508" xr:uid="{00000000-0005-0000-0000-0000F4110000}"/>
    <cellStyle name="계산 28 2 2 2 6" xfId="27504" xr:uid="{00000000-0005-0000-0000-0000F5110000}"/>
    <cellStyle name="계산 28 2 2 3" xfId="2293" xr:uid="{00000000-0005-0000-0000-0000F6110000}"/>
    <cellStyle name="계산 28 2 2 3 2" xfId="27509" xr:uid="{00000000-0005-0000-0000-0000F7110000}"/>
    <cellStyle name="계산 28 2 2 4" xfId="2294" xr:uid="{00000000-0005-0000-0000-0000F8110000}"/>
    <cellStyle name="계산 28 2 2 4 2" xfId="27510" xr:uid="{00000000-0005-0000-0000-0000F9110000}"/>
    <cellStyle name="계산 28 2 2 5" xfId="2295" xr:uid="{00000000-0005-0000-0000-0000FA110000}"/>
    <cellStyle name="계산 28 2 2 5 2" xfId="27511" xr:uid="{00000000-0005-0000-0000-0000FB110000}"/>
    <cellStyle name="계산 28 2 2 6" xfId="2296" xr:uid="{00000000-0005-0000-0000-0000FC110000}"/>
    <cellStyle name="계산 28 2 2 6 2" xfId="27512" xr:uid="{00000000-0005-0000-0000-0000FD110000}"/>
    <cellStyle name="계산 28 2 2 7" xfId="27503" xr:uid="{00000000-0005-0000-0000-0000FE110000}"/>
    <cellStyle name="계산 28 2 3" xfId="2297" xr:uid="{00000000-0005-0000-0000-0000FF110000}"/>
    <cellStyle name="계산 28 2 3 2" xfId="2298" xr:uid="{00000000-0005-0000-0000-000000120000}"/>
    <cellStyle name="계산 28 2 3 2 2" xfId="27514" xr:uid="{00000000-0005-0000-0000-000001120000}"/>
    <cellStyle name="계산 28 2 3 3" xfId="2299" xr:uid="{00000000-0005-0000-0000-000002120000}"/>
    <cellStyle name="계산 28 2 3 3 2" xfId="27515" xr:uid="{00000000-0005-0000-0000-000003120000}"/>
    <cellStyle name="계산 28 2 3 4" xfId="2300" xr:uid="{00000000-0005-0000-0000-000004120000}"/>
    <cellStyle name="계산 28 2 3 4 2" xfId="27516" xr:uid="{00000000-0005-0000-0000-000005120000}"/>
    <cellStyle name="계산 28 2 3 5" xfId="2301" xr:uid="{00000000-0005-0000-0000-000006120000}"/>
    <cellStyle name="계산 28 2 3 5 2" xfId="27517" xr:uid="{00000000-0005-0000-0000-000007120000}"/>
    <cellStyle name="계산 28 2 3 6" xfId="27513" xr:uid="{00000000-0005-0000-0000-000008120000}"/>
    <cellStyle name="계산 28 2 4" xfId="2302" xr:uid="{00000000-0005-0000-0000-000009120000}"/>
    <cellStyle name="계산 28 2 4 2" xfId="2303" xr:uid="{00000000-0005-0000-0000-00000A120000}"/>
    <cellStyle name="계산 28 2 4 2 2" xfId="27519" xr:uid="{00000000-0005-0000-0000-00000B120000}"/>
    <cellStyle name="계산 28 2 4 3" xfId="27518" xr:uid="{00000000-0005-0000-0000-00000C120000}"/>
    <cellStyle name="계산 28 2 5" xfId="2304" xr:uid="{00000000-0005-0000-0000-00000D120000}"/>
    <cellStyle name="계산 28 2 5 2" xfId="2305" xr:uid="{00000000-0005-0000-0000-00000E120000}"/>
    <cellStyle name="계산 28 2 5 2 2" xfId="27521" xr:uid="{00000000-0005-0000-0000-00000F120000}"/>
    <cellStyle name="계산 28 2 5 3" xfId="27520" xr:uid="{00000000-0005-0000-0000-000010120000}"/>
    <cellStyle name="계산 28 2 6" xfId="2306" xr:uid="{00000000-0005-0000-0000-000011120000}"/>
    <cellStyle name="계산 28 2 6 2" xfId="2307" xr:uid="{00000000-0005-0000-0000-000012120000}"/>
    <cellStyle name="계산 28 2 6 2 2" xfId="27523" xr:uid="{00000000-0005-0000-0000-000013120000}"/>
    <cellStyle name="계산 28 2 6 3" xfId="27522" xr:uid="{00000000-0005-0000-0000-000014120000}"/>
    <cellStyle name="계산 28 2 7" xfId="2308" xr:uid="{00000000-0005-0000-0000-000015120000}"/>
    <cellStyle name="계산 28 2 7 2" xfId="27524" xr:uid="{00000000-0005-0000-0000-000016120000}"/>
    <cellStyle name="계산 28 2 8" xfId="27502" xr:uid="{00000000-0005-0000-0000-000017120000}"/>
    <cellStyle name="계산 28 3" xfId="2309" xr:uid="{00000000-0005-0000-0000-000018120000}"/>
    <cellStyle name="계산 28 3 2" xfId="2310" xr:uid="{00000000-0005-0000-0000-000019120000}"/>
    <cellStyle name="계산 28 3 2 2" xfId="2311" xr:uid="{00000000-0005-0000-0000-00001A120000}"/>
    <cellStyle name="계산 28 3 2 2 2" xfId="2312" xr:uid="{00000000-0005-0000-0000-00001B120000}"/>
    <cellStyle name="계산 28 3 2 2 2 2" xfId="27528" xr:uid="{00000000-0005-0000-0000-00001C120000}"/>
    <cellStyle name="계산 28 3 2 2 3" xfId="2313" xr:uid="{00000000-0005-0000-0000-00001D120000}"/>
    <cellStyle name="계산 28 3 2 2 3 2" xfId="27529" xr:uid="{00000000-0005-0000-0000-00001E120000}"/>
    <cellStyle name="계산 28 3 2 2 4" xfId="2314" xr:uid="{00000000-0005-0000-0000-00001F120000}"/>
    <cellStyle name="계산 28 3 2 2 4 2" xfId="27530" xr:uid="{00000000-0005-0000-0000-000020120000}"/>
    <cellStyle name="계산 28 3 2 2 5" xfId="2315" xr:uid="{00000000-0005-0000-0000-000021120000}"/>
    <cellStyle name="계산 28 3 2 2 5 2" xfId="27531" xr:uid="{00000000-0005-0000-0000-000022120000}"/>
    <cellStyle name="계산 28 3 2 2 6" xfId="27527" xr:uid="{00000000-0005-0000-0000-000023120000}"/>
    <cellStyle name="계산 28 3 2 3" xfId="2316" xr:uid="{00000000-0005-0000-0000-000024120000}"/>
    <cellStyle name="계산 28 3 2 3 2" xfId="27532" xr:uid="{00000000-0005-0000-0000-000025120000}"/>
    <cellStyle name="계산 28 3 2 4" xfId="2317" xr:uid="{00000000-0005-0000-0000-000026120000}"/>
    <cellStyle name="계산 28 3 2 4 2" xfId="27533" xr:uid="{00000000-0005-0000-0000-000027120000}"/>
    <cellStyle name="계산 28 3 2 5" xfId="2318" xr:uid="{00000000-0005-0000-0000-000028120000}"/>
    <cellStyle name="계산 28 3 2 5 2" xfId="27534" xr:uid="{00000000-0005-0000-0000-000029120000}"/>
    <cellStyle name="계산 28 3 2 6" xfId="2319" xr:uid="{00000000-0005-0000-0000-00002A120000}"/>
    <cellStyle name="계산 28 3 2 6 2" xfId="27535" xr:uid="{00000000-0005-0000-0000-00002B120000}"/>
    <cellStyle name="계산 28 3 2 7" xfId="27526" xr:uid="{00000000-0005-0000-0000-00002C120000}"/>
    <cellStyle name="계산 28 3 3" xfId="2320" xr:uid="{00000000-0005-0000-0000-00002D120000}"/>
    <cellStyle name="계산 28 3 3 2" xfId="2321" xr:uid="{00000000-0005-0000-0000-00002E120000}"/>
    <cellStyle name="계산 28 3 3 2 2" xfId="27537" xr:uid="{00000000-0005-0000-0000-00002F120000}"/>
    <cellStyle name="계산 28 3 3 3" xfId="2322" xr:uid="{00000000-0005-0000-0000-000030120000}"/>
    <cellStyle name="계산 28 3 3 3 2" xfId="27538" xr:uid="{00000000-0005-0000-0000-000031120000}"/>
    <cellStyle name="계산 28 3 3 4" xfId="2323" xr:uid="{00000000-0005-0000-0000-000032120000}"/>
    <cellStyle name="계산 28 3 3 4 2" xfId="27539" xr:uid="{00000000-0005-0000-0000-000033120000}"/>
    <cellStyle name="계산 28 3 3 5" xfId="2324" xr:uid="{00000000-0005-0000-0000-000034120000}"/>
    <cellStyle name="계산 28 3 3 5 2" xfId="27540" xr:uid="{00000000-0005-0000-0000-000035120000}"/>
    <cellStyle name="계산 28 3 3 6" xfId="27536" xr:uid="{00000000-0005-0000-0000-000036120000}"/>
    <cellStyle name="계산 28 3 4" xfId="2325" xr:uid="{00000000-0005-0000-0000-000037120000}"/>
    <cellStyle name="계산 28 3 4 2" xfId="2326" xr:uid="{00000000-0005-0000-0000-000038120000}"/>
    <cellStyle name="계산 28 3 4 2 2" xfId="27542" xr:uid="{00000000-0005-0000-0000-000039120000}"/>
    <cellStyle name="계산 28 3 4 3" xfId="27541" xr:uid="{00000000-0005-0000-0000-00003A120000}"/>
    <cellStyle name="계산 28 3 5" xfId="2327" xr:uid="{00000000-0005-0000-0000-00003B120000}"/>
    <cellStyle name="계산 28 3 5 2" xfId="2328" xr:uid="{00000000-0005-0000-0000-00003C120000}"/>
    <cellStyle name="계산 28 3 5 2 2" xfId="27544" xr:uid="{00000000-0005-0000-0000-00003D120000}"/>
    <cellStyle name="계산 28 3 5 3" xfId="27543" xr:uid="{00000000-0005-0000-0000-00003E120000}"/>
    <cellStyle name="계산 28 3 6" xfId="2329" xr:uid="{00000000-0005-0000-0000-00003F120000}"/>
    <cellStyle name="계산 28 3 6 2" xfId="2330" xr:uid="{00000000-0005-0000-0000-000040120000}"/>
    <cellStyle name="계산 28 3 6 2 2" xfId="27546" xr:uid="{00000000-0005-0000-0000-000041120000}"/>
    <cellStyle name="계산 28 3 6 3" xfId="27545" xr:uid="{00000000-0005-0000-0000-000042120000}"/>
    <cellStyle name="계산 28 3 7" xfId="2331" xr:uid="{00000000-0005-0000-0000-000043120000}"/>
    <cellStyle name="계산 28 3 7 2" xfId="27547" xr:uid="{00000000-0005-0000-0000-000044120000}"/>
    <cellStyle name="계산 28 3 8" xfId="27525" xr:uid="{00000000-0005-0000-0000-000045120000}"/>
    <cellStyle name="계산 28 4" xfId="2332" xr:uid="{00000000-0005-0000-0000-000046120000}"/>
    <cellStyle name="계산 28 4 2" xfId="2333" xr:uid="{00000000-0005-0000-0000-000047120000}"/>
    <cellStyle name="계산 28 4 2 2" xfId="2334" xr:uid="{00000000-0005-0000-0000-000048120000}"/>
    <cellStyle name="계산 28 4 2 2 2" xfId="27550" xr:uid="{00000000-0005-0000-0000-000049120000}"/>
    <cellStyle name="계산 28 4 2 3" xfId="2335" xr:uid="{00000000-0005-0000-0000-00004A120000}"/>
    <cellStyle name="계산 28 4 2 3 2" xfId="27551" xr:uid="{00000000-0005-0000-0000-00004B120000}"/>
    <cellStyle name="계산 28 4 2 4" xfId="2336" xr:uid="{00000000-0005-0000-0000-00004C120000}"/>
    <cellStyle name="계산 28 4 2 4 2" xfId="27552" xr:uid="{00000000-0005-0000-0000-00004D120000}"/>
    <cellStyle name="계산 28 4 2 5" xfId="2337" xr:uid="{00000000-0005-0000-0000-00004E120000}"/>
    <cellStyle name="계산 28 4 2 5 2" xfId="27553" xr:uid="{00000000-0005-0000-0000-00004F120000}"/>
    <cellStyle name="계산 28 4 2 6" xfId="27549" xr:uid="{00000000-0005-0000-0000-000050120000}"/>
    <cellStyle name="계산 28 4 3" xfId="2338" xr:uid="{00000000-0005-0000-0000-000051120000}"/>
    <cellStyle name="계산 28 4 3 2" xfId="27554" xr:uid="{00000000-0005-0000-0000-000052120000}"/>
    <cellStyle name="계산 28 4 4" xfId="2339" xr:uid="{00000000-0005-0000-0000-000053120000}"/>
    <cellStyle name="계산 28 4 4 2" xfId="27555" xr:uid="{00000000-0005-0000-0000-000054120000}"/>
    <cellStyle name="계산 28 4 5" xfId="2340" xr:uid="{00000000-0005-0000-0000-000055120000}"/>
    <cellStyle name="계산 28 4 5 2" xfId="27556" xr:uid="{00000000-0005-0000-0000-000056120000}"/>
    <cellStyle name="계산 28 4 6" xfId="2341" xr:uid="{00000000-0005-0000-0000-000057120000}"/>
    <cellStyle name="계산 28 4 6 2" xfId="27557" xr:uid="{00000000-0005-0000-0000-000058120000}"/>
    <cellStyle name="계산 28 4 7" xfId="27548" xr:uid="{00000000-0005-0000-0000-000059120000}"/>
    <cellStyle name="계산 28 5" xfId="2342" xr:uid="{00000000-0005-0000-0000-00005A120000}"/>
    <cellStyle name="계산 28 5 2" xfId="2343" xr:uid="{00000000-0005-0000-0000-00005B120000}"/>
    <cellStyle name="계산 28 5 2 2" xfId="2344" xr:uid="{00000000-0005-0000-0000-00005C120000}"/>
    <cellStyle name="계산 28 5 2 2 2" xfId="27560" xr:uid="{00000000-0005-0000-0000-00005D120000}"/>
    <cellStyle name="계산 28 5 2 3" xfId="2345" xr:uid="{00000000-0005-0000-0000-00005E120000}"/>
    <cellStyle name="계산 28 5 2 3 2" xfId="27561" xr:uid="{00000000-0005-0000-0000-00005F120000}"/>
    <cellStyle name="계산 28 5 2 4" xfId="2346" xr:uid="{00000000-0005-0000-0000-000060120000}"/>
    <cellStyle name="계산 28 5 2 4 2" xfId="27562" xr:uid="{00000000-0005-0000-0000-000061120000}"/>
    <cellStyle name="계산 28 5 2 5" xfId="2347" xr:uid="{00000000-0005-0000-0000-000062120000}"/>
    <cellStyle name="계산 28 5 2 5 2" xfId="27563" xr:uid="{00000000-0005-0000-0000-000063120000}"/>
    <cellStyle name="계산 28 5 2 6" xfId="27559" xr:uid="{00000000-0005-0000-0000-000064120000}"/>
    <cellStyle name="계산 28 5 3" xfId="2348" xr:uid="{00000000-0005-0000-0000-000065120000}"/>
    <cellStyle name="계산 28 5 3 2" xfId="27564" xr:uid="{00000000-0005-0000-0000-000066120000}"/>
    <cellStyle name="계산 28 5 4" xfId="2349" xr:uid="{00000000-0005-0000-0000-000067120000}"/>
    <cellStyle name="계산 28 5 4 2" xfId="27565" xr:uid="{00000000-0005-0000-0000-000068120000}"/>
    <cellStyle name="계산 28 5 5" xfId="2350" xr:uid="{00000000-0005-0000-0000-000069120000}"/>
    <cellStyle name="계산 28 5 5 2" xfId="27566" xr:uid="{00000000-0005-0000-0000-00006A120000}"/>
    <cellStyle name="계산 28 5 6" xfId="2351" xr:uid="{00000000-0005-0000-0000-00006B120000}"/>
    <cellStyle name="계산 28 5 6 2" xfId="27567" xr:uid="{00000000-0005-0000-0000-00006C120000}"/>
    <cellStyle name="계산 28 5 7" xfId="27558" xr:uid="{00000000-0005-0000-0000-00006D120000}"/>
    <cellStyle name="계산 28 6" xfId="2352" xr:uid="{00000000-0005-0000-0000-00006E120000}"/>
    <cellStyle name="계산 28 6 2" xfId="2353" xr:uid="{00000000-0005-0000-0000-00006F120000}"/>
    <cellStyle name="계산 28 6 2 2" xfId="2354" xr:uid="{00000000-0005-0000-0000-000070120000}"/>
    <cellStyle name="계산 28 6 2 2 2" xfId="27570" xr:uid="{00000000-0005-0000-0000-000071120000}"/>
    <cellStyle name="계산 28 6 2 3" xfId="2355" xr:uid="{00000000-0005-0000-0000-000072120000}"/>
    <cellStyle name="계산 28 6 2 3 2" xfId="27571" xr:uid="{00000000-0005-0000-0000-000073120000}"/>
    <cellStyle name="계산 28 6 2 4" xfId="2356" xr:uid="{00000000-0005-0000-0000-000074120000}"/>
    <cellStyle name="계산 28 6 2 4 2" xfId="27572" xr:uid="{00000000-0005-0000-0000-000075120000}"/>
    <cellStyle name="계산 28 6 2 5" xfId="2357" xr:uid="{00000000-0005-0000-0000-000076120000}"/>
    <cellStyle name="계산 28 6 2 5 2" xfId="27573" xr:uid="{00000000-0005-0000-0000-000077120000}"/>
    <cellStyle name="계산 28 6 2 6" xfId="27569" xr:uid="{00000000-0005-0000-0000-000078120000}"/>
    <cellStyle name="계산 28 6 3" xfId="2358" xr:uid="{00000000-0005-0000-0000-000079120000}"/>
    <cellStyle name="계산 28 6 3 2" xfId="27574" xr:uid="{00000000-0005-0000-0000-00007A120000}"/>
    <cellStyle name="계산 28 6 4" xfId="2359" xr:uid="{00000000-0005-0000-0000-00007B120000}"/>
    <cellStyle name="계산 28 6 4 2" xfId="27575" xr:uid="{00000000-0005-0000-0000-00007C120000}"/>
    <cellStyle name="계산 28 6 5" xfId="2360" xr:uid="{00000000-0005-0000-0000-00007D120000}"/>
    <cellStyle name="계산 28 6 5 2" xfId="27576" xr:uid="{00000000-0005-0000-0000-00007E120000}"/>
    <cellStyle name="계산 28 6 6" xfId="2361" xr:uid="{00000000-0005-0000-0000-00007F120000}"/>
    <cellStyle name="계산 28 6 6 2" xfId="27577" xr:uid="{00000000-0005-0000-0000-000080120000}"/>
    <cellStyle name="계산 28 6 7" xfId="27568" xr:uid="{00000000-0005-0000-0000-000081120000}"/>
    <cellStyle name="계산 28 7" xfId="2362" xr:uid="{00000000-0005-0000-0000-000082120000}"/>
    <cellStyle name="계산 28 7 2" xfId="2363" xr:uid="{00000000-0005-0000-0000-000083120000}"/>
    <cellStyle name="계산 28 7 2 2" xfId="2364" xr:uid="{00000000-0005-0000-0000-000084120000}"/>
    <cellStyle name="계산 28 7 2 2 2" xfId="27580" xr:uid="{00000000-0005-0000-0000-000085120000}"/>
    <cellStyle name="계산 28 7 2 3" xfId="2365" xr:uid="{00000000-0005-0000-0000-000086120000}"/>
    <cellStyle name="계산 28 7 2 3 2" xfId="27581" xr:uid="{00000000-0005-0000-0000-000087120000}"/>
    <cellStyle name="계산 28 7 2 4" xfId="2366" xr:uid="{00000000-0005-0000-0000-000088120000}"/>
    <cellStyle name="계산 28 7 2 4 2" xfId="27582" xr:uid="{00000000-0005-0000-0000-000089120000}"/>
    <cellStyle name="계산 28 7 2 5" xfId="2367" xr:uid="{00000000-0005-0000-0000-00008A120000}"/>
    <cellStyle name="계산 28 7 2 5 2" xfId="27583" xr:uid="{00000000-0005-0000-0000-00008B120000}"/>
    <cellStyle name="계산 28 7 2 6" xfId="27579" xr:uid="{00000000-0005-0000-0000-00008C120000}"/>
    <cellStyle name="계산 28 7 3" xfId="2368" xr:uid="{00000000-0005-0000-0000-00008D120000}"/>
    <cellStyle name="계산 28 7 3 2" xfId="27584" xr:uid="{00000000-0005-0000-0000-00008E120000}"/>
    <cellStyle name="계산 28 7 4" xfId="2369" xr:uid="{00000000-0005-0000-0000-00008F120000}"/>
    <cellStyle name="계산 28 7 4 2" xfId="27585" xr:uid="{00000000-0005-0000-0000-000090120000}"/>
    <cellStyle name="계산 28 7 5" xfId="2370" xr:uid="{00000000-0005-0000-0000-000091120000}"/>
    <cellStyle name="계산 28 7 5 2" xfId="27586" xr:uid="{00000000-0005-0000-0000-000092120000}"/>
    <cellStyle name="계산 28 7 6" xfId="2371" xr:uid="{00000000-0005-0000-0000-000093120000}"/>
    <cellStyle name="계산 28 7 6 2" xfId="27587" xr:uid="{00000000-0005-0000-0000-000094120000}"/>
    <cellStyle name="계산 28 7 7" xfId="27578" xr:uid="{00000000-0005-0000-0000-000095120000}"/>
    <cellStyle name="계산 28 8" xfId="2372" xr:uid="{00000000-0005-0000-0000-000096120000}"/>
    <cellStyle name="계산 28 8 2" xfId="2373" xr:uid="{00000000-0005-0000-0000-000097120000}"/>
    <cellStyle name="계산 28 8 2 2" xfId="2374" xr:uid="{00000000-0005-0000-0000-000098120000}"/>
    <cellStyle name="계산 28 8 2 2 2" xfId="27590" xr:uid="{00000000-0005-0000-0000-000099120000}"/>
    <cellStyle name="계산 28 8 2 3" xfId="2375" xr:uid="{00000000-0005-0000-0000-00009A120000}"/>
    <cellStyle name="계산 28 8 2 3 2" xfId="27591" xr:uid="{00000000-0005-0000-0000-00009B120000}"/>
    <cellStyle name="계산 28 8 2 4" xfId="2376" xr:uid="{00000000-0005-0000-0000-00009C120000}"/>
    <cellStyle name="계산 28 8 2 4 2" xfId="27592" xr:uid="{00000000-0005-0000-0000-00009D120000}"/>
    <cellStyle name="계산 28 8 2 5" xfId="2377" xr:uid="{00000000-0005-0000-0000-00009E120000}"/>
    <cellStyle name="계산 28 8 2 5 2" xfId="27593" xr:uid="{00000000-0005-0000-0000-00009F120000}"/>
    <cellStyle name="계산 28 8 2 6" xfId="27589" xr:uid="{00000000-0005-0000-0000-0000A0120000}"/>
    <cellStyle name="계산 28 8 3" xfId="2378" xr:uid="{00000000-0005-0000-0000-0000A1120000}"/>
    <cellStyle name="계산 28 8 3 2" xfId="27594" xr:uid="{00000000-0005-0000-0000-0000A2120000}"/>
    <cellStyle name="계산 28 8 4" xfId="2379" xr:uid="{00000000-0005-0000-0000-0000A3120000}"/>
    <cellStyle name="계산 28 8 4 2" xfId="27595" xr:uid="{00000000-0005-0000-0000-0000A4120000}"/>
    <cellStyle name="계산 28 8 5" xfId="2380" xr:uid="{00000000-0005-0000-0000-0000A5120000}"/>
    <cellStyle name="계산 28 8 5 2" xfId="27596" xr:uid="{00000000-0005-0000-0000-0000A6120000}"/>
    <cellStyle name="계산 28 8 6" xfId="2381" xr:uid="{00000000-0005-0000-0000-0000A7120000}"/>
    <cellStyle name="계산 28 8 6 2" xfId="27597" xr:uid="{00000000-0005-0000-0000-0000A8120000}"/>
    <cellStyle name="계산 28 8 7" xfId="27588" xr:uid="{00000000-0005-0000-0000-0000A9120000}"/>
    <cellStyle name="계산 28 9" xfId="2382" xr:uid="{00000000-0005-0000-0000-0000AA120000}"/>
    <cellStyle name="계산 28 9 2" xfId="2383" xr:uid="{00000000-0005-0000-0000-0000AB120000}"/>
    <cellStyle name="계산 28 9 2 2" xfId="27599" xr:uid="{00000000-0005-0000-0000-0000AC120000}"/>
    <cellStyle name="계산 28 9 3" xfId="2384" xr:uid="{00000000-0005-0000-0000-0000AD120000}"/>
    <cellStyle name="계산 28 9 3 2" xfId="27600" xr:uid="{00000000-0005-0000-0000-0000AE120000}"/>
    <cellStyle name="계산 28 9 4" xfId="2385" xr:uid="{00000000-0005-0000-0000-0000AF120000}"/>
    <cellStyle name="계산 28 9 4 2" xfId="27601" xr:uid="{00000000-0005-0000-0000-0000B0120000}"/>
    <cellStyle name="계산 28 9 5" xfId="2386" xr:uid="{00000000-0005-0000-0000-0000B1120000}"/>
    <cellStyle name="계산 28 9 5 2" xfId="27602" xr:uid="{00000000-0005-0000-0000-0000B2120000}"/>
    <cellStyle name="계산 28 9 6" xfId="27598" xr:uid="{00000000-0005-0000-0000-0000B3120000}"/>
    <cellStyle name="계산 29" xfId="2387" xr:uid="{00000000-0005-0000-0000-0000B4120000}"/>
    <cellStyle name="계산 29 10" xfId="2388" xr:uid="{00000000-0005-0000-0000-0000B5120000}"/>
    <cellStyle name="계산 29 10 2" xfId="2389" xr:uid="{00000000-0005-0000-0000-0000B6120000}"/>
    <cellStyle name="계산 29 10 2 2" xfId="27605" xr:uid="{00000000-0005-0000-0000-0000B7120000}"/>
    <cellStyle name="계산 29 10 3" xfId="27604" xr:uid="{00000000-0005-0000-0000-0000B8120000}"/>
    <cellStyle name="계산 29 11" xfId="2390" xr:uid="{00000000-0005-0000-0000-0000B9120000}"/>
    <cellStyle name="계산 29 11 2" xfId="2391" xr:uid="{00000000-0005-0000-0000-0000BA120000}"/>
    <cellStyle name="계산 29 11 2 2" xfId="27607" xr:uid="{00000000-0005-0000-0000-0000BB120000}"/>
    <cellStyle name="계산 29 11 3" xfId="27606" xr:uid="{00000000-0005-0000-0000-0000BC120000}"/>
    <cellStyle name="계산 29 12" xfId="2392" xr:uid="{00000000-0005-0000-0000-0000BD120000}"/>
    <cellStyle name="계산 29 12 2" xfId="2393" xr:uid="{00000000-0005-0000-0000-0000BE120000}"/>
    <cellStyle name="계산 29 12 2 2" xfId="27609" xr:uid="{00000000-0005-0000-0000-0000BF120000}"/>
    <cellStyle name="계산 29 12 3" xfId="27608" xr:uid="{00000000-0005-0000-0000-0000C0120000}"/>
    <cellStyle name="계산 29 13" xfId="2394" xr:uid="{00000000-0005-0000-0000-0000C1120000}"/>
    <cellStyle name="계산 29 13 2" xfId="27610" xr:uid="{00000000-0005-0000-0000-0000C2120000}"/>
    <cellStyle name="계산 29 14" xfId="27603" xr:uid="{00000000-0005-0000-0000-0000C3120000}"/>
    <cellStyle name="계산 29 2" xfId="2395" xr:uid="{00000000-0005-0000-0000-0000C4120000}"/>
    <cellStyle name="계산 29 2 2" xfId="2396" xr:uid="{00000000-0005-0000-0000-0000C5120000}"/>
    <cellStyle name="계산 29 2 2 2" xfId="2397" xr:uid="{00000000-0005-0000-0000-0000C6120000}"/>
    <cellStyle name="계산 29 2 2 2 2" xfId="2398" xr:uid="{00000000-0005-0000-0000-0000C7120000}"/>
    <cellStyle name="계산 29 2 2 2 2 2" xfId="27614" xr:uid="{00000000-0005-0000-0000-0000C8120000}"/>
    <cellStyle name="계산 29 2 2 2 3" xfId="2399" xr:uid="{00000000-0005-0000-0000-0000C9120000}"/>
    <cellStyle name="계산 29 2 2 2 3 2" xfId="27615" xr:uid="{00000000-0005-0000-0000-0000CA120000}"/>
    <cellStyle name="계산 29 2 2 2 4" xfId="2400" xr:uid="{00000000-0005-0000-0000-0000CB120000}"/>
    <cellStyle name="계산 29 2 2 2 4 2" xfId="27616" xr:uid="{00000000-0005-0000-0000-0000CC120000}"/>
    <cellStyle name="계산 29 2 2 2 5" xfId="2401" xr:uid="{00000000-0005-0000-0000-0000CD120000}"/>
    <cellStyle name="계산 29 2 2 2 5 2" xfId="27617" xr:uid="{00000000-0005-0000-0000-0000CE120000}"/>
    <cellStyle name="계산 29 2 2 2 6" xfId="27613" xr:uid="{00000000-0005-0000-0000-0000CF120000}"/>
    <cellStyle name="계산 29 2 2 3" xfId="2402" xr:uid="{00000000-0005-0000-0000-0000D0120000}"/>
    <cellStyle name="계산 29 2 2 3 2" xfId="27618" xr:uid="{00000000-0005-0000-0000-0000D1120000}"/>
    <cellStyle name="계산 29 2 2 4" xfId="2403" xr:uid="{00000000-0005-0000-0000-0000D2120000}"/>
    <cellStyle name="계산 29 2 2 4 2" xfId="27619" xr:uid="{00000000-0005-0000-0000-0000D3120000}"/>
    <cellStyle name="계산 29 2 2 5" xfId="2404" xr:uid="{00000000-0005-0000-0000-0000D4120000}"/>
    <cellStyle name="계산 29 2 2 5 2" xfId="27620" xr:uid="{00000000-0005-0000-0000-0000D5120000}"/>
    <cellStyle name="계산 29 2 2 6" xfId="2405" xr:uid="{00000000-0005-0000-0000-0000D6120000}"/>
    <cellStyle name="계산 29 2 2 6 2" xfId="27621" xr:uid="{00000000-0005-0000-0000-0000D7120000}"/>
    <cellStyle name="계산 29 2 2 7" xfId="27612" xr:uid="{00000000-0005-0000-0000-0000D8120000}"/>
    <cellStyle name="계산 29 2 3" xfId="2406" xr:uid="{00000000-0005-0000-0000-0000D9120000}"/>
    <cellStyle name="계산 29 2 3 2" xfId="2407" xr:uid="{00000000-0005-0000-0000-0000DA120000}"/>
    <cellStyle name="계산 29 2 3 2 2" xfId="27623" xr:uid="{00000000-0005-0000-0000-0000DB120000}"/>
    <cellStyle name="계산 29 2 3 3" xfId="2408" xr:uid="{00000000-0005-0000-0000-0000DC120000}"/>
    <cellStyle name="계산 29 2 3 3 2" xfId="27624" xr:uid="{00000000-0005-0000-0000-0000DD120000}"/>
    <cellStyle name="계산 29 2 3 4" xfId="2409" xr:uid="{00000000-0005-0000-0000-0000DE120000}"/>
    <cellStyle name="계산 29 2 3 4 2" xfId="27625" xr:uid="{00000000-0005-0000-0000-0000DF120000}"/>
    <cellStyle name="계산 29 2 3 5" xfId="2410" xr:uid="{00000000-0005-0000-0000-0000E0120000}"/>
    <cellStyle name="계산 29 2 3 5 2" xfId="27626" xr:uid="{00000000-0005-0000-0000-0000E1120000}"/>
    <cellStyle name="계산 29 2 3 6" xfId="27622" xr:uid="{00000000-0005-0000-0000-0000E2120000}"/>
    <cellStyle name="계산 29 2 4" xfId="2411" xr:uid="{00000000-0005-0000-0000-0000E3120000}"/>
    <cellStyle name="계산 29 2 4 2" xfId="2412" xr:uid="{00000000-0005-0000-0000-0000E4120000}"/>
    <cellStyle name="계산 29 2 4 2 2" xfId="27628" xr:uid="{00000000-0005-0000-0000-0000E5120000}"/>
    <cellStyle name="계산 29 2 4 3" xfId="27627" xr:uid="{00000000-0005-0000-0000-0000E6120000}"/>
    <cellStyle name="계산 29 2 5" xfId="2413" xr:uid="{00000000-0005-0000-0000-0000E7120000}"/>
    <cellStyle name="계산 29 2 5 2" xfId="2414" xr:uid="{00000000-0005-0000-0000-0000E8120000}"/>
    <cellStyle name="계산 29 2 5 2 2" xfId="27630" xr:uid="{00000000-0005-0000-0000-0000E9120000}"/>
    <cellStyle name="계산 29 2 5 3" xfId="27629" xr:uid="{00000000-0005-0000-0000-0000EA120000}"/>
    <cellStyle name="계산 29 2 6" xfId="2415" xr:uid="{00000000-0005-0000-0000-0000EB120000}"/>
    <cellStyle name="계산 29 2 6 2" xfId="2416" xr:uid="{00000000-0005-0000-0000-0000EC120000}"/>
    <cellStyle name="계산 29 2 6 2 2" xfId="27632" xr:uid="{00000000-0005-0000-0000-0000ED120000}"/>
    <cellStyle name="계산 29 2 6 3" xfId="27631" xr:uid="{00000000-0005-0000-0000-0000EE120000}"/>
    <cellStyle name="계산 29 2 7" xfId="2417" xr:uid="{00000000-0005-0000-0000-0000EF120000}"/>
    <cellStyle name="계산 29 2 7 2" xfId="27633" xr:uid="{00000000-0005-0000-0000-0000F0120000}"/>
    <cellStyle name="계산 29 2 8" xfId="27611" xr:uid="{00000000-0005-0000-0000-0000F1120000}"/>
    <cellStyle name="계산 29 3" xfId="2418" xr:uid="{00000000-0005-0000-0000-0000F2120000}"/>
    <cellStyle name="계산 29 3 2" xfId="2419" xr:uid="{00000000-0005-0000-0000-0000F3120000}"/>
    <cellStyle name="계산 29 3 2 2" xfId="2420" xr:uid="{00000000-0005-0000-0000-0000F4120000}"/>
    <cellStyle name="계산 29 3 2 2 2" xfId="2421" xr:uid="{00000000-0005-0000-0000-0000F5120000}"/>
    <cellStyle name="계산 29 3 2 2 2 2" xfId="27637" xr:uid="{00000000-0005-0000-0000-0000F6120000}"/>
    <cellStyle name="계산 29 3 2 2 3" xfId="2422" xr:uid="{00000000-0005-0000-0000-0000F7120000}"/>
    <cellStyle name="계산 29 3 2 2 3 2" xfId="27638" xr:uid="{00000000-0005-0000-0000-0000F8120000}"/>
    <cellStyle name="계산 29 3 2 2 4" xfId="2423" xr:uid="{00000000-0005-0000-0000-0000F9120000}"/>
    <cellStyle name="계산 29 3 2 2 4 2" xfId="27639" xr:uid="{00000000-0005-0000-0000-0000FA120000}"/>
    <cellStyle name="계산 29 3 2 2 5" xfId="2424" xr:uid="{00000000-0005-0000-0000-0000FB120000}"/>
    <cellStyle name="계산 29 3 2 2 5 2" xfId="27640" xr:uid="{00000000-0005-0000-0000-0000FC120000}"/>
    <cellStyle name="계산 29 3 2 2 6" xfId="27636" xr:uid="{00000000-0005-0000-0000-0000FD120000}"/>
    <cellStyle name="계산 29 3 2 3" xfId="2425" xr:uid="{00000000-0005-0000-0000-0000FE120000}"/>
    <cellStyle name="계산 29 3 2 3 2" xfId="27641" xr:uid="{00000000-0005-0000-0000-0000FF120000}"/>
    <cellStyle name="계산 29 3 2 4" xfId="2426" xr:uid="{00000000-0005-0000-0000-000000130000}"/>
    <cellStyle name="계산 29 3 2 4 2" xfId="27642" xr:uid="{00000000-0005-0000-0000-000001130000}"/>
    <cellStyle name="계산 29 3 2 5" xfId="2427" xr:uid="{00000000-0005-0000-0000-000002130000}"/>
    <cellStyle name="계산 29 3 2 5 2" xfId="27643" xr:uid="{00000000-0005-0000-0000-000003130000}"/>
    <cellStyle name="계산 29 3 2 6" xfId="2428" xr:uid="{00000000-0005-0000-0000-000004130000}"/>
    <cellStyle name="계산 29 3 2 6 2" xfId="27644" xr:uid="{00000000-0005-0000-0000-000005130000}"/>
    <cellStyle name="계산 29 3 2 7" xfId="27635" xr:uid="{00000000-0005-0000-0000-000006130000}"/>
    <cellStyle name="계산 29 3 3" xfId="2429" xr:uid="{00000000-0005-0000-0000-000007130000}"/>
    <cellStyle name="계산 29 3 3 2" xfId="2430" xr:uid="{00000000-0005-0000-0000-000008130000}"/>
    <cellStyle name="계산 29 3 3 2 2" xfId="27646" xr:uid="{00000000-0005-0000-0000-000009130000}"/>
    <cellStyle name="계산 29 3 3 3" xfId="2431" xr:uid="{00000000-0005-0000-0000-00000A130000}"/>
    <cellStyle name="계산 29 3 3 3 2" xfId="27647" xr:uid="{00000000-0005-0000-0000-00000B130000}"/>
    <cellStyle name="계산 29 3 3 4" xfId="2432" xr:uid="{00000000-0005-0000-0000-00000C130000}"/>
    <cellStyle name="계산 29 3 3 4 2" xfId="27648" xr:uid="{00000000-0005-0000-0000-00000D130000}"/>
    <cellStyle name="계산 29 3 3 5" xfId="2433" xr:uid="{00000000-0005-0000-0000-00000E130000}"/>
    <cellStyle name="계산 29 3 3 5 2" xfId="27649" xr:uid="{00000000-0005-0000-0000-00000F130000}"/>
    <cellStyle name="계산 29 3 3 6" xfId="27645" xr:uid="{00000000-0005-0000-0000-000010130000}"/>
    <cellStyle name="계산 29 3 4" xfId="2434" xr:uid="{00000000-0005-0000-0000-000011130000}"/>
    <cellStyle name="계산 29 3 4 2" xfId="2435" xr:uid="{00000000-0005-0000-0000-000012130000}"/>
    <cellStyle name="계산 29 3 4 2 2" xfId="27651" xr:uid="{00000000-0005-0000-0000-000013130000}"/>
    <cellStyle name="계산 29 3 4 3" xfId="27650" xr:uid="{00000000-0005-0000-0000-000014130000}"/>
    <cellStyle name="계산 29 3 5" xfId="2436" xr:uid="{00000000-0005-0000-0000-000015130000}"/>
    <cellStyle name="계산 29 3 5 2" xfId="2437" xr:uid="{00000000-0005-0000-0000-000016130000}"/>
    <cellStyle name="계산 29 3 5 2 2" xfId="27653" xr:uid="{00000000-0005-0000-0000-000017130000}"/>
    <cellStyle name="계산 29 3 5 3" xfId="27652" xr:uid="{00000000-0005-0000-0000-000018130000}"/>
    <cellStyle name="계산 29 3 6" xfId="2438" xr:uid="{00000000-0005-0000-0000-000019130000}"/>
    <cellStyle name="계산 29 3 6 2" xfId="2439" xr:uid="{00000000-0005-0000-0000-00001A130000}"/>
    <cellStyle name="계산 29 3 6 2 2" xfId="27655" xr:uid="{00000000-0005-0000-0000-00001B130000}"/>
    <cellStyle name="계산 29 3 6 3" xfId="27654" xr:uid="{00000000-0005-0000-0000-00001C130000}"/>
    <cellStyle name="계산 29 3 7" xfId="2440" xr:uid="{00000000-0005-0000-0000-00001D130000}"/>
    <cellStyle name="계산 29 3 7 2" xfId="27656" xr:uid="{00000000-0005-0000-0000-00001E130000}"/>
    <cellStyle name="계산 29 3 8" xfId="27634" xr:uid="{00000000-0005-0000-0000-00001F130000}"/>
    <cellStyle name="계산 29 4" xfId="2441" xr:uid="{00000000-0005-0000-0000-000020130000}"/>
    <cellStyle name="계산 29 4 2" xfId="2442" xr:uid="{00000000-0005-0000-0000-000021130000}"/>
    <cellStyle name="계산 29 4 2 2" xfId="2443" xr:uid="{00000000-0005-0000-0000-000022130000}"/>
    <cellStyle name="계산 29 4 2 2 2" xfId="27659" xr:uid="{00000000-0005-0000-0000-000023130000}"/>
    <cellStyle name="계산 29 4 2 3" xfId="2444" xr:uid="{00000000-0005-0000-0000-000024130000}"/>
    <cellStyle name="계산 29 4 2 3 2" xfId="27660" xr:uid="{00000000-0005-0000-0000-000025130000}"/>
    <cellStyle name="계산 29 4 2 4" xfId="2445" xr:uid="{00000000-0005-0000-0000-000026130000}"/>
    <cellStyle name="계산 29 4 2 4 2" xfId="27661" xr:uid="{00000000-0005-0000-0000-000027130000}"/>
    <cellStyle name="계산 29 4 2 5" xfId="2446" xr:uid="{00000000-0005-0000-0000-000028130000}"/>
    <cellStyle name="계산 29 4 2 5 2" xfId="27662" xr:uid="{00000000-0005-0000-0000-000029130000}"/>
    <cellStyle name="계산 29 4 2 6" xfId="27658" xr:uid="{00000000-0005-0000-0000-00002A130000}"/>
    <cellStyle name="계산 29 4 3" xfId="2447" xr:uid="{00000000-0005-0000-0000-00002B130000}"/>
    <cellStyle name="계산 29 4 3 2" xfId="27663" xr:uid="{00000000-0005-0000-0000-00002C130000}"/>
    <cellStyle name="계산 29 4 4" xfId="2448" xr:uid="{00000000-0005-0000-0000-00002D130000}"/>
    <cellStyle name="계산 29 4 4 2" xfId="27664" xr:uid="{00000000-0005-0000-0000-00002E130000}"/>
    <cellStyle name="계산 29 4 5" xfId="2449" xr:uid="{00000000-0005-0000-0000-00002F130000}"/>
    <cellStyle name="계산 29 4 5 2" xfId="27665" xr:uid="{00000000-0005-0000-0000-000030130000}"/>
    <cellStyle name="계산 29 4 6" xfId="2450" xr:uid="{00000000-0005-0000-0000-000031130000}"/>
    <cellStyle name="계산 29 4 6 2" xfId="27666" xr:uid="{00000000-0005-0000-0000-000032130000}"/>
    <cellStyle name="계산 29 4 7" xfId="27657" xr:uid="{00000000-0005-0000-0000-000033130000}"/>
    <cellStyle name="계산 29 5" xfId="2451" xr:uid="{00000000-0005-0000-0000-000034130000}"/>
    <cellStyle name="계산 29 5 2" xfId="2452" xr:uid="{00000000-0005-0000-0000-000035130000}"/>
    <cellStyle name="계산 29 5 2 2" xfId="2453" xr:uid="{00000000-0005-0000-0000-000036130000}"/>
    <cellStyle name="계산 29 5 2 2 2" xfId="27669" xr:uid="{00000000-0005-0000-0000-000037130000}"/>
    <cellStyle name="계산 29 5 2 3" xfId="2454" xr:uid="{00000000-0005-0000-0000-000038130000}"/>
    <cellStyle name="계산 29 5 2 3 2" xfId="27670" xr:uid="{00000000-0005-0000-0000-000039130000}"/>
    <cellStyle name="계산 29 5 2 4" xfId="2455" xr:uid="{00000000-0005-0000-0000-00003A130000}"/>
    <cellStyle name="계산 29 5 2 4 2" xfId="27671" xr:uid="{00000000-0005-0000-0000-00003B130000}"/>
    <cellStyle name="계산 29 5 2 5" xfId="2456" xr:uid="{00000000-0005-0000-0000-00003C130000}"/>
    <cellStyle name="계산 29 5 2 5 2" xfId="27672" xr:uid="{00000000-0005-0000-0000-00003D130000}"/>
    <cellStyle name="계산 29 5 2 6" xfId="27668" xr:uid="{00000000-0005-0000-0000-00003E130000}"/>
    <cellStyle name="계산 29 5 3" xfId="2457" xr:uid="{00000000-0005-0000-0000-00003F130000}"/>
    <cellStyle name="계산 29 5 3 2" xfId="27673" xr:uid="{00000000-0005-0000-0000-000040130000}"/>
    <cellStyle name="계산 29 5 4" xfId="2458" xr:uid="{00000000-0005-0000-0000-000041130000}"/>
    <cellStyle name="계산 29 5 4 2" xfId="27674" xr:uid="{00000000-0005-0000-0000-000042130000}"/>
    <cellStyle name="계산 29 5 5" xfId="2459" xr:uid="{00000000-0005-0000-0000-000043130000}"/>
    <cellStyle name="계산 29 5 5 2" xfId="27675" xr:uid="{00000000-0005-0000-0000-000044130000}"/>
    <cellStyle name="계산 29 5 6" xfId="2460" xr:uid="{00000000-0005-0000-0000-000045130000}"/>
    <cellStyle name="계산 29 5 6 2" xfId="27676" xr:uid="{00000000-0005-0000-0000-000046130000}"/>
    <cellStyle name="계산 29 5 7" xfId="27667" xr:uid="{00000000-0005-0000-0000-000047130000}"/>
    <cellStyle name="계산 29 6" xfId="2461" xr:uid="{00000000-0005-0000-0000-000048130000}"/>
    <cellStyle name="계산 29 6 2" xfId="2462" xr:uid="{00000000-0005-0000-0000-000049130000}"/>
    <cellStyle name="계산 29 6 2 2" xfId="2463" xr:uid="{00000000-0005-0000-0000-00004A130000}"/>
    <cellStyle name="계산 29 6 2 2 2" xfId="27679" xr:uid="{00000000-0005-0000-0000-00004B130000}"/>
    <cellStyle name="계산 29 6 2 3" xfId="2464" xr:uid="{00000000-0005-0000-0000-00004C130000}"/>
    <cellStyle name="계산 29 6 2 3 2" xfId="27680" xr:uid="{00000000-0005-0000-0000-00004D130000}"/>
    <cellStyle name="계산 29 6 2 4" xfId="2465" xr:uid="{00000000-0005-0000-0000-00004E130000}"/>
    <cellStyle name="계산 29 6 2 4 2" xfId="27681" xr:uid="{00000000-0005-0000-0000-00004F130000}"/>
    <cellStyle name="계산 29 6 2 5" xfId="2466" xr:uid="{00000000-0005-0000-0000-000050130000}"/>
    <cellStyle name="계산 29 6 2 5 2" xfId="27682" xr:uid="{00000000-0005-0000-0000-000051130000}"/>
    <cellStyle name="계산 29 6 2 6" xfId="27678" xr:uid="{00000000-0005-0000-0000-000052130000}"/>
    <cellStyle name="계산 29 6 3" xfId="2467" xr:uid="{00000000-0005-0000-0000-000053130000}"/>
    <cellStyle name="계산 29 6 3 2" xfId="27683" xr:uid="{00000000-0005-0000-0000-000054130000}"/>
    <cellStyle name="계산 29 6 4" xfId="2468" xr:uid="{00000000-0005-0000-0000-000055130000}"/>
    <cellStyle name="계산 29 6 4 2" xfId="27684" xr:uid="{00000000-0005-0000-0000-000056130000}"/>
    <cellStyle name="계산 29 6 5" xfId="2469" xr:uid="{00000000-0005-0000-0000-000057130000}"/>
    <cellStyle name="계산 29 6 5 2" xfId="27685" xr:uid="{00000000-0005-0000-0000-000058130000}"/>
    <cellStyle name="계산 29 6 6" xfId="2470" xr:uid="{00000000-0005-0000-0000-000059130000}"/>
    <cellStyle name="계산 29 6 6 2" xfId="27686" xr:uid="{00000000-0005-0000-0000-00005A130000}"/>
    <cellStyle name="계산 29 6 7" xfId="27677" xr:uid="{00000000-0005-0000-0000-00005B130000}"/>
    <cellStyle name="계산 29 7" xfId="2471" xr:uid="{00000000-0005-0000-0000-00005C130000}"/>
    <cellStyle name="계산 29 7 2" xfId="2472" xr:uid="{00000000-0005-0000-0000-00005D130000}"/>
    <cellStyle name="계산 29 7 2 2" xfId="2473" xr:uid="{00000000-0005-0000-0000-00005E130000}"/>
    <cellStyle name="계산 29 7 2 2 2" xfId="27689" xr:uid="{00000000-0005-0000-0000-00005F130000}"/>
    <cellStyle name="계산 29 7 2 3" xfId="2474" xr:uid="{00000000-0005-0000-0000-000060130000}"/>
    <cellStyle name="계산 29 7 2 3 2" xfId="27690" xr:uid="{00000000-0005-0000-0000-000061130000}"/>
    <cellStyle name="계산 29 7 2 4" xfId="2475" xr:uid="{00000000-0005-0000-0000-000062130000}"/>
    <cellStyle name="계산 29 7 2 4 2" xfId="27691" xr:uid="{00000000-0005-0000-0000-000063130000}"/>
    <cellStyle name="계산 29 7 2 5" xfId="2476" xr:uid="{00000000-0005-0000-0000-000064130000}"/>
    <cellStyle name="계산 29 7 2 5 2" xfId="27692" xr:uid="{00000000-0005-0000-0000-000065130000}"/>
    <cellStyle name="계산 29 7 2 6" xfId="27688" xr:uid="{00000000-0005-0000-0000-000066130000}"/>
    <cellStyle name="계산 29 7 3" xfId="2477" xr:uid="{00000000-0005-0000-0000-000067130000}"/>
    <cellStyle name="계산 29 7 3 2" xfId="27693" xr:uid="{00000000-0005-0000-0000-000068130000}"/>
    <cellStyle name="계산 29 7 4" xfId="2478" xr:uid="{00000000-0005-0000-0000-000069130000}"/>
    <cellStyle name="계산 29 7 4 2" xfId="27694" xr:uid="{00000000-0005-0000-0000-00006A130000}"/>
    <cellStyle name="계산 29 7 5" xfId="2479" xr:uid="{00000000-0005-0000-0000-00006B130000}"/>
    <cellStyle name="계산 29 7 5 2" xfId="27695" xr:uid="{00000000-0005-0000-0000-00006C130000}"/>
    <cellStyle name="계산 29 7 6" xfId="2480" xr:uid="{00000000-0005-0000-0000-00006D130000}"/>
    <cellStyle name="계산 29 7 6 2" xfId="27696" xr:uid="{00000000-0005-0000-0000-00006E130000}"/>
    <cellStyle name="계산 29 7 7" xfId="27687" xr:uid="{00000000-0005-0000-0000-00006F130000}"/>
    <cellStyle name="계산 29 8" xfId="2481" xr:uid="{00000000-0005-0000-0000-000070130000}"/>
    <cellStyle name="계산 29 8 2" xfId="2482" xr:uid="{00000000-0005-0000-0000-000071130000}"/>
    <cellStyle name="계산 29 8 2 2" xfId="2483" xr:uid="{00000000-0005-0000-0000-000072130000}"/>
    <cellStyle name="계산 29 8 2 2 2" xfId="27699" xr:uid="{00000000-0005-0000-0000-000073130000}"/>
    <cellStyle name="계산 29 8 2 3" xfId="2484" xr:uid="{00000000-0005-0000-0000-000074130000}"/>
    <cellStyle name="계산 29 8 2 3 2" xfId="27700" xr:uid="{00000000-0005-0000-0000-000075130000}"/>
    <cellStyle name="계산 29 8 2 4" xfId="2485" xr:uid="{00000000-0005-0000-0000-000076130000}"/>
    <cellStyle name="계산 29 8 2 4 2" xfId="27701" xr:uid="{00000000-0005-0000-0000-000077130000}"/>
    <cellStyle name="계산 29 8 2 5" xfId="2486" xr:uid="{00000000-0005-0000-0000-000078130000}"/>
    <cellStyle name="계산 29 8 2 5 2" xfId="27702" xr:uid="{00000000-0005-0000-0000-000079130000}"/>
    <cellStyle name="계산 29 8 2 6" xfId="27698" xr:uid="{00000000-0005-0000-0000-00007A130000}"/>
    <cellStyle name="계산 29 8 3" xfId="2487" xr:uid="{00000000-0005-0000-0000-00007B130000}"/>
    <cellStyle name="계산 29 8 3 2" xfId="27703" xr:uid="{00000000-0005-0000-0000-00007C130000}"/>
    <cellStyle name="계산 29 8 4" xfId="2488" xr:uid="{00000000-0005-0000-0000-00007D130000}"/>
    <cellStyle name="계산 29 8 4 2" xfId="27704" xr:uid="{00000000-0005-0000-0000-00007E130000}"/>
    <cellStyle name="계산 29 8 5" xfId="2489" xr:uid="{00000000-0005-0000-0000-00007F130000}"/>
    <cellStyle name="계산 29 8 5 2" xfId="27705" xr:uid="{00000000-0005-0000-0000-000080130000}"/>
    <cellStyle name="계산 29 8 6" xfId="2490" xr:uid="{00000000-0005-0000-0000-000081130000}"/>
    <cellStyle name="계산 29 8 6 2" xfId="27706" xr:uid="{00000000-0005-0000-0000-000082130000}"/>
    <cellStyle name="계산 29 8 7" xfId="27697" xr:uid="{00000000-0005-0000-0000-000083130000}"/>
    <cellStyle name="계산 29 9" xfId="2491" xr:uid="{00000000-0005-0000-0000-000084130000}"/>
    <cellStyle name="계산 29 9 2" xfId="2492" xr:uid="{00000000-0005-0000-0000-000085130000}"/>
    <cellStyle name="계산 29 9 2 2" xfId="27708" xr:uid="{00000000-0005-0000-0000-000086130000}"/>
    <cellStyle name="계산 29 9 3" xfId="2493" xr:uid="{00000000-0005-0000-0000-000087130000}"/>
    <cellStyle name="계산 29 9 3 2" xfId="27709" xr:uid="{00000000-0005-0000-0000-000088130000}"/>
    <cellStyle name="계산 29 9 4" xfId="2494" xr:uid="{00000000-0005-0000-0000-000089130000}"/>
    <cellStyle name="계산 29 9 4 2" xfId="27710" xr:uid="{00000000-0005-0000-0000-00008A130000}"/>
    <cellStyle name="계산 29 9 5" xfId="2495" xr:uid="{00000000-0005-0000-0000-00008B130000}"/>
    <cellStyle name="계산 29 9 5 2" xfId="27711" xr:uid="{00000000-0005-0000-0000-00008C130000}"/>
    <cellStyle name="계산 29 9 6" xfId="27707" xr:uid="{00000000-0005-0000-0000-00008D130000}"/>
    <cellStyle name="계산 3" xfId="2496" xr:uid="{00000000-0005-0000-0000-00008E130000}"/>
    <cellStyle name="계산 3 10" xfId="2497" xr:uid="{00000000-0005-0000-0000-00008F130000}"/>
    <cellStyle name="계산 3 10 2" xfId="2498" xr:uid="{00000000-0005-0000-0000-000090130000}"/>
    <cellStyle name="계산 3 10 2 2" xfId="2499" xr:uid="{00000000-0005-0000-0000-000091130000}"/>
    <cellStyle name="계산 3 10 2 2 2" xfId="27715" xr:uid="{00000000-0005-0000-0000-000092130000}"/>
    <cellStyle name="계산 3 10 2 3" xfId="2500" xr:uid="{00000000-0005-0000-0000-000093130000}"/>
    <cellStyle name="계산 3 10 2 3 2" xfId="27716" xr:uid="{00000000-0005-0000-0000-000094130000}"/>
    <cellStyle name="계산 3 10 2 4" xfId="2501" xr:uid="{00000000-0005-0000-0000-000095130000}"/>
    <cellStyle name="계산 3 10 2 4 2" xfId="27717" xr:uid="{00000000-0005-0000-0000-000096130000}"/>
    <cellStyle name="계산 3 10 2 5" xfId="2502" xr:uid="{00000000-0005-0000-0000-000097130000}"/>
    <cellStyle name="계산 3 10 2 5 2" xfId="27718" xr:uid="{00000000-0005-0000-0000-000098130000}"/>
    <cellStyle name="계산 3 10 2 6" xfId="27714" xr:uid="{00000000-0005-0000-0000-000099130000}"/>
    <cellStyle name="계산 3 10 3" xfId="2503" xr:uid="{00000000-0005-0000-0000-00009A130000}"/>
    <cellStyle name="계산 3 10 3 2" xfId="2504" xr:uid="{00000000-0005-0000-0000-00009B130000}"/>
    <cellStyle name="계산 3 10 3 2 2" xfId="27720" xr:uid="{00000000-0005-0000-0000-00009C130000}"/>
    <cellStyle name="계산 3 10 3 3" xfId="2505" xr:uid="{00000000-0005-0000-0000-00009D130000}"/>
    <cellStyle name="계산 3 10 3 3 2" xfId="27721" xr:uid="{00000000-0005-0000-0000-00009E130000}"/>
    <cellStyle name="계산 3 10 3 4" xfId="2506" xr:uid="{00000000-0005-0000-0000-00009F130000}"/>
    <cellStyle name="계산 3 10 3 4 2" xfId="27722" xr:uid="{00000000-0005-0000-0000-0000A0130000}"/>
    <cellStyle name="계산 3 10 3 5" xfId="2507" xr:uid="{00000000-0005-0000-0000-0000A1130000}"/>
    <cellStyle name="계산 3 10 3 5 2" xfId="27723" xr:uid="{00000000-0005-0000-0000-0000A2130000}"/>
    <cellStyle name="계산 3 10 3 6" xfId="27719" xr:uid="{00000000-0005-0000-0000-0000A3130000}"/>
    <cellStyle name="계산 3 10 4" xfId="2508" xr:uid="{00000000-0005-0000-0000-0000A4130000}"/>
    <cellStyle name="계산 3 10 4 2" xfId="27724" xr:uid="{00000000-0005-0000-0000-0000A5130000}"/>
    <cellStyle name="계산 3 10 5" xfId="2509" xr:uid="{00000000-0005-0000-0000-0000A6130000}"/>
    <cellStyle name="계산 3 10 5 2" xfId="27725" xr:uid="{00000000-0005-0000-0000-0000A7130000}"/>
    <cellStyle name="계산 3 10 6" xfId="2510" xr:uid="{00000000-0005-0000-0000-0000A8130000}"/>
    <cellStyle name="계산 3 10 6 2" xfId="27726" xr:uid="{00000000-0005-0000-0000-0000A9130000}"/>
    <cellStyle name="계산 3 10 7" xfId="2511" xr:uid="{00000000-0005-0000-0000-0000AA130000}"/>
    <cellStyle name="계산 3 10 7 2" xfId="27727" xr:uid="{00000000-0005-0000-0000-0000AB130000}"/>
    <cellStyle name="계산 3 10 8" xfId="27713" xr:uid="{00000000-0005-0000-0000-0000AC130000}"/>
    <cellStyle name="계산 3 11" xfId="2512" xr:uid="{00000000-0005-0000-0000-0000AD130000}"/>
    <cellStyle name="계산 3 11 2" xfId="2513" xr:uid="{00000000-0005-0000-0000-0000AE130000}"/>
    <cellStyle name="계산 3 11 2 2" xfId="27729" xr:uid="{00000000-0005-0000-0000-0000AF130000}"/>
    <cellStyle name="계산 3 11 3" xfId="2514" xr:uid="{00000000-0005-0000-0000-0000B0130000}"/>
    <cellStyle name="계산 3 11 3 2" xfId="27730" xr:uid="{00000000-0005-0000-0000-0000B1130000}"/>
    <cellStyle name="계산 3 11 4" xfId="2515" xr:uid="{00000000-0005-0000-0000-0000B2130000}"/>
    <cellStyle name="계산 3 11 4 2" xfId="27731" xr:uid="{00000000-0005-0000-0000-0000B3130000}"/>
    <cellStyle name="계산 3 11 5" xfId="2516" xr:uid="{00000000-0005-0000-0000-0000B4130000}"/>
    <cellStyle name="계산 3 11 5 2" xfId="27732" xr:uid="{00000000-0005-0000-0000-0000B5130000}"/>
    <cellStyle name="계산 3 11 6" xfId="27728" xr:uid="{00000000-0005-0000-0000-0000B6130000}"/>
    <cellStyle name="계산 3 12" xfId="2517" xr:uid="{00000000-0005-0000-0000-0000B7130000}"/>
    <cellStyle name="계산 3 12 2" xfId="2518" xr:uid="{00000000-0005-0000-0000-0000B8130000}"/>
    <cellStyle name="계산 3 12 2 2" xfId="27734" xr:uid="{00000000-0005-0000-0000-0000B9130000}"/>
    <cellStyle name="계산 3 12 3" xfId="2519" xr:uid="{00000000-0005-0000-0000-0000BA130000}"/>
    <cellStyle name="계산 3 12 3 2" xfId="27735" xr:uid="{00000000-0005-0000-0000-0000BB130000}"/>
    <cellStyle name="계산 3 12 4" xfId="2520" xr:uid="{00000000-0005-0000-0000-0000BC130000}"/>
    <cellStyle name="계산 3 12 4 2" xfId="27736" xr:uid="{00000000-0005-0000-0000-0000BD130000}"/>
    <cellStyle name="계산 3 12 5" xfId="2521" xr:uid="{00000000-0005-0000-0000-0000BE130000}"/>
    <cellStyle name="계산 3 12 5 2" xfId="27737" xr:uid="{00000000-0005-0000-0000-0000BF130000}"/>
    <cellStyle name="계산 3 12 6" xfId="27733" xr:uid="{00000000-0005-0000-0000-0000C0130000}"/>
    <cellStyle name="계산 3 13" xfId="2522" xr:uid="{00000000-0005-0000-0000-0000C1130000}"/>
    <cellStyle name="계산 3 13 2" xfId="27738" xr:uid="{00000000-0005-0000-0000-0000C2130000}"/>
    <cellStyle name="계산 3 14" xfId="2523" xr:uid="{00000000-0005-0000-0000-0000C3130000}"/>
    <cellStyle name="계산 3 14 2" xfId="27739" xr:uid="{00000000-0005-0000-0000-0000C4130000}"/>
    <cellStyle name="계산 3 15" xfId="2524" xr:uid="{00000000-0005-0000-0000-0000C5130000}"/>
    <cellStyle name="계산 3 15 2" xfId="27740" xr:uid="{00000000-0005-0000-0000-0000C6130000}"/>
    <cellStyle name="계산 3 16" xfId="2525" xr:uid="{00000000-0005-0000-0000-0000C7130000}"/>
    <cellStyle name="계산 3 16 2" xfId="27741" xr:uid="{00000000-0005-0000-0000-0000C8130000}"/>
    <cellStyle name="계산 3 17" xfId="27712" xr:uid="{00000000-0005-0000-0000-0000C9130000}"/>
    <cellStyle name="계산 3 18" xfId="50541" xr:uid="{00000000-0005-0000-0000-0000CA130000}"/>
    <cellStyle name="계산 3 2" xfId="2526" xr:uid="{00000000-0005-0000-0000-0000CB130000}"/>
    <cellStyle name="계산 3 2 2" xfId="2527" xr:uid="{00000000-0005-0000-0000-0000CC130000}"/>
    <cellStyle name="계산 3 2 2 2" xfId="2528" xr:uid="{00000000-0005-0000-0000-0000CD130000}"/>
    <cellStyle name="계산 3 2 2 2 2" xfId="2529" xr:uid="{00000000-0005-0000-0000-0000CE130000}"/>
    <cellStyle name="계산 3 2 2 2 2 2" xfId="27745" xr:uid="{00000000-0005-0000-0000-0000CF130000}"/>
    <cellStyle name="계산 3 2 2 2 3" xfId="2530" xr:uid="{00000000-0005-0000-0000-0000D0130000}"/>
    <cellStyle name="계산 3 2 2 2 3 2" xfId="27746" xr:uid="{00000000-0005-0000-0000-0000D1130000}"/>
    <cellStyle name="계산 3 2 2 2 4" xfId="2531" xr:uid="{00000000-0005-0000-0000-0000D2130000}"/>
    <cellStyle name="계산 3 2 2 2 4 2" xfId="27747" xr:uid="{00000000-0005-0000-0000-0000D3130000}"/>
    <cellStyle name="계산 3 2 2 2 5" xfId="2532" xr:uid="{00000000-0005-0000-0000-0000D4130000}"/>
    <cellStyle name="계산 3 2 2 2 5 2" xfId="27748" xr:uid="{00000000-0005-0000-0000-0000D5130000}"/>
    <cellStyle name="계산 3 2 2 2 6" xfId="27744" xr:uid="{00000000-0005-0000-0000-0000D6130000}"/>
    <cellStyle name="계산 3 2 2 3" xfId="2533" xr:uid="{00000000-0005-0000-0000-0000D7130000}"/>
    <cellStyle name="계산 3 2 2 3 2" xfId="27749" xr:uid="{00000000-0005-0000-0000-0000D8130000}"/>
    <cellStyle name="계산 3 2 2 4" xfId="2534" xr:uid="{00000000-0005-0000-0000-0000D9130000}"/>
    <cellStyle name="계산 3 2 2 4 2" xfId="27750" xr:uid="{00000000-0005-0000-0000-0000DA130000}"/>
    <cellStyle name="계산 3 2 2 5" xfId="2535" xr:uid="{00000000-0005-0000-0000-0000DB130000}"/>
    <cellStyle name="계산 3 2 2 5 2" xfId="27751" xr:uid="{00000000-0005-0000-0000-0000DC130000}"/>
    <cellStyle name="계산 3 2 2 6" xfId="2536" xr:uid="{00000000-0005-0000-0000-0000DD130000}"/>
    <cellStyle name="계산 3 2 2 6 2" xfId="27752" xr:uid="{00000000-0005-0000-0000-0000DE130000}"/>
    <cellStyle name="계산 3 2 2 7" xfId="27743" xr:uid="{00000000-0005-0000-0000-0000DF130000}"/>
    <cellStyle name="계산 3 2 3" xfId="2537" xr:uid="{00000000-0005-0000-0000-0000E0130000}"/>
    <cellStyle name="계산 3 2 3 2" xfId="2538" xr:uid="{00000000-0005-0000-0000-0000E1130000}"/>
    <cellStyle name="계산 3 2 3 2 2" xfId="27754" xr:uid="{00000000-0005-0000-0000-0000E2130000}"/>
    <cellStyle name="계산 3 2 3 3" xfId="2539" xr:uid="{00000000-0005-0000-0000-0000E3130000}"/>
    <cellStyle name="계산 3 2 3 3 2" xfId="27755" xr:uid="{00000000-0005-0000-0000-0000E4130000}"/>
    <cellStyle name="계산 3 2 3 4" xfId="2540" xr:uid="{00000000-0005-0000-0000-0000E5130000}"/>
    <cellStyle name="계산 3 2 3 4 2" xfId="27756" xr:uid="{00000000-0005-0000-0000-0000E6130000}"/>
    <cellStyle name="계산 3 2 3 5" xfId="2541" xr:uid="{00000000-0005-0000-0000-0000E7130000}"/>
    <cellStyle name="계산 3 2 3 5 2" xfId="27757" xr:uid="{00000000-0005-0000-0000-0000E8130000}"/>
    <cellStyle name="계산 3 2 3 6" xfId="27753" xr:uid="{00000000-0005-0000-0000-0000E9130000}"/>
    <cellStyle name="계산 3 2 4" xfId="2542" xr:uid="{00000000-0005-0000-0000-0000EA130000}"/>
    <cellStyle name="계산 3 2 4 2" xfId="2543" xr:uid="{00000000-0005-0000-0000-0000EB130000}"/>
    <cellStyle name="계산 3 2 4 2 2" xfId="27759" xr:uid="{00000000-0005-0000-0000-0000EC130000}"/>
    <cellStyle name="계산 3 2 4 3" xfId="27758" xr:uid="{00000000-0005-0000-0000-0000ED130000}"/>
    <cellStyle name="계산 3 2 5" xfId="2544" xr:uid="{00000000-0005-0000-0000-0000EE130000}"/>
    <cellStyle name="계산 3 2 5 2" xfId="2545" xr:uid="{00000000-0005-0000-0000-0000EF130000}"/>
    <cellStyle name="계산 3 2 5 2 2" xfId="27761" xr:uid="{00000000-0005-0000-0000-0000F0130000}"/>
    <cellStyle name="계산 3 2 5 3" xfId="27760" xr:uid="{00000000-0005-0000-0000-0000F1130000}"/>
    <cellStyle name="계산 3 2 6" xfId="2546" xr:uid="{00000000-0005-0000-0000-0000F2130000}"/>
    <cellStyle name="계산 3 2 6 2" xfId="2547" xr:uid="{00000000-0005-0000-0000-0000F3130000}"/>
    <cellStyle name="계산 3 2 6 2 2" xfId="27763" xr:uid="{00000000-0005-0000-0000-0000F4130000}"/>
    <cellStyle name="계산 3 2 6 3" xfId="27762" xr:uid="{00000000-0005-0000-0000-0000F5130000}"/>
    <cellStyle name="계산 3 2 7" xfId="2548" xr:uid="{00000000-0005-0000-0000-0000F6130000}"/>
    <cellStyle name="계산 3 2 7 2" xfId="27764" xr:uid="{00000000-0005-0000-0000-0000F7130000}"/>
    <cellStyle name="계산 3 2 8" xfId="27742" xr:uid="{00000000-0005-0000-0000-0000F8130000}"/>
    <cellStyle name="계산 3 3" xfId="2549" xr:uid="{00000000-0005-0000-0000-0000F9130000}"/>
    <cellStyle name="계산 3 3 2" xfId="2550" xr:uid="{00000000-0005-0000-0000-0000FA130000}"/>
    <cellStyle name="계산 3 3 2 2" xfId="2551" xr:uid="{00000000-0005-0000-0000-0000FB130000}"/>
    <cellStyle name="계산 3 3 2 2 2" xfId="2552" xr:uid="{00000000-0005-0000-0000-0000FC130000}"/>
    <cellStyle name="계산 3 3 2 2 2 2" xfId="27768" xr:uid="{00000000-0005-0000-0000-0000FD130000}"/>
    <cellStyle name="계산 3 3 2 2 3" xfId="2553" xr:uid="{00000000-0005-0000-0000-0000FE130000}"/>
    <cellStyle name="계산 3 3 2 2 3 2" xfId="27769" xr:uid="{00000000-0005-0000-0000-0000FF130000}"/>
    <cellStyle name="계산 3 3 2 2 4" xfId="2554" xr:uid="{00000000-0005-0000-0000-000000140000}"/>
    <cellStyle name="계산 3 3 2 2 4 2" xfId="27770" xr:uid="{00000000-0005-0000-0000-000001140000}"/>
    <cellStyle name="계산 3 3 2 2 5" xfId="2555" xr:uid="{00000000-0005-0000-0000-000002140000}"/>
    <cellStyle name="계산 3 3 2 2 5 2" xfId="27771" xr:uid="{00000000-0005-0000-0000-000003140000}"/>
    <cellStyle name="계산 3 3 2 2 6" xfId="27767" xr:uid="{00000000-0005-0000-0000-000004140000}"/>
    <cellStyle name="계산 3 3 2 3" xfId="2556" xr:uid="{00000000-0005-0000-0000-000005140000}"/>
    <cellStyle name="계산 3 3 2 3 2" xfId="27772" xr:uid="{00000000-0005-0000-0000-000006140000}"/>
    <cellStyle name="계산 3 3 2 4" xfId="2557" xr:uid="{00000000-0005-0000-0000-000007140000}"/>
    <cellStyle name="계산 3 3 2 4 2" xfId="27773" xr:uid="{00000000-0005-0000-0000-000008140000}"/>
    <cellStyle name="계산 3 3 2 5" xfId="2558" xr:uid="{00000000-0005-0000-0000-000009140000}"/>
    <cellStyle name="계산 3 3 2 5 2" xfId="27774" xr:uid="{00000000-0005-0000-0000-00000A140000}"/>
    <cellStyle name="계산 3 3 2 6" xfId="2559" xr:uid="{00000000-0005-0000-0000-00000B140000}"/>
    <cellStyle name="계산 3 3 2 6 2" xfId="27775" xr:uid="{00000000-0005-0000-0000-00000C140000}"/>
    <cellStyle name="계산 3 3 2 7" xfId="27766" xr:uid="{00000000-0005-0000-0000-00000D140000}"/>
    <cellStyle name="계산 3 3 3" xfId="2560" xr:uid="{00000000-0005-0000-0000-00000E140000}"/>
    <cellStyle name="계산 3 3 3 2" xfId="2561" xr:uid="{00000000-0005-0000-0000-00000F140000}"/>
    <cellStyle name="계산 3 3 3 2 2" xfId="27777" xr:uid="{00000000-0005-0000-0000-000010140000}"/>
    <cellStyle name="계산 3 3 3 3" xfId="2562" xr:uid="{00000000-0005-0000-0000-000011140000}"/>
    <cellStyle name="계산 3 3 3 3 2" xfId="27778" xr:uid="{00000000-0005-0000-0000-000012140000}"/>
    <cellStyle name="계산 3 3 3 4" xfId="2563" xr:uid="{00000000-0005-0000-0000-000013140000}"/>
    <cellStyle name="계산 3 3 3 4 2" xfId="27779" xr:uid="{00000000-0005-0000-0000-000014140000}"/>
    <cellStyle name="계산 3 3 3 5" xfId="2564" xr:uid="{00000000-0005-0000-0000-000015140000}"/>
    <cellStyle name="계산 3 3 3 5 2" xfId="27780" xr:uid="{00000000-0005-0000-0000-000016140000}"/>
    <cellStyle name="계산 3 3 3 6" xfId="27776" xr:uid="{00000000-0005-0000-0000-000017140000}"/>
    <cellStyle name="계산 3 3 4" xfId="2565" xr:uid="{00000000-0005-0000-0000-000018140000}"/>
    <cellStyle name="계산 3 3 4 2" xfId="2566" xr:uid="{00000000-0005-0000-0000-000019140000}"/>
    <cellStyle name="계산 3 3 4 2 2" xfId="27782" xr:uid="{00000000-0005-0000-0000-00001A140000}"/>
    <cellStyle name="계산 3 3 4 3" xfId="27781" xr:uid="{00000000-0005-0000-0000-00001B140000}"/>
    <cellStyle name="계산 3 3 5" xfId="2567" xr:uid="{00000000-0005-0000-0000-00001C140000}"/>
    <cellStyle name="계산 3 3 5 2" xfId="2568" xr:uid="{00000000-0005-0000-0000-00001D140000}"/>
    <cellStyle name="계산 3 3 5 2 2" xfId="27784" xr:uid="{00000000-0005-0000-0000-00001E140000}"/>
    <cellStyle name="계산 3 3 5 3" xfId="27783" xr:uid="{00000000-0005-0000-0000-00001F140000}"/>
    <cellStyle name="계산 3 3 6" xfId="2569" xr:uid="{00000000-0005-0000-0000-000020140000}"/>
    <cellStyle name="계산 3 3 6 2" xfId="2570" xr:uid="{00000000-0005-0000-0000-000021140000}"/>
    <cellStyle name="계산 3 3 6 2 2" xfId="27786" xr:uid="{00000000-0005-0000-0000-000022140000}"/>
    <cellStyle name="계산 3 3 6 3" xfId="27785" xr:uid="{00000000-0005-0000-0000-000023140000}"/>
    <cellStyle name="계산 3 3 7" xfId="2571" xr:uid="{00000000-0005-0000-0000-000024140000}"/>
    <cellStyle name="계산 3 3 7 2" xfId="27787" xr:uid="{00000000-0005-0000-0000-000025140000}"/>
    <cellStyle name="계산 3 3 8" xfId="27765" xr:uid="{00000000-0005-0000-0000-000026140000}"/>
    <cellStyle name="계산 3 4" xfId="2572" xr:uid="{00000000-0005-0000-0000-000027140000}"/>
    <cellStyle name="계산 3 4 2" xfId="2573" xr:uid="{00000000-0005-0000-0000-000028140000}"/>
    <cellStyle name="계산 3 4 2 2" xfId="2574" xr:uid="{00000000-0005-0000-0000-000029140000}"/>
    <cellStyle name="계산 3 4 2 2 2" xfId="27790" xr:uid="{00000000-0005-0000-0000-00002A140000}"/>
    <cellStyle name="계산 3 4 2 3" xfId="2575" xr:uid="{00000000-0005-0000-0000-00002B140000}"/>
    <cellStyle name="계산 3 4 2 3 2" xfId="27791" xr:uid="{00000000-0005-0000-0000-00002C140000}"/>
    <cellStyle name="계산 3 4 2 4" xfId="2576" xr:uid="{00000000-0005-0000-0000-00002D140000}"/>
    <cellStyle name="계산 3 4 2 4 2" xfId="27792" xr:uid="{00000000-0005-0000-0000-00002E140000}"/>
    <cellStyle name="계산 3 4 2 5" xfId="2577" xr:uid="{00000000-0005-0000-0000-00002F140000}"/>
    <cellStyle name="계산 3 4 2 5 2" xfId="27793" xr:uid="{00000000-0005-0000-0000-000030140000}"/>
    <cellStyle name="계산 3 4 2 6" xfId="27789" xr:uid="{00000000-0005-0000-0000-000031140000}"/>
    <cellStyle name="계산 3 4 3" xfId="2578" xr:uid="{00000000-0005-0000-0000-000032140000}"/>
    <cellStyle name="계산 3 4 3 2" xfId="2579" xr:uid="{00000000-0005-0000-0000-000033140000}"/>
    <cellStyle name="계산 3 4 3 2 2" xfId="27795" xr:uid="{00000000-0005-0000-0000-000034140000}"/>
    <cellStyle name="계산 3 4 3 3" xfId="2580" xr:uid="{00000000-0005-0000-0000-000035140000}"/>
    <cellStyle name="계산 3 4 3 3 2" xfId="27796" xr:uid="{00000000-0005-0000-0000-000036140000}"/>
    <cellStyle name="계산 3 4 3 4" xfId="2581" xr:uid="{00000000-0005-0000-0000-000037140000}"/>
    <cellStyle name="계산 3 4 3 4 2" xfId="27797" xr:uid="{00000000-0005-0000-0000-000038140000}"/>
    <cellStyle name="계산 3 4 3 5" xfId="2582" xr:uid="{00000000-0005-0000-0000-000039140000}"/>
    <cellStyle name="계산 3 4 3 5 2" xfId="27798" xr:uid="{00000000-0005-0000-0000-00003A140000}"/>
    <cellStyle name="계산 3 4 3 6" xfId="27794" xr:uid="{00000000-0005-0000-0000-00003B140000}"/>
    <cellStyle name="계산 3 4 4" xfId="2583" xr:uid="{00000000-0005-0000-0000-00003C140000}"/>
    <cellStyle name="계산 3 4 4 2" xfId="27799" xr:uid="{00000000-0005-0000-0000-00003D140000}"/>
    <cellStyle name="계산 3 4 5" xfId="2584" xr:uid="{00000000-0005-0000-0000-00003E140000}"/>
    <cellStyle name="계산 3 4 5 2" xfId="27800" xr:uid="{00000000-0005-0000-0000-00003F140000}"/>
    <cellStyle name="계산 3 4 6" xfId="2585" xr:uid="{00000000-0005-0000-0000-000040140000}"/>
    <cellStyle name="계산 3 4 6 2" xfId="27801" xr:uid="{00000000-0005-0000-0000-000041140000}"/>
    <cellStyle name="계산 3 4 7" xfId="2586" xr:uid="{00000000-0005-0000-0000-000042140000}"/>
    <cellStyle name="계산 3 4 7 2" xfId="27802" xr:uid="{00000000-0005-0000-0000-000043140000}"/>
    <cellStyle name="계산 3 4 8" xfId="27788" xr:uid="{00000000-0005-0000-0000-000044140000}"/>
    <cellStyle name="계산 3 5" xfId="2587" xr:uid="{00000000-0005-0000-0000-000045140000}"/>
    <cellStyle name="계산 3 5 2" xfId="2588" xr:uid="{00000000-0005-0000-0000-000046140000}"/>
    <cellStyle name="계산 3 5 2 2" xfId="2589" xr:uid="{00000000-0005-0000-0000-000047140000}"/>
    <cellStyle name="계산 3 5 2 2 2" xfId="27805" xr:uid="{00000000-0005-0000-0000-000048140000}"/>
    <cellStyle name="계산 3 5 2 3" xfId="2590" xr:uid="{00000000-0005-0000-0000-000049140000}"/>
    <cellStyle name="계산 3 5 2 3 2" xfId="27806" xr:uid="{00000000-0005-0000-0000-00004A140000}"/>
    <cellStyle name="계산 3 5 2 4" xfId="2591" xr:uid="{00000000-0005-0000-0000-00004B140000}"/>
    <cellStyle name="계산 3 5 2 4 2" xfId="27807" xr:uid="{00000000-0005-0000-0000-00004C140000}"/>
    <cellStyle name="계산 3 5 2 5" xfId="2592" xr:uid="{00000000-0005-0000-0000-00004D140000}"/>
    <cellStyle name="계산 3 5 2 5 2" xfId="27808" xr:uid="{00000000-0005-0000-0000-00004E140000}"/>
    <cellStyle name="계산 3 5 2 6" xfId="27804" xr:uid="{00000000-0005-0000-0000-00004F140000}"/>
    <cellStyle name="계산 3 5 3" xfId="2593" xr:uid="{00000000-0005-0000-0000-000050140000}"/>
    <cellStyle name="계산 3 5 3 2" xfId="2594" xr:uid="{00000000-0005-0000-0000-000051140000}"/>
    <cellStyle name="계산 3 5 3 2 2" xfId="27810" xr:uid="{00000000-0005-0000-0000-000052140000}"/>
    <cellStyle name="계산 3 5 3 3" xfId="2595" xr:uid="{00000000-0005-0000-0000-000053140000}"/>
    <cellStyle name="계산 3 5 3 3 2" xfId="27811" xr:uid="{00000000-0005-0000-0000-000054140000}"/>
    <cellStyle name="계산 3 5 3 4" xfId="2596" xr:uid="{00000000-0005-0000-0000-000055140000}"/>
    <cellStyle name="계산 3 5 3 4 2" xfId="27812" xr:uid="{00000000-0005-0000-0000-000056140000}"/>
    <cellStyle name="계산 3 5 3 5" xfId="2597" xr:uid="{00000000-0005-0000-0000-000057140000}"/>
    <cellStyle name="계산 3 5 3 5 2" xfId="27813" xr:uid="{00000000-0005-0000-0000-000058140000}"/>
    <cellStyle name="계산 3 5 3 6" xfId="27809" xr:uid="{00000000-0005-0000-0000-000059140000}"/>
    <cellStyle name="계산 3 5 4" xfId="2598" xr:uid="{00000000-0005-0000-0000-00005A140000}"/>
    <cellStyle name="계산 3 5 4 2" xfId="27814" xr:uid="{00000000-0005-0000-0000-00005B140000}"/>
    <cellStyle name="계산 3 5 5" xfId="2599" xr:uid="{00000000-0005-0000-0000-00005C140000}"/>
    <cellStyle name="계산 3 5 5 2" xfId="27815" xr:uid="{00000000-0005-0000-0000-00005D140000}"/>
    <cellStyle name="계산 3 5 6" xfId="2600" xr:uid="{00000000-0005-0000-0000-00005E140000}"/>
    <cellStyle name="계산 3 5 6 2" xfId="27816" xr:uid="{00000000-0005-0000-0000-00005F140000}"/>
    <cellStyle name="계산 3 5 7" xfId="2601" xr:uid="{00000000-0005-0000-0000-000060140000}"/>
    <cellStyle name="계산 3 5 7 2" xfId="27817" xr:uid="{00000000-0005-0000-0000-000061140000}"/>
    <cellStyle name="계산 3 5 8" xfId="27803" xr:uid="{00000000-0005-0000-0000-000062140000}"/>
    <cellStyle name="계산 3 6" xfId="2602" xr:uid="{00000000-0005-0000-0000-000063140000}"/>
    <cellStyle name="계산 3 6 2" xfId="2603" xr:uid="{00000000-0005-0000-0000-000064140000}"/>
    <cellStyle name="계산 3 6 2 2" xfId="2604" xr:uid="{00000000-0005-0000-0000-000065140000}"/>
    <cellStyle name="계산 3 6 2 2 2" xfId="27820" xr:uid="{00000000-0005-0000-0000-000066140000}"/>
    <cellStyle name="계산 3 6 2 3" xfId="2605" xr:uid="{00000000-0005-0000-0000-000067140000}"/>
    <cellStyle name="계산 3 6 2 3 2" xfId="27821" xr:uid="{00000000-0005-0000-0000-000068140000}"/>
    <cellStyle name="계산 3 6 2 4" xfId="2606" xr:uid="{00000000-0005-0000-0000-000069140000}"/>
    <cellStyle name="계산 3 6 2 4 2" xfId="27822" xr:uid="{00000000-0005-0000-0000-00006A140000}"/>
    <cellStyle name="계산 3 6 2 5" xfId="2607" xr:uid="{00000000-0005-0000-0000-00006B140000}"/>
    <cellStyle name="계산 3 6 2 5 2" xfId="27823" xr:uid="{00000000-0005-0000-0000-00006C140000}"/>
    <cellStyle name="계산 3 6 2 6" xfId="27819" xr:uid="{00000000-0005-0000-0000-00006D140000}"/>
    <cellStyle name="계산 3 6 3" xfId="2608" xr:uid="{00000000-0005-0000-0000-00006E140000}"/>
    <cellStyle name="계산 3 6 3 2" xfId="2609" xr:uid="{00000000-0005-0000-0000-00006F140000}"/>
    <cellStyle name="계산 3 6 3 2 2" xfId="27825" xr:uid="{00000000-0005-0000-0000-000070140000}"/>
    <cellStyle name="계산 3 6 3 3" xfId="2610" xr:uid="{00000000-0005-0000-0000-000071140000}"/>
    <cellStyle name="계산 3 6 3 3 2" xfId="27826" xr:uid="{00000000-0005-0000-0000-000072140000}"/>
    <cellStyle name="계산 3 6 3 4" xfId="2611" xr:uid="{00000000-0005-0000-0000-000073140000}"/>
    <cellStyle name="계산 3 6 3 4 2" xfId="27827" xr:uid="{00000000-0005-0000-0000-000074140000}"/>
    <cellStyle name="계산 3 6 3 5" xfId="2612" xr:uid="{00000000-0005-0000-0000-000075140000}"/>
    <cellStyle name="계산 3 6 3 5 2" xfId="27828" xr:uid="{00000000-0005-0000-0000-000076140000}"/>
    <cellStyle name="계산 3 6 3 6" xfId="27824" xr:uid="{00000000-0005-0000-0000-000077140000}"/>
    <cellStyle name="계산 3 6 4" xfId="2613" xr:uid="{00000000-0005-0000-0000-000078140000}"/>
    <cellStyle name="계산 3 6 4 2" xfId="27829" xr:uid="{00000000-0005-0000-0000-000079140000}"/>
    <cellStyle name="계산 3 6 5" xfId="2614" xr:uid="{00000000-0005-0000-0000-00007A140000}"/>
    <cellStyle name="계산 3 6 5 2" xfId="27830" xr:uid="{00000000-0005-0000-0000-00007B140000}"/>
    <cellStyle name="계산 3 6 6" xfId="2615" xr:uid="{00000000-0005-0000-0000-00007C140000}"/>
    <cellStyle name="계산 3 6 6 2" xfId="27831" xr:uid="{00000000-0005-0000-0000-00007D140000}"/>
    <cellStyle name="계산 3 6 7" xfId="2616" xr:uid="{00000000-0005-0000-0000-00007E140000}"/>
    <cellStyle name="계산 3 6 7 2" xfId="27832" xr:uid="{00000000-0005-0000-0000-00007F140000}"/>
    <cellStyle name="계산 3 6 8" xfId="27818" xr:uid="{00000000-0005-0000-0000-000080140000}"/>
    <cellStyle name="계산 3 7" xfId="2617" xr:uid="{00000000-0005-0000-0000-000081140000}"/>
    <cellStyle name="계산 3 7 2" xfId="2618" xr:uid="{00000000-0005-0000-0000-000082140000}"/>
    <cellStyle name="계산 3 7 2 2" xfId="2619" xr:uid="{00000000-0005-0000-0000-000083140000}"/>
    <cellStyle name="계산 3 7 2 2 2" xfId="27835" xr:uid="{00000000-0005-0000-0000-000084140000}"/>
    <cellStyle name="계산 3 7 2 3" xfId="2620" xr:uid="{00000000-0005-0000-0000-000085140000}"/>
    <cellStyle name="계산 3 7 2 3 2" xfId="27836" xr:uid="{00000000-0005-0000-0000-000086140000}"/>
    <cellStyle name="계산 3 7 2 4" xfId="2621" xr:uid="{00000000-0005-0000-0000-000087140000}"/>
    <cellStyle name="계산 3 7 2 4 2" xfId="27837" xr:uid="{00000000-0005-0000-0000-000088140000}"/>
    <cellStyle name="계산 3 7 2 5" xfId="2622" xr:uid="{00000000-0005-0000-0000-000089140000}"/>
    <cellStyle name="계산 3 7 2 5 2" xfId="27838" xr:uid="{00000000-0005-0000-0000-00008A140000}"/>
    <cellStyle name="계산 3 7 2 6" xfId="27834" xr:uid="{00000000-0005-0000-0000-00008B140000}"/>
    <cellStyle name="계산 3 7 3" xfId="2623" xr:uid="{00000000-0005-0000-0000-00008C140000}"/>
    <cellStyle name="계산 3 7 3 2" xfId="2624" xr:uid="{00000000-0005-0000-0000-00008D140000}"/>
    <cellStyle name="계산 3 7 3 2 2" xfId="27840" xr:uid="{00000000-0005-0000-0000-00008E140000}"/>
    <cellStyle name="계산 3 7 3 3" xfId="2625" xr:uid="{00000000-0005-0000-0000-00008F140000}"/>
    <cellStyle name="계산 3 7 3 3 2" xfId="27841" xr:uid="{00000000-0005-0000-0000-000090140000}"/>
    <cellStyle name="계산 3 7 3 4" xfId="2626" xr:uid="{00000000-0005-0000-0000-000091140000}"/>
    <cellStyle name="계산 3 7 3 4 2" xfId="27842" xr:uid="{00000000-0005-0000-0000-000092140000}"/>
    <cellStyle name="계산 3 7 3 5" xfId="2627" xr:uid="{00000000-0005-0000-0000-000093140000}"/>
    <cellStyle name="계산 3 7 3 5 2" xfId="27843" xr:uid="{00000000-0005-0000-0000-000094140000}"/>
    <cellStyle name="계산 3 7 3 6" xfId="27839" xr:uid="{00000000-0005-0000-0000-000095140000}"/>
    <cellStyle name="계산 3 7 4" xfId="2628" xr:uid="{00000000-0005-0000-0000-000096140000}"/>
    <cellStyle name="계산 3 7 4 2" xfId="27844" xr:uid="{00000000-0005-0000-0000-000097140000}"/>
    <cellStyle name="계산 3 7 5" xfId="2629" xr:uid="{00000000-0005-0000-0000-000098140000}"/>
    <cellStyle name="계산 3 7 5 2" xfId="27845" xr:uid="{00000000-0005-0000-0000-000099140000}"/>
    <cellStyle name="계산 3 7 6" xfId="2630" xr:uid="{00000000-0005-0000-0000-00009A140000}"/>
    <cellStyle name="계산 3 7 6 2" xfId="27846" xr:uid="{00000000-0005-0000-0000-00009B140000}"/>
    <cellStyle name="계산 3 7 7" xfId="2631" xr:uid="{00000000-0005-0000-0000-00009C140000}"/>
    <cellStyle name="계산 3 7 7 2" xfId="27847" xr:uid="{00000000-0005-0000-0000-00009D140000}"/>
    <cellStyle name="계산 3 7 8" xfId="27833" xr:uid="{00000000-0005-0000-0000-00009E140000}"/>
    <cellStyle name="계산 3 8" xfId="2632" xr:uid="{00000000-0005-0000-0000-00009F140000}"/>
    <cellStyle name="계산 3 8 2" xfId="2633" xr:uid="{00000000-0005-0000-0000-0000A0140000}"/>
    <cellStyle name="계산 3 8 2 2" xfId="2634" xr:uid="{00000000-0005-0000-0000-0000A1140000}"/>
    <cellStyle name="계산 3 8 2 2 2" xfId="27850" xr:uid="{00000000-0005-0000-0000-0000A2140000}"/>
    <cellStyle name="계산 3 8 2 3" xfId="2635" xr:uid="{00000000-0005-0000-0000-0000A3140000}"/>
    <cellStyle name="계산 3 8 2 3 2" xfId="27851" xr:uid="{00000000-0005-0000-0000-0000A4140000}"/>
    <cellStyle name="계산 3 8 2 4" xfId="2636" xr:uid="{00000000-0005-0000-0000-0000A5140000}"/>
    <cellStyle name="계산 3 8 2 4 2" xfId="27852" xr:uid="{00000000-0005-0000-0000-0000A6140000}"/>
    <cellStyle name="계산 3 8 2 5" xfId="2637" xr:uid="{00000000-0005-0000-0000-0000A7140000}"/>
    <cellStyle name="계산 3 8 2 5 2" xfId="27853" xr:uid="{00000000-0005-0000-0000-0000A8140000}"/>
    <cellStyle name="계산 3 8 2 6" xfId="27849" xr:uid="{00000000-0005-0000-0000-0000A9140000}"/>
    <cellStyle name="계산 3 8 3" xfId="2638" xr:uid="{00000000-0005-0000-0000-0000AA140000}"/>
    <cellStyle name="계산 3 8 3 2" xfId="2639" xr:uid="{00000000-0005-0000-0000-0000AB140000}"/>
    <cellStyle name="계산 3 8 3 2 2" xfId="27855" xr:uid="{00000000-0005-0000-0000-0000AC140000}"/>
    <cellStyle name="계산 3 8 3 3" xfId="2640" xr:uid="{00000000-0005-0000-0000-0000AD140000}"/>
    <cellStyle name="계산 3 8 3 3 2" xfId="27856" xr:uid="{00000000-0005-0000-0000-0000AE140000}"/>
    <cellStyle name="계산 3 8 3 4" xfId="2641" xr:uid="{00000000-0005-0000-0000-0000AF140000}"/>
    <cellStyle name="계산 3 8 3 4 2" xfId="27857" xr:uid="{00000000-0005-0000-0000-0000B0140000}"/>
    <cellStyle name="계산 3 8 3 5" xfId="2642" xr:uid="{00000000-0005-0000-0000-0000B1140000}"/>
    <cellStyle name="계산 3 8 3 5 2" xfId="27858" xr:uid="{00000000-0005-0000-0000-0000B2140000}"/>
    <cellStyle name="계산 3 8 3 6" xfId="27854" xr:uid="{00000000-0005-0000-0000-0000B3140000}"/>
    <cellStyle name="계산 3 8 4" xfId="2643" xr:uid="{00000000-0005-0000-0000-0000B4140000}"/>
    <cellStyle name="계산 3 8 4 2" xfId="27859" xr:uid="{00000000-0005-0000-0000-0000B5140000}"/>
    <cellStyle name="계산 3 8 5" xfId="2644" xr:uid="{00000000-0005-0000-0000-0000B6140000}"/>
    <cellStyle name="계산 3 8 5 2" xfId="27860" xr:uid="{00000000-0005-0000-0000-0000B7140000}"/>
    <cellStyle name="계산 3 8 6" xfId="2645" xr:uid="{00000000-0005-0000-0000-0000B8140000}"/>
    <cellStyle name="계산 3 8 6 2" xfId="27861" xr:uid="{00000000-0005-0000-0000-0000B9140000}"/>
    <cellStyle name="계산 3 8 7" xfId="2646" xr:uid="{00000000-0005-0000-0000-0000BA140000}"/>
    <cellStyle name="계산 3 8 7 2" xfId="27862" xr:uid="{00000000-0005-0000-0000-0000BB140000}"/>
    <cellStyle name="계산 3 8 8" xfId="27848" xr:uid="{00000000-0005-0000-0000-0000BC140000}"/>
    <cellStyle name="계산 3 9" xfId="2647" xr:uid="{00000000-0005-0000-0000-0000BD140000}"/>
    <cellStyle name="계산 3 9 2" xfId="2648" xr:uid="{00000000-0005-0000-0000-0000BE140000}"/>
    <cellStyle name="계산 3 9 2 2" xfId="2649" xr:uid="{00000000-0005-0000-0000-0000BF140000}"/>
    <cellStyle name="계산 3 9 2 2 2" xfId="27865" xr:uid="{00000000-0005-0000-0000-0000C0140000}"/>
    <cellStyle name="계산 3 9 2 3" xfId="2650" xr:uid="{00000000-0005-0000-0000-0000C1140000}"/>
    <cellStyle name="계산 3 9 2 3 2" xfId="27866" xr:uid="{00000000-0005-0000-0000-0000C2140000}"/>
    <cellStyle name="계산 3 9 2 4" xfId="2651" xr:uid="{00000000-0005-0000-0000-0000C3140000}"/>
    <cellStyle name="계산 3 9 2 4 2" xfId="27867" xr:uid="{00000000-0005-0000-0000-0000C4140000}"/>
    <cellStyle name="계산 3 9 2 5" xfId="2652" xr:uid="{00000000-0005-0000-0000-0000C5140000}"/>
    <cellStyle name="계산 3 9 2 5 2" xfId="27868" xr:uid="{00000000-0005-0000-0000-0000C6140000}"/>
    <cellStyle name="계산 3 9 2 6" xfId="27864" xr:uid="{00000000-0005-0000-0000-0000C7140000}"/>
    <cellStyle name="계산 3 9 3" xfId="2653" xr:uid="{00000000-0005-0000-0000-0000C8140000}"/>
    <cellStyle name="계산 3 9 3 2" xfId="2654" xr:uid="{00000000-0005-0000-0000-0000C9140000}"/>
    <cellStyle name="계산 3 9 3 2 2" xfId="27870" xr:uid="{00000000-0005-0000-0000-0000CA140000}"/>
    <cellStyle name="계산 3 9 3 3" xfId="2655" xr:uid="{00000000-0005-0000-0000-0000CB140000}"/>
    <cellStyle name="계산 3 9 3 3 2" xfId="27871" xr:uid="{00000000-0005-0000-0000-0000CC140000}"/>
    <cellStyle name="계산 3 9 3 4" xfId="2656" xr:uid="{00000000-0005-0000-0000-0000CD140000}"/>
    <cellStyle name="계산 3 9 3 4 2" xfId="27872" xr:uid="{00000000-0005-0000-0000-0000CE140000}"/>
    <cellStyle name="계산 3 9 3 5" xfId="2657" xr:uid="{00000000-0005-0000-0000-0000CF140000}"/>
    <cellStyle name="계산 3 9 3 5 2" xfId="27873" xr:uid="{00000000-0005-0000-0000-0000D0140000}"/>
    <cellStyle name="계산 3 9 3 6" xfId="27869" xr:uid="{00000000-0005-0000-0000-0000D1140000}"/>
    <cellStyle name="계산 3 9 4" xfId="2658" xr:uid="{00000000-0005-0000-0000-0000D2140000}"/>
    <cellStyle name="계산 3 9 4 2" xfId="27874" xr:uid="{00000000-0005-0000-0000-0000D3140000}"/>
    <cellStyle name="계산 3 9 5" xfId="2659" xr:uid="{00000000-0005-0000-0000-0000D4140000}"/>
    <cellStyle name="계산 3 9 5 2" xfId="27875" xr:uid="{00000000-0005-0000-0000-0000D5140000}"/>
    <cellStyle name="계산 3 9 6" xfId="2660" xr:uid="{00000000-0005-0000-0000-0000D6140000}"/>
    <cellStyle name="계산 3 9 6 2" xfId="27876" xr:uid="{00000000-0005-0000-0000-0000D7140000}"/>
    <cellStyle name="계산 3 9 7" xfId="2661" xr:uid="{00000000-0005-0000-0000-0000D8140000}"/>
    <cellStyle name="계산 3 9 7 2" xfId="27877" xr:uid="{00000000-0005-0000-0000-0000D9140000}"/>
    <cellStyle name="계산 3 9 8" xfId="27863" xr:uid="{00000000-0005-0000-0000-0000DA140000}"/>
    <cellStyle name="계산 30" xfId="2662" xr:uid="{00000000-0005-0000-0000-0000DB140000}"/>
    <cellStyle name="계산 30 10" xfId="2663" xr:uid="{00000000-0005-0000-0000-0000DC140000}"/>
    <cellStyle name="계산 30 10 2" xfId="2664" xr:uid="{00000000-0005-0000-0000-0000DD140000}"/>
    <cellStyle name="계산 30 10 2 2" xfId="27880" xr:uid="{00000000-0005-0000-0000-0000DE140000}"/>
    <cellStyle name="계산 30 10 3" xfId="27879" xr:uid="{00000000-0005-0000-0000-0000DF140000}"/>
    <cellStyle name="계산 30 11" xfId="2665" xr:uid="{00000000-0005-0000-0000-0000E0140000}"/>
    <cellStyle name="계산 30 11 2" xfId="2666" xr:uid="{00000000-0005-0000-0000-0000E1140000}"/>
    <cellStyle name="계산 30 11 2 2" xfId="27882" xr:uid="{00000000-0005-0000-0000-0000E2140000}"/>
    <cellStyle name="계산 30 11 3" xfId="27881" xr:uid="{00000000-0005-0000-0000-0000E3140000}"/>
    <cellStyle name="계산 30 12" xfId="2667" xr:uid="{00000000-0005-0000-0000-0000E4140000}"/>
    <cellStyle name="계산 30 12 2" xfId="2668" xr:uid="{00000000-0005-0000-0000-0000E5140000}"/>
    <cellStyle name="계산 30 12 2 2" xfId="27884" xr:uid="{00000000-0005-0000-0000-0000E6140000}"/>
    <cellStyle name="계산 30 12 3" xfId="27883" xr:uid="{00000000-0005-0000-0000-0000E7140000}"/>
    <cellStyle name="계산 30 13" xfId="2669" xr:uid="{00000000-0005-0000-0000-0000E8140000}"/>
    <cellStyle name="계산 30 13 2" xfId="27885" xr:uid="{00000000-0005-0000-0000-0000E9140000}"/>
    <cellStyle name="계산 30 14" xfId="27878" xr:uid="{00000000-0005-0000-0000-0000EA140000}"/>
    <cellStyle name="계산 30 2" xfId="2670" xr:uid="{00000000-0005-0000-0000-0000EB140000}"/>
    <cellStyle name="계산 30 2 2" xfId="2671" xr:uid="{00000000-0005-0000-0000-0000EC140000}"/>
    <cellStyle name="계산 30 2 2 2" xfId="2672" xr:uid="{00000000-0005-0000-0000-0000ED140000}"/>
    <cellStyle name="계산 30 2 2 2 2" xfId="2673" xr:uid="{00000000-0005-0000-0000-0000EE140000}"/>
    <cellStyle name="계산 30 2 2 2 2 2" xfId="27889" xr:uid="{00000000-0005-0000-0000-0000EF140000}"/>
    <cellStyle name="계산 30 2 2 2 3" xfId="2674" xr:uid="{00000000-0005-0000-0000-0000F0140000}"/>
    <cellStyle name="계산 30 2 2 2 3 2" xfId="27890" xr:uid="{00000000-0005-0000-0000-0000F1140000}"/>
    <cellStyle name="계산 30 2 2 2 4" xfId="2675" xr:uid="{00000000-0005-0000-0000-0000F2140000}"/>
    <cellStyle name="계산 30 2 2 2 4 2" xfId="27891" xr:uid="{00000000-0005-0000-0000-0000F3140000}"/>
    <cellStyle name="계산 30 2 2 2 5" xfId="2676" xr:uid="{00000000-0005-0000-0000-0000F4140000}"/>
    <cellStyle name="계산 30 2 2 2 5 2" xfId="27892" xr:uid="{00000000-0005-0000-0000-0000F5140000}"/>
    <cellStyle name="계산 30 2 2 2 6" xfId="27888" xr:uid="{00000000-0005-0000-0000-0000F6140000}"/>
    <cellStyle name="계산 30 2 2 3" xfId="2677" xr:uid="{00000000-0005-0000-0000-0000F7140000}"/>
    <cellStyle name="계산 30 2 2 3 2" xfId="27893" xr:uid="{00000000-0005-0000-0000-0000F8140000}"/>
    <cellStyle name="계산 30 2 2 4" xfId="2678" xr:uid="{00000000-0005-0000-0000-0000F9140000}"/>
    <cellStyle name="계산 30 2 2 4 2" xfId="27894" xr:uid="{00000000-0005-0000-0000-0000FA140000}"/>
    <cellStyle name="계산 30 2 2 5" xfId="2679" xr:uid="{00000000-0005-0000-0000-0000FB140000}"/>
    <cellStyle name="계산 30 2 2 5 2" xfId="27895" xr:uid="{00000000-0005-0000-0000-0000FC140000}"/>
    <cellStyle name="계산 30 2 2 6" xfId="2680" xr:uid="{00000000-0005-0000-0000-0000FD140000}"/>
    <cellStyle name="계산 30 2 2 6 2" xfId="27896" xr:uid="{00000000-0005-0000-0000-0000FE140000}"/>
    <cellStyle name="계산 30 2 2 7" xfId="27887" xr:uid="{00000000-0005-0000-0000-0000FF140000}"/>
    <cellStyle name="계산 30 2 3" xfId="2681" xr:uid="{00000000-0005-0000-0000-000000150000}"/>
    <cellStyle name="계산 30 2 3 2" xfId="2682" xr:uid="{00000000-0005-0000-0000-000001150000}"/>
    <cellStyle name="계산 30 2 3 2 2" xfId="27898" xr:uid="{00000000-0005-0000-0000-000002150000}"/>
    <cellStyle name="계산 30 2 3 3" xfId="2683" xr:uid="{00000000-0005-0000-0000-000003150000}"/>
    <cellStyle name="계산 30 2 3 3 2" xfId="27899" xr:uid="{00000000-0005-0000-0000-000004150000}"/>
    <cellStyle name="계산 30 2 3 4" xfId="2684" xr:uid="{00000000-0005-0000-0000-000005150000}"/>
    <cellStyle name="계산 30 2 3 4 2" xfId="27900" xr:uid="{00000000-0005-0000-0000-000006150000}"/>
    <cellStyle name="계산 30 2 3 5" xfId="2685" xr:uid="{00000000-0005-0000-0000-000007150000}"/>
    <cellStyle name="계산 30 2 3 5 2" xfId="27901" xr:uid="{00000000-0005-0000-0000-000008150000}"/>
    <cellStyle name="계산 30 2 3 6" xfId="27897" xr:uid="{00000000-0005-0000-0000-000009150000}"/>
    <cellStyle name="계산 30 2 4" xfId="2686" xr:uid="{00000000-0005-0000-0000-00000A150000}"/>
    <cellStyle name="계산 30 2 4 2" xfId="2687" xr:uid="{00000000-0005-0000-0000-00000B150000}"/>
    <cellStyle name="계산 30 2 4 2 2" xfId="27903" xr:uid="{00000000-0005-0000-0000-00000C150000}"/>
    <cellStyle name="계산 30 2 4 3" xfId="27902" xr:uid="{00000000-0005-0000-0000-00000D150000}"/>
    <cellStyle name="계산 30 2 5" xfId="2688" xr:uid="{00000000-0005-0000-0000-00000E150000}"/>
    <cellStyle name="계산 30 2 5 2" xfId="2689" xr:uid="{00000000-0005-0000-0000-00000F150000}"/>
    <cellStyle name="계산 30 2 5 2 2" xfId="27905" xr:uid="{00000000-0005-0000-0000-000010150000}"/>
    <cellStyle name="계산 30 2 5 3" xfId="27904" xr:uid="{00000000-0005-0000-0000-000011150000}"/>
    <cellStyle name="계산 30 2 6" xfId="2690" xr:uid="{00000000-0005-0000-0000-000012150000}"/>
    <cellStyle name="계산 30 2 6 2" xfId="2691" xr:uid="{00000000-0005-0000-0000-000013150000}"/>
    <cellStyle name="계산 30 2 6 2 2" xfId="27907" xr:uid="{00000000-0005-0000-0000-000014150000}"/>
    <cellStyle name="계산 30 2 6 3" xfId="27906" xr:uid="{00000000-0005-0000-0000-000015150000}"/>
    <cellStyle name="계산 30 2 7" xfId="2692" xr:uid="{00000000-0005-0000-0000-000016150000}"/>
    <cellStyle name="계산 30 2 7 2" xfId="27908" xr:uid="{00000000-0005-0000-0000-000017150000}"/>
    <cellStyle name="계산 30 2 8" xfId="27886" xr:uid="{00000000-0005-0000-0000-000018150000}"/>
    <cellStyle name="계산 30 3" xfId="2693" xr:uid="{00000000-0005-0000-0000-000019150000}"/>
    <cellStyle name="계산 30 3 2" xfId="2694" xr:uid="{00000000-0005-0000-0000-00001A150000}"/>
    <cellStyle name="계산 30 3 2 2" xfId="2695" xr:uid="{00000000-0005-0000-0000-00001B150000}"/>
    <cellStyle name="계산 30 3 2 2 2" xfId="2696" xr:uid="{00000000-0005-0000-0000-00001C150000}"/>
    <cellStyle name="계산 30 3 2 2 2 2" xfId="27912" xr:uid="{00000000-0005-0000-0000-00001D150000}"/>
    <cellStyle name="계산 30 3 2 2 3" xfId="2697" xr:uid="{00000000-0005-0000-0000-00001E150000}"/>
    <cellStyle name="계산 30 3 2 2 3 2" xfId="27913" xr:uid="{00000000-0005-0000-0000-00001F150000}"/>
    <cellStyle name="계산 30 3 2 2 4" xfId="2698" xr:uid="{00000000-0005-0000-0000-000020150000}"/>
    <cellStyle name="계산 30 3 2 2 4 2" xfId="27914" xr:uid="{00000000-0005-0000-0000-000021150000}"/>
    <cellStyle name="계산 30 3 2 2 5" xfId="2699" xr:uid="{00000000-0005-0000-0000-000022150000}"/>
    <cellStyle name="계산 30 3 2 2 5 2" xfId="27915" xr:uid="{00000000-0005-0000-0000-000023150000}"/>
    <cellStyle name="계산 30 3 2 2 6" xfId="27911" xr:uid="{00000000-0005-0000-0000-000024150000}"/>
    <cellStyle name="계산 30 3 2 3" xfId="2700" xr:uid="{00000000-0005-0000-0000-000025150000}"/>
    <cellStyle name="계산 30 3 2 3 2" xfId="27916" xr:uid="{00000000-0005-0000-0000-000026150000}"/>
    <cellStyle name="계산 30 3 2 4" xfId="2701" xr:uid="{00000000-0005-0000-0000-000027150000}"/>
    <cellStyle name="계산 30 3 2 4 2" xfId="27917" xr:uid="{00000000-0005-0000-0000-000028150000}"/>
    <cellStyle name="계산 30 3 2 5" xfId="2702" xr:uid="{00000000-0005-0000-0000-000029150000}"/>
    <cellStyle name="계산 30 3 2 5 2" xfId="27918" xr:uid="{00000000-0005-0000-0000-00002A150000}"/>
    <cellStyle name="계산 30 3 2 6" xfId="2703" xr:uid="{00000000-0005-0000-0000-00002B150000}"/>
    <cellStyle name="계산 30 3 2 6 2" xfId="27919" xr:uid="{00000000-0005-0000-0000-00002C150000}"/>
    <cellStyle name="계산 30 3 2 7" xfId="27910" xr:uid="{00000000-0005-0000-0000-00002D150000}"/>
    <cellStyle name="계산 30 3 3" xfId="2704" xr:uid="{00000000-0005-0000-0000-00002E150000}"/>
    <cellStyle name="계산 30 3 3 2" xfId="2705" xr:uid="{00000000-0005-0000-0000-00002F150000}"/>
    <cellStyle name="계산 30 3 3 2 2" xfId="27921" xr:uid="{00000000-0005-0000-0000-000030150000}"/>
    <cellStyle name="계산 30 3 3 3" xfId="2706" xr:uid="{00000000-0005-0000-0000-000031150000}"/>
    <cellStyle name="계산 30 3 3 3 2" xfId="27922" xr:uid="{00000000-0005-0000-0000-000032150000}"/>
    <cellStyle name="계산 30 3 3 4" xfId="2707" xr:uid="{00000000-0005-0000-0000-000033150000}"/>
    <cellStyle name="계산 30 3 3 4 2" xfId="27923" xr:uid="{00000000-0005-0000-0000-000034150000}"/>
    <cellStyle name="계산 30 3 3 5" xfId="2708" xr:uid="{00000000-0005-0000-0000-000035150000}"/>
    <cellStyle name="계산 30 3 3 5 2" xfId="27924" xr:uid="{00000000-0005-0000-0000-000036150000}"/>
    <cellStyle name="계산 30 3 3 6" xfId="27920" xr:uid="{00000000-0005-0000-0000-000037150000}"/>
    <cellStyle name="계산 30 3 4" xfId="2709" xr:uid="{00000000-0005-0000-0000-000038150000}"/>
    <cellStyle name="계산 30 3 4 2" xfId="2710" xr:uid="{00000000-0005-0000-0000-000039150000}"/>
    <cellStyle name="계산 30 3 4 2 2" xfId="27926" xr:uid="{00000000-0005-0000-0000-00003A150000}"/>
    <cellStyle name="계산 30 3 4 3" xfId="27925" xr:uid="{00000000-0005-0000-0000-00003B150000}"/>
    <cellStyle name="계산 30 3 5" xfId="2711" xr:uid="{00000000-0005-0000-0000-00003C150000}"/>
    <cellStyle name="계산 30 3 5 2" xfId="2712" xr:uid="{00000000-0005-0000-0000-00003D150000}"/>
    <cellStyle name="계산 30 3 5 2 2" xfId="27928" xr:uid="{00000000-0005-0000-0000-00003E150000}"/>
    <cellStyle name="계산 30 3 5 3" xfId="27927" xr:uid="{00000000-0005-0000-0000-00003F150000}"/>
    <cellStyle name="계산 30 3 6" xfId="2713" xr:uid="{00000000-0005-0000-0000-000040150000}"/>
    <cellStyle name="계산 30 3 6 2" xfId="2714" xr:uid="{00000000-0005-0000-0000-000041150000}"/>
    <cellStyle name="계산 30 3 6 2 2" xfId="27930" xr:uid="{00000000-0005-0000-0000-000042150000}"/>
    <cellStyle name="계산 30 3 6 3" xfId="27929" xr:uid="{00000000-0005-0000-0000-000043150000}"/>
    <cellStyle name="계산 30 3 7" xfId="2715" xr:uid="{00000000-0005-0000-0000-000044150000}"/>
    <cellStyle name="계산 30 3 7 2" xfId="27931" xr:uid="{00000000-0005-0000-0000-000045150000}"/>
    <cellStyle name="계산 30 3 8" xfId="27909" xr:uid="{00000000-0005-0000-0000-000046150000}"/>
    <cellStyle name="계산 30 4" xfId="2716" xr:uid="{00000000-0005-0000-0000-000047150000}"/>
    <cellStyle name="계산 30 4 2" xfId="2717" xr:uid="{00000000-0005-0000-0000-000048150000}"/>
    <cellStyle name="계산 30 4 2 2" xfId="2718" xr:uid="{00000000-0005-0000-0000-000049150000}"/>
    <cellStyle name="계산 30 4 2 2 2" xfId="27934" xr:uid="{00000000-0005-0000-0000-00004A150000}"/>
    <cellStyle name="계산 30 4 2 3" xfId="2719" xr:uid="{00000000-0005-0000-0000-00004B150000}"/>
    <cellStyle name="계산 30 4 2 3 2" xfId="27935" xr:uid="{00000000-0005-0000-0000-00004C150000}"/>
    <cellStyle name="계산 30 4 2 4" xfId="2720" xr:uid="{00000000-0005-0000-0000-00004D150000}"/>
    <cellStyle name="계산 30 4 2 4 2" xfId="27936" xr:uid="{00000000-0005-0000-0000-00004E150000}"/>
    <cellStyle name="계산 30 4 2 5" xfId="2721" xr:uid="{00000000-0005-0000-0000-00004F150000}"/>
    <cellStyle name="계산 30 4 2 5 2" xfId="27937" xr:uid="{00000000-0005-0000-0000-000050150000}"/>
    <cellStyle name="계산 30 4 2 6" xfId="27933" xr:uid="{00000000-0005-0000-0000-000051150000}"/>
    <cellStyle name="계산 30 4 3" xfId="2722" xr:uid="{00000000-0005-0000-0000-000052150000}"/>
    <cellStyle name="계산 30 4 3 2" xfId="27938" xr:uid="{00000000-0005-0000-0000-000053150000}"/>
    <cellStyle name="계산 30 4 4" xfId="2723" xr:uid="{00000000-0005-0000-0000-000054150000}"/>
    <cellStyle name="계산 30 4 4 2" xfId="27939" xr:uid="{00000000-0005-0000-0000-000055150000}"/>
    <cellStyle name="계산 30 4 5" xfId="2724" xr:uid="{00000000-0005-0000-0000-000056150000}"/>
    <cellStyle name="계산 30 4 5 2" xfId="27940" xr:uid="{00000000-0005-0000-0000-000057150000}"/>
    <cellStyle name="계산 30 4 6" xfId="2725" xr:uid="{00000000-0005-0000-0000-000058150000}"/>
    <cellStyle name="계산 30 4 6 2" xfId="27941" xr:uid="{00000000-0005-0000-0000-000059150000}"/>
    <cellStyle name="계산 30 4 7" xfId="27932" xr:uid="{00000000-0005-0000-0000-00005A150000}"/>
    <cellStyle name="계산 30 5" xfId="2726" xr:uid="{00000000-0005-0000-0000-00005B150000}"/>
    <cellStyle name="계산 30 5 2" xfId="2727" xr:uid="{00000000-0005-0000-0000-00005C150000}"/>
    <cellStyle name="계산 30 5 2 2" xfId="2728" xr:uid="{00000000-0005-0000-0000-00005D150000}"/>
    <cellStyle name="계산 30 5 2 2 2" xfId="27944" xr:uid="{00000000-0005-0000-0000-00005E150000}"/>
    <cellStyle name="계산 30 5 2 3" xfId="2729" xr:uid="{00000000-0005-0000-0000-00005F150000}"/>
    <cellStyle name="계산 30 5 2 3 2" xfId="27945" xr:uid="{00000000-0005-0000-0000-000060150000}"/>
    <cellStyle name="계산 30 5 2 4" xfId="2730" xr:uid="{00000000-0005-0000-0000-000061150000}"/>
    <cellStyle name="계산 30 5 2 4 2" xfId="27946" xr:uid="{00000000-0005-0000-0000-000062150000}"/>
    <cellStyle name="계산 30 5 2 5" xfId="2731" xr:uid="{00000000-0005-0000-0000-000063150000}"/>
    <cellStyle name="계산 30 5 2 5 2" xfId="27947" xr:uid="{00000000-0005-0000-0000-000064150000}"/>
    <cellStyle name="계산 30 5 2 6" xfId="27943" xr:uid="{00000000-0005-0000-0000-000065150000}"/>
    <cellStyle name="계산 30 5 3" xfId="2732" xr:uid="{00000000-0005-0000-0000-000066150000}"/>
    <cellStyle name="계산 30 5 3 2" xfId="27948" xr:uid="{00000000-0005-0000-0000-000067150000}"/>
    <cellStyle name="계산 30 5 4" xfId="2733" xr:uid="{00000000-0005-0000-0000-000068150000}"/>
    <cellStyle name="계산 30 5 4 2" xfId="27949" xr:uid="{00000000-0005-0000-0000-000069150000}"/>
    <cellStyle name="계산 30 5 5" xfId="2734" xr:uid="{00000000-0005-0000-0000-00006A150000}"/>
    <cellStyle name="계산 30 5 5 2" xfId="27950" xr:uid="{00000000-0005-0000-0000-00006B150000}"/>
    <cellStyle name="계산 30 5 6" xfId="2735" xr:uid="{00000000-0005-0000-0000-00006C150000}"/>
    <cellStyle name="계산 30 5 6 2" xfId="27951" xr:uid="{00000000-0005-0000-0000-00006D150000}"/>
    <cellStyle name="계산 30 5 7" xfId="27942" xr:uid="{00000000-0005-0000-0000-00006E150000}"/>
    <cellStyle name="계산 30 6" xfId="2736" xr:uid="{00000000-0005-0000-0000-00006F150000}"/>
    <cellStyle name="계산 30 6 2" xfId="2737" xr:uid="{00000000-0005-0000-0000-000070150000}"/>
    <cellStyle name="계산 30 6 2 2" xfId="2738" xr:uid="{00000000-0005-0000-0000-000071150000}"/>
    <cellStyle name="계산 30 6 2 2 2" xfId="27954" xr:uid="{00000000-0005-0000-0000-000072150000}"/>
    <cellStyle name="계산 30 6 2 3" xfId="2739" xr:uid="{00000000-0005-0000-0000-000073150000}"/>
    <cellStyle name="계산 30 6 2 3 2" xfId="27955" xr:uid="{00000000-0005-0000-0000-000074150000}"/>
    <cellStyle name="계산 30 6 2 4" xfId="2740" xr:uid="{00000000-0005-0000-0000-000075150000}"/>
    <cellStyle name="계산 30 6 2 4 2" xfId="27956" xr:uid="{00000000-0005-0000-0000-000076150000}"/>
    <cellStyle name="계산 30 6 2 5" xfId="2741" xr:uid="{00000000-0005-0000-0000-000077150000}"/>
    <cellStyle name="계산 30 6 2 5 2" xfId="27957" xr:uid="{00000000-0005-0000-0000-000078150000}"/>
    <cellStyle name="계산 30 6 2 6" xfId="27953" xr:uid="{00000000-0005-0000-0000-000079150000}"/>
    <cellStyle name="계산 30 6 3" xfId="2742" xr:uid="{00000000-0005-0000-0000-00007A150000}"/>
    <cellStyle name="계산 30 6 3 2" xfId="27958" xr:uid="{00000000-0005-0000-0000-00007B150000}"/>
    <cellStyle name="계산 30 6 4" xfId="2743" xr:uid="{00000000-0005-0000-0000-00007C150000}"/>
    <cellStyle name="계산 30 6 4 2" xfId="27959" xr:uid="{00000000-0005-0000-0000-00007D150000}"/>
    <cellStyle name="계산 30 6 5" xfId="2744" xr:uid="{00000000-0005-0000-0000-00007E150000}"/>
    <cellStyle name="계산 30 6 5 2" xfId="27960" xr:uid="{00000000-0005-0000-0000-00007F150000}"/>
    <cellStyle name="계산 30 6 6" xfId="2745" xr:uid="{00000000-0005-0000-0000-000080150000}"/>
    <cellStyle name="계산 30 6 6 2" xfId="27961" xr:uid="{00000000-0005-0000-0000-000081150000}"/>
    <cellStyle name="계산 30 6 7" xfId="27952" xr:uid="{00000000-0005-0000-0000-000082150000}"/>
    <cellStyle name="계산 30 7" xfId="2746" xr:uid="{00000000-0005-0000-0000-000083150000}"/>
    <cellStyle name="계산 30 7 2" xfId="2747" xr:uid="{00000000-0005-0000-0000-000084150000}"/>
    <cellStyle name="계산 30 7 2 2" xfId="2748" xr:uid="{00000000-0005-0000-0000-000085150000}"/>
    <cellStyle name="계산 30 7 2 2 2" xfId="27964" xr:uid="{00000000-0005-0000-0000-000086150000}"/>
    <cellStyle name="계산 30 7 2 3" xfId="2749" xr:uid="{00000000-0005-0000-0000-000087150000}"/>
    <cellStyle name="계산 30 7 2 3 2" xfId="27965" xr:uid="{00000000-0005-0000-0000-000088150000}"/>
    <cellStyle name="계산 30 7 2 4" xfId="2750" xr:uid="{00000000-0005-0000-0000-000089150000}"/>
    <cellStyle name="계산 30 7 2 4 2" xfId="27966" xr:uid="{00000000-0005-0000-0000-00008A150000}"/>
    <cellStyle name="계산 30 7 2 5" xfId="2751" xr:uid="{00000000-0005-0000-0000-00008B150000}"/>
    <cellStyle name="계산 30 7 2 5 2" xfId="27967" xr:uid="{00000000-0005-0000-0000-00008C150000}"/>
    <cellStyle name="계산 30 7 2 6" xfId="27963" xr:uid="{00000000-0005-0000-0000-00008D150000}"/>
    <cellStyle name="계산 30 7 3" xfId="2752" xr:uid="{00000000-0005-0000-0000-00008E150000}"/>
    <cellStyle name="계산 30 7 3 2" xfId="27968" xr:uid="{00000000-0005-0000-0000-00008F150000}"/>
    <cellStyle name="계산 30 7 4" xfId="2753" xr:uid="{00000000-0005-0000-0000-000090150000}"/>
    <cellStyle name="계산 30 7 4 2" xfId="27969" xr:uid="{00000000-0005-0000-0000-000091150000}"/>
    <cellStyle name="계산 30 7 5" xfId="2754" xr:uid="{00000000-0005-0000-0000-000092150000}"/>
    <cellStyle name="계산 30 7 5 2" xfId="27970" xr:uid="{00000000-0005-0000-0000-000093150000}"/>
    <cellStyle name="계산 30 7 6" xfId="2755" xr:uid="{00000000-0005-0000-0000-000094150000}"/>
    <cellStyle name="계산 30 7 6 2" xfId="27971" xr:uid="{00000000-0005-0000-0000-000095150000}"/>
    <cellStyle name="계산 30 7 7" xfId="27962" xr:uid="{00000000-0005-0000-0000-000096150000}"/>
    <cellStyle name="계산 30 8" xfId="2756" xr:uid="{00000000-0005-0000-0000-000097150000}"/>
    <cellStyle name="계산 30 8 2" xfId="2757" xr:uid="{00000000-0005-0000-0000-000098150000}"/>
    <cellStyle name="계산 30 8 2 2" xfId="2758" xr:uid="{00000000-0005-0000-0000-000099150000}"/>
    <cellStyle name="계산 30 8 2 2 2" xfId="27974" xr:uid="{00000000-0005-0000-0000-00009A150000}"/>
    <cellStyle name="계산 30 8 2 3" xfId="2759" xr:uid="{00000000-0005-0000-0000-00009B150000}"/>
    <cellStyle name="계산 30 8 2 3 2" xfId="27975" xr:uid="{00000000-0005-0000-0000-00009C150000}"/>
    <cellStyle name="계산 30 8 2 4" xfId="2760" xr:uid="{00000000-0005-0000-0000-00009D150000}"/>
    <cellStyle name="계산 30 8 2 4 2" xfId="27976" xr:uid="{00000000-0005-0000-0000-00009E150000}"/>
    <cellStyle name="계산 30 8 2 5" xfId="2761" xr:uid="{00000000-0005-0000-0000-00009F150000}"/>
    <cellStyle name="계산 30 8 2 5 2" xfId="27977" xr:uid="{00000000-0005-0000-0000-0000A0150000}"/>
    <cellStyle name="계산 30 8 2 6" xfId="27973" xr:uid="{00000000-0005-0000-0000-0000A1150000}"/>
    <cellStyle name="계산 30 8 3" xfId="2762" xr:uid="{00000000-0005-0000-0000-0000A2150000}"/>
    <cellStyle name="계산 30 8 3 2" xfId="27978" xr:uid="{00000000-0005-0000-0000-0000A3150000}"/>
    <cellStyle name="계산 30 8 4" xfId="2763" xr:uid="{00000000-0005-0000-0000-0000A4150000}"/>
    <cellStyle name="계산 30 8 4 2" xfId="27979" xr:uid="{00000000-0005-0000-0000-0000A5150000}"/>
    <cellStyle name="계산 30 8 5" xfId="2764" xr:uid="{00000000-0005-0000-0000-0000A6150000}"/>
    <cellStyle name="계산 30 8 5 2" xfId="27980" xr:uid="{00000000-0005-0000-0000-0000A7150000}"/>
    <cellStyle name="계산 30 8 6" xfId="2765" xr:uid="{00000000-0005-0000-0000-0000A8150000}"/>
    <cellStyle name="계산 30 8 6 2" xfId="27981" xr:uid="{00000000-0005-0000-0000-0000A9150000}"/>
    <cellStyle name="계산 30 8 7" xfId="27972" xr:uid="{00000000-0005-0000-0000-0000AA150000}"/>
    <cellStyle name="계산 30 9" xfId="2766" xr:uid="{00000000-0005-0000-0000-0000AB150000}"/>
    <cellStyle name="계산 30 9 2" xfId="2767" xr:uid="{00000000-0005-0000-0000-0000AC150000}"/>
    <cellStyle name="계산 30 9 2 2" xfId="27983" xr:uid="{00000000-0005-0000-0000-0000AD150000}"/>
    <cellStyle name="계산 30 9 3" xfId="2768" xr:uid="{00000000-0005-0000-0000-0000AE150000}"/>
    <cellStyle name="계산 30 9 3 2" xfId="27984" xr:uid="{00000000-0005-0000-0000-0000AF150000}"/>
    <cellStyle name="계산 30 9 4" xfId="2769" xr:uid="{00000000-0005-0000-0000-0000B0150000}"/>
    <cellStyle name="계산 30 9 4 2" xfId="27985" xr:uid="{00000000-0005-0000-0000-0000B1150000}"/>
    <cellStyle name="계산 30 9 5" xfId="2770" xr:uid="{00000000-0005-0000-0000-0000B2150000}"/>
    <cellStyle name="계산 30 9 5 2" xfId="27986" xr:uid="{00000000-0005-0000-0000-0000B3150000}"/>
    <cellStyle name="계산 30 9 6" xfId="27982" xr:uid="{00000000-0005-0000-0000-0000B4150000}"/>
    <cellStyle name="계산 31" xfId="2771" xr:uid="{00000000-0005-0000-0000-0000B5150000}"/>
    <cellStyle name="계산 31 10" xfId="2772" xr:uid="{00000000-0005-0000-0000-0000B6150000}"/>
    <cellStyle name="계산 31 10 2" xfId="2773" xr:uid="{00000000-0005-0000-0000-0000B7150000}"/>
    <cellStyle name="계산 31 10 2 2" xfId="27989" xr:uid="{00000000-0005-0000-0000-0000B8150000}"/>
    <cellStyle name="계산 31 10 3" xfId="27988" xr:uid="{00000000-0005-0000-0000-0000B9150000}"/>
    <cellStyle name="계산 31 11" xfId="2774" xr:uid="{00000000-0005-0000-0000-0000BA150000}"/>
    <cellStyle name="계산 31 11 2" xfId="2775" xr:uid="{00000000-0005-0000-0000-0000BB150000}"/>
    <cellStyle name="계산 31 11 2 2" xfId="27991" xr:uid="{00000000-0005-0000-0000-0000BC150000}"/>
    <cellStyle name="계산 31 11 3" xfId="27990" xr:uid="{00000000-0005-0000-0000-0000BD150000}"/>
    <cellStyle name="계산 31 12" xfId="2776" xr:uid="{00000000-0005-0000-0000-0000BE150000}"/>
    <cellStyle name="계산 31 12 2" xfId="2777" xr:uid="{00000000-0005-0000-0000-0000BF150000}"/>
    <cellStyle name="계산 31 12 2 2" xfId="27993" xr:uid="{00000000-0005-0000-0000-0000C0150000}"/>
    <cellStyle name="계산 31 12 3" xfId="27992" xr:uid="{00000000-0005-0000-0000-0000C1150000}"/>
    <cellStyle name="계산 31 13" xfId="2778" xr:uid="{00000000-0005-0000-0000-0000C2150000}"/>
    <cellStyle name="계산 31 13 2" xfId="27994" xr:uid="{00000000-0005-0000-0000-0000C3150000}"/>
    <cellStyle name="계산 31 14" xfId="27987" xr:uid="{00000000-0005-0000-0000-0000C4150000}"/>
    <cellStyle name="계산 31 2" xfId="2779" xr:uid="{00000000-0005-0000-0000-0000C5150000}"/>
    <cellStyle name="계산 31 2 2" xfId="2780" xr:uid="{00000000-0005-0000-0000-0000C6150000}"/>
    <cellStyle name="계산 31 2 2 2" xfId="2781" xr:uid="{00000000-0005-0000-0000-0000C7150000}"/>
    <cellStyle name="계산 31 2 2 2 2" xfId="2782" xr:uid="{00000000-0005-0000-0000-0000C8150000}"/>
    <cellStyle name="계산 31 2 2 2 2 2" xfId="27998" xr:uid="{00000000-0005-0000-0000-0000C9150000}"/>
    <cellStyle name="계산 31 2 2 2 3" xfId="2783" xr:uid="{00000000-0005-0000-0000-0000CA150000}"/>
    <cellStyle name="계산 31 2 2 2 3 2" xfId="27999" xr:uid="{00000000-0005-0000-0000-0000CB150000}"/>
    <cellStyle name="계산 31 2 2 2 4" xfId="2784" xr:uid="{00000000-0005-0000-0000-0000CC150000}"/>
    <cellStyle name="계산 31 2 2 2 4 2" xfId="28000" xr:uid="{00000000-0005-0000-0000-0000CD150000}"/>
    <cellStyle name="계산 31 2 2 2 5" xfId="2785" xr:uid="{00000000-0005-0000-0000-0000CE150000}"/>
    <cellStyle name="계산 31 2 2 2 5 2" xfId="28001" xr:uid="{00000000-0005-0000-0000-0000CF150000}"/>
    <cellStyle name="계산 31 2 2 2 6" xfId="27997" xr:uid="{00000000-0005-0000-0000-0000D0150000}"/>
    <cellStyle name="계산 31 2 2 3" xfId="2786" xr:uid="{00000000-0005-0000-0000-0000D1150000}"/>
    <cellStyle name="계산 31 2 2 3 2" xfId="28002" xr:uid="{00000000-0005-0000-0000-0000D2150000}"/>
    <cellStyle name="계산 31 2 2 4" xfId="2787" xr:uid="{00000000-0005-0000-0000-0000D3150000}"/>
    <cellStyle name="계산 31 2 2 4 2" xfId="28003" xr:uid="{00000000-0005-0000-0000-0000D4150000}"/>
    <cellStyle name="계산 31 2 2 5" xfId="2788" xr:uid="{00000000-0005-0000-0000-0000D5150000}"/>
    <cellStyle name="계산 31 2 2 5 2" xfId="28004" xr:uid="{00000000-0005-0000-0000-0000D6150000}"/>
    <cellStyle name="계산 31 2 2 6" xfId="2789" xr:uid="{00000000-0005-0000-0000-0000D7150000}"/>
    <cellStyle name="계산 31 2 2 6 2" xfId="28005" xr:uid="{00000000-0005-0000-0000-0000D8150000}"/>
    <cellStyle name="계산 31 2 2 7" xfId="27996" xr:uid="{00000000-0005-0000-0000-0000D9150000}"/>
    <cellStyle name="계산 31 2 3" xfId="2790" xr:uid="{00000000-0005-0000-0000-0000DA150000}"/>
    <cellStyle name="계산 31 2 3 2" xfId="2791" xr:uid="{00000000-0005-0000-0000-0000DB150000}"/>
    <cellStyle name="계산 31 2 3 2 2" xfId="28007" xr:uid="{00000000-0005-0000-0000-0000DC150000}"/>
    <cellStyle name="계산 31 2 3 3" xfId="2792" xr:uid="{00000000-0005-0000-0000-0000DD150000}"/>
    <cellStyle name="계산 31 2 3 3 2" xfId="28008" xr:uid="{00000000-0005-0000-0000-0000DE150000}"/>
    <cellStyle name="계산 31 2 3 4" xfId="2793" xr:uid="{00000000-0005-0000-0000-0000DF150000}"/>
    <cellStyle name="계산 31 2 3 4 2" xfId="28009" xr:uid="{00000000-0005-0000-0000-0000E0150000}"/>
    <cellStyle name="계산 31 2 3 5" xfId="2794" xr:uid="{00000000-0005-0000-0000-0000E1150000}"/>
    <cellStyle name="계산 31 2 3 5 2" xfId="28010" xr:uid="{00000000-0005-0000-0000-0000E2150000}"/>
    <cellStyle name="계산 31 2 3 6" xfId="28006" xr:uid="{00000000-0005-0000-0000-0000E3150000}"/>
    <cellStyle name="계산 31 2 4" xfId="2795" xr:uid="{00000000-0005-0000-0000-0000E4150000}"/>
    <cellStyle name="계산 31 2 4 2" xfId="2796" xr:uid="{00000000-0005-0000-0000-0000E5150000}"/>
    <cellStyle name="계산 31 2 4 2 2" xfId="28012" xr:uid="{00000000-0005-0000-0000-0000E6150000}"/>
    <cellStyle name="계산 31 2 4 3" xfId="28011" xr:uid="{00000000-0005-0000-0000-0000E7150000}"/>
    <cellStyle name="계산 31 2 5" xfId="2797" xr:uid="{00000000-0005-0000-0000-0000E8150000}"/>
    <cellStyle name="계산 31 2 5 2" xfId="2798" xr:uid="{00000000-0005-0000-0000-0000E9150000}"/>
    <cellStyle name="계산 31 2 5 2 2" xfId="28014" xr:uid="{00000000-0005-0000-0000-0000EA150000}"/>
    <cellStyle name="계산 31 2 5 3" xfId="28013" xr:uid="{00000000-0005-0000-0000-0000EB150000}"/>
    <cellStyle name="계산 31 2 6" xfId="2799" xr:uid="{00000000-0005-0000-0000-0000EC150000}"/>
    <cellStyle name="계산 31 2 6 2" xfId="2800" xr:uid="{00000000-0005-0000-0000-0000ED150000}"/>
    <cellStyle name="계산 31 2 6 2 2" xfId="28016" xr:uid="{00000000-0005-0000-0000-0000EE150000}"/>
    <cellStyle name="계산 31 2 6 3" xfId="28015" xr:uid="{00000000-0005-0000-0000-0000EF150000}"/>
    <cellStyle name="계산 31 2 7" xfId="2801" xr:uid="{00000000-0005-0000-0000-0000F0150000}"/>
    <cellStyle name="계산 31 2 7 2" xfId="28017" xr:uid="{00000000-0005-0000-0000-0000F1150000}"/>
    <cellStyle name="계산 31 2 8" xfId="27995" xr:uid="{00000000-0005-0000-0000-0000F2150000}"/>
    <cellStyle name="계산 31 3" xfId="2802" xr:uid="{00000000-0005-0000-0000-0000F3150000}"/>
    <cellStyle name="계산 31 3 2" xfId="2803" xr:uid="{00000000-0005-0000-0000-0000F4150000}"/>
    <cellStyle name="계산 31 3 2 2" xfId="2804" xr:uid="{00000000-0005-0000-0000-0000F5150000}"/>
    <cellStyle name="계산 31 3 2 2 2" xfId="2805" xr:uid="{00000000-0005-0000-0000-0000F6150000}"/>
    <cellStyle name="계산 31 3 2 2 2 2" xfId="28021" xr:uid="{00000000-0005-0000-0000-0000F7150000}"/>
    <cellStyle name="계산 31 3 2 2 3" xfId="2806" xr:uid="{00000000-0005-0000-0000-0000F8150000}"/>
    <cellStyle name="계산 31 3 2 2 3 2" xfId="28022" xr:uid="{00000000-0005-0000-0000-0000F9150000}"/>
    <cellStyle name="계산 31 3 2 2 4" xfId="2807" xr:uid="{00000000-0005-0000-0000-0000FA150000}"/>
    <cellStyle name="계산 31 3 2 2 4 2" xfId="28023" xr:uid="{00000000-0005-0000-0000-0000FB150000}"/>
    <cellStyle name="계산 31 3 2 2 5" xfId="2808" xr:uid="{00000000-0005-0000-0000-0000FC150000}"/>
    <cellStyle name="계산 31 3 2 2 5 2" xfId="28024" xr:uid="{00000000-0005-0000-0000-0000FD150000}"/>
    <cellStyle name="계산 31 3 2 2 6" xfId="28020" xr:uid="{00000000-0005-0000-0000-0000FE150000}"/>
    <cellStyle name="계산 31 3 2 3" xfId="2809" xr:uid="{00000000-0005-0000-0000-0000FF150000}"/>
    <cellStyle name="계산 31 3 2 3 2" xfId="28025" xr:uid="{00000000-0005-0000-0000-000000160000}"/>
    <cellStyle name="계산 31 3 2 4" xfId="2810" xr:uid="{00000000-0005-0000-0000-000001160000}"/>
    <cellStyle name="계산 31 3 2 4 2" xfId="28026" xr:uid="{00000000-0005-0000-0000-000002160000}"/>
    <cellStyle name="계산 31 3 2 5" xfId="2811" xr:uid="{00000000-0005-0000-0000-000003160000}"/>
    <cellStyle name="계산 31 3 2 5 2" xfId="28027" xr:uid="{00000000-0005-0000-0000-000004160000}"/>
    <cellStyle name="계산 31 3 2 6" xfId="2812" xr:uid="{00000000-0005-0000-0000-000005160000}"/>
    <cellStyle name="계산 31 3 2 6 2" xfId="28028" xr:uid="{00000000-0005-0000-0000-000006160000}"/>
    <cellStyle name="계산 31 3 2 7" xfId="28019" xr:uid="{00000000-0005-0000-0000-000007160000}"/>
    <cellStyle name="계산 31 3 3" xfId="2813" xr:uid="{00000000-0005-0000-0000-000008160000}"/>
    <cellStyle name="계산 31 3 3 2" xfId="2814" xr:uid="{00000000-0005-0000-0000-000009160000}"/>
    <cellStyle name="계산 31 3 3 2 2" xfId="28030" xr:uid="{00000000-0005-0000-0000-00000A160000}"/>
    <cellStyle name="계산 31 3 3 3" xfId="2815" xr:uid="{00000000-0005-0000-0000-00000B160000}"/>
    <cellStyle name="계산 31 3 3 3 2" xfId="28031" xr:uid="{00000000-0005-0000-0000-00000C160000}"/>
    <cellStyle name="계산 31 3 3 4" xfId="2816" xr:uid="{00000000-0005-0000-0000-00000D160000}"/>
    <cellStyle name="계산 31 3 3 4 2" xfId="28032" xr:uid="{00000000-0005-0000-0000-00000E160000}"/>
    <cellStyle name="계산 31 3 3 5" xfId="2817" xr:uid="{00000000-0005-0000-0000-00000F160000}"/>
    <cellStyle name="계산 31 3 3 5 2" xfId="28033" xr:uid="{00000000-0005-0000-0000-000010160000}"/>
    <cellStyle name="계산 31 3 3 6" xfId="28029" xr:uid="{00000000-0005-0000-0000-000011160000}"/>
    <cellStyle name="계산 31 3 4" xfId="2818" xr:uid="{00000000-0005-0000-0000-000012160000}"/>
    <cellStyle name="계산 31 3 4 2" xfId="2819" xr:uid="{00000000-0005-0000-0000-000013160000}"/>
    <cellStyle name="계산 31 3 4 2 2" xfId="28035" xr:uid="{00000000-0005-0000-0000-000014160000}"/>
    <cellStyle name="계산 31 3 4 3" xfId="28034" xr:uid="{00000000-0005-0000-0000-000015160000}"/>
    <cellStyle name="계산 31 3 5" xfId="2820" xr:uid="{00000000-0005-0000-0000-000016160000}"/>
    <cellStyle name="계산 31 3 5 2" xfId="2821" xr:uid="{00000000-0005-0000-0000-000017160000}"/>
    <cellStyle name="계산 31 3 5 2 2" xfId="28037" xr:uid="{00000000-0005-0000-0000-000018160000}"/>
    <cellStyle name="계산 31 3 5 3" xfId="28036" xr:uid="{00000000-0005-0000-0000-000019160000}"/>
    <cellStyle name="계산 31 3 6" xfId="2822" xr:uid="{00000000-0005-0000-0000-00001A160000}"/>
    <cellStyle name="계산 31 3 6 2" xfId="2823" xr:uid="{00000000-0005-0000-0000-00001B160000}"/>
    <cellStyle name="계산 31 3 6 2 2" xfId="28039" xr:uid="{00000000-0005-0000-0000-00001C160000}"/>
    <cellStyle name="계산 31 3 6 3" xfId="28038" xr:uid="{00000000-0005-0000-0000-00001D160000}"/>
    <cellStyle name="계산 31 3 7" xfId="2824" xr:uid="{00000000-0005-0000-0000-00001E160000}"/>
    <cellStyle name="계산 31 3 7 2" xfId="28040" xr:uid="{00000000-0005-0000-0000-00001F160000}"/>
    <cellStyle name="계산 31 3 8" xfId="28018" xr:uid="{00000000-0005-0000-0000-000020160000}"/>
    <cellStyle name="계산 31 4" xfId="2825" xr:uid="{00000000-0005-0000-0000-000021160000}"/>
    <cellStyle name="계산 31 4 2" xfId="2826" xr:uid="{00000000-0005-0000-0000-000022160000}"/>
    <cellStyle name="계산 31 4 2 2" xfId="2827" xr:uid="{00000000-0005-0000-0000-000023160000}"/>
    <cellStyle name="계산 31 4 2 2 2" xfId="28043" xr:uid="{00000000-0005-0000-0000-000024160000}"/>
    <cellStyle name="계산 31 4 2 3" xfId="2828" xr:uid="{00000000-0005-0000-0000-000025160000}"/>
    <cellStyle name="계산 31 4 2 3 2" xfId="28044" xr:uid="{00000000-0005-0000-0000-000026160000}"/>
    <cellStyle name="계산 31 4 2 4" xfId="2829" xr:uid="{00000000-0005-0000-0000-000027160000}"/>
    <cellStyle name="계산 31 4 2 4 2" xfId="28045" xr:uid="{00000000-0005-0000-0000-000028160000}"/>
    <cellStyle name="계산 31 4 2 5" xfId="2830" xr:uid="{00000000-0005-0000-0000-000029160000}"/>
    <cellStyle name="계산 31 4 2 5 2" xfId="28046" xr:uid="{00000000-0005-0000-0000-00002A160000}"/>
    <cellStyle name="계산 31 4 2 6" xfId="28042" xr:uid="{00000000-0005-0000-0000-00002B160000}"/>
    <cellStyle name="계산 31 4 3" xfId="2831" xr:uid="{00000000-0005-0000-0000-00002C160000}"/>
    <cellStyle name="계산 31 4 3 2" xfId="28047" xr:uid="{00000000-0005-0000-0000-00002D160000}"/>
    <cellStyle name="계산 31 4 4" xfId="2832" xr:uid="{00000000-0005-0000-0000-00002E160000}"/>
    <cellStyle name="계산 31 4 4 2" xfId="28048" xr:uid="{00000000-0005-0000-0000-00002F160000}"/>
    <cellStyle name="계산 31 4 5" xfId="2833" xr:uid="{00000000-0005-0000-0000-000030160000}"/>
    <cellStyle name="계산 31 4 5 2" xfId="28049" xr:uid="{00000000-0005-0000-0000-000031160000}"/>
    <cellStyle name="계산 31 4 6" xfId="2834" xr:uid="{00000000-0005-0000-0000-000032160000}"/>
    <cellStyle name="계산 31 4 6 2" xfId="28050" xr:uid="{00000000-0005-0000-0000-000033160000}"/>
    <cellStyle name="계산 31 4 7" xfId="28041" xr:uid="{00000000-0005-0000-0000-000034160000}"/>
    <cellStyle name="계산 31 5" xfId="2835" xr:uid="{00000000-0005-0000-0000-000035160000}"/>
    <cellStyle name="계산 31 5 2" xfId="2836" xr:uid="{00000000-0005-0000-0000-000036160000}"/>
    <cellStyle name="계산 31 5 2 2" xfId="2837" xr:uid="{00000000-0005-0000-0000-000037160000}"/>
    <cellStyle name="계산 31 5 2 2 2" xfId="28053" xr:uid="{00000000-0005-0000-0000-000038160000}"/>
    <cellStyle name="계산 31 5 2 3" xfId="2838" xr:uid="{00000000-0005-0000-0000-000039160000}"/>
    <cellStyle name="계산 31 5 2 3 2" xfId="28054" xr:uid="{00000000-0005-0000-0000-00003A160000}"/>
    <cellStyle name="계산 31 5 2 4" xfId="2839" xr:uid="{00000000-0005-0000-0000-00003B160000}"/>
    <cellStyle name="계산 31 5 2 4 2" xfId="28055" xr:uid="{00000000-0005-0000-0000-00003C160000}"/>
    <cellStyle name="계산 31 5 2 5" xfId="2840" xr:uid="{00000000-0005-0000-0000-00003D160000}"/>
    <cellStyle name="계산 31 5 2 5 2" xfId="28056" xr:uid="{00000000-0005-0000-0000-00003E160000}"/>
    <cellStyle name="계산 31 5 2 6" xfId="28052" xr:uid="{00000000-0005-0000-0000-00003F160000}"/>
    <cellStyle name="계산 31 5 3" xfId="2841" xr:uid="{00000000-0005-0000-0000-000040160000}"/>
    <cellStyle name="계산 31 5 3 2" xfId="28057" xr:uid="{00000000-0005-0000-0000-000041160000}"/>
    <cellStyle name="계산 31 5 4" xfId="2842" xr:uid="{00000000-0005-0000-0000-000042160000}"/>
    <cellStyle name="계산 31 5 4 2" xfId="28058" xr:uid="{00000000-0005-0000-0000-000043160000}"/>
    <cellStyle name="계산 31 5 5" xfId="2843" xr:uid="{00000000-0005-0000-0000-000044160000}"/>
    <cellStyle name="계산 31 5 5 2" xfId="28059" xr:uid="{00000000-0005-0000-0000-000045160000}"/>
    <cellStyle name="계산 31 5 6" xfId="2844" xr:uid="{00000000-0005-0000-0000-000046160000}"/>
    <cellStyle name="계산 31 5 6 2" xfId="28060" xr:uid="{00000000-0005-0000-0000-000047160000}"/>
    <cellStyle name="계산 31 5 7" xfId="28051" xr:uid="{00000000-0005-0000-0000-000048160000}"/>
    <cellStyle name="계산 31 6" xfId="2845" xr:uid="{00000000-0005-0000-0000-000049160000}"/>
    <cellStyle name="계산 31 6 2" xfId="2846" xr:uid="{00000000-0005-0000-0000-00004A160000}"/>
    <cellStyle name="계산 31 6 2 2" xfId="2847" xr:uid="{00000000-0005-0000-0000-00004B160000}"/>
    <cellStyle name="계산 31 6 2 2 2" xfId="28063" xr:uid="{00000000-0005-0000-0000-00004C160000}"/>
    <cellStyle name="계산 31 6 2 3" xfId="2848" xr:uid="{00000000-0005-0000-0000-00004D160000}"/>
    <cellStyle name="계산 31 6 2 3 2" xfId="28064" xr:uid="{00000000-0005-0000-0000-00004E160000}"/>
    <cellStyle name="계산 31 6 2 4" xfId="2849" xr:uid="{00000000-0005-0000-0000-00004F160000}"/>
    <cellStyle name="계산 31 6 2 4 2" xfId="28065" xr:uid="{00000000-0005-0000-0000-000050160000}"/>
    <cellStyle name="계산 31 6 2 5" xfId="2850" xr:uid="{00000000-0005-0000-0000-000051160000}"/>
    <cellStyle name="계산 31 6 2 5 2" xfId="28066" xr:uid="{00000000-0005-0000-0000-000052160000}"/>
    <cellStyle name="계산 31 6 2 6" xfId="28062" xr:uid="{00000000-0005-0000-0000-000053160000}"/>
    <cellStyle name="계산 31 6 3" xfId="2851" xr:uid="{00000000-0005-0000-0000-000054160000}"/>
    <cellStyle name="계산 31 6 3 2" xfId="28067" xr:uid="{00000000-0005-0000-0000-000055160000}"/>
    <cellStyle name="계산 31 6 4" xfId="2852" xr:uid="{00000000-0005-0000-0000-000056160000}"/>
    <cellStyle name="계산 31 6 4 2" xfId="28068" xr:uid="{00000000-0005-0000-0000-000057160000}"/>
    <cellStyle name="계산 31 6 5" xfId="2853" xr:uid="{00000000-0005-0000-0000-000058160000}"/>
    <cellStyle name="계산 31 6 5 2" xfId="28069" xr:uid="{00000000-0005-0000-0000-000059160000}"/>
    <cellStyle name="계산 31 6 6" xfId="2854" xr:uid="{00000000-0005-0000-0000-00005A160000}"/>
    <cellStyle name="계산 31 6 6 2" xfId="28070" xr:uid="{00000000-0005-0000-0000-00005B160000}"/>
    <cellStyle name="계산 31 6 7" xfId="28061" xr:uid="{00000000-0005-0000-0000-00005C160000}"/>
    <cellStyle name="계산 31 7" xfId="2855" xr:uid="{00000000-0005-0000-0000-00005D160000}"/>
    <cellStyle name="계산 31 7 2" xfId="2856" xr:uid="{00000000-0005-0000-0000-00005E160000}"/>
    <cellStyle name="계산 31 7 2 2" xfId="2857" xr:uid="{00000000-0005-0000-0000-00005F160000}"/>
    <cellStyle name="계산 31 7 2 2 2" xfId="28073" xr:uid="{00000000-0005-0000-0000-000060160000}"/>
    <cellStyle name="계산 31 7 2 3" xfId="2858" xr:uid="{00000000-0005-0000-0000-000061160000}"/>
    <cellStyle name="계산 31 7 2 3 2" xfId="28074" xr:uid="{00000000-0005-0000-0000-000062160000}"/>
    <cellStyle name="계산 31 7 2 4" xfId="2859" xr:uid="{00000000-0005-0000-0000-000063160000}"/>
    <cellStyle name="계산 31 7 2 4 2" xfId="28075" xr:uid="{00000000-0005-0000-0000-000064160000}"/>
    <cellStyle name="계산 31 7 2 5" xfId="2860" xr:uid="{00000000-0005-0000-0000-000065160000}"/>
    <cellStyle name="계산 31 7 2 5 2" xfId="28076" xr:uid="{00000000-0005-0000-0000-000066160000}"/>
    <cellStyle name="계산 31 7 2 6" xfId="28072" xr:uid="{00000000-0005-0000-0000-000067160000}"/>
    <cellStyle name="계산 31 7 3" xfId="2861" xr:uid="{00000000-0005-0000-0000-000068160000}"/>
    <cellStyle name="계산 31 7 3 2" xfId="28077" xr:uid="{00000000-0005-0000-0000-000069160000}"/>
    <cellStyle name="계산 31 7 4" xfId="2862" xr:uid="{00000000-0005-0000-0000-00006A160000}"/>
    <cellStyle name="계산 31 7 4 2" xfId="28078" xr:uid="{00000000-0005-0000-0000-00006B160000}"/>
    <cellStyle name="계산 31 7 5" xfId="2863" xr:uid="{00000000-0005-0000-0000-00006C160000}"/>
    <cellStyle name="계산 31 7 5 2" xfId="28079" xr:uid="{00000000-0005-0000-0000-00006D160000}"/>
    <cellStyle name="계산 31 7 6" xfId="2864" xr:uid="{00000000-0005-0000-0000-00006E160000}"/>
    <cellStyle name="계산 31 7 6 2" xfId="28080" xr:uid="{00000000-0005-0000-0000-00006F160000}"/>
    <cellStyle name="계산 31 7 7" xfId="28071" xr:uid="{00000000-0005-0000-0000-000070160000}"/>
    <cellStyle name="계산 31 8" xfId="2865" xr:uid="{00000000-0005-0000-0000-000071160000}"/>
    <cellStyle name="계산 31 8 2" xfId="2866" xr:uid="{00000000-0005-0000-0000-000072160000}"/>
    <cellStyle name="계산 31 8 2 2" xfId="2867" xr:uid="{00000000-0005-0000-0000-000073160000}"/>
    <cellStyle name="계산 31 8 2 2 2" xfId="28083" xr:uid="{00000000-0005-0000-0000-000074160000}"/>
    <cellStyle name="계산 31 8 2 3" xfId="2868" xr:uid="{00000000-0005-0000-0000-000075160000}"/>
    <cellStyle name="계산 31 8 2 3 2" xfId="28084" xr:uid="{00000000-0005-0000-0000-000076160000}"/>
    <cellStyle name="계산 31 8 2 4" xfId="2869" xr:uid="{00000000-0005-0000-0000-000077160000}"/>
    <cellStyle name="계산 31 8 2 4 2" xfId="28085" xr:uid="{00000000-0005-0000-0000-000078160000}"/>
    <cellStyle name="계산 31 8 2 5" xfId="2870" xr:uid="{00000000-0005-0000-0000-000079160000}"/>
    <cellStyle name="계산 31 8 2 5 2" xfId="28086" xr:uid="{00000000-0005-0000-0000-00007A160000}"/>
    <cellStyle name="계산 31 8 2 6" xfId="28082" xr:uid="{00000000-0005-0000-0000-00007B160000}"/>
    <cellStyle name="계산 31 8 3" xfId="2871" xr:uid="{00000000-0005-0000-0000-00007C160000}"/>
    <cellStyle name="계산 31 8 3 2" xfId="28087" xr:uid="{00000000-0005-0000-0000-00007D160000}"/>
    <cellStyle name="계산 31 8 4" xfId="2872" xr:uid="{00000000-0005-0000-0000-00007E160000}"/>
    <cellStyle name="계산 31 8 4 2" xfId="28088" xr:uid="{00000000-0005-0000-0000-00007F160000}"/>
    <cellStyle name="계산 31 8 5" xfId="2873" xr:uid="{00000000-0005-0000-0000-000080160000}"/>
    <cellStyle name="계산 31 8 5 2" xfId="28089" xr:uid="{00000000-0005-0000-0000-000081160000}"/>
    <cellStyle name="계산 31 8 6" xfId="2874" xr:uid="{00000000-0005-0000-0000-000082160000}"/>
    <cellStyle name="계산 31 8 6 2" xfId="28090" xr:uid="{00000000-0005-0000-0000-000083160000}"/>
    <cellStyle name="계산 31 8 7" xfId="28081" xr:uid="{00000000-0005-0000-0000-000084160000}"/>
    <cellStyle name="계산 31 9" xfId="2875" xr:uid="{00000000-0005-0000-0000-000085160000}"/>
    <cellStyle name="계산 31 9 2" xfId="2876" xr:uid="{00000000-0005-0000-0000-000086160000}"/>
    <cellStyle name="계산 31 9 2 2" xfId="28092" xr:uid="{00000000-0005-0000-0000-000087160000}"/>
    <cellStyle name="계산 31 9 3" xfId="2877" xr:uid="{00000000-0005-0000-0000-000088160000}"/>
    <cellStyle name="계산 31 9 3 2" xfId="28093" xr:uid="{00000000-0005-0000-0000-000089160000}"/>
    <cellStyle name="계산 31 9 4" xfId="2878" xr:uid="{00000000-0005-0000-0000-00008A160000}"/>
    <cellStyle name="계산 31 9 4 2" xfId="28094" xr:uid="{00000000-0005-0000-0000-00008B160000}"/>
    <cellStyle name="계산 31 9 5" xfId="2879" xr:uid="{00000000-0005-0000-0000-00008C160000}"/>
    <cellStyle name="계산 31 9 5 2" xfId="28095" xr:uid="{00000000-0005-0000-0000-00008D160000}"/>
    <cellStyle name="계산 31 9 6" xfId="28091" xr:uid="{00000000-0005-0000-0000-00008E160000}"/>
    <cellStyle name="계산 32" xfId="2880" xr:uid="{00000000-0005-0000-0000-00008F160000}"/>
    <cellStyle name="계산 32 10" xfId="2881" xr:uid="{00000000-0005-0000-0000-000090160000}"/>
    <cellStyle name="계산 32 10 2" xfId="2882" xr:uid="{00000000-0005-0000-0000-000091160000}"/>
    <cellStyle name="계산 32 10 2 2" xfId="28098" xr:uid="{00000000-0005-0000-0000-000092160000}"/>
    <cellStyle name="계산 32 10 3" xfId="28097" xr:uid="{00000000-0005-0000-0000-000093160000}"/>
    <cellStyle name="계산 32 11" xfId="2883" xr:uid="{00000000-0005-0000-0000-000094160000}"/>
    <cellStyle name="계산 32 11 2" xfId="2884" xr:uid="{00000000-0005-0000-0000-000095160000}"/>
    <cellStyle name="계산 32 11 2 2" xfId="28100" xr:uid="{00000000-0005-0000-0000-000096160000}"/>
    <cellStyle name="계산 32 11 3" xfId="28099" xr:uid="{00000000-0005-0000-0000-000097160000}"/>
    <cellStyle name="계산 32 12" xfId="2885" xr:uid="{00000000-0005-0000-0000-000098160000}"/>
    <cellStyle name="계산 32 12 2" xfId="2886" xr:uid="{00000000-0005-0000-0000-000099160000}"/>
    <cellStyle name="계산 32 12 2 2" xfId="28102" xr:uid="{00000000-0005-0000-0000-00009A160000}"/>
    <cellStyle name="계산 32 12 3" xfId="28101" xr:uid="{00000000-0005-0000-0000-00009B160000}"/>
    <cellStyle name="계산 32 13" xfId="2887" xr:uid="{00000000-0005-0000-0000-00009C160000}"/>
    <cellStyle name="계산 32 13 2" xfId="28103" xr:uid="{00000000-0005-0000-0000-00009D160000}"/>
    <cellStyle name="계산 32 14" xfId="28096" xr:uid="{00000000-0005-0000-0000-00009E160000}"/>
    <cellStyle name="계산 32 2" xfId="2888" xr:uid="{00000000-0005-0000-0000-00009F160000}"/>
    <cellStyle name="계산 32 2 2" xfId="2889" xr:uid="{00000000-0005-0000-0000-0000A0160000}"/>
    <cellStyle name="계산 32 2 2 2" xfId="2890" xr:uid="{00000000-0005-0000-0000-0000A1160000}"/>
    <cellStyle name="계산 32 2 2 2 2" xfId="2891" xr:uid="{00000000-0005-0000-0000-0000A2160000}"/>
    <cellStyle name="계산 32 2 2 2 2 2" xfId="28107" xr:uid="{00000000-0005-0000-0000-0000A3160000}"/>
    <cellStyle name="계산 32 2 2 2 3" xfId="2892" xr:uid="{00000000-0005-0000-0000-0000A4160000}"/>
    <cellStyle name="계산 32 2 2 2 3 2" xfId="28108" xr:uid="{00000000-0005-0000-0000-0000A5160000}"/>
    <cellStyle name="계산 32 2 2 2 4" xfId="2893" xr:uid="{00000000-0005-0000-0000-0000A6160000}"/>
    <cellStyle name="계산 32 2 2 2 4 2" xfId="28109" xr:uid="{00000000-0005-0000-0000-0000A7160000}"/>
    <cellStyle name="계산 32 2 2 2 5" xfId="2894" xr:uid="{00000000-0005-0000-0000-0000A8160000}"/>
    <cellStyle name="계산 32 2 2 2 5 2" xfId="28110" xr:uid="{00000000-0005-0000-0000-0000A9160000}"/>
    <cellStyle name="계산 32 2 2 2 6" xfId="28106" xr:uid="{00000000-0005-0000-0000-0000AA160000}"/>
    <cellStyle name="계산 32 2 2 3" xfId="2895" xr:uid="{00000000-0005-0000-0000-0000AB160000}"/>
    <cellStyle name="계산 32 2 2 3 2" xfId="28111" xr:uid="{00000000-0005-0000-0000-0000AC160000}"/>
    <cellStyle name="계산 32 2 2 4" xfId="2896" xr:uid="{00000000-0005-0000-0000-0000AD160000}"/>
    <cellStyle name="계산 32 2 2 4 2" xfId="28112" xr:uid="{00000000-0005-0000-0000-0000AE160000}"/>
    <cellStyle name="계산 32 2 2 5" xfId="2897" xr:uid="{00000000-0005-0000-0000-0000AF160000}"/>
    <cellStyle name="계산 32 2 2 5 2" xfId="28113" xr:uid="{00000000-0005-0000-0000-0000B0160000}"/>
    <cellStyle name="계산 32 2 2 6" xfId="2898" xr:uid="{00000000-0005-0000-0000-0000B1160000}"/>
    <cellStyle name="계산 32 2 2 6 2" xfId="28114" xr:uid="{00000000-0005-0000-0000-0000B2160000}"/>
    <cellStyle name="계산 32 2 2 7" xfId="28105" xr:uid="{00000000-0005-0000-0000-0000B3160000}"/>
    <cellStyle name="계산 32 2 3" xfId="2899" xr:uid="{00000000-0005-0000-0000-0000B4160000}"/>
    <cellStyle name="계산 32 2 3 2" xfId="2900" xr:uid="{00000000-0005-0000-0000-0000B5160000}"/>
    <cellStyle name="계산 32 2 3 2 2" xfId="28116" xr:uid="{00000000-0005-0000-0000-0000B6160000}"/>
    <cellStyle name="계산 32 2 3 3" xfId="2901" xr:uid="{00000000-0005-0000-0000-0000B7160000}"/>
    <cellStyle name="계산 32 2 3 3 2" xfId="28117" xr:uid="{00000000-0005-0000-0000-0000B8160000}"/>
    <cellStyle name="계산 32 2 3 4" xfId="2902" xr:uid="{00000000-0005-0000-0000-0000B9160000}"/>
    <cellStyle name="계산 32 2 3 4 2" xfId="28118" xr:uid="{00000000-0005-0000-0000-0000BA160000}"/>
    <cellStyle name="계산 32 2 3 5" xfId="2903" xr:uid="{00000000-0005-0000-0000-0000BB160000}"/>
    <cellStyle name="계산 32 2 3 5 2" xfId="28119" xr:uid="{00000000-0005-0000-0000-0000BC160000}"/>
    <cellStyle name="계산 32 2 3 6" xfId="28115" xr:uid="{00000000-0005-0000-0000-0000BD160000}"/>
    <cellStyle name="계산 32 2 4" xfId="2904" xr:uid="{00000000-0005-0000-0000-0000BE160000}"/>
    <cellStyle name="계산 32 2 4 2" xfId="2905" xr:uid="{00000000-0005-0000-0000-0000BF160000}"/>
    <cellStyle name="계산 32 2 4 2 2" xfId="28121" xr:uid="{00000000-0005-0000-0000-0000C0160000}"/>
    <cellStyle name="계산 32 2 4 3" xfId="28120" xr:uid="{00000000-0005-0000-0000-0000C1160000}"/>
    <cellStyle name="계산 32 2 5" xfId="2906" xr:uid="{00000000-0005-0000-0000-0000C2160000}"/>
    <cellStyle name="계산 32 2 5 2" xfId="2907" xr:uid="{00000000-0005-0000-0000-0000C3160000}"/>
    <cellStyle name="계산 32 2 5 2 2" xfId="28123" xr:uid="{00000000-0005-0000-0000-0000C4160000}"/>
    <cellStyle name="계산 32 2 5 3" xfId="28122" xr:uid="{00000000-0005-0000-0000-0000C5160000}"/>
    <cellStyle name="계산 32 2 6" xfId="2908" xr:uid="{00000000-0005-0000-0000-0000C6160000}"/>
    <cellStyle name="계산 32 2 6 2" xfId="2909" xr:uid="{00000000-0005-0000-0000-0000C7160000}"/>
    <cellStyle name="계산 32 2 6 2 2" xfId="28125" xr:uid="{00000000-0005-0000-0000-0000C8160000}"/>
    <cellStyle name="계산 32 2 6 3" xfId="28124" xr:uid="{00000000-0005-0000-0000-0000C9160000}"/>
    <cellStyle name="계산 32 2 7" xfId="2910" xr:uid="{00000000-0005-0000-0000-0000CA160000}"/>
    <cellStyle name="계산 32 2 7 2" xfId="28126" xr:uid="{00000000-0005-0000-0000-0000CB160000}"/>
    <cellStyle name="계산 32 2 8" xfId="28104" xr:uid="{00000000-0005-0000-0000-0000CC160000}"/>
    <cellStyle name="계산 32 3" xfId="2911" xr:uid="{00000000-0005-0000-0000-0000CD160000}"/>
    <cellStyle name="계산 32 3 2" xfId="2912" xr:uid="{00000000-0005-0000-0000-0000CE160000}"/>
    <cellStyle name="계산 32 3 2 2" xfId="2913" xr:uid="{00000000-0005-0000-0000-0000CF160000}"/>
    <cellStyle name="계산 32 3 2 2 2" xfId="2914" xr:uid="{00000000-0005-0000-0000-0000D0160000}"/>
    <cellStyle name="계산 32 3 2 2 2 2" xfId="28130" xr:uid="{00000000-0005-0000-0000-0000D1160000}"/>
    <cellStyle name="계산 32 3 2 2 3" xfId="2915" xr:uid="{00000000-0005-0000-0000-0000D2160000}"/>
    <cellStyle name="계산 32 3 2 2 3 2" xfId="28131" xr:uid="{00000000-0005-0000-0000-0000D3160000}"/>
    <cellStyle name="계산 32 3 2 2 4" xfId="2916" xr:uid="{00000000-0005-0000-0000-0000D4160000}"/>
    <cellStyle name="계산 32 3 2 2 4 2" xfId="28132" xr:uid="{00000000-0005-0000-0000-0000D5160000}"/>
    <cellStyle name="계산 32 3 2 2 5" xfId="2917" xr:uid="{00000000-0005-0000-0000-0000D6160000}"/>
    <cellStyle name="계산 32 3 2 2 5 2" xfId="28133" xr:uid="{00000000-0005-0000-0000-0000D7160000}"/>
    <cellStyle name="계산 32 3 2 2 6" xfId="28129" xr:uid="{00000000-0005-0000-0000-0000D8160000}"/>
    <cellStyle name="계산 32 3 2 3" xfId="2918" xr:uid="{00000000-0005-0000-0000-0000D9160000}"/>
    <cellStyle name="계산 32 3 2 3 2" xfId="28134" xr:uid="{00000000-0005-0000-0000-0000DA160000}"/>
    <cellStyle name="계산 32 3 2 4" xfId="2919" xr:uid="{00000000-0005-0000-0000-0000DB160000}"/>
    <cellStyle name="계산 32 3 2 4 2" xfId="28135" xr:uid="{00000000-0005-0000-0000-0000DC160000}"/>
    <cellStyle name="계산 32 3 2 5" xfId="2920" xr:uid="{00000000-0005-0000-0000-0000DD160000}"/>
    <cellStyle name="계산 32 3 2 5 2" xfId="28136" xr:uid="{00000000-0005-0000-0000-0000DE160000}"/>
    <cellStyle name="계산 32 3 2 6" xfId="2921" xr:uid="{00000000-0005-0000-0000-0000DF160000}"/>
    <cellStyle name="계산 32 3 2 6 2" xfId="28137" xr:uid="{00000000-0005-0000-0000-0000E0160000}"/>
    <cellStyle name="계산 32 3 2 7" xfId="28128" xr:uid="{00000000-0005-0000-0000-0000E1160000}"/>
    <cellStyle name="계산 32 3 3" xfId="2922" xr:uid="{00000000-0005-0000-0000-0000E2160000}"/>
    <cellStyle name="계산 32 3 3 2" xfId="2923" xr:uid="{00000000-0005-0000-0000-0000E3160000}"/>
    <cellStyle name="계산 32 3 3 2 2" xfId="28139" xr:uid="{00000000-0005-0000-0000-0000E4160000}"/>
    <cellStyle name="계산 32 3 3 3" xfId="2924" xr:uid="{00000000-0005-0000-0000-0000E5160000}"/>
    <cellStyle name="계산 32 3 3 3 2" xfId="28140" xr:uid="{00000000-0005-0000-0000-0000E6160000}"/>
    <cellStyle name="계산 32 3 3 4" xfId="2925" xr:uid="{00000000-0005-0000-0000-0000E7160000}"/>
    <cellStyle name="계산 32 3 3 4 2" xfId="28141" xr:uid="{00000000-0005-0000-0000-0000E8160000}"/>
    <cellStyle name="계산 32 3 3 5" xfId="2926" xr:uid="{00000000-0005-0000-0000-0000E9160000}"/>
    <cellStyle name="계산 32 3 3 5 2" xfId="28142" xr:uid="{00000000-0005-0000-0000-0000EA160000}"/>
    <cellStyle name="계산 32 3 3 6" xfId="28138" xr:uid="{00000000-0005-0000-0000-0000EB160000}"/>
    <cellStyle name="계산 32 3 4" xfId="2927" xr:uid="{00000000-0005-0000-0000-0000EC160000}"/>
    <cellStyle name="계산 32 3 4 2" xfId="2928" xr:uid="{00000000-0005-0000-0000-0000ED160000}"/>
    <cellStyle name="계산 32 3 4 2 2" xfId="28144" xr:uid="{00000000-0005-0000-0000-0000EE160000}"/>
    <cellStyle name="계산 32 3 4 3" xfId="28143" xr:uid="{00000000-0005-0000-0000-0000EF160000}"/>
    <cellStyle name="계산 32 3 5" xfId="2929" xr:uid="{00000000-0005-0000-0000-0000F0160000}"/>
    <cellStyle name="계산 32 3 5 2" xfId="2930" xr:uid="{00000000-0005-0000-0000-0000F1160000}"/>
    <cellStyle name="계산 32 3 5 2 2" xfId="28146" xr:uid="{00000000-0005-0000-0000-0000F2160000}"/>
    <cellStyle name="계산 32 3 5 3" xfId="28145" xr:uid="{00000000-0005-0000-0000-0000F3160000}"/>
    <cellStyle name="계산 32 3 6" xfId="2931" xr:uid="{00000000-0005-0000-0000-0000F4160000}"/>
    <cellStyle name="계산 32 3 6 2" xfId="2932" xr:uid="{00000000-0005-0000-0000-0000F5160000}"/>
    <cellStyle name="계산 32 3 6 2 2" xfId="28148" xr:uid="{00000000-0005-0000-0000-0000F6160000}"/>
    <cellStyle name="계산 32 3 6 3" xfId="28147" xr:uid="{00000000-0005-0000-0000-0000F7160000}"/>
    <cellStyle name="계산 32 3 7" xfId="2933" xr:uid="{00000000-0005-0000-0000-0000F8160000}"/>
    <cellStyle name="계산 32 3 7 2" xfId="28149" xr:uid="{00000000-0005-0000-0000-0000F9160000}"/>
    <cellStyle name="계산 32 3 8" xfId="28127" xr:uid="{00000000-0005-0000-0000-0000FA160000}"/>
    <cellStyle name="계산 32 4" xfId="2934" xr:uid="{00000000-0005-0000-0000-0000FB160000}"/>
    <cellStyle name="계산 32 4 2" xfId="2935" xr:uid="{00000000-0005-0000-0000-0000FC160000}"/>
    <cellStyle name="계산 32 4 2 2" xfId="2936" xr:uid="{00000000-0005-0000-0000-0000FD160000}"/>
    <cellStyle name="계산 32 4 2 2 2" xfId="28152" xr:uid="{00000000-0005-0000-0000-0000FE160000}"/>
    <cellStyle name="계산 32 4 2 3" xfId="2937" xr:uid="{00000000-0005-0000-0000-0000FF160000}"/>
    <cellStyle name="계산 32 4 2 3 2" xfId="28153" xr:uid="{00000000-0005-0000-0000-000000170000}"/>
    <cellStyle name="계산 32 4 2 4" xfId="2938" xr:uid="{00000000-0005-0000-0000-000001170000}"/>
    <cellStyle name="계산 32 4 2 4 2" xfId="28154" xr:uid="{00000000-0005-0000-0000-000002170000}"/>
    <cellStyle name="계산 32 4 2 5" xfId="2939" xr:uid="{00000000-0005-0000-0000-000003170000}"/>
    <cellStyle name="계산 32 4 2 5 2" xfId="28155" xr:uid="{00000000-0005-0000-0000-000004170000}"/>
    <cellStyle name="계산 32 4 2 6" xfId="28151" xr:uid="{00000000-0005-0000-0000-000005170000}"/>
    <cellStyle name="계산 32 4 3" xfId="2940" xr:uid="{00000000-0005-0000-0000-000006170000}"/>
    <cellStyle name="계산 32 4 3 2" xfId="28156" xr:uid="{00000000-0005-0000-0000-000007170000}"/>
    <cellStyle name="계산 32 4 4" xfId="2941" xr:uid="{00000000-0005-0000-0000-000008170000}"/>
    <cellStyle name="계산 32 4 4 2" xfId="28157" xr:uid="{00000000-0005-0000-0000-000009170000}"/>
    <cellStyle name="계산 32 4 5" xfId="2942" xr:uid="{00000000-0005-0000-0000-00000A170000}"/>
    <cellStyle name="계산 32 4 5 2" xfId="28158" xr:uid="{00000000-0005-0000-0000-00000B170000}"/>
    <cellStyle name="계산 32 4 6" xfId="2943" xr:uid="{00000000-0005-0000-0000-00000C170000}"/>
    <cellStyle name="계산 32 4 6 2" xfId="28159" xr:uid="{00000000-0005-0000-0000-00000D170000}"/>
    <cellStyle name="계산 32 4 7" xfId="28150" xr:uid="{00000000-0005-0000-0000-00000E170000}"/>
    <cellStyle name="계산 32 5" xfId="2944" xr:uid="{00000000-0005-0000-0000-00000F170000}"/>
    <cellStyle name="계산 32 5 2" xfId="2945" xr:uid="{00000000-0005-0000-0000-000010170000}"/>
    <cellStyle name="계산 32 5 2 2" xfId="2946" xr:uid="{00000000-0005-0000-0000-000011170000}"/>
    <cellStyle name="계산 32 5 2 2 2" xfId="28162" xr:uid="{00000000-0005-0000-0000-000012170000}"/>
    <cellStyle name="계산 32 5 2 3" xfId="2947" xr:uid="{00000000-0005-0000-0000-000013170000}"/>
    <cellStyle name="계산 32 5 2 3 2" xfId="28163" xr:uid="{00000000-0005-0000-0000-000014170000}"/>
    <cellStyle name="계산 32 5 2 4" xfId="2948" xr:uid="{00000000-0005-0000-0000-000015170000}"/>
    <cellStyle name="계산 32 5 2 4 2" xfId="28164" xr:uid="{00000000-0005-0000-0000-000016170000}"/>
    <cellStyle name="계산 32 5 2 5" xfId="2949" xr:uid="{00000000-0005-0000-0000-000017170000}"/>
    <cellStyle name="계산 32 5 2 5 2" xfId="28165" xr:uid="{00000000-0005-0000-0000-000018170000}"/>
    <cellStyle name="계산 32 5 2 6" xfId="28161" xr:uid="{00000000-0005-0000-0000-000019170000}"/>
    <cellStyle name="계산 32 5 3" xfId="2950" xr:uid="{00000000-0005-0000-0000-00001A170000}"/>
    <cellStyle name="계산 32 5 3 2" xfId="28166" xr:uid="{00000000-0005-0000-0000-00001B170000}"/>
    <cellStyle name="계산 32 5 4" xfId="2951" xr:uid="{00000000-0005-0000-0000-00001C170000}"/>
    <cellStyle name="계산 32 5 4 2" xfId="28167" xr:uid="{00000000-0005-0000-0000-00001D170000}"/>
    <cellStyle name="계산 32 5 5" xfId="2952" xr:uid="{00000000-0005-0000-0000-00001E170000}"/>
    <cellStyle name="계산 32 5 5 2" xfId="28168" xr:uid="{00000000-0005-0000-0000-00001F170000}"/>
    <cellStyle name="계산 32 5 6" xfId="2953" xr:uid="{00000000-0005-0000-0000-000020170000}"/>
    <cellStyle name="계산 32 5 6 2" xfId="28169" xr:uid="{00000000-0005-0000-0000-000021170000}"/>
    <cellStyle name="계산 32 5 7" xfId="28160" xr:uid="{00000000-0005-0000-0000-000022170000}"/>
    <cellStyle name="계산 32 6" xfId="2954" xr:uid="{00000000-0005-0000-0000-000023170000}"/>
    <cellStyle name="계산 32 6 2" xfId="2955" xr:uid="{00000000-0005-0000-0000-000024170000}"/>
    <cellStyle name="계산 32 6 2 2" xfId="2956" xr:uid="{00000000-0005-0000-0000-000025170000}"/>
    <cellStyle name="계산 32 6 2 2 2" xfId="28172" xr:uid="{00000000-0005-0000-0000-000026170000}"/>
    <cellStyle name="계산 32 6 2 3" xfId="2957" xr:uid="{00000000-0005-0000-0000-000027170000}"/>
    <cellStyle name="계산 32 6 2 3 2" xfId="28173" xr:uid="{00000000-0005-0000-0000-000028170000}"/>
    <cellStyle name="계산 32 6 2 4" xfId="2958" xr:uid="{00000000-0005-0000-0000-000029170000}"/>
    <cellStyle name="계산 32 6 2 4 2" xfId="28174" xr:uid="{00000000-0005-0000-0000-00002A170000}"/>
    <cellStyle name="계산 32 6 2 5" xfId="2959" xr:uid="{00000000-0005-0000-0000-00002B170000}"/>
    <cellStyle name="계산 32 6 2 5 2" xfId="28175" xr:uid="{00000000-0005-0000-0000-00002C170000}"/>
    <cellStyle name="계산 32 6 2 6" xfId="28171" xr:uid="{00000000-0005-0000-0000-00002D170000}"/>
    <cellStyle name="계산 32 6 3" xfId="2960" xr:uid="{00000000-0005-0000-0000-00002E170000}"/>
    <cellStyle name="계산 32 6 3 2" xfId="28176" xr:uid="{00000000-0005-0000-0000-00002F170000}"/>
    <cellStyle name="계산 32 6 4" xfId="2961" xr:uid="{00000000-0005-0000-0000-000030170000}"/>
    <cellStyle name="계산 32 6 4 2" xfId="28177" xr:uid="{00000000-0005-0000-0000-000031170000}"/>
    <cellStyle name="계산 32 6 5" xfId="2962" xr:uid="{00000000-0005-0000-0000-000032170000}"/>
    <cellStyle name="계산 32 6 5 2" xfId="28178" xr:uid="{00000000-0005-0000-0000-000033170000}"/>
    <cellStyle name="계산 32 6 6" xfId="2963" xr:uid="{00000000-0005-0000-0000-000034170000}"/>
    <cellStyle name="계산 32 6 6 2" xfId="28179" xr:uid="{00000000-0005-0000-0000-000035170000}"/>
    <cellStyle name="계산 32 6 7" xfId="28170" xr:uid="{00000000-0005-0000-0000-000036170000}"/>
    <cellStyle name="계산 32 7" xfId="2964" xr:uid="{00000000-0005-0000-0000-000037170000}"/>
    <cellStyle name="계산 32 7 2" xfId="2965" xr:uid="{00000000-0005-0000-0000-000038170000}"/>
    <cellStyle name="계산 32 7 2 2" xfId="2966" xr:uid="{00000000-0005-0000-0000-000039170000}"/>
    <cellStyle name="계산 32 7 2 2 2" xfId="28182" xr:uid="{00000000-0005-0000-0000-00003A170000}"/>
    <cellStyle name="계산 32 7 2 3" xfId="2967" xr:uid="{00000000-0005-0000-0000-00003B170000}"/>
    <cellStyle name="계산 32 7 2 3 2" xfId="28183" xr:uid="{00000000-0005-0000-0000-00003C170000}"/>
    <cellStyle name="계산 32 7 2 4" xfId="2968" xr:uid="{00000000-0005-0000-0000-00003D170000}"/>
    <cellStyle name="계산 32 7 2 4 2" xfId="28184" xr:uid="{00000000-0005-0000-0000-00003E170000}"/>
    <cellStyle name="계산 32 7 2 5" xfId="2969" xr:uid="{00000000-0005-0000-0000-00003F170000}"/>
    <cellStyle name="계산 32 7 2 5 2" xfId="28185" xr:uid="{00000000-0005-0000-0000-000040170000}"/>
    <cellStyle name="계산 32 7 2 6" xfId="28181" xr:uid="{00000000-0005-0000-0000-000041170000}"/>
    <cellStyle name="계산 32 7 3" xfId="2970" xr:uid="{00000000-0005-0000-0000-000042170000}"/>
    <cellStyle name="계산 32 7 3 2" xfId="28186" xr:uid="{00000000-0005-0000-0000-000043170000}"/>
    <cellStyle name="계산 32 7 4" xfId="2971" xr:uid="{00000000-0005-0000-0000-000044170000}"/>
    <cellStyle name="계산 32 7 4 2" xfId="28187" xr:uid="{00000000-0005-0000-0000-000045170000}"/>
    <cellStyle name="계산 32 7 5" xfId="2972" xr:uid="{00000000-0005-0000-0000-000046170000}"/>
    <cellStyle name="계산 32 7 5 2" xfId="28188" xr:uid="{00000000-0005-0000-0000-000047170000}"/>
    <cellStyle name="계산 32 7 6" xfId="2973" xr:uid="{00000000-0005-0000-0000-000048170000}"/>
    <cellStyle name="계산 32 7 6 2" xfId="28189" xr:uid="{00000000-0005-0000-0000-000049170000}"/>
    <cellStyle name="계산 32 7 7" xfId="28180" xr:uid="{00000000-0005-0000-0000-00004A170000}"/>
    <cellStyle name="계산 32 8" xfId="2974" xr:uid="{00000000-0005-0000-0000-00004B170000}"/>
    <cellStyle name="계산 32 8 2" xfId="2975" xr:uid="{00000000-0005-0000-0000-00004C170000}"/>
    <cellStyle name="계산 32 8 2 2" xfId="2976" xr:uid="{00000000-0005-0000-0000-00004D170000}"/>
    <cellStyle name="계산 32 8 2 2 2" xfId="28192" xr:uid="{00000000-0005-0000-0000-00004E170000}"/>
    <cellStyle name="계산 32 8 2 3" xfId="2977" xr:uid="{00000000-0005-0000-0000-00004F170000}"/>
    <cellStyle name="계산 32 8 2 3 2" xfId="28193" xr:uid="{00000000-0005-0000-0000-000050170000}"/>
    <cellStyle name="계산 32 8 2 4" xfId="2978" xr:uid="{00000000-0005-0000-0000-000051170000}"/>
    <cellStyle name="계산 32 8 2 4 2" xfId="28194" xr:uid="{00000000-0005-0000-0000-000052170000}"/>
    <cellStyle name="계산 32 8 2 5" xfId="2979" xr:uid="{00000000-0005-0000-0000-000053170000}"/>
    <cellStyle name="계산 32 8 2 5 2" xfId="28195" xr:uid="{00000000-0005-0000-0000-000054170000}"/>
    <cellStyle name="계산 32 8 2 6" xfId="28191" xr:uid="{00000000-0005-0000-0000-000055170000}"/>
    <cellStyle name="계산 32 8 3" xfId="2980" xr:uid="{00000000-0005-0000-0000-000056170000}"/>
    <cellStyle name="계산 32 8 3 2" xfId="28196" xr:uid="{00000000-0005-0000-0000-000057170000}"/>
    <cellStyle name="계산 32 8 4" xfId="2981" xr:uid="{00000000-0005-0000-0000-000058170000}"/>
    <cellStyle name="계산 32 8 4 2" xfId="28197" xr:uid="{00000000-0005-0000-0000-000059170000}"/>
    <cellStyle name="계산 32 8 5" xfId="2982" xr:uid="{00000000-0005-0000-0000-00005A170000}"/>
    <cellStyle name="계산 32 8 5 2" xfId="28198" xr:uid="{00000000-0005-0000-0000-00005B170000}"/>
    <cellStyle name="계산 32 8 6" xfId="2983" xr:uid="{00000000-0005-0000-0000-00005C170000}"/>
    <cellStyle name="계산 32 8 6 2" xfId="28199" xr:uid="{00000000-0005-0000-0000-00005D170000}"/>
    <cellStyle name="계산 32 8 7" xfId="28190" xr:uid="{00000000-0005-0000-0000-00005E170000}"/>
    <cellStyle name="계산 32 9" xfId="2984" xr:uid="{00000000-0005-0000-0000-00005F170000}"/>
    <cellStyle name="계산 32 9 2" xfId="2985" xr:uid="{00000000-0005-0000-0000-000060170000}"/>
    <cellStyle name="계산 32 9 2 2" xfId="28201" xr:uid="{00000000-0005-0000-0000-000061170000}"/>
    <cellStyle name="계산 32 9 3" xfId="2986" xr:uid="{00000000-0005-0000-0000-000062170000}"/>
    <cellStyle name="계산 32 9 3 2" xfId="28202" xr:uid="{00000000-0005-0000-0000-000063170000}"/>
    <cellStyle name="계산 32 9 4" xfId="2987" xr:uid="{00000000-0005-0000-0000-000064170000}"/>
    <cellStyle name="계산 32 9 4 2" xfId="28203" xr:uid="{00000000-0005-0000-0000-000065170000}"/>
    <cellStyle name="계산 32 9 5" xfId="2988" xr:uid="{00000000-0005-0000-0000-000066170000}"/>
    <cellStyle name="계산 32 9 5 2" xfId="28204" xr:uid="{00000000-0005-0000-0000-000067170000}"/>
    <cellStyle name="계산 32 9 6" xfId="28200" xr:uid="{00000000-0005-0000-0000-000068170000}"/>
    <cellStyle name="계산 33" xfId="2989" xr:uid="{00000000-0005-0000-0000-000069170000}"/>
    <cellStyle name="계산 33 10" xfId="2990" xr:uid="{00000000-0005-0000-0000-00006A170000}"/>
    <cellStyle name="계산 33 10 2" xfId="2991" xr:uid="{00000000-0005-0000-0000-00006B170000}"/>
    <cellStyle name="계산 33 10 2 2" xfId="28207" xr:uid="{00000000-0005-0000-0000-00006C170000}"/>
    <cellStyle name="계산 33 10 3" xfId="28206" xr:uid="{00000000-0005-0000-0000-00006D170000}"/>
    <cellStyle name="계산 33 11" xfId="2992" xr:uid="{00000000-0005-0000-0000-00006E170000}"/>
    <cellStyle name="계산 33 11 2" xfId="2993" xr:uid="{00000000-0005-0000-0000-00006F170000}"/>
    <cellStyle name="계산 33 11 2 2" xfId="28209" xr:uid="{00000000-0005-0000-0000-000070170000}"/>
    <cellStyle name="계산 33 11 3" xfId="28208" xr:uid="{00000000-0005-0000-0000-000071170000}"/>
    <cellStyle name="계산 33 12" xfId="2994" xr:uid="{00000000-0005-0000-0000-000072170000}"/>
    <cellStyle name="계산 33 12 2" xfId="2995" xr:uid="{00000000-0005-0000-0000-000073170000}"/>
    <cellStyle name="계산 33 12 2 2" xfId="28211" xr:uid="{00000000-0005-0000-0000-000074170000}"/>
    <cellStyle name="계산 33 12 3" xfId="28210" xr:uid="{00000000-0005-0000-0000-000075170000}"/>
    <cellStyle name="계산 33 13" xfId="2996" xr:uid="{00000000-0005-0000-0000-000076170000}"/>
    <cellStyle name="계산 33 13 2" xfId="28212" xr:uid="{00000000-0005-0000-0000-000077170000}"/>
    <cellStyle name="계산 33 14" xfId="28205" xr:uid="{00000000-0005-0000-0000-000078170000}"/>
    <cellStyle name="계산 33 2" xfId="2997" xr:uid="{00000000-0005-0000-0000-000079170000}"/>
    <cellStyle name="계산 33 2 2" xfId="2998" xr:uid="{00000000-0005-0000-0000-00007A170000}"/>
    <cellStyle name="계산 33 2 2 2" xfId="2999" xr:uid="{00000000-0005-0000-0000-00007B170000}"/>
    <cellStyle name="계산 33 2 2 2 2" xfId="3000" xr:uid="{00000000-0005-0000-0000-00007C170000}"/>
    <cellStyle name="계산 33 2 2 2 2 2" xfId="28216" xr:uid="{00000000-0005-0000-0000-00007D170000}"/>
    <cellStyle name="계산 33 2 2 2 3" xfId="3001" xr:uid="{00000000-0005-0000-0000-00007E170000}"/>
    <cellStyle name="계산 33 2 2 2 3 2" xfId="28217" xr:uid="{00000000-0005-0000-0000-00007F170000}"/>
    <cellStyle name="계산 33 2 2 2 4" xfId="3002" xr:uid="{00000000-0005-0000-0000-000080170000}"/>
    <cellStyle name="계산 33 2 2 2 4 2" xfId="28218" xr:uid="{00000000-0005-0000-0000-000081170000}"/>
    <cellStyle name="계산 33 2 2 2 5" xfId="3003" xr:uid="{00000000-0005-0000-0000-000082170000}"/>
    <cellStyle name="계산 33 2 2 2 5 2" xfId="28219" xr:uid="{00000000-0005-0000-0000-000083170000}"/>
    <cellStyle name="계산 33 2 2 2 6" xfId="28215" xr:uid="{00000000-0005-0000-0000-000084170000}"/>
    <cellStyle name="계산 33 2 2 3" xfId="3004" xr:uid="{00000000-0005-0000-0000-000085170000}"/>
    <cellStyle name="계산 33 2 2 3 2" xfId="28220" xr:uid="{00000000-0005-0000-0000-000086170000}"/>
    <cellStyle name="계산 33 2 2 4" xfId="3005" xr:uid="{00000000-0005-0000-0000-000087170000}"/>
    <cellStyle name="계산 33 2 2 4 2" xfId="28221" xr:uid="{00000000-0005-0000-0000-000088170000}"/>
    <cellStyle name="계산 33 2 2 5" xfId="3006" xr:uid="{00000000-0005-0000-0000-000089170000}"/>
    <cellStyle name="계산 33 2 2 5 2" xfId="28222" xr:uid="{00000000-0005-0000-0000-00008A170000}"/>
    <cellStyle name="계산 33 2 2 6" xfId="3007" xr:uid="{00000000-0005-0000-0000-00008B170000}"/>
    <cellStyle name="계산 33 2 2 6 2" xfId="28223" xr:uid="{00000000-0005-0000-0000-00008C170000}"/>
    <cellStyle name="계산 33 2 2 7" xfId="28214" xr:uid="{00000000-0005-0000-0000-00008D170000}"/>
    <cellStyle name="계산 33 2 3" xfId="3008" xr:uid="{00000000-0005-0000-0000-00008E170000}"/>
    <cellStyle name="계산 33 2 3 2" xfId="3009" xr:uid="{00000000-0005-0000-0000-00008F170000}"/>
    <cellStyle name="계산 33 2 3 2 2" xfId="28225" xr:uid="{00000000-0005-0000-0000-000090170000}"/>
    <cellStyle name="계산 33 2 3 3" xfId="3010" xr:uid="{00000000-0005-0000-0000-000091170000}"/>
    <cellStyle name="계산 33 2 3 3 2" xfId="28226" xr:uid="{00000000-0005-0000-0000-000092170000}"/>
    <cellStyle name="계산 33 2 3 4" xfId="3011" xr:uid="{00000000-0005-0000-0000-000093170000}"/>
    <cellStyle name="계산 33 2 3 4 2" xfId="28227" xr:uid="{00000000-0005-0000-0000-000094170000}"/>
    <cellStyle name="계산 33 2 3 5" xfId="3012" xr:uid="{00000000-0005-0000-0000-000095170000}"/>
    <cellStyle name="계산 33 2 3 5 2" xfId="28228" xr:uid="{00000000-0005-0000-0000-000096170000}"/>
    <cellStyle name="계산 33 2 3 6" xfId="28224" xr:uid="{00000000-0005-0000-0000-000097170000}"/>
    <cellStyle name="계산 33 2 4" xfId="3013" xr:uid="{00000000-0005-0000-0000-000098170000}"/>
    <cellStyle name="계산 33 2 4 2" xfId="3014" xr:uid="{00000000-0005-0000-0000-000099170000}"/>
    <cellStyle name="계산 33 2 4 2 2" xfId="28230" xr:uid="{00000000-0005-0000-0000-00009A170000}"/>
    <cellStyle name="계산 33 2 4 3" xfId="28229" xr:uid="{00000000-0005-0000-0000-00009B170000}"/>
    <cellStyle name="계산 33 2 5" xfId="3015" xr:uid="{00000000-0005-0000-0000-00009C170000}"/>
    <cellStyle name="계산 33 2 5 2" xfId="3016" xr:uid="{00000000-0005-0000-0000-00009D170000}"/>
    <cellStyle name="계산 33 2 5 2 2" xfId="28232" xr:uid="{00000000-0005-0000-0000-00009E170000}"/>
    <cellStyle name="계산 33 2 5 3" xfId="28231" xr:uid="{00000000-0005-0000-0000-00009F170000}"/>
    <cellStyle name="계산 33 2 6" xfId="3017" xr:uid="{00000000-0005-0000-0000-0000A0170000}"/>
    <cellStyle name="계산 33 2 6 2" xfId="3018" xr:uid="{00000000-0005-0000-0000-0000A1170000}"/>
    <cellStyle name="계산 33 2 6 2 2" xfId="28234" xr:uid="{00000000-0005-0000-0000-0000A2170000}"/>
    <cellStyle name="계산 33 2 6 3" xfId="28233" xr:uid="{00000000-0005-0000-0000-0000A3170000}"/>
    <cellStyle name="계산 33 2 7" xfId="3019" xr:uid="{00000000-0005-0000-0000-0000A4170000}"/>
    <cellStyle name="계산 33 2 7 2" xfId="28235" xr:uid="{00000000-0005-0000-0000-0000A5170000}"/>
    <cellStyle name="계산 33 2 8" xfId="28213" xr:uid="{00000000-0005-0000-0000-0000A6170000}"/>
    <cellStyle name="계산 33 3" xfId="3020" xr:uid="{00000000-0005-0000-0000-0000A7170000}"/>
    <cellStyle name="계산 33 3 2" xfId="3021" xr:uid="{00000000-0005-0000-0000-0000A8170000}"/>
    <cellStyle name="계산 33 3 2 2" xfId="3022" xr:uid="{00000000-0005-0000-0000-0000A9170000}"/>
    <cellStyle name="계산 33 3 2 2 2" xfId="3023" xr:uid="{00000000-0005-0000-0000-0000AA170000}"/>
    <cellStyle name="계산 33 3 2 2 2 2" xfId="28239" xr:uid="{00000000-0005-0000-0000-0000AB170000}"/>
    <cellStyle name="계산 33 3 2 2 3" xfId="3024" xr:uid="{00000000-0005-0000-0000-0000AC170000}"/>
    <cellStyle name="계산 33 3 2 2 3 2" xfId="28240" xr:uid="{00000000-0005-0000-0000-0000AD170000}"/>
    <cellStyle name="계산 33 3 2 2 4" xfId="3025" xr:uid="{00000000-0005-0000-0000-0000AE170000}"/>
    <cellStyle name="계산 33 3 2 2 4 2" xfId="28241" xr:uid="{00000000-0005-0000-0000-0000AF170000}"/>
    <cellStyle name="계산 33 3 2 2 5" xfId="3026" xr:uid="{00000000-0005-0000-0000-0000B0170000}"/>
    <cellStyle name="계산 33 3 2 2 5 2" xfId="28242" xr:uid="{00000000-0005-0000-0000-0000B1170000}"/>
    <cellStyle name="계산 33 3 2 2 6" xfId="28238" xr:uid="{00000000-0005-0000-0000-0000B2170000}"/>
    <cellStyle name="계산 33 3 2 3" xfId="3027" xr:uid="{00000000-0005-0000-0000-0000B3170000}"/>
    <cellStyle name="계산 33 3 2 3 2" xfId="28243" xr:uid="{00000000-0005-0000-0000-0000B4170000}"/>
    <cellStyle name="계산 33 3 2 4" xfId="3028" xr:uid="{00000000-0005-0000-0000-0000B5170000}"/>
    <cellStyle name="계산 33 3 2 4 2" xfId="28244" xr:uid="{00000000-0005-0000-0000-0000B6170000}"/>
    <cellStyle name="계산 33 3 2 5" xfId="3029" xr:uid="{00000000-0005-0000-0000-0000B7170000}"/>
    <cellStyle name="계산 33 3 2 5 2" xfId="28245" xr:uid="{00000000-0005-0000-0000-0000B8170000}"/>
    <cellStyle name="계산 33 3 2 6" xfId="3030" xr:uid="{00000000-0005-0000-0000-0000B9170000}"/>
    <cellStyle name="계산 33 3 2 6 2" xfId="28246" xr:uid="{00000000-0005-0000-0000-0000BA170000}"/>
    <cellStyle name="계산 33 3 2 7" xfId="28237" xr:uid="{00000000-0005-0000-0000-0000BB170000}"/>
    <cellStyle name="계산 33 3 3" xfId="3031" xr:uid="{00000000-0005-0000-0000-0000BC170000}"/>
    <cellStyle name="계산 33 3 3 2" xfId="3032" xr:uid="{00000000-0005-0000-0000-0000BD170000}"/>
    <cellStyle name="계산 33 3 3 2 2" xfId="28248" xr:uid="{00000000-0005-0000-0000-0000BE170000}"/>
    <cellStyle name="계산 33 3 3 3" xfId="3033" xr:uid="{00000000-0005-0000-0000-0000BF170000}"/>
    <cellStyle name="계산 33 3 3 3 2" xfId="28249" xr:uid="{00000000-0005-0000-0000-0000C0170000}"/>
    <cellStyle name="계산 33 3 3 4" xfId="3034" xr:uid="{00000000-0005-0000-0000-0000C1170000}"/>
    <cellStyle name="계산 33 3 3 4 2" xfId="28250" xr:uid="{00000000-0005-0000-0000-0000C2170000}"/>
    <cellStyle name="계산 33 3 3 5" xfId="3035" xr:uid="{00000000-0005-0000-0000-0000C3170000}"/>
    <cellStyle name="계산 33 3 3 5 2" xfId="28251" xr:uid="{00000000-0005-0000-0000-0000C4170000}"/>
    <cellStyle name="계산 33 3 3 6" xfId="28247" xr:uid="{00000000-0005-0000-0000-0000C5170000}"/>
    <cellStyle name="계산 33 3 4" xfId="3036" xr:uid="{00000000-0005-0000-0000-0000C6170000}"/>
    <cellStyle name="계산 33 3 4 2" xfId="3037" xr:uid="{00000000-0005-0000-0000-0000C7170000}"/>
    <cellStyle name="계산 33 3 4 2 2" xfId="28253" xr:uid="{00000000-0005-0000-0000-0000C8170000}"/>
    <cellStyle name="계산 33 3 4 3" xfId="28252" xr:uid="{00000000-0005-0000-0000-0000C9170000}"/>
    <cellStyle name="계산 33 3 5" xfId="3038" xr:uid="{00000000-0005-0000-0000-0000CA170000}"/>
    <cellStyle name="계산 33 3 5 2" xfId="3039" xr:uid="{00000000-0005-0000-0000-0000CB170000}"/>
    <cellStyle name="계산 33 3 5 2 2" xfId="28255" xr:uid="{00000000-0005-0000-0000-0000CC170000}"/>
    <cellStyle name="계산 33 3 5 3" xfId="28254" xr:uid="{00000000-0005-0000-0000-0000CD170000}"/>
    <cellStyle name="계산 33 3 6" xfId="3040" xr:uid="{00000000-0005-0000-0000-0000CE170000}"/>
    <cellStyle name="계산 33 3 6 2" xfId="3041" xr:uid="{00000000-0005-0000-0000-0000CF170000}"/>
    <cellStyle name="계산 33 3 6 2 2" xfId="28257" xr:uid="{00000000-0005-0000-0000-0000D0170000}"/>
    <cellStyle name="계산 33 3 6 3" xfId="28256" xr:uid="{00000000-0005-0000-0000-0000D1170000}"/>
    <cellStyle name="계산 33 3 7" xfId="3042" xr:uid="{00000000-0005-0000-0000-0000D2170000}"/>
    <cellStyle name="계산 33 3 7 2" xfId="28258" xr:uid="{00000000-0005-0000-0000-0000D3170000}"/>
    <cellStyle name="계산 33 3 8" xfId="28236" xr:uid="{00000000-0005-0000-0000-0000D4170000}"/>
    <cellStyle name="계산 33 4" xfId="3043" xr:uid="{00000000-0005-0000-0000-0000D5170000}"/>
    <cellStyle name="계산 33 4 2" xfId="3044" xr:uid="{00000000-0005-0000-0000-0000D6170000}"/>
    <cellStyle name="계산 33 4 2 2" xfId="3045" xr:uid="{00000000-0005-0000-0000-0000D7170000}"/>
    <cellStyle name="계산 33 4 2 2 2" xfId="28261" xr:uid="{00000000-0005-0000-0000-0000D8170000}"/>
    <cellStyle name="계산 33 4 2 3" xfId="3046" xr:uid="{00000000-0005-0000-0000-0000D9170000}"/>
    <cellStyle name="계산 33 4 2 3 2" xfId="28262" xr:uid="{00000000-0005-0000-0000-0000DA170000}"/>
    <cellStyle name="계산 33 4 2 4" xfId="3047" xr:uid="{00000000-0005-0000-0000-0000DB170000}"/>
    <cellStyle name="계산 33 4 2 4 2" xfId="28263" xr:uid="{00000000-0005-0000-0000-0000DC170000}"/>
    <cellStyle name="계산 33 4 2 5" xfId="3048" xr:uid="{00000000-0005-0000-0000-0000DD170000}"/>
    <cellStyle name="계산 33 4 2 5 2" xfId="28264" xr:uid="{00000000-0005-0000-0000-0000DE170000}"/>
    <cellStyle name="계산 33 4 2 6" xfId="28260" xr:uid="{00000000-0005-0000-0000-0000DF170000}"/>
    <cellStyle name="계산 33 4 3" xfId="3049" xr:uid="{00000000-0005-0000-0000-0000E0170000}"/>
    <cellStyle name="계산 33 4 3 2" xfId="28265" xr:uid="{00000000-0005-0000-0000-0000E1170000}"/>
    <cellStyle name="계산 33 4 4" xfId="3050" xr:uid="{00000000-0005-0000-0000-0000E2170000}"/>
    <cellStyle name="계산 33 4 4 2" xfId="28266" xr:uid="{00000000-0005-0000-0000-0000E3170000}"/>
    <cellStyle name="계산 33 4 5" xfId="3051" xr:uid="{00000000-0005-0000-0000-0000E4170000}"/>
    <cellStyle name="계산 33 4 5 2" xfId="28267" xr:uid="{00000000-0005-0000-0000-0000E5170000}"/>
    <cellStyle name="계산 33 4 6" xfId="3052" xr:uid="{00000000-0005-0000-0000-0000E6170000}"/>
    <cellStyle name="계산 33 4 6 2" xfId="28268" xr:uid="{00000000-0005-0000-0000-0000E7170000}"/>
    <cellStyle name="계산 33 4 7" xfId="28259" xr:uid="{00000000-0005-0000-0000-0000E8170000}"/>
    <cellStyle name="계산 33 5" xfId="3053" xr:uid="{00000000-0005-0000-0000-0000E9170000}"/>
    <cellStyle name="계산 33 5 2" xfId="3054" xr:uid="{00000000-0005-0000-0000-0000EA170000}"/>
    <cellStyle name="계산 33 5 2 2" xfId="3055" xr:uid="{00000000-0005-0000-0000-0000EB170000}"/>
    <cellStyle name="계산 33 5 2 2 2" xfId="28271" xr:uid="{00000000-0005-0000-0000-0000EC170000}"/>
    <cellStyle name="계산 33 5 2 3" xfId="3056" xr:uid="{00000000-0005-0000-0000-0000ED170000}"/>
    <cellStyle name="계산 33 5 2 3 2" xfId="28272" xr:uid="{00000000-0005-0000-0000-0000EE170000}"/>
    <cellStyle name="계산 33 5 2 4" xfId="3057" xr:uid="{00000000-0005-0000-0000-0000EF170000}"/>
    <cellStyle name="계산 33 5 2 4 2" xfId="28273" xr:uid="{00000000-0005-0000-0000-0000F0170000}"/>
    <cellStyle name="계산 33 5 2 5" xfId="3058" xr:uid="{00000000-0005-0000-0000-0000F1170000}"/>
    <cellStyle name="계산 33 5 2 5 2" xfId="28274" xr:uid="{00000000-0005-0000-0000-0000F2170000}"/>
    <cellStyle name="계산 33 5 2 6" xfId="28270" xr:uid="{00000000-0005-0000-0000-0000F3170000}"/>
    <cellStyle name="계산 33 5 3" xfId="3059" xr:uid="{00000000-0005-0000-0000-0000F4170000}"/>
    <cellStyle name="계산 33 5 3 2" xfId="28275" xr:uid="{00000000-0005-0000-0000-0000F5170000}"/>
    <cellStyle name="계산 33 5 4" xfId="3060" xr:uid="{00000000-0005-0000-0000-0000F6170000}"/>
    <cellStyle name="계산 33 5 4 2" xfId="28276" xr:uid="{00000000-0005-0000-0000-0000F7170000}"/>
    <cellStyle name="계산 33 5 5" xfId="3061" xr:uid="{00000000-0005-0000-0000-0000F8170000}"/>
    <cellStyle name="계산 33 5 5 2" xfId="28277" xr:uid="{00000000-0005-0000-0000-0000F9170000}"/>
    <cellStyle name="계산 33 5 6" xfId="3062" xr:uid="{00000000-0005-0000-0000-0000FA170000}"/>
    <cellStyle name="계산 33 5 6 2" xfId="28278" xr:uid="{00000000-0005-0000-0000-0000FB170000}"/>
    <cellStyle name="계산 33 5 7" xfId="28269" xr:uid="{00000000-0005-0000-0000-0000FC170000}"/>
    <cellStyle name="계산 33 6" xfId="3063" xr:uid="{00000000-0005-0000-0000-0000FD170000}"/>
    <cellStyle name="계산 33 6 2" xfId="3064" xr:uid="{00000000-0005-0000-0000-0000FE170000}"/>
    <cellStyle name="계산 33 6 2 2" xfId="3065" xr:uid="{00000000-0005-0000-0000-0000FF170000}"/>
    <cellStyle name="계산 33 6 2 2 2" xfId="28281" xr:uid="{00000000-0005-0000-0000-000000180000}"/>
    <cellStyle name="계산 33 6 2 3" xfId="3066" xr:uid="{00000000-0005-0000-0000-000001180000}"/>
    <cellStyle name="계산 33 6 2 3 2" xfId="28282" xr:uid="{00000000-0005-0000-0000-000002180000}"/>
    <cellStyle name="계산 33 6 2 4" xfId="3067" xr:uid="{00000000-0005-0000-0000-000003180000}"/>
    <cellStyle name="계산 33 6 2 4 2" xfId="28283" xr:uid="{00000000-0005-0000-0000-000004180000}"/>
    <cellStyle name="계산 33 6 2 5" xfId="3068" xr:uid="{00000000-0005-0000-0000-000005180000}"/>
    <cellStyle name="계산 33 6 2 5 2" xfId="28284" xr:uid="{00000000-0005-0000-0000-000006180000}"/>
    <cellStyle name="계산 33 6 2 6" xfId="28280" xr:uid="{00000000-0005-0000-0000-000007180000}"/>
    <cellStyle name="계산 33 6 3" xfId="3069" xr:uid="{00000000-0005-0000-0000-000008180000}"/>
    <cellStyle name="계산 33 6 3 2" xfId="28285" xr:uid="{00000000-0005-0000-0000-000009180000}"/>
    <cellStyle name="계산 33 6 4" xfId="3070" xr:uid="{00000000-0005-0000-0000-00000A180000}"/>
    <cellStyle name="계산 33 6 4 2" xfId="28286" xr:uid="{00000000-0005-0000-0000-00000B180000}"/>
    <cellStyle name="계산 33 6 5" xfId="3071" xr:uid="{00000000-0005-0000-0000-00000C180000}"/>
    <cellStyle name="계산 33 6 5 2" xfId="28287" xr:uid="{00000000-0005-0000-0000-00000D180000}"/>
    <cellStyle name="계산 33 6 6" xfId="3072" xr:uid="{00000000-0005-0000-0000-00000E180000}"/>
    <cellStyle name="계산 33 6 6 2" xfId="28288" xr:uid="{00000000-0005-0000-0000-00000F180000}"/>
    <cellStyle name="계산 33 6 7" xfId="28279" xr:uid="{00000000-0005-0000-0000-000010180000}"/>
    <cellStyle name="계산 33 7" xfId="3073" xr:uid="{00000000-0005-0000-0000-000011180000}"/>
    <cellStyle name="계산 33 7 2" xfId="3074" xr:uid="{00000000-0005-0000-0000-000012180000}"/>
    <cellStyle name="계산 33 7 2 2" xfId="3075" xr:uid="{00000000-0005-0000-0000-000013180000}"/>
    <cellStyle name="계산 33 7 2 2 2" xfId="28291" xr:uid="{00000000-0005-0000-0000-000014180000}"/>
    <cellStyle name="계산 33 7 2 3" xfId="3076" xr:uid="{00000000-0005-0000-0000-000015180000}"/>
    <cellStyle name="계산 33 7 2 3 2" xfId="28292" xr:uid="{00000000-0005-0000-0000-000016180000}"/>
    <cellStyle name="계산 33 7 2 4" xfId="3077" xr:uid="{00000000-0005-0000-0000-000017180000}"/>
    <cellStyle name="계산 33 7 2 4 2" xfId="28293" xr:uid="{00000000-0005-0000-0000-000018180000}"/>
    <cellStyle name="계산 33 7 2 5" xfId="3078" xr:uid="{00000000-0005-0000-0000-000019180000}"/>
    <cellStyle name="계산 33 7 2 5 2" xfId="28294" xr:uid="{00000000-0005-0000-0000-00001A180000}"/>
    <cellStyle name="계산 33 7 2 6" xfId="28290" xr:uid="{00000000-0005-0000-0000-00001B180000}"/>
    <cellStyle name="계산 33 7 3" xfId="3079" xr:uid="{00000000-0005-0000-0000-00001C180000}"/>
    <cellStyle name="계산 33 7 3 2" xfId="28295" xr:uid="{00000000-0005-0000-0000-00001D180000}"/>
    <cellStyle name="계산 33 7 4" xfId="3080" xr:uid="{00000000-0005-0000-0000-00001E180000}"/>
    <cellStyle name="계산 33 7 4 2" xfId="28296" xr:uid="{00000000-0005-0000-0000-00001F180000}"/>
    <cellStyle name="계산 33 7 5" xfId="3081" xr:uid="{00000000-0005-0000-0000-000020180000}"/>
    <cellStyle name="계산 33 7 5 2" xfId="28297" xr:uid="{00000000-0005-0000-0000-000021180000}"/>
    <cellStyle name="계산 33 7 6" xfId="3082" xr:uid="{00000000-0005-0000-0000-000022180000}"/>
    <cellStyle name="계산 33 7 6 2" xfId="28298" xr:uid="{00000000-0005-0000-0000-000023180000}"/>
    <cellStyle name="계산 33 7 7" xfId="28289" xr:uid="{00000000-0005-0000-0000-000024180000}"/>
    <cellStyle name="계산 33 8" xfId="3083" xr:uid="{00000000-0005-0000-0000-000025180000}"/>
    <cellStyle name="계산 33 8 2" xfId="3084" xr:uid="{00000000-0005-0000-0000-000026180000}"/>
    <cellStyle name="계산 33 8 2 2" xfId="3085" xr:uid="{00000000-0005-0000-0000-000027180000}"/>
    <cellStyle name="계산 33 8 2 2 2" xfId="28301" xr:uid="{00000000-0005-0000-0000-000028180000}"/>
    <cellStyle name="계산 33 8 2 3" xfId="3086" xr:uid="{00000000-0005-0000-0000-000029180000}"/>
    <cellStyle name="계산 33 8 2 3 2" xfId="28302" xr:uid="{00000000-0005-0000-0000-00002A180000}"/>
    <cellStyle name="계산 33 8 2 4" xfId="3087" xr:uid="{00000000-0005-0000-0000-00002B180000}"/>
    <cellStyle name="계산 33 8 2 4 2" xfId="28303" xr:uid="{00000000-0005-0000-0000-00002C180000}"/>
    <cellStyle name="계산 33 8 2 5" xfId="3088" xr:uid="{00000000-0005-0000-0000-00002D180000}"/>
    <cellStyle name="계산 33 8 2 5 2" xfId="28304" xr:uid="{00000000-0005-0000-0000-00002E180000}"/>
    <cellStyle name="계산 33 8 2 6" xfId="28300" xr:uid="{00000000-0005-0000-0000-00002F180000}"/>
    <cellStyle name="계산 33 8 3" xfId="3089" xr:uid="{00000000-0005-0000-0000-000030180000}"/>
    <cellStyle name="계산 33 8 3 2" xfId="28305" xr:uid="{00000000-0005-0000-0000-000031180000}"/>
    <cellStyle name="계산 33 8 4" xfId="3090" xr:uid="{00000000-0005-0000-0000-000032180000}"/>
    <cellStyle name="계산 33 8 4 2" xfId="28306" xr:uid="{00000000-0005-0000-0000-000033180000}"/>
    <cellStyle name="계산 33 8 5" xfId="3091" xr:uid="{00000000-0005-0000-0000-000034180000}"/>
    <cellStyle name="계산 33 8 5 2" xfId="28307" xr:uid="{00000000-0005-0000-0000-000035180000}"/>
    <cellStyle name="계산 33 8 6" xfId="3092" xr:uid="{00000000-0005-0000-0000-000036180000}"/>
    <cellStyle name="계산 33 8 6 2" xfId="28308" xr:uid="{00000000-0005-0000-0000-000037180000}"/>
    <cellStyle name="계산 33 8 7" xfId="28299" xr:uid="{00000000-0005-0000-0000-000038180000}"/>
    <cellStyle name="계산 33 9" xfId="3093" xr:uid="{00000000-0005-0000-0000-000039180000}"/>
    <cellStyle name="계산 33 9 2" xfId="3094" xr:uid="{00000000-0005-0000-0000-00003A180000}"/>
    <cellStyle name="계산 33 9 2 2" xfId="28310" xr:uid="{00000000-0005-0000-0000-00003B180000}"/>
    <cellStyle name="계산 33 9 3" xfId="3095" xr:uid="{00000000-0005-0000-0000-00003C180000}"/>
    <cellStyle name="계산 33 9 3 2" xfId="28311" xr:uid="{00000000-0005-0000-0000-00003D180000}"/>
    <cellStyle name="계산 33 9 4" xfId="3096" xr:uid="{00000000-0005-0000-0000-00003E180000}"/>
    <cellStyle name="계산 33 9 4 2" xfId="28312" xr:uid="{00000000-0005-0000-0000-00003F180000}"/>
    <cellStyle name="계산 33 9 5" xfId="3097" xr:uid="{00000000-0005-0000-0000-000040180000}"/>
    <cellStyle name="계산 33 9 5 2" xfId="28313" xr:uid="{00000000-0005-0000-0000-000041180000}"/>
    <cellStyle name="계산 33 9 6" xfId="28309" xr:uid="{00000000-0005-0000-0000-000042180000}"/>
    <cellStyle name="계산 34" xfId="3098" xr:uid="{00000000-0005-0000-0000-000043180000}"/>
    <cellStyle name="계산 34 10" xfId="3099" xr:uid="{00000000-0005-0000-0000-000044180000}"/>
    <cellStyle name="계산 34 10 2" xfId="3100" xr:uid="{00000000-0005-0000-0000-000045180000}"/>
    <cellStyle name="계산 34 10 2 2" xfId="28316" xr:uid="{00000000-0005-0000-0000-000046180000}"/>
    <cellStyle name="계산 34 10 3" xfId="28315" xr:uid="{00000000-0005-0000-0000-000047180000}"/>
    <cellStyle name="계산 34 11" xfId="3101" xr:uid="{00000000-0005-0000-0000-000048180000}"/>
    <cellStyle name="계산 34 11 2" xfId="3102" xr:uid="{00000000-0005-0000-0000-000049180000}"/>
    <cellStyle name="계산 34 11 2 2" xfId="28318" xr:uid="{00000000-0005-0000-0000-00004A180000}"/>
    <cellStyle name="계산 34 11 3" xfId="28317" xr:uid="{00000000-0005-0000-0000-00004B180000}"/>
    <cellStyle name="계산 34 12" xfId="3103" xr:uid="{00000000-0005-0000-0000-00004C180000}"/>
    <cellStyle name="계산 34 12 2" xfId="3104" xr:uid="{00000000-0005-0000-0000-00004D180000}"/>
    <cellStyle name="계산 34 12 2 2" xfId="28320" xr:uid="{00000000-0005-0000-0000-00004E180000}"/>
    <cellStyle name="계산 34 12 3" xfId="28319" xr:uid="{00000000-0005-0000-0000-00004F180000}"/>
    <cellStyle name="계산 34 13" xfId="3105" xr:uid="{00000000-0005-0000-0000-000050180000}"/>
    <cellStyle name="계산 34 13 2" xfId="28321" xr:uid="{00000000-0005-0000-0000-000051180000}"/>
    <cellStyle name="계산 34 14" xfId="28314" xr:uid="{00000000-0005-0000-0000-000052180000}"/>
    <cellStyle name="계산 34 2" xfId="3106" xr:uid="{00000000-0005-0000-0000-000053180000}"/>
    <cellStyle name="계산 34 2 2" xfId="3107" xr:uid="{00000000-0005-0000-0000-000054180000}"/>
    <cellStyle name="계산 34 2 2 2" xfId="3108" xr:uid="{00000000-0005-0000-0000-000055180000}"/>
    <cellStyle name="계산 34 2 2 2 2" xfId="3109" xr:uid="{00000000-0005-0000-0000-000056180000}"/>
    <cellStyle name="계산 34 2 2 2 2 2" xfId="28325" xr:uid="{00000000-0005-0000-0000-000057180000}"/>
    <cellStyle name="계산 34 2 2 2 3" xfId="3110" xr:uid="{00000000-0005-0000-0000-000058180000}"/>
    <cellStyle name="계산 34 2 2 2 3 2" xfId="28326" xr:uid="{00000000-0005-0000-0000-000059180000}"/>
    <cellStyle name="계산 34 2 2 2 4" xfId="3111" xr:uid="{00000000-0005-0000-0000-00005A180000}"/>
    <cellStyle name="계산 34 2 2 2 4 2" xfId="28327" xr:uid="{00000000-0005-0000-0000-00005B180000}"/>
    <cellStyle name="계산 34 2 2 2 5" xfId="3112" xr:uid="{00000000-0005-0000-0000-00005C180000}"/>
    <cellStyle name="계산 34 2 2 2 5 2" xfId="28328" xr:uid="{00000000-0005-0000-0000-00005D180000}"/>
    <cellStyle name="계산 34 2 2 2 6" xfId="28324" xr:uid="{00000000-0005-0000-0000-00005E180000}"/>
    <cellStyle name="계산 34 2 2 3" xfId="3113" xr:uid="{00000000-0005-0000-0000-00005F180000}"/>
    <cellStyle name="계산 34 2 2 3 2" xfId="28329" xr:uid="{00000000-0005-0000-0000-000060180000}"/>
    <cellStyle name="계산 34 2 2 4" xfId="3114" xr:uid="{00000000-0005-0000-0000-000061180000}"/>
    <cellStyle name="계산 34 2 2 4 2" xfId="28330" xr:uid="{00000000-0005-0000-0000-000062180000}"/>
    <cellStyle name="계산 34 2 2 5" xfId="3115" xr:uid="{00000000-0005-0000-0000-000063180000}"/>
    <cellStyle name="계산 34 2 2 5 2" xfId="28331" xr:uid="{00000000-0005-0000-0000-000064180000}"/>
    <cellStyle name="계산 34 2 2 6" xfId="3116" xr:uid="{00000000-0005-0000-0000-000065180000}"/>
    <cellStyle name="계산 34 2 2 6 2" xfId="28332" xr:uid="{00000000-0005-0000-0000-000066180000}"/>
    <cellStyle name="계산 34 2 2 7" xfId="28323" xr:uid="{00000000-0005-0000-0000-000067180000}"/>
    <cellStyle name="계산 34 2 3" xfId="3117" xr:uid="{00000000-0005-0000-0000-000068180000}"/>
    <cellStyle name="계산 34 2 3 2" xfId="3118" xr:uid="{00000000-0005-0000-0000-000069180000}"/>
    <cellStyle name="계산 34 2 3 2 2" xfId="28334" xr:uid="{00000000-0005-0000-0000-00006A180000}"/>
    <cellStyle name="계산 34 2 3 3" xfId="3119" xr:uid="{00000000-0005-0000-0000-00006B180000}"/>
    <cellStyle name="계산 34 2 3 3 2" xfId="28335" xr:uid="{00000000-0005-0000-0000-00006C180000}"/>
    <cellStyle name="계산 34 2 3 4" xfId="3120" xr:uid="{00000000-0005-0000-0000-00006D180000}"/>
    <cellStyle name="계산 34 2 3 4 2" xfId="28336" xr:uid="{00000000-0005-0000-0000-00006E180000}"/>
    <cellStyle name="계산 34 2 3 5" xfId="3121" xr:uid="{00000000-0005-0000-0000-00006F180000}"/>
    <cellStyle name="계산 34 2 3 5 2" xfId="28337" xr:uid="{00000000-0005-0000-0000-000070180000}"/>
    <cellStyle name="계산 34 2 3 6" xfId="28333" xr:uid="{00000000-0005-0000-0000-000071180000}"/>
    <cellStyle name="계산 34 2 4" xfId="3122" xr:uid="{00000000-0005-0000-0000-000072180000}"/>
    <cellStyle name="계산 34 2 4 2" xfId="3123" xr:uid="{00000000-0005-0000-0000-000073180000}"/>
    <cellStyle name="계산 34 2 4 2 2" xfId="28339" xr:uid="{00000000-0005-0000-0000-000074180000}"/>
    <cellStyle name="계산 34 2 4 3" xfId="28338" xr:uid="{00000000-0005-0000-0000-000075180000}"/>
    <cellStyle name="계산 34 2 5" xfId="3124" xr:uid="{00000000-0005-0000-0000-000076180000}"/>
    <cellStyle name="계산 34 2 5 2" xfId="3125" xr:uid="{00000000-0005-0000-0000-000077180000}"/>
    <cellStyle name="계산 34 2 5 2 2" xfId="28341" xr:uid="{00000000-0005-0000-0000-000078180000}"/>
    <cellStyle name="계산 34 2 5 3" xfId="28340" xr:uid="{00000000-0005-0000-0000-000079180000}"/>
    <cellStyle name="계산 34 2 6" xfId="3126" xr:uid="{00000000-0005-0000-0000-00007A180000}"/>
    <cellStyle name="계산 34 2 6 2" xfId="3127" xr:uid="{00000000-0005-0000-0000-00007B180000}"/>
    <cellStyle name="계산 34 2 6 2 2" xfId="28343" xr:uid="{00000000-0005-0000-0000-00007C180000}"/>
    <cellStyle name="계산 34 2 6 3" xfId="28342" xr:uid="{00000000-0005-0000-0000-00007D180000}"/>
    <cellStyle name="계산 34 2 7" xfId="3128" xr:uid="{00000000-0005-0000-0000-00007E180000}"/>
    <cellStyle name="계산 34 2 7 2" xfId="28344" xr:uid="{00000000-0005-0000-0000-00007F180000}"/>
    <cellStyle name="계산 34 2 8" xfId="28322" xr:uid="{00000000-0005-0000-0000-000080180000}"/>
    <cellStyle name="계산 34 3" xfId="3129" xr:uid="{00000000-0005-0000-0000-000081180000}"/>
    <cellStyle name="계산 34 3 2" xfId="3130" xr:uid="{00000000-0005-0000-0000-000082180000}"/>
    <cellStyle name="계산 34 3 2 2" xfId="3131" xr:uid="{00000000-0005-0000-0000-000083180000}"/>
    <cellStyle name="계산 34 3 2 2 2" xfId="3132" xr:uid="{00000000-0005-0000-0000-000084180000}"/>
    <cellStyle name="계산 34 3 2 2 2 2" xfId="28348" xr:uid="{00000000-0005-0000-0000-000085180000}"/>
    <cellStyle name="계산 34 3 2 2 3" xfId="3133" xr:uid="{00000000-0005-0000-0000-000086180000}"/>
    <cellStyle name="계산 34 3 2 2 3 2" xfId="28349" xr:uid="{00000000-0005-0000-0000-000087180000}"/>
    <cellStyle name="계산 34 3 2 2 4" xfId="3134" xr:uid="{00000000-0005-0000-0000-000088180000}"/>
    <cellStyle name="계산 34 3 2 2 4 2" xfId="28350" xr:uid="{00000000-0005-0000-0000-000089180000}"/>
    <cellStyle name="계산 34 3 2 2 5" xfId="3135" xr:uid="{00000000-0005-0000-0000-00008A180000}"/>
    <cellStyle name="계산 34 3 2 2 5 2" xfId="28351" xr:uid="{00000000-0005-0000-0000-00008B180000}"/>
    <cellStyle name="계산 34 3 2 2 6" xfId="28347" xr:uid="{00000000-0005-0000-0000-00008C180000}"/>
    <cellStyle name="계산 34 3 2 3" xfId="3136" xr:uid="{00000000-0005-0000-0000-00008D180000}"/>
    <cellStyle name="계산 34 3 2 3 2" xfId="28352" xr:uid="{00000000-0005-0000-0000-00008E180000}"/>
    <cellStyle name="계산 34 3 2 4" xfId="3137" xr:uid="{00000000-0005-0000-0000-00008F180000}"/>
    <cellStyle name="계산 34 3 2 4 2" xfId="28353" xr:uid="{00000000-0005-0000-0000-000090180000}"/>
    <cellStyle name="계산 34 3 2 5" xfId="3138" xr:uid="{00000000-0005-0000-0000-000091180000}"/>
    <cellStyle name="계산 34 3 2 5 2" xfId="28354" xr:uid="{00000000-0005-0000-0000-000092180000}"/>
    <cellStyle name="계산 34 3 2 6" xfId="3139" xr:uid="{00000000-0005-0000-0000-000093180000}"/>
    <cellStyle name="계산 34 3 2 6 2" xfId="28355" xr:uid="{00000000-0005-0000-0000-000094180000}"/>
    <cellStyle name="계산 34 3 2 7" xfId="28346" xr:uid="{00000000-0005-0000-0000-000095180000}"/>
    <cellStyle name="계산 34 3 3" xfId="3140" xr:uid="{00000000-0005-0000-0000-000096180000}"/>
    <cellStyle name="계산 34 3 3 2" xfId="3141" xr:uid="{00000000-0005-0000-0000-000097180000}"/>
    <cellStyle name="계산 34 3 3 2 2" xfId="28357" xr:uid="{00000000-0005-0000-0000-000098180000}"/>
    <cellStyle name="계산 34 3 3 3" xfId="3142" xr:uid="{00000000-0005-0000-0000-000099180000}"/>
    <cellStyle name="계산 34 3 3 3 2" xfId="28358" xr:uid="{00000000-0005-0000-0000-00009A180000}"/>
    <cellStyle name="계산 34 3 3 4" xfId="3143" xr:uid="{00000000-0005-0000-0000-00009B180000}"/>
    <cellStyle name="계산 34 3 3 4 2" xfId="28359" xr:uid="{00000000-0005-0000-0000-00009C180000}"/>
    <cellStyle name="계산 34 3 3 5" xfId="3144" xr:uid="{00000000-0005-0000-0000-00009D180000}"/>
    <cellStyle name="계산 34 3 3 5 2" xfId="28360" xr:uid="{00000000-0005-0000-0000-00009E180000}"/>
    <cellStyle name="계산 34 3 3 6" xfId="28356" xr:uid="{00000000-0005-0000-0000-00009F180000}"/>
    <cellStyle name="계산 34 3 4" xfId="3145" xr:uid="{00000000-0005-0000-0000-0000A0180000}"/>
    <cellStyle name="계산 34 3 4 2" xfId="3146" xr:uid="{00000000-0005-0000-0000-0000A1180000}"/>
    <cellStyle name="계산 34 3 4 2 2" xfId="28362" xr:uid="{00000000-0005-0000-0000-0000A2180000}"/>
    <cellStyle name="계산 34 3 4 3" xfId="28361" xr:uid="{00000000-0005-0000-0000-0000A3180000}"/>
    <cellStyle name="계산 34 3 5" xfId="3147" xr:uid="{00000000-0005-0000-0000-0000A4180000}"/>
    <cellStyle name="계산 34 3 5 2" xfId="3148" xr:uid="{00000000-0005-0000-0000-0000A5180000}"/>
    <cellStyle name="계산 34 3 5 2 2" xfId="28364" xr:uid="{00000000-0005-0000-0000-0000A6180000}"/>
    <cellStyle name="계산 34 3 5 3" xfId="28363" xr:uid="{00000000-0005-0000-0000-0000A7180000}"/>
    <cellStyle name="계산 34 3 6" xfId="3149" xr:uid="{00000000-0005-0000-0000-0000A8180000}"/>
    <cellStyle name="계산 34 3 6 2" xfId="3150" xr:uid="{00000000-0005-0000-0000-0000A9180000}"/>
    <cellStyle name="계산 34 3 6 2 2" xfId="28366" xr:uid="{00000000-0005-0000-0000-0000AA180000}"/>
    <cellStyle name="계산 34 3 6 3" xfId="28365" xr:uid="{00000000-0005-0000-0000-0000AB180000}"/>
    <cellStyle name="계산 34 3 7" xfId="3151" xr:uid="{00000000-0005-0000-0000-0000AC180000}"/>
    <cellStyle name="계산 34 3 7 2" xfId="28367" xr:uid="{00000000-0005-0000-0000-0000AD180000}"/>
    <cellStyle name="계산 34 3 8" xfId="28345" xr:uid="{00000000-0005-0000-0000-0000AE180000}"/>
    <cellStyle name="계산 34 4" xfId="3152" xr:uid="{00000000-0005-0000-0000-0000AF180000}"/>
    <cellStyle name="계산 34 4 2" xfId="3153" xr:uid="{00000000-0005-0000-0000-0000B0180000}"/>
    <cellStyle name="계산 34 4 2 2" xfId="3154" xr:uid="{00000000-0005-0000-0000-0000B1180000}"/>
    <cellStyle name="계산 34 4 2 2 2" xfId="28370" xr:uid="{00000000-0005-0000-0000-0000B2180000}"/>
    <cellStyle name="계산 34 4 2 3" xfId="3155" xr:uid="{00000000-0005-0000-0000-0000B3180000}"/>
    <cellStyle name="계산 34 4 2 3 2" xfId="28371" xr:uid="{00000000-0005-0000-0000-0000B4180000}"/>
    <cellStyle name="계산 34 4 2 4" xfId="3156" xr:uid="{00000000-0005-0000-0000-0000B5180000}"/>
    <cellStyle name="계산 34 4 2 4 2" xfId="28372" xr:uid="{00000000-0005-0000-0000-0000B6180000}"/>
    <cellStyle name="계산 34 4 2 5" xfId="3157" xr:uid="{00000000-0005-0000-0000-0000B7180000}"/>
    <cellStyle name="계산 34 4 2 5 2" xfId="28373" xr:uid="{00000000-0005-0000-0000-0000B8180000}"/>
    <cellStyle name="계산 34 4 2 6" xfId="28369" xr:uid="{00000000-0005-0000-0000-0000B9180000}"/>
    <cellStyle name="계산 34 4 3" xfId="3158" xr:uid="{00000000-0005-0000-0000-0000BA180000}"/>
    <cellStyle name="계산 34 4 3 2" xfId="28374" xr:uid="{00000000-0005-0000-0000-0000BB180000}"/>
    <cellStyle name="계산 34 4 4" xfId="3159" xr:uid="{00000000-0005-0000-0000-0000BC180000}"/>
    <cellStyle name="계산 34 4 4 2" xfId="28375" xr:uid="{00000000-0005-0000-0000-0000BD180000}"/>
    <cellStyle name="계산 34 4 5" xfId="3160" xr:uid="{00000000-0005-0000-0000-0000BE180000}"/>
    <cellStyle name="계산 34 4 5 2" xfId="28376" xr:uid="{00000000-0005-0000-0000-0000BF180000}"/>
    <cellStyle name="계산 34 4 6" xfId="3161" xr:uid="{00000000-0005-0000-0000-0000C0180000}"/>
    <cellStyle name="계산 34 4 6 2" xfId="28377" xr:uid="{00000000-0005-0000-0000-0000C1180000}"/>
    <cellStyle name="계산 34 4 7" xfId="28368" xr:uid="{00000000-0005-0000-0000-0000C2180000}"/>
    <cellStyle name="계산 34 5" xfId="3162" xr:uid="{00000000-0005-0000-0000-0000C3180000}"/>
    <cellStyle name="계산 34 5 2" xfId="3163" xr:uid="{00000000-0005-0000-0000-0000C4180000}"/>
    <cellStyle name="계산 34 5 2 2" xfId="3164" xr:uid="{00000000-0005-0000-0000-0000C5180000}"/>
    <cellStyle name="계산 34 5 2 2 2" xfId="28380" xr:uid="{00000000-0005-0000-0000-0000C6180000}"/>
    <cellStyle name="계산 34 5 2 3" xfId="3165" xr:uid="{00000000-0005-0000-0000-0000C7180000}"/>
    <cellStyle name="계산 34 5 2 3 2" xfId="28381" xr:uid="{00000000-0005-0000-0000-0000C8180000}"/>
    <cellStyle name="계산 34 5 2 4" xfId="3166" xr:uid="{00000000-0005-0000-0000-0000C9180000}"/>
    <cellStyle name="계산 34 5 2 4 2" xfId="28382" xr:uid="{00000000-0005-0000-0000-0000CA180000}"/>
    <cellStyle name="계산 34 5 2 5" xfId="3167" xr:uid="{00000000-0005-0000-0000-0000CB180000}"/>
    <cellStyle name="계산 34 5 2 5 2" xfId="28383" xr:uid="{00000000-0005-0000-0000-0000CC180000}"/>
    <cellStyle name="계산 34 5 2 6" xfId="28379" xr:uid="{00000000-0005-0000-0000-0000CD180000}"/>
    <cellStyle name="계산 34 5 3" xfId="3168" xr:uid="{00000000-0005-0000-0000-0000CE180000}"/>
    <cellStyle name="계산 34 5 3 2" xfId="28384" xr:uid="{00000000-0005-0000-0000-0000CF180000}"/>
    <cellStyle name="계산 34 5 4" xfId="3169" xr:uid="{00000000-0005-0000-0000-0000D0180000}"/>
    <cellStyle name="계산 34 5 4 2" xfId="28385" xr:uid="{00000000-0005-0000-0000-0000D1180000}"/>
    <cellStyle name="계산 34 5 5" xfId="3170" xr:uid="{00000000-0005-0000-0000-0000D2180000}"/>
    <cellStyle name="계산 34 5 5 2" xfId="28386" xr:uid="{00000000-0005-0000-0000-0000D3180000}"/>
    <cellStyle name="계산 34 5 6" xfId="3171" xr:uid="{00000000-0005-0000-0000-0000D4180000}"/>
    <cellStyle name="계산 34 5 6 2" xfId="28387" xr:uid="{00000000-0005-0000-0000-0000D5180000}"/>
    <cellStyle name="계산 34 5 7" xfId="28378" xr:uid="{00000000-0005-0000-0000-0000D6180000}"/>
    <cellStyle name="계산 34 6" xfId="3172" xr:uid="{00000000-0005-0000-0000-0000D7180000}"/>
    <cellStyle name="계산 34 6 2" xfId="3173" xr:uid="{00000000-0005-0000-0000-0000D8180000}"/>
    <cellStyle name="계산 34 6 2 2" xfId="3174" xr:uid="{00000000-0005-0000-0000-0000D9180000}"/>
    <cellStyle name="계산 34 6 2 2 2" xfId="28390" xr:uid="{00000000-0005-0000-0000-0000DA180000}"/>
    <cellStyle name="계산 34 6 2 3" xfId="3175" xr:uid="{00000000-0005-0000-0000-0000DB180000}"/>
    <cellStyle name="계산 34 6 2 3 2" xfId="28391" xr:uid="{00000000-0005-0000-0000-0000DC180000}"/>
    <cellStyle name="계산 34 6 2 4" xfId="3176" xr:uid="{00000000-0005-0000-0000-0000DD180000}"/>
    <cellStyle name="계산 34 6 2 4 2" xfId="28392" xr:uid="{00000000-0005-0000-0000-0000DE180000}"/>
    <cellStyle name="계산 34 6 2 5" xfId="3177" xr:uid="{00000000-0005-0000-0000-0000DF180000}"/>
    <cellStyle name="계산 34 6 2 5 2" xfId="28393" xr:uid="{00000000-0005-0000-0000-0000E0180000}"/>
    <cellStyle name="계산 34 6 2 6" xfId="28389" xr:uid="{00000000-0005-0000-0000-0000E1180000}"/>
    <cellStyle name="계산 34 6 3" xfId="3178" xr:uid="{00000000-0005-0000-0000-0000E2180000}"/>
    <cellStyle name="계산 34 6 3 2" xfId="28394" xr:uid="{00000000-0005-0000-0000-0000E3180000}"/>
    <cellStyle name="계산 34 6 4" xfId="3179" xr:uid="{00000000-0005-0000-0000-0000E4180000}"/>
    <cellStyle name="계산 34 6 4 2" xfId="28395" xr:uid="{00000000-0005-0000-0000-0000E5180000}"/>
    <cellStyle name="계산 34 6 5" xfId="3180" xr:uid="{00000000-0005-0000-0000-0000E6180000}"/>
    <cellStyle name="계산 34 6 5 2" xfId="28396" xr:uid="{00000000-0005-0000-0000-0000E7180000}"/>
    <cellStyle name="계산 34 6 6" xfId="3181" xr:uid="{00000000-0005-0000-0000-0000E8180000}"/>
    <cellStyle name="계산 34 6 6 2" xfId="28397" xr:uid="{00000000-0005-0000-0000-0000E9180000}"/>
    <cellStyle name="계산 34 6 7" xfId="28388" xr:uid="{00000000-0005-0000-0000-0000EA180000}"/>
    <cellStyle name="계산 34 7" xfId="3182" xr:uid="{00000000-0005-0000-0000-0000EB180000}"/>
    <cellStyle name="계산 34 7 2" xfId="3183" xr:uid="{00000000-0005-0000-0000-0000EC180000}"/>
    <cellStyle name="계산 34 7 2 2" xfId="3184" xr:uid="{00000000-0005-0000-0000-0000ED180000}"/>
    <cellStyle name="계산 34 7 2 2 2" xfId="28400" xr:uid="{00000000-0005-0000-0000-0000EE180000}"/>
    <cellStyle name="계산 34 7 2 3" xfId="3185" xr:uid="{00000000-0005-0000-0000-0000EF180000}"/>
    <cellStyle name="계산 34 7 2 3 2" xfId="28401" xr:uid="{00000000-0005-0000-0000-0000F0180000}"/>
    <cellStyle name="계산 34 7 2 4" xfId="3186" xr:uid="{00000000-0005-0000-0000-0000F1180000}"/>
    <cellStyle name="계산 34 7 2 4 2" xfId="28402" xr:uid="{00000000-0005-0000-0000-0000F2180000}"/>
    <cellStyle name="계산 34 7 2 5" xfId="3187" xr:uid="{00000000-0005-0000-0000-0000F3180000}"/>
    <cellStyle name="계산 34 7 2 5 2" xfId="28403" xr:uid="{00000000-0005-0000-0000-0000F4180000}"/>
    <cellStyle name="계산 34 7 2 6" xfId="28399" xr:uid="{00000000-0005-0000-0000-0000F5180000}"/>
    <cellStyle name="계산 34 7 3" xfId="3188" xr:uid="{00000000-0005-0000-0000-0000F6180000}"/>
    <cellStyle name="계산 34 7 3 2" xfId="28404" xr:uid="{00000000-0005-0000-0000-0000F7180000}"/>
    <cellStyle name="계산 34 7 4" xfId="3189" xr:uid="{00000000-0005-0000-0000-0000F8180000}"/>
    <cellStyle name="계산 34 7 4 2" xfId="28405" xr:uid="{00000000-0005-0000-0000-0000F9180000}"/>
    <cellStyle name="계산 34 7 5" xfId="3190" xr:uid="{00000000-0005-0000-0000-0000FA180000}"/>
    <cellStyle name="계산 34 7 5 2" xfId="28406" xr:uid="{00000000-0005-0000-0000-0000FB180000}"/>
    <cellStyle name="계산 34 7 6" xfId="3191" xr:uid="{00000000-0005-0000-0000-0000FC180000}"/>
    <cellStyle name="계산 34 7 6 2" xfId="28407" xr:uid="{00000000-0005-0000-0000-0000FD180000}"/>
    <cellStyle name="계산 34 7 7" xfId="28398" xr:uid="{00000000-0005-0000-0000-0000FE180000}"/>
    <cellStyle name="계산 34 8" xfId="3192" xr:uid="{00000000-0005-0000-0000-0000FF180000}"/>
    <cellStyle name="계산 34 8 2" xfId="3193" xr:uid="{00000000-0005-0000-0000-000000190000}"/>
    <cellStyle name="계산 34 8 2 2" xfId="3194" xr:uid="{00000000-0005-0000-0000-000001190000}"/>
    <cellStyle name="계산 34 8 2 2 2" xfId="28410" xr:uid="{00000000-0005-0000-0000-000002190000}"/>
    <cellStyle name="계산 34 8 2 3" xfId="3195" xr:uid="{00000000-0005-0000-0000-000003190000}"/>
    <cellStyle name="계산 34 8 2 3 2" xfId="28411" xr:uid="{00000000-0005-0000-0000-000004190000}"/>
    <cellStyle name="계산 34 8 2 4" xfId="3196" xr:uid="{00000000-0005-0000-0000-000005190000}"/>
    <cellStyle name="계산 34 8 2 4 2" xfId="28412" xr:uid="{00000000-0005-0000-0000-000006190000}"/>
    <cellStyle name="계산 34 8 2 5" xfId="3197" xr:uid="{00000000-0005-0000-0000-000007190000}"/>
    <cellStyle name="계산 34 8 2 5 2" xfId="28413" xr:uid="{00000000-0005-0000-0000-000008190000}"/>
    <cellStyle name="계산 34 8 2 6" xfId="28409" xr:uid="{00000000-0005-0000-0000-000009190000}"/>
    <cellStyle name="계산 34 8 3" xfId="3198" xr:uid="{00000000-0005-0000-0000-00000A190000}"/>
    <cellStyle name="계산 34 8 3 2" xfId="28414" xr:uid="{00000000-0005-0000-0000-00000B190000}"/>
    <cellStyle name="계산 34 8 4" xfId="3199" xr:uid="{00000000-0005-0000-0000-00000C190000}"/>
    <cellStyle name="계산 34 8 4 2" xfId="28415" xr:uid="{00000000-0005-0000-0000-00000D190000}"/>
    <cellStyle name="계산 34 8 5" xfId="3200" xr:uid="{00000000-0005-0000-0000-00000E190000}"/>
    <cellStyle name="계산 34 8 5 2" xfId="28416" xr:uid="{00000000-0005-0000-0000-00000F190000}"/>
    <cellStyle name="계산 34 8 6" xfId="3201" xr:uid="{00000000-0005-0000-0000-000010190000}"/>
    <cellStyle name="계산 34 8 6 2" xfId="28417" xr:uid="{00000000-0005-0000-0000-000011190000}"/>
    <cellStyle name="계산 34 8 7" xfId="28408" xr:uid="{00000000-0005-0000-0000-000012190000}"/>
    <cellStyle name="계산 34 9" xfId="3202" xr:uid="{00000000-0005-0000-0000-000013190000}"/>
    <cellStyle name="계산 34 9 2" xfId="3203" xr:uid="{00000000-0005-0000-0000-000014190000}"/>
    <cellStyle name="계산 34 9 2 2" xfId="28419" xr:uid="{00000000-0005-0000-0000-000015190000}"/>
    <cellStyle name="계산 34 9 3" xfId="3204" xr:uid="{00000000-0005-0000-0000-000016190000}"/>
    <cellStyle name="계산 34 9 3 2" xfId="28420" xr:uid="{00000000-0005-0000-0000-000017190000}"/>
    <cellStyle name="계산 34 9 4" xfId="3205" xr:uid="{00000000-0005-0000-0000-000018190000}"/>
    <cellStyle name="계산 34 9 4 2" xfId="28421" xr:uid="{00000000-0005-0000-0000-000019190000}"/>
    <cellStyle name="계산 34 9 5" xfId="3206" xr:uid="{00000000-0005-0000-0000-00001A190000}"/>
    <cellStyle name="계산 34 9 5 2" xfId="28422" xr:uid="{00000000-0005-0000-0000-00001B190000}"/>
    <cellStyle name="계산 34 9 6" xfId="28418" xr:uid="{00000000-0005-0000-0000-00001C190000}"/>
    <cellStyle name="계산 35" xfId="3207" xr:uid="{00000000-0005-0000-0000-00001D190000}"/>
    <cellStyle name="계산 35 10" xfId="3208" xr:uid="{00000000-0005-0000-0000-00001E190000}"/>
    <cellStyle name="계산 35 10 2" xfId="3209" xr:uid="{00000000-0005-0000-0000-00001F190000}"/>
    <cellStyle name="계산 35 10 2 2" xfId="28425" xr:uid="{00000000-0005-0000-0000-000020190000}"/>
    <cellStyle name="계산 35 10 3" xfId="28424" xr:uid="{00000000-0005-0000-0000-000021190000}"/>
    <cellStyle name="계산 35 11" xfId="3210" xr:uid="{00000000-0005-0000-0000-000022190000}"/>
    <cellStyle name="계산 35 11 2" xfId="3211" xr:uid="{00000000-0005-0000-0000-000023190000}"/>
    <cellStyle name="계산 35 11 2 2" xfId="28427" xr:uid="{00000000-0005-0000-0000-000024190000}"/>
    <cellStyle name="계산 35 11 3" xfId="28426" xr:uid="{00000000-0005-0000-0000-000025190000}"/>
    <cellStyle name="계산 35 12" xfId="3212" xr:uid="{00000000-0005-0000-0000-000026190000}"/>
    <cellStyle name="계산 35 12 2" xfId="3213" xr:uid="{00000000-0005-0000-0000-000027190000}"/>
    <cellStyle name="계산 35 12 2 2" xfId="28429" xr:uid="{00000000-0005-0000-0000-000028190000}"/>
    <cellStyle name="계산 35 12 3" xfId="28428" xr:uid="{00000000-0005-0000-0000-000029190000}"/>
    <cellStyle name="계산 35 13" xfId="3214" xr:uid="{00000000-0005-0000-0000-00002A190000}"/>
    <cellStyle name="계산 35 13 2" xfId="28430" xr:uid="{00000000-0005-0000-0000-00002B190000}"/>
    <cellStyle name="계산 35 14" xfId="28423" xr:uid="{00000000-0005-0000-0000-00002C190000}"/>
    <cellStyle name="계산 35 2" xfId="3215" xr:uid="{00000000-0005-0000-0000-00002D190000}"/>
    <cellStyle name="계산 35 2 2" xfId="3216" xr:uid="{00000000-0005-0000-0000-00002E190000}"/>
    <cellStyle name="계산 35 2 2 2" xfId="3217" xr:uid="{00000000-0005-0000-0000-00002F190000}"/>
    <cellStyle name="계산 35 2 2 2 2" xfId="3218" xr:uid="{00000000-0005-0000-0000-000030190000}"/>
    <cellStyle name="계산 35 2 2 2 2 2" xfId="28434" xr:uid="{00000000-0005-0000-0000-000031190000}"/>
    <cellStyle name="계산 35 2 2 2 3" xfId="3219" xr:uid="{00000000-0005-0000-0000-000032190000}"/>
    <cellStyle name="계산 35 2 2 2 3 2" xfId="28435" xr:uid="{00000000-0005-0000-0000-000033190000}"/>
    <cellStyle name="계산 35 2 2 2 4" xfId="3220" xr:uid="{00000000-0005-0000-0000-000034190000}"/>
    <cellStyle name="계산 35 2 2 2 4 2" xfId="28436" xr:uid="{00000000-0005-0000-0000-000035190000}"/>
    <cellStyle name="계산 35 2 2 2 5" xfId="3221" xr:uid="{00000000-0005-0000-0000-000036190000}"/>
    <cellStyle name="계산 35 2 2 2 5 2" xfId="28437" xr:uid="{00000000-0005-0000-0000-000037190000}"/>
    <cellStyle name="계산 35 2 2 2 6" xfId="28433" xr:uid="{00000000-0005-0000-0000-000038190000}"/>
    <cellStyle name="계산 35 2 2 3" xfId="3222" xr:uid="{00000000-0005-0000-0000-000039190000}"/>
    <cellStyle name="계산 35 2 2 3 2" xfId="28438" xr:uid="{00000000-0005-0000-0000-00003A190000}"/>
    <cellStyle name="계산 35 2 2 4" xfId="3223" xr:uid="{00000000-0005-0000-0000-00003B190000}"/>
    <cellStyle name="계산 35 2 2 4 2" xfId="28439" xr:uid="{00000000-0005-0000-0000-00003C190000}"/>
    <cellStyle name="계산 35 2 2 5" xfId="3224" xr:uid="{00000000-0005-0000-0000-00003D190000}"/>
    <cellStyle name="계산 35 2 2 5 2" xfId="28440" xr:uid="{00000000-0005-0000-0000-00003E190000}"/>
    <cellStyle name="계산 35 2 2 6" xfId="3225" xr:uid="{00000000-0005-0000-0000-00003F190000}"/>
    <cellStyle name="계산 35 2 2 6 2" xfId="28441" xr:uid="{00000000-0005-0000-0000-000040190000}"/>
    <cellStyle name="계산 35 2 2 7" xfId="28432" xr:uid="{00000000-0005-0000-0000-000041190000}"/>
    <cellStyle name="계산 35 2 3" xfId="3226" xr:uid="{00000000-0005-0000-0000-000042190000}"/>
    <cellStyle name="계산 35 2 3 2" xfId="3227" xr:uid="{00000000-0005-0000-0000-000043190000}"/>
    <cellStyle name="계산 35 2 3 2 2" xfId="28443" xr:uid="{00000000-0005-0000-0000-000044190000}"/>
    <cellStyle name="계산 35 2 3 3" xfId="3228" xr:uid="{00000000-0005-0000-0000-000045190000}"/>
    <cellStyle name="계산 35 2 3 3 2" xfId="28444" xr:uid="{00000000-0005-0000-0000-000046190000}"/>
    <cellStyle name="계산 35 2 3 4" xfId="3229" xr:uid="{00000000-0005-0000-0000-000047190000}"/>
    <cellStyle name="계산 35 2 3 4 2" xfId="28445" xr:uid="{00000000-0005-0000-0000-000048190000}"/>
    <cellStyle name="계산 35 2 3 5" xfId="3230" xr:uid="{00000000-0005-0000-0000-000049190000}"/>
    <cellStyle name="계산 35 2 3 5 2" xfId="28446" xr:uid="{00000000-0005-0000-0000-00004A190000}"/>
    <cellStyle name="계산 35 2 3 6" xfId="28442" xr:uid="{00000000-0005-0000-0000-00004B190000}"/>
    <cellStyle name="계산 35 2 4" xfId="3231" xr:uid="{00000000-0005-0000-0000-00004C190000}"/>
    <cellStyle name="계산 35 2 4 2" xfId="3232" xr:uid="{00000000-0005-0000-0000-00004D190000}"/>
    <cellStyle name="계산 35 2 4 2 2" xfId="28448" xr:uid="{00000000-0005-0000-0000-00004E190000}"/>
    <cellStyle name="계산 35 2 4 3" xfId="28447" xr:uid="{00000000-0005-0000-0000-00004F190000}"/>
    <cellStyle name="계산 35 2 5" xfId="3233" xr:uid="{00000000-0005-0000-0000-000050190000}"/>
    <cellStyle name="계산 35 2 5 2" xfId="3234" xr:uid="{00000000-0005-0000-0000-000051190000}"/>
    <cellStyle name="계산 35 2 5 2 2" xfId="28450" xr:uid="{00000000-0005-0000-0000-000052190000}"/>
    <cellStyle name="계산 35 2 5 3" xfId="28449" xr:uid="{00000000-0005-0000-0000-000053190000}"/>
    <cellStyle name="계산 35 2 6" xfId="3235" xr:uid="{00000000-0005-0000-0000-000054190000}"/>
    <cellStyle name="계산 35 2 6 2" xfId="3236" xr:uid="{00000000-0005-0000-0000-000055190000}"/>
    <cellStyle name="계산 35 2 6 2 2" xfId="28452" xr:uid="{00000000-0005-0000-0000-000056190000}"/>
    <cellStyle name="계산 35 2 6 3" xfId="28451" xr:uid="{00000000-0005-0000-0000-000057190000}"/>
    <cellStyle name="계산 35 2 7" xfId="3237" xr:uid="{00000000-0005-0000-0000-000058190000}"/>
    <cellStyle name="계산 35 2 7 2" xfId="28453" xr:uid="{00000000-0005-0000-0000-000059190000}"/>
    <cellStyle name="계산 35 2 8" xfId="28431" xr:uid="{00000000-0005-0000-0000-00005A190000}"/>
    <cellStyle name="계산 35 3" xfId="3238" xr:uid="{00000000-0005-0000-0000-00005B190000}"/>
    <cellStyle name="계산 35 3 2" xfId="3239" xr:uid="{00000000-0005-0000-0000-00005C190000}"/>
    <cellStyle name="계산 35 3 2 2" xfId="3240" xr:uid="{00000000-0005-0000-0000-00005D190000}"/>
    <cellStyle name="계산 35 3 2 2 2" xfId="3241" xr:uid="{00000000-0005-0000-0000-00005E190000}"/>
    <cellStyle name="계산 35 3 2 2 2 2" xfId="28457" xr:uid="{00000000-0005-0000-0000-00005F190000}"/>
    <cellStyle name="계산 35 3 2 2 3" xfId="3242" xr:uid="{00000000-0005-0000-0000-000060190000}"/>
    <cellStyle name="계산 35 3 2 2 3 2" xfId="28458" xr:uid="{00000000-0005-0000-0000-000061190000}"/>
    <cellStyle name="계산 35 3 2 2 4" xfId="3243" xr:uid="{00000000-0005-0000-0000-000062190000}"/>
    <cellStyle name="계산 35 3 2 2 4 2" xfId="28459" xr:uid="{00000000-0005-0000-0000-000063190000}"/>
    <cellStyle name="계산 35 3 2 2 5" xfId="3244" xr:uid="{00000000-0005-0000-0000-000064190000}"/>
    <cellStyle name="계산 35 3 2 2 5 2" xfId="28460" xr:uid="{00000000-0005-0000-0000-000065190000}"/>
    <cellStyle name="계산 35 3 2 2 6" xfId="28456" xr:uid="{00000000-0005-0000-0000-000066190000}"/>
    <cellStyle name="계산 35 3 2 3" xfId="3245" xr:uid="{00000000-0005-0000-0000-000067190000}"/>
    <cellStyle name="계산 35 3 2 3 2" xfId="28461" xr:uid="{00000000-0005-0000-0000-000068190000}"/>
    <cellStyle name="계산 35 3 2 4" xfId="3246" xr:uid="{00000000-0005-0000-0000-000069190000}"/>
    <cellStyle name="계산 35 3 2 4 2" xfId="28462" xr:uid="{00000000-0005-0000-0000-00006A190000}"/>
    <cellStyle name="계산 35 3 2 5" xfId="3247" xr:uid="{00000000-0005-0000-0000-00006B190000}"/>
    <cellStyle name="계산 35 3 2 5 2" xfId="28463" xr:uid="{00000000-0005-0000-0000-00006C190000}"/>
    <cellStyle name="계산 35 3 2 6" xfId="3248" xr:uid="{00000000-0005-0000-0000-00006D190000}"/>
    <cellStyle name="계산 35 3 2 6 2" xfId="28464" xr:uid="{00000000-0005-0000-0000-00006E190000}"/>
    <cellStyle name="계산 35 3 2 7" xfId="28455" xr:uid="{00000000-0005-0000-0000-00006F190000}"/>
    <cellStyle name="계산 35 3 3" xfId="3249" xr:uid="{00000000-0005-0000-0000-000070190000}"/>
    <cellStyle name="계산 35 3 3 2" xfId="3250" xr:uid="{00000000-0005-0000-0000-000071190000}"/>
    <cellStyle name="계산 35 3 3 2 2" xfId="28466" xr:uid="{00000000-0005-0000-0000-000072190000}"/>
    <cellStyle name="계산 35 3 3 3" xfId="3251" xr:uid="{00000000-0005-0000-0000-000073190000}"/>
    <cellStyle name="계산 35 3 3 3 2" xfId="28467" xr:uid="{00000000-0005-0000-0000-000074190000}"/>
    <cellStyle name="계산 35 3 3 4" xfId="3252" xr:uid="{00000000-0005-0000-0000-000075190000}"/>
    <cellStyle name="계산 35 3 3 4 2" xfId="28468" xr:uid="{00000000-0005-0000-0000-000076190000}"/>
    <cellStyle name="계산 35 3 3 5" xfId="3253" xr:uid="{00000000-0005-0000-0000-000077190000}"/>
    <cellStyle name="계산 35 3 3 5 2" xfId="28469" xr:uid="{00000000-0005-0000-0000-000078190000}"/>
    <cellStyle name="계산 35 3 3 6" xfId="28465" xr:uid="{00000000-0005-0000-0000-000079190000}"/>
    <cellStyle name="계산 35 3 4" xfId="3254" xr:uid="{00000000-0005-0000-0000-00007A190000}"/>
    <cellStyle name="계산 35 3 4 2" xfId="3255" xr:uid="{00000000-0005-0000-0000-00007B190000}"/>
    <cellStyle name="계산 35 3 4 2 2" xfId="28471" xr:uid="{00000000-0005-0000-0000-00007C190000}"/>
    <cellStyle name="계산 35 3 4 3" xfId="28470" xr:uid="{00000000-0005-0000-0000-00007D190000}"/>
    <cellStyle name="계산 35 3 5" xfId="3256" xr:uid="{00000000-0005-0000-0000-00007E190000}"/>
    <cellStyle name="계산 35 3 5 2" xfId="3257" xr:uid="{00000000-0005-0000-0000-00007F190000}"/>
    <cellStyle name="계산 35 3 5 2 2" xfId="28473" xr:uid="{00000000-0005-0000-0000-000080190000}"/>
    <cellStyle name="계산 35 3 5 3" xfId="28472" xr:uid="{00000000-0005-0000-0000-000081190000}"/>
    <cellStyle name="계산 35 3 6" xfId="3258" xr:uid="{00000000-0005-0000-0000-000082190000}"/>
    <cellStyle name="계산 35 3 6 2" xfId="3259" xr:uid="{00000000-0005-0000-0000-000083190000}"/>
    <cellStyle name="계산 35 3 6 2 2" xfId="28475" xr:uid="{00000000-0005-0000-0000-000084190000}"/>
    <cellStyle name="계산 35 3 6 3" xfId="28474" xr:uid="{00000000-0005-0000-0000-000085190000}"/>
    <cellStyle name="계산 35 3 7" xfId="3260" xr:uid="{00000000-0005-0000-0000-000086190000}"/>
    <cellStyle name="계산 35 3 7 2" xfId="28476" xr:uid="{00000000-0005-0000-0000-000087190000}"/>
    <cellStyle name="계산 35 3 8" xfId="28454" xr:uid="{00000000-0005-0000-0000-000088190000}"/>
    <cellStyle name="계산 35 4" xfId="3261" xr:uid="{00000000-0005-0000-0000-000089190000}"/>
    <cellStyle name="계산 35 4 2" xfId="3262" xr:uid="{00000000-0005-0000-0000-00008A190000}"/>
    <cellStyle name="계산 35 4 2 2" xfId="3263" xr:uid="{00000000-0005-0000-0000-00008B190000}"/>
    <cellStyle name="계산 35 4 2 2 2" xfId="28479" xr:uid="{00000000-0005-0000-0000-00008C190000}"/>
    <cellStyle name="계산 35 4 2 3" xfId="3264" xr:uid="{00000000-0005-0000-0000-00008D190000}"/>
    <cellStyle name="계산 35 4 2 3 2" xfId="28480" xr:uid="{00000000-0005-0000-0000-00008E190000}"/>
    <cellStyle name="계산 35 4 2 4" xfId="3265" xr:uid="{00000000-0005-0000-0000-00008F190000}"/>
    <cellStyle name="계산 35 4 2 4 2" xfId="28481" xr:uid="{00000000-0005-0000-0000-000090190000}"/>
    <cellStyle name="계산 35 4 2 5" xfId="3266" xr:uid="{00000000-0005-0000-0000-000091190000}"/>
    <cellStyle name="계산 35 4 2 5 2" xfId="28482" xr:uid="{00000000-0005-0000-0000-000092190000}"/>
    <cellStyle name="계산 35 4 2 6" xfId="28478" xr:uid="{00000000-0005-0000-0000-000093190000}"/>
    <cellStyle name="계산 35 4 3" xfId="3267" xr:uid="{00000000-0005-0000-0000-000094190000}"/>
    <cellStyle name="계산 35 4 3 2" xfId="28483" xr:uid="{00000000-0005-0000-0000-000095190000}"/>
    <cellStyle name="계산 35 4 4" xfId="3268" xr:uid="{00000000-0005-0000-0000-000096190000}"/>
    <cellStyle name="계산 35 4 4 2" xfId="28484" xr:uid="{00000000-0005-0000-0000-000097190000}"/>
    <cellStyle name="계산 35 4 5" xfId="3269" xr:uid="{00000000-0005-0000-0000-000098190000}"/>
    <cellStyle name="계산 35 4 5 2" xfId="28485" xr:uid="{00000000-0005-0000-0000-000099190000}"/>
    <cellStyle name="계산 35 4 6" xfId="3270" xr:uid="{00000000-0005-0000-0000-00009A190000}"/>
    <cellStyle name="계산 35 4 6 2" xfId="28486" xr:uid="{00000000-0005-0000-0000-00009B190000}"/>
    <cellStyle name="계산 35 4 7" xfId="28477" xr:uid="{00000000-0005-0000-0000-00009C190000}"/>
    <cellStyle name="계산 35 5" xfId="3271" xr:uid="{00000000-0005-0000-0000-00009D190000}"/>
    <cellStyle name="계산 35 5 2" xfId="3272" xr:uid="{00000000-0005-0000-0000-00009E190000}"/>
    <cellStyle name="계산 35 5 2 2" xfId="3273" xr:uid="{00000000-0005-0000-0000-00009F190000}"/>
    <cellStyle name="계산 35 5 2 2 2" xfId="28489" xr:uid="{00000000-0005-0000-0000-0000A0190000}"/>
    <cellStyle name="계산 35 5 2 3" xfId="3274" xr:uid="{00000000-0005-0000-0000-0000A1190000}"/>
    <cellStyle name="계산 35 5 2 3 2" xfId="28490" xr:uid="{00000000-0005-0000-0000-0000A2190000}"/>
    <cellStyle name="계산 35 5 2 4" xfId="3275" xr:uid="{00000000-0005-0000-0000-0000A3190000}"/>
    <cellStyle name="계산 35 5 2 4 2" xfId="28491" xr:uid="{00000000-0005-0000-0000-0000A4190000}"/>
    <cellStyle name="계산 35 5 2 5" xfId="3276" xr:uid="{00000000-0005-0000-0000-0000A5190000}"/>
    <cellStyle name="계산 35 5 2 5 2" xfId="28492" xr:uid="{00000000-0005-0000-0000-0000A6190000}"/>
    <cellStyle name="계산 35 5 2 6" xfId="28488" xr:uid="{00000000-0005-0000-0000-0000A7190000}"/>
    <cellStyle name="계산 35 5 3" xfId="3277" xr:uid="{00000000-0005-0000-0000-0000A8190000}"/>
    <cellStyle name="계산 35 5 3 2" xfId="28493" xr:uid="{00000000-0005-0000-0000-0000A9190000}"/>
    <cellStyle name="계산 35 5 4" xfId="3278" xr:uid="{00000000-0005-0000-0000-0000AA190000}"/>
    <cellStyle name="계산 35 5 4 2" xfId="28494" xr:uid="{00000000-0005-0000-0000-0000AB190000}"/>
    <cellStyle name="계산 35 5 5" xfId="3279" xr:uid="{00000000-0005-0000-0000-0000AC190000}"/>
    <cellStyle name="계산 35 5 5 2" xfId="28495" xr:uid="{00000000-0005-0000-0000-0000AD190000}"/>
    <cellStyle name="계산 35 5 6" xfId="3280" xr:uid="{00000000-0005-0000-0000-0000AE190000}"/>
    <cellStyle name="계산 35 5 6 2" xfId="28496" xr:uid="{00000000-0005-0000-0000-0000AF190000}"/>
    <cellStyle name="계산 35 5 7" xfId="28487" xr:uid="{00000000-0005-0000-0000-0000B0190000}"/>
    <cellStyle name="계산 35 6" xfId="3281" xr:uid="{00000000-0005-0000-0000-0000B1190000}"/>
    <cellStyle name="계산 35 6 2" xfId="3282" xr:uid="{00000000-0005-0000-0000-0000B2190000}"/>
    <cellStyle name="계산 35 6 2 2" xfId="3283" xr:uid="{00000000-0005-0000-0000-0000B3190000}"/>
    <cellStyle name="계산 35 6 2 2 2" xfId="28499" xr:uid="{00000000-0005-0000-0000-0000B4190000}"/>
    <cellStyle name="계산 35 6 2 3" xfId="3284" xr:uid="{00000000-0005-0000-0000-0000B5190000}"/>
    <cellStyle name="계산 35 6 2 3 2" xfId="28500" xr:uid="{00000000-0005-0000-0000-0000B6190000}"/>
    <cellStyle name="계산 35 6 2 4" xfId="3285" xr:uid="{00000000-0005-0000-0000-0000B7190000}"/>
    <cellStyle name="계산 35 6 2 4 2" xfId="28501" xr:uid="{00000000-0005-0000-0000-0000B8190000}"/>
    <cellStyle name="계산 35 6 2 5" xfId="3286" xr:uid="{00000000-0005-0000-0000-0000B9190000}"/>
    <cellStyle name="계산 35 6 2 5 2" xfId="28502" xr:uid="{00000000-0005-0000-0000-0000BA190000}"/>
    <cellStyle name="계산 35 6 2 6" xfId="28498" xr:uid="{00000000-0005-0000-0000-0000BB190000}"/>
    <cellStyle name="계산 35 6 3" xfId="3287" xr:uid="{00000000-0005-0000-0000-0000BC190000}"/>
    <cellStyle name="계산 35 6 3 2" xfId="28503" xr:uid="{00000000-0005-0000-0000-0000BD190000}"/>
    <cellStyle name="계산 35 6 4" xfId="3288" xr:uid="{00000000-0005-0000-0000-0000BE190000}"/>
    <cellStyle name="계산 35 6 4 2" xfId="28504" xr:uid="{00000000-0005-0000-0000-0000BF190000}"/>
    <cellStyle name="계산 35 6 5" xfId="3289" xr:uid="{00000000-0005-0000-0000-0000C0190000}"/>
    <cellStyle name="계산 35 6 5 2" xfId="28505" xr:uid="{00000000-0005-0000-0000-0000C1190000}"/>
    <cellStyle name="계산 35 6 6" xfId="3290" xr:uid="{00000000-0005-0000-0000-0000C2190000}"/>
    <cellStyle name="계산 35 6 6 2" xfId="28506" xr:uid="{00000000-0005-0000-0000-0000C3190000}"/>
    <cellStyle name="계산 35 6 7" xfId="28497" xr:uid="{00000000-0005-0000-0000-0000C4190000}"/>
    <cellStyle name="계산 35 7" xfId="3291" xr:uid="{00000000-0005-0000-0000-0000C5190000}"/>
    <cellStyle name="계산 35 7 2" xfId="3292" xr:uid="{00000000-0005-0000-0000-0000C6190000}"/>
    <cellStyle name="계산 35 7 2 2" xfId="3293" xr:uid="{00000000-0005-0000-0000-0000C7190000}"/>
    <cellStyle name="계산 35 7 2 2 2" xfId="28509" xr:uid="{00000000-0005-0000-0000-0000C8190000}"/>
    <cellStyle name="계산 35 7 2 3" xfId="3294" xr:uid="{00000000-0005-0000-0000-0000C9190000}"/>
    <cellStyle name="계산 35 7 2 3 2" xfId="28510" xr:uid="{00000000-0005-0000-0000-0000CA190000}"/>
    <cellStyle name="계산 35 7 2 4" xfId="3295" xr:uid="{00000000-0005-0000-0000-0000CB190000}"/>
    <cellStyle name="계산 35 7 2 4 2" xfId="28511" xr:uid="{00000000-0005-0000-0000-0000CC190000}"/>
    <cellStyle name="계산 35 7 2 5" xfId="3296" xr:uid="{00000000-0005-0000-0000-0000CD190000}"/>
    <cellStyle name="계산 35 7 2 5 2" xfId="28512" xr:uid="{00000000-0005-0000-0000-0000CE190000}"/>
    <cellStyle name="계산 35 7 2 6" xfId="28508" xr:uid="{00000000-0005-0000-0000-0000CF190000}"/>
    <cellStyle name="계산 35 7 3" xfId="3297" xr:uid="{00000000-0005-0000-0000-0000D0190000}"/>
    <cellStyle name="계산 35 7 3 2" xfId="28513" xr:uid="{00000000-0005-0000-0000-0000D1190000}"/>
    <cellStyle name="계산 35 7 4" xfId="3298" xr:uid="{00000000-0005-0000-0000-0000D2190000}"/>
    <cellStyle name="계산 35 7 4 2" xfId="28514" xr:uid="{00000000-0005-0000-0000-0000D3190000}"/>
    <cellStyle name="계산 35 7 5" xfId="3299" xr:uid="{00000000-0005-0000-0000-0000D4190000}"/>
    <cellStyle name="계산 35 7 5 2" xfId="28515" xr:uid="{00000000-0005-0000-0000-0000D5190000}"/>
    <cellStyle name="계산 35 7 6" xfId="3300" xr:uid="{00000000-0005-0000-0000-0000D6190000}"/>
    <cellStyle name="계산 35 7 6 2" xfId="28516" xr:uid="{00000000-0005-0000-0000-0000D7190000}"/>
    <cellStyle name="계산 35 7 7" xfId="28507" xr:uid="{00000000-0005-0000-0000-0000D8190000}"/>
    <cellStyle name="계산 35 8" xfId="3301" xr:uid="{00000000-0005-0000-0000-0000D9190000}"/>
    <cellStyle name="계산 35 8 2" xfId="3302" xr:uid="{00000000-0005-0000-0000-0000DA190000}"/>
    <cellStyle name="계산 35 8 2 2" xfId="3303" xr:uid="{00000000-0005-0000-0000-0000DB190000}"/>
    <cellStyle name="계산 35 8 2 2 2" xfId="28519" xr:uid="{00000000-0005-0000-0000-0000DC190000}"/>
    <cellStyle name="계산 35 8 2 3" xfId="3304" xr:uid="{00000000-0005-0000-0000-0000DD190000}"/>
    <cellStyle name="계산 35 8 2 3 2" xfId="28520" xr:uid="{00000000-0005-0000-0000-0000DE190000}"/>
    <cellStyle name="계산 35 8 2 4" xfId="3305" xr:uid="{00000000-0005-0000-0000-0000DF190000}"/>
    <cellStyle name="계산 35 8 2 4 2" xfId="28521" xr:uid="{00000000-0005-0000-0000-0000E0190000}"/>
    <cellStyle name="계산 35 8 2 5" xfId="3306" xr:uid="{00000000-0005-0000-0000-0000E1190000}"/>
    <cellStyle name="계산 35 8 2 5 2" xfId="28522" xr:uid="{00000000-0005-0000-0000-0000E2190000}"/>
    <cellStyle name="계산 35 8 2 6" xfId="28518" xr:uid="{00000000-0005-0000-0000-0000E3190000}"/>
    <cellStyle name="계산 35 8 3" xfId="3307" xr:uid="{00000000-0005-0000-0000-0000E4190000}"/>
    <cellStyle name="계산 35 8 3 2" xfId="28523" xr:uid="{00000000-0005-0000-0000-0000E5190000}"/>
    <cellStyle name="계산 35 8 4" xfId="3308" xr:uid="{00000000-0005-0000-0000-0000E6190000}"/>
    <cellStyle name="계산 35 8 4 2" xfId="28524" xr:uid="{00000000-0005-0000-0000-0000E7190000}"/>
    <cellStyle name="계산 35 8 5" xfId="3309" xr:uid="{00000000-0005-0000-0000-0000E8190000}"/>
    <cellStyle name="계산 35 8 5 2" xfId="28525" xr:uid="{00000000-0005-0000-0000-0000E9190000}"/>
    <cellStyle name="계산 35 8 6" xfId="3310" xr:uid="{00000000-0005-0000-0000-0000EA190000}"/>
    <cellStyle name="계산 35 8 6 2" xfId="28526" xr:uid="{00000000-0005-0000-0000-0000EB190000}"/>
    <cellStyle name="계산 35 8 7" xfId="28517" xr:uid="{00000000-0005-0000-0000-0000EC190000}"/>
    <cellStyle name="계산 35 9" xfId="3311" xr:uid="{00000000-0005-0000-0000-0000ED190000}"/>
    <cellStyle name="계산 35 9 2" xfId="3312" xr:uid="{00000000-0005-0000-0000-0000EE190000}"/>
    <cellStyle name="계산 35 9 2 2" xfId="28528" xr:uid="{00000000-0005-0000-0000-0000EF190000}"/>
    <cellStyle name="계산 35 9 3" xfId="3313" xr:uid="{00000000-0005-0000-0000-0000F0190000}"/>
    <cellStyle name="계산 35 9 3 2" xfId="28529" xr:uid="{00000000-0005-0000-0000-0000F1190000}"/>
    <cellStyle name="계산 35 9 4" xfId="3314" xr:uid="{00000000-0005-0000-0000-0000F2190000}"/>
    <cellStyle name="계산 35 9 4 2" xfId="28530" xr:uid="{00000000-0005-0000-0000-0000F3190000}"/>
    <cellStyle name="계산 35 9 5" xfId="3315" xr:uid="{00000000-0005-0000-0000-0000F4190000}"/>
    <cellStyle name="계산 35 9 5 2" xfId="28531" xr:uid="{00000000-0005-0000-0000-0000F5190000}"/>
    <cellStyle name="계산 35 9 6" xfId="28527" xr:uid="{00000000-0005-0000-0000-0000F6190000}"/>
    <cellStyle name="계산 36" xfId="3316" xr:uid="{00000000-0005-0000-0000-0000F7190000}"/>
    <cellStyle name="계산 36 10" xfId="3317" xr:uid="{00000000-0005-0000-0000-0000F8190000}"/>
    <cellStyle name="계산 36 10 2" xfId="3318" xr:uid="{00000000-0005-0000-0000-0000F9190000}"/>
    <cellStyle name="계산 36 10 2 2" xfId="28534" xr:uid="{00000000-0005-0000-0000-0000FA190000}"/>
    <cellStyle name="계산 36 10 3" xfId="28533" xr:uid="{00000000-0005-0000-0000-0000FB190000}"/>
    <cellStyle name="계산 36 11" xfId="3319" xr:uid="{00000000-0005-0000-0000-0000FC190000}"/>
    <cellStyle name="계산 36 11 2" xfId="3320" xr:uid="{00000000-0005-0000-0000-0000FD190000}"/>
    <cellStyle name="계산 36 11 2 2" xfId="28536" xr:uid="{00000000-0005-0000-0000-0000FE190000}"/>
    <cellStyle name="계산 36 11 3" xfId="28535" xr:uid="{00000000-0005-0000-0000-0000FF190000}"/>
    <cellStyle name="계산 36 12" xfId="3321" xr:uid="{00000000-0005-0000-0000-0000001A0000}"/>
    <cellStyle name="계산 36 12 2" xfId="3322" xr:uid="{00000000-0005-0000-0000-0000011A0000}"/>
    <cellStyle name="계산 36 12 2 2" xfId="28538" xr:uid="{00000000-0005-0000-0000-0000021A0000}"/>
    <cellStyle name="계산 36 12 3" xfId="28537" xr:uid="{00000000-0005-0000-0000-0000031A0000}"/>
    <cellStyle name="계산 36 13" xfId="3323" xr:uid="{00000000-0005-0000-0000-0000041A0000}"/>
    <cellStyle name="계산 36 13 2" xfId="28539" xr:uid="{00000000-0005-0000-0000-0000051A0000}"/>
    <cellStyle name="계산 36 14" xfId="28532" xr:uid="{00000000-0005-0000-0000-0000061A0000}"/>
    <cellStyle name="계산 36 2" xfId="3324" xr:uid="{00000000-0005-0000-0000-0000071A0000}"/>
    <cellStyle name="계산 36 2 2" xfId="3325" xr:uid="{00000000-0005-0000-0000-0000081A0000}"/>
    <cellStyle name="계산 36 2 2 2" xfId="3326" xr:uid="{00000000-0005-0000-0000-0000091A0000}"/>
    <cellStyle name="계산 36 2 2 2 2" xfId="3327" xr:uid="{00000000-0005-0000-0000-00000A1A0000}"/>
    <cellStyle name="계산 36 2 2 2 2 2" xfId="28543" xr:uid="{00000000-0005-0000-0000-00000B1A0000}"/>
    <cellStyle name="계산 36 2 2 2 3" xfId="3328" xr:uid="{00000000-0005-0000-0000-00000C1A0000}"/>
    <cellStyle name="계산 36 2 2 2 3 2" xfId="28544" xr:uid="{00000000-0005-0000-0000-00000D1A0000}"/>
    <cellStyle name="계산 36 2 2 2 4" xfId="3329" xr:uid="{00000000-0005-0000-0000-00000E1A0000}"/>
    <cellStyle name="계산 36 2 2 2 4 2" xfId="28545" xr:uid="{00000000-0005-0000-0000-00000F1A0000}"/>
    <cellStyle name="계산 36 2 2 2 5" xfId="3330" xr:uid="{00000000-0005-0000-0000-0000101A0000}"/>
    <cellStyle name="계산 36 2 2 2 5 2" xfId="28546" xr:uid="{00000000-0005-0000-0000-0000111A0000}"/>
    <cellStyle name="계산 36 2 2 2 6" xfId="28542" xr:uid="{00000000-0005-0000-0000-0000121A0000}"/>
    <cellStyle name="계산 36 2 2 3" xfId="3331" xr:uid="{00000000-0005-0000-0000-0000131A0000}"/>
    <cellStyle name="계산 36 2 2 3 2" xfId="28547" xr:uid="{00000000-0005-0000-0000-0000141A0000}"/>
    <cellStyle name="계산 36 2 2 4" xfId="3332" xr:uid="{00000000-0005-0000-0000-0000151A0000}"/>
    <cellStyle name="계산 36 2 2 4 2" xfId="28548" xr:uid="{00000000-0005-0000-0000-0000161A0000}"/>
    <cellStyle name="계산 36 2 2 5" xfId="3333" xr:uid="{00000000-0005-0000-0000-0000171A0000}"/>
    <cellStyle name="계산 36 2 2 5 2" xfId="28549" xr:uid="{00000000-0005-0000-0000-0000181A0000}"/>
    <cellStyle name="계산 36 2 2 6" xfId="3334" xr:uid="{00000000-0005-0000-0000-0000191A0000}"/>
    <cellStyle name="계산 36 2 2 6 2" xfId="28550" xr:uid="{00000000-0005-0000-0000-00001A1A0000}"/>
    <cellStyle name="계산 36 2 2 7" xfId="28541" xr:uid="{00000000-0005-0000-0000-00001B1A0000}"/>
    <cellStyle name="계산 36 2 3" xfId="3335" xr:uid="{00000000-0005-0000-0000-00001C1A0000}"/>
    <cellStyle name="계산 36 2 3 2" xfId="3336" xr:uid="{00000000-0005-0000-0000-00001D1A0000}"/>
    <cellStyle name="계산 36 2 3 2 2" xfId="28552" xr:uid="{00000000-0005-0000-0000-00001E1A0000}"/>
    <cellStyle name="계산 36 2 3 3" xfId="3337" xr:uid="{00000000-0005-0000-0000-00001F1A0000}"/>
    <cellStyle name="계산 36 2 3 3 2" xfId="28553" xr:uid="{00000000-0005-0000-0000-0000201A0000}"/>
    <cellStyle name="계산 36 2 3 4" xfId="3338" xr:uid="{00000000-0005-0000-0000-0000211A0000}"/>
    <cellStyle name="계산 36 2 3 4 2" xfId="28554" xr:uid="{00000000-0005-0000-0000-0000221A0000}"/>
    <cellStyle name="계산 36 2 3 5" xfId="3339" xr:uid="{00000000-0005-0000-0000-0000231A0000}"/>
    <cellStyle name="계산 36 2 3 5 2" xfId="28555" xr:uid="{00000000-0005-0000-0000-0000241A0000}"/>
    <cellStyle name="계산 36 2 3 6" xfId="28551" xr:uid="{00000000-0005-0000-0000-0000251A0000}"/>
    <cellStyle name="계산 36 2 4" xfId="3340" xr:uid="{00000000-0005-0000-0000-0000261A0000}"/>
    <cellStyle name="계산 36 2 4 2" xfId="3341" xr:uid="{00000000-0005-0000-0000-0000271A0000}"/>
    <cellStyle name="계산 36 2 4 2 2" xfId="28557" xr:uid="{00000000-0005-0000-0000-0000281A0000}"/>
    <cellStyle name="계산 36 2 4 3" xfId="28556" xr:uid="{00000000-0005-0000-0000-0000291A0000}"/>
    <cellStyle name="계산 36 2 5" xfId="3342" xr:uid="{00000000-0005-0000-0000-00002A1A0000}"/>
    <cellStyle name="계산 36 2 5 2" xfId="3343" xr:uid="{00000000-0005-0000-0000-00002B1A0000}"/>
    <cellStyle name="계산 36 2 5 2 2" xfId="28559" xr:uid="{00000000-0005-0000-0000-00002C1A0000}"/>
    <cellStyle name="계산 36 2 5 3" xfId="28558" xr:uid="{00000000-0005-0000-0000-00002D1A0000}"/>
    <cellStyle name="계산 36 2 6" xfId="3344" xr:uid="{00000000-0005-0000-0000-00002E1A0000}"/>
    <cellStyle name="계산 36 2 6 2" xfId="3345" xr:uid="{00000000-0005-0000-0000-00002F1A0000}"/>
    <cellStyle name="계산 36 2 6 2 2" xfId="28561" xr:uid="{00000000-0005-0000-0000-0000301A0000}"/>
    <cellStyle name="계산 36 2 6 3" xfId="28560" xr:uid="{00000000-0005-0000-0000-0000311A0000}"/>
    <cellStyle name="계산 36 2 7" xfId="3346" xr:uid="{00000000-0005-0000-0000-0000321A0000}"/>
    <cellStyle name="계산 36 2 7 2" xfId="28562" xr:uid="{00000000-0005-0000-0000-0000331A0000}"/>
    <cellStyle name="계산 36 2 8" xfId="28540" xr:uid="{00000000-0005-0000-0000-0000341A0000}"/>
    <cellStyle name="계산 36 3" xfId="3347" xr:uid="{00000000-0005-0000-0000-0000351A0000}"/>
    <cellStyle name="계산 36 3 2" xfId="3348" xr:uid="{00000000-0005-0000-0000-0000361A0000}"/>
    <cellStyle name="계산 36 3 2 2" xfId="3349" xr:uid="{00000000-0005-0000-0000-0000371A0000}"/>
    <cellStyle name="계산 36 3 2 2 2" xfId="3350" xr:uid="{00000000-0005-0000-0000-0000381A0000}"/>
    <cellStyle name="계산 36 3 2 2 2 2" xfId="28566" xr:uid="{00000000-0005-0000-0000-0000391A0000}"/>
    <cellStyle name="계산 36 3 2 2 3" xfId="3351" xr:uid="{00000000-0005-0000-0000-00003A1A0000}"/>
    <cellStyle name="계산 36 3 2 2 3 2" xfId="28567" xr:uid="{00000000-0005-0000-0000-00003B1A0000}"/>
    <cellStyle name="계산 36 3 2 2 4" xfId="3352" xr:uid="{00000000-0005-0000-0000-00003C1A0000}"/>
    <cellStyle name="계산 36 3 2 2 4 2" xfId="28568" xr:uid="{00000000-0005-0000-0000-00003D1A0000}"/>
    <cellStyle name="계산 36 3 2 2 5" xfId="3353" xr:uid="{00000000-0005-0000-0000-00003E1A0000}"/>
    <cellStyle name="계산 36 3 2 2 5 2" xfId="28569" xr:uid="{00000000-0005-0000-0000-00003F1A0000}"/>
    <cellStyle name="계산 36 3 2 2 6" xfId="28565" xr:uid="{00000000-0005-0000-0000-0000401A0000}"/>
    <cellStyle name="계산 36 3 2 3" xfId="3354" xr:uid="{00000000-0005-0000-0000-0000411A0000}"/>
    <cellStyle name="계산 36 3 2 3 2" xfId="28570" xr:uid="{00000000-0005-0000-0000-0000421A0000}"/>
    <cellStyle name="계산 36 3 2 4" xfId="3355" xr:uid="{00000000-0005-0000-0000-0000431A0000}"/>
    <cellStyle name="계산 36 3 2 4 2" xfId="28571" xr:uid="{00000000-0005-0000-0000-0000441A0000}"/>
    <cellStyle name="계산 36 3 2 5" xfId="3356" xr:uid="{00000000-0005-0000-0000-0000451A0000}"/>
    <cellStyle name="계산 36 3 2 5 2" xfId="28572" xr:uid="{00000000-0005-0000-0000-0000461A0000}"/>
    <cellStyle name="계산 36 3 2 6" xfId="3357" xr:uid="{00000000-0005-0000-0000-0000471A0000}"/>
    <cellStyle name="계산 36 3 2 6 2" xfId="28573" xr:uid="{00000000-0005-0000-0000-0000481A0000}"/>
    <cellStyle name="계산 36 3 2 7" xfId="28564" xr:uid="{00000000-0005-0000-0000-0000491A0000}"/>
    <cellStyle name="계산 36 3 3" xfId="3358" xr:uid="{00000000-0005-0000-0000-00004A1A0000}"/>
    <cellStyle name="계산 36 3 3 2" xfId="3359" xr:uid="{00000000-0005-0000-0000-00004B1A0000}"/>
    <cellStyle name="계산 36 3 3 2 2" xfId="28575" xr:uid="{00000000-0005-0000-0000-00004C1A0000}"/>
    <cellStyle name="계산 36 3 3 3" xfId="3360" xr:uid="{00000000-0005-0000-0000-00004D1A0000}"/>
    <cellStyle name="계산 36 3 3 3 2" xfId="28576" xr:uid="{00000000-0005-0000-0000-00004E1A0000}"/>
    <cellStyle name="계산 36 3 3 4" xfId="3361" xr:uid="{00000000-0005-0000-0000-00004F1A0000}"/>
    <cellStyle name="계산 36 3 3 4 2" xfId="28577" xr:uid="{00000000-0005-0000-0000-0000501A0000}"/>
    <cellStyle name="계산 36 3 3 5" xfId="3362" xr:uid="{00000000-0005-0000-0000-0000511A0000}"/>
    <cellStyle name="계산 36 3 3 5 2" xfId="28578" xr:uid="{00000000-0005-0000-0000-0000521A0000}"/>
    <cellStyle name="계산 36 3 3 6" xfId="28574" xr:uid="{00000000-0005-0000-0000-0000531A0000}"/>
    <cellStyle name="계산 36 3 4" xfId="3363" xr:uid="{00000000-0005-0000-0000-0000541A0000}"/>
    <cellStyle name="계산 36 3 4 2" xfId="3364" xr:uid="{00000000-0005-0000-0000-0000551A0000}"/>
    <cellStyle name="계산 36 3 4 2 2" xfId="28580" xr:uid="{00000000-0005-0000-0000-0000561A0000}"/>
    <cellStyle name="계산 36 3 4 3" xfId="28579" xr:uid="{00000000-0005-0000-0000-0000571A0000}"/>
    <cellStyle name="계산 36 3 5" xfId="3365" xr:uid="{00000000-0005-0000-0000-0000581A0000}"/>
    <cellStyle name="계산 36 3 5 2" xfId="3366" xr:uid="{00000000-0005-0000-0000-0000591A0000}"/>
    <cellStyle name="계산 36 3 5 2 2" xfId="28582" xr:uid="{00000000-0005-0000-0000-00005A1A0000}"/>
    <cellStyle name="계산 36 3 5 3" xfId="28581" xr:uid="{00000000-0005-0000-0000-00005B1A0000}"/>
    <cellStyle name="계산 36 3 6" xfId="3367" xr:uid="{00000000-0005-0000-0000-00005C1A0000}"/>
    <cellStyle name="계산 36 3 6 2" xfId="3368" xr:uid="{00000000-0005-0000-0000-00005D1A0000}"/>
    <cellStyle name="계산 36 3 6 2 2" xfId="28584" xr:uid="{00000000-0005-0000-0000-00005E1A0000}"/>
    <cellStyle name="계산 36 3 6 3" xfId="28583" xr:uid="{00000000-0005-0000-0000-00005F1A0000}"/>
    <cellStyle name="계산 36 3 7" xfId="3369" xr:uid="{00000000-0005-0000-0000-0000601A0000}"/>
    <cellStyle name="계산 36 3 7 2" xfId="28585" xr:uid="{00000000-0005-0000-0000-0000611A0000}"/>
    <cellStyle name="계산 36 3 8" xfId="28563" xr:uid="{00000000-0005-0000-0000-0000621A0000}"/>
    <cellStyle name="계산 36 4" xfId="3370" xr:uid="{00000000-0005-0000-0000-0000631A0000}"/>
    <cellStyle name="계산 36 4 2" xfId="3371" xr:uid="{00000000-0005-0000-0000-0000641A0000}"/>
    <cellStyle name="계산 36 4 2 2" xfId="3372" xr:uid="{00000000-0005-0000-0000-0000651A0000}"/>
    <cellStyle name="계산 36 4 2 2 2" xfId="28588" xr:uid="{00000000-0005-0000-0000-0000661A0000}"/>
    <cellStyle name="계산 36 4 2 3" xfId="3373" xr:uid="{00000000-0005-0000-0000-0000671A0000}"/>
    <cellStyle name="계산 36 4 2 3 2" xfId="28589" xr:uid="{00000000-0005-0000-0000-0000681A0000}"/>
    <cellStyle name="계산 36 4 2 4" xfId="3374" xr:uid="{00000000-0005-0000-0000-0000691A0000}"/>
    <cellStyle name="계산 36 4 2 4 2" xfId="28590" xr:uid="{00000000-0005-0000-0000-00006A1A0000}"/>
    <cellStyle name="계산 36 4 2 5" xfId="3375" xr:uid="{00000000-0005-0000-0000-00006B1A0000}"/>
    <cellStyle name="계산 36 4 2 5 2" xfId="28591" xr:uid="{00000000-0005-0000-0000-00006C1A0000}"/>
    <cellStyle name="계산 36 4 2 6" xfId="28587" xr:uid="{00000000-0005-0000-0000-00006D1A0000}"/>
    <cellStyle name="계산 36 4 3" xfId="3376" xr:uid="{00000000-0005-0000-0000-00006E1A0000}"/>
    <cellStyle name="계산 36 4 3 2" xfId="28592" xr:uid="{00000000-0005-0000-0000-00006F1A0000}"/>
    <cellStyle name="계산 36 4 4" xfId="3377" xr:uid="{00000000-0005-0000-0000-0000701A0000}"/>
    <cellStyle name="계산 36 4 4 2" xfId="28593" xr:uid="{00000000-0005-0000-0000-0000711A0000}"/>
    <cellStyle name="계산 36 4 5" xfId="3378" xr:uid="{00000000-0005-0000-0000-0000721A0000}"/>
    <cellStyle name="계산 36 4 5 2" xfId="28594" xr:uid="{00000000-0005-0000-0000-0000731A0000}"/>
    <cellStyle name="계산 36 4 6" xfId="3379" xr:uid="{00000000-0005-0000-0000-0000741A0000}"/>
    <cellStyle name="계산 36 4 6 2" xfId="28595" xr:uid="{00000000-0005-0000-0000-0000751A0000}"/>
    <cellStyle name="계산 36 4 7" xfId="28586" xr:uid="{00000000-0005-0000-0000-0000761A0000}"/>
    <cellStyle name="계산 36 5" xfId="3380" xr:uid="{00000000-0005-0000-0000-0000771A0000}"/>
    <cellStyle name="계산 36 5 2" xfId="3381" xr:uid="{00000000-0005-0000-0000-0000781A0000}"/>
    <cellStyle name="계산 36 5 2 2" xfId="3382" xr:uid="{00000000-0005-0000-0000-0000791A0000}"/>
    <cellStyle name="계산 36 5 2 2 2" xfId="28598" xr:uid="{00000000-0005-0000-0000-00007A1A0000}"/>
    <cellStyle name="계산 36 5 2 3" xfId="3383" xr:uid="{00000000-0005-0000-0000-00007B1A0000}"/>
    <cellStyle name="계산 36 5 2 3 2" xfId="28599" xr:uid="{00000000-0005-0000-0000-00007C1A0000}"/>
    <cellStyle name="계산 36 5 2 4" xfId="3384" xr:uid="{00000000-0005-0000-0000-00007D1A0000}"/>
    <cellStyle name="계산 36 5 2 4 2" xfId="28600" xr:uid="{00000000-0005-0000-0000-00007E1A0000}"/>
    <cellStyle name="계산 36 5 2 5" xfId="3385" xr:uid="{00000000-0005-0000-0000-00007F1A0000}"/>
    <cellStyle name="계산 36 5 2 5 2" xfId="28601" xr:uid="{00000000-0005-0000-0000-0000801A0000}"/>
    <cellStyle name="계산 36 5 2 6" xfId="28597" xr:uid="{00000000-0005-0000-0000-0000811A0000}"/>
    <cellStyle name="계산 36 5 3" xfId="3386" xr:uid="{00000000-0005-0000-0000-0000821A0000}"/>
    <cellStyle name="계산 36 5 3 2" xfId="28602" xr:uid="{00000000-0005-0000-0000-0000831A0000}"/>
    <cellStyle name="계산 36 5 4" xfId="3387" xr:uid="{00000000-0005-0000-0000-0000841A0000}"/>
    <cellStyle name="계산 36 5 4 2" xfId="28603" xr:uid="{00000000-0005-0000-0000-0000851A0000}"/>
    <cellStyle name="계산 36 5 5" xfId="3388" xr:uid="{00000000-0005-0000-0000-0000861A0000}"/>
    <cellStyle name="계산 36 5 5 2" xfId="28604" xr:uid="{00000000-0005-0000-0000-0000871A0000}"/>
    <cellStyle name="계산 36 5 6" xfId="3389" xr:uid="{00000000-0005-0000-0000-0000881A0000}"/>
    <cellStyle name="계산 36 5 6 2" xfId="28605" xr:uid="{00000000-0005-0000-0000-0000891A0000}"/>
    <cellStyle name="계산 36 5 7" xfId="28596" xr:uid="{00000000-0005-0000-0000-00008A1A0000}"/>
    <cellStyle name="계산 36 6" xfId="3390" xr:uid="{00000000-0005-0000-0000-00008B1A0000}"/>
    <cellStyle name="계산 36 6 2" xfId="3391" xr:uid="{00000000-0005-0000-0000-00008C1A0000}"/>
    <cellStyle name="계산 36 6 2 2" xfId="3392" xr:uid="{00000000-0005-0000-0000-00008D1A0000}"/>
    <cellStyle name="계산 36 6 2 2 2" xfId="28608" xr:uid="{00000000-0005-0000-0000-00008E1A0000}"/>
    <cellStyle name="계산 36 6 2 3" xfId="3393" xr:uid="{00000000-0005-0000-0000-00008F1A0000}"/>
    <cellStyle name="계산 36 6 2 3 2" xfId="28609" xr:uid="{00000000-0005-0000-0000-0000901A0000}"/>
    <cellStyle name="계산 36 6 2 4" xfId="3394" xr:uid="{00000000-0005-0000-0000-0000911A0000}"/>
    <cellStyle name="계산 36 6 2 4 2" xfId="28610" xr:uid="{00000000-0005-0000-0000-0000921A0000}"/>
    <cellStyle name="계산 36 6 2 5" xfId="3395" xr:uid="{00000000-0005-0000-0000-0000931A0000}"/>
    <cellStyle name="계산 36 6 2 5 2" xfId="28611" xr:uid="{00000000-0005-0000-0000-0000941A0000}"/>
    <cellStyle name="계산 36 6 2 6" xfId="28607" xr:uid="{00000000-0005-0000-0000-0000951A0000}"/>
    <cellStyle name="계산 36 6 3" xfId="3396" xr:uid="{00000000-0005-0000-0000-0000961A0000}"/>
    <cellStyle name="계산 36 6 3 2" xfId="28612" xr:uid="{00000000-0005-0000-0000-0000971A0000}"/>
    <cellStyle name="계산 36 6 4" xfId="3397" xr:uid="{00000000-0005-0000-0000-0000981A0000}"/>
    <cellStyle name="계산 36 6 4 2" xfId="28613" xr:uid="{00000000-0005-0000-0000-0000991A0000}"/>
    <cellStyle name="계산 36 6 5" xfId="3398" xr:uid="{00000000-0005-0000-0000-00009A1A0000}"/>
    <cellStyle name="계산 36 6 5 2" xfId="28614" xr:uid="{00000000-0005-0000-0000-00009B1A0000}"/>
    <cellStyle name="계산 36 6 6" xfId="3399" xr:uid="{00000000-0005-0000-0000-00009C1A0000}"/>
    <cellStyle name="계산 36 6 6 2" xfId="28615" xr:uid="{00000000-0005-0000-0000-00009D1A0000}"/>
    <cellStyle name="계산 36 6 7" xfId="28606" xr:uid="{00000000-0005-0000-0000-00009E1A0000}"/>
    <cellStyle name="계산 36 7" xfId="3400" xr:uid="{00000000-0005-0000-0000-00009F1A0000}"/>
    <cellStyle name="계산 36 7 2" xfId="3401" xr:uid="{00000000-0005-0000-0000-0000A01A0000}"/>
    <cellStyle name="계산 36 7 2 2" xfId="3402" xr:uid="{00000000-0005-0000-0000-0000A11A0000}"/>
    <cellStyle name="계산 36 7 2 2 2" xfId="28618" xr:uid="{00000000-0005-0000-0000-0000A21A0000}"/>
    <cellStyle name="계산 36 7 2 3" xfId="3403" xr:uid="{00000000-0005-0000-0000-0000A31A0000}"/>
    <cellStyle name="계산 36 7 2 3 2" xfId="28619" xr:uid="{00000000-0005-0000-0000-0000A41A0000}"/>
    <cellStyle name="계산 36 7 2 4" xfId="3404" xr:uid="{00000000-0005-0000-0000-0000A51A0000}"/>
    <cellStyle name="계산 36 7 2 4 2" xfId="28620" xr:uid="{00000000-0005-0000-0000-0000A61A0000}"/>
    <cellStyle name="계산 36 7 2 5" xfId="3405" xr:uid="{00000000-0005-0000-0000-0000A71A0000}"/>
    <cellStyle name="계산 36 7 2 5 2" xfId="28621" xr:uid="{00000000-0005-0000-0000-0000A81A0000}"/>
    <cellStyle name="계산 36 7 2 6" xfId="28617" xr:uid="{00000000-0005-0000-0000-0000A91A0000}"/>
    <cellStyle name="계산 36 7 3" xfId="3406" xr:uid="{00000000-0005-0000-0000-0000AA1A0000}"/>
    <cellStyle name="계산 36 7 3 2" xfId="28622" xr:uid="{00000000-0005-0000-0000-0000AB1A0000}"/>
    <cellStyle name="계산 36 7 4" xfId="3407" xr:uid="{00000000-0005-0000-0000-0000AC1A0000}"/>
    <cellStyle name="계산 36 7 4 2" xfId="28623" xr:uid="{00000000-0005-0000-0000-0000AD1A0000}"/>
    <cellStyle name="계산 36 7 5" xfId="3408" xr:uid="{00000000-0005-0000-0000-0000AE1A0000}"/>
    <cellStyle name="계산 36 7 5 2" xfId="28624" xr:uid="{00000000-0005-0000-0000-0000AF1A0000}"/>
    <cellStyle name="계산 36 7 6" xfId="3409" xr:uid="{00000000-0005-0000-0000-0000B01A0000}"/>
    <cellStyle name="계산 36 7 6 2" xfId="28625" xr:uid="{00000000-0005-0000-0000-0000B11A0000}"/>
    <cellStyle name="계산 36 7 7" xfId="28616" xr:uid="{00000000-0005-0000-0000-0000B21A0000}"/>
    <cellStyle name="계산 36 8" xfId="3410" xr:uid="{00000000-0005-0000-0000-0000B31A0000}"/>
    <cellStyle name="계산 36 8 2" xfId="3411" xr:uid="{00000000-0005-0000-0000-0000B41A0000}"/>
    <cellStyle name="계산 36 8 2 2" xfId="3412" xr:uid="{00000000-0005-0000-0000-0000B51A0000}"/>
    <cellStyle name="계산 36 8 2 2 2" xfId="28628" xr:uid="{00000000-0005-0000-0000-0000B61A0000}"/>
    <cellStyle name="계산 36 8 2 3" xfId="3413" xr:uid="{00000000-0005-0000-0000-0000B71A0000}"/>
    <cellStyle name="계산 36 8 2 3 2" xfId="28629" xr:uid="{00000000-0005-0000-0000-0000B81A0000}"/>
    <cellStyle name="계산 36 8 2 4" xfId="3414" xr:uid="{00000000-0005-0000-0000-0000B91A0000}"/>
    <cellStyle name="계산 36 8 2 4 2" xfId="28630" xr:uid="{00000000-0005-0000-0000-0000BA1A0000}"/>
    <cellStyle name="계산 36 8 2 5" xfId="3415" xr:uid="{00000000-0005-0000-0000-0000BB1A0000}"/>
    <cellStyle name="계산 36 8 2 5 2" xfId="28631" xr:uid="{00000000-0005-0000-0000-0000BC1A0000}"/>
    <cellStyle name="계산 36 8 2 6" xfId="28627" xr:uid="{00000000-0005-0000-0000-0000BD1A0000}"/>
    <cellStyle name="계산 36 8 3" xfId="3416" xr:uid="{00000000-0005-0000-0000-0000BE1A0000}"/>
    <cellStyle name="계산 36 8 3 2" xfId="28632" xr:uid="{00000000-0005-0000-0000-0000BF1A0000}"/>
    <cellStyle name="계산 36 8 4" xfId="3417" xr:uid="{00000000-0005-0000-0000-0000C01A0000}"/>
    <cellStyle name="계산 36 8 4 2" xfId="28633" xr:uid="{00000000-0005-0000-0000-0000C11A0000}"/>
    <cellStyle name="계산 36 8 5" xfId="3418" xr:uid="{00000000-0005-0000-0000-0000C21A0000}"/>
    <cellStyle name="계산 36 8 5 2" xfId="28634" xr:uid="{00000000-0005-0000-0000-0000C31A0000}"/>
    <cellStyle name="계산 36 8 6" xfId="3419" xr:uid="{00000000-0005-0000-0000-0000C41A0000}"/>
    <cellStyle name="계산 36 8 6 2" xfId="28635" xr:uid="{00000000-0005-0000-0000-0000C51A0000}"/>
    <cellStyle name="계산 36 8 7" xfId="28626" xr:uid="{00000000-0005-0000-0000-0000C61A0000}"/>
    <cellStyle name="계산 36 9" xfId="3420" xr:uid="{00000000-0005-0000-0000-0000C71A0000}"/>
    <cellStyle name="계산 36 9 2" xfId="3421" xr:uid="{00000000-0005-0000-0000-0000C81A0000}"/>
    <cellStyle name="계산 36 9 2 2" xfId="28637" xr:uid="{00000000-0005-0000-0000-0000C91A0000}"/>
    <cellStyle name="계산 36 9 3" xfId="3422" xr:uid="{00000000-0005-0000-0000-0000CA1A0000}"/>
    <cellStyle name="계산 36 9 3 2" xfId="28638" xr:uid="{00000000-0005-0000-0000-0000CB1A0000}"/>
    <cellStyle name="계산 36 9 4" xfId="3423" xr:uid="{00000000-0005-0000-0000-0000CC1A0000}"/>
    <cellStyle name="계산 36 9 4 2" xfId="28639" xr:uid="{00000000-0005-0000-0000-0000CD1A0000}"/>
    <cellStyle name="계산 36 9 5" xfId="3424" xr:uid="{00000000-0005-0000-0000-0000CE1A0000}"/>
    <cellStyle name="계산 36 9 5 2" xfId="28640" xr:uid="{00000000-0005-0000-0000-0000CF1A0000}"/>
    <cellStyle name="계산 36 9 6" xfId="28636" xr:uid="{00000000-0005-0000-0000-0000D01A0000}"/>
    <cellStyle name="계산 37" xfId="3425" xr:uid="{00000000-0005-0000-0000-0000D11A0000}"/>
    <cellStyle name="계산 37 10" xfId="3426" xr:uid="{00000000-0005-0000-0000-0000D21A0000}"/>
    <cellStyle name="계산 37 10 2" xfId="3427" xr:uid="{00000000-0005-0000-0000-0000D31A0000}"/>
    <cellStyle name="계산 37 10 2 2" xfId="28643" xr:uid="{00000000-0005-0000-0000-0000D41A0000}"/>
    <cellStyle name="계산 37 10 3" xfId="28642" xr:uid="{00000000-0005-0000-0000-0000D51A0000}"/>
    <cellStyle name="계산 37 11" xfId="3428" xr:uid="{00000000-0005-0000-0000-0000D61A0000}"/>
    <cellStyle name="계산 37 11 2" xfId="3429" xr:uid="{00000000-0005-0000-0000-0000D71A0000}"/>
    <cellStyle name="계산 37 11 2 2" xfId="28645" xr:uid="{00000000-0005-0000-0000-0000D81A0000}"/>
    <cellStyle name="계산 37 11 3" xfId="28644" xr:uid="{00000000-0005-0000-0000-0000D91A0000}"/>
    <cellStyle name="계산 37 12" xfId="3430" xr:uid="{00000000-0005-0000-0000-0000DA1A0000}"/>
    <cellStyle name="계산 37 12 2" xfId="3431" xr:uid="{00000000-0005-0000-0000-0000DB1A0000}"/>
    <cellStyle name="계산 37 12 2 2" xfId="28647" xr:uid="{00000000-0005-0000-0000-0000DC1A0000}"/>
    <cellStyle name="계산 37 12 3" xfId="28646" xr:uid="{00000000-0005-0000-0000-0000DD1A0000}"/>
    <cellStyle name="계산 37 13" xfId="3432" xr:uid="{00000000-0005-0000-0000-0000DE1A0000}"/>
    <cellStyle name="계산 37 13 2" xfId="28648" xr:uid="{00000000-0005-0000-0000-0000DF1A0000}"/>
    <cellStyle name="계산 37 14" xfId="28641" xr:uid="{00000000-0005-0000-0000-0000E01A0000}"/>
    <cellStyle name="계산 37 2" xfId="3433" xr:uid="{00000000-0005-0000-0000-0000E11A0000}"/>
    <cellStyle name="계산 37 2 2" xfId="3434" xr:uid="{00000000-0005-0000-0000-0000E21A0000}"/>
    <cellStyle name="계산 37 2 2 2" xfId="3435" xr:uid="{00000000-0005-0000-0000-0000E31A0000}"/>
    <cellStyle name="계산 37 2 2 2 2" xfId="3436" xr:uid="{00000000-0005-0000-0000-0000E41A0000}"/>
    <cellStyle name="계산 37 2 2 2 2 2" xfId="28652" xr:uid="{00000000-0005-0000-0000-0000E51A0000}"/>
    <cellStyle name="계산 37 2 2 2 3" xfId="3437" xr:uid="{00000000-0005-0000-0000-0000E61A0000}"/>
    <cellStyle name="계산 37 2 2 2 3 2" xfId="28653" xr:uid="{00000000-0005-0000-0000-0000E71A0000}"/>
    <cellStyle name="계산 37 2 2 2 4" xfId="3438" xr:uid="{00000000-0005-0000-0000-0000E81A0000}"/>
    <cellStyle name="계산 37 2 2 2 4 2" xfId="28654" xr:uid="{00000000-0005-0000-0000-0000E91A0000}"/>
    <cellStyle name="계산 37 2 2 2 5" xfId="3439" xr:uid="{00000000-0005-0000-0000-0000EA1A0000}"/>
    <cellStyle name="계산 37 2 2 2 5 2" xfId="28655" xr:uid="{00000000-0005-0000-0000-0000EB1A0000}"/>
    <cellStyle name="계산 37 2 2 2 6" xfId="28651" xr:uid="{00000000-0005-0000-0000-0000EC1A0000}"/>
    <cellStyle name="계산 37 2 2 3" xfId="3440" xr:uid="{00000000-0005-0000-0000-0000ED1A0000}"/>
    <cellStyle name="계산 37 2 2 3 2" xfId="28656" xr:uid="{00000000-0005-0000-0000-0000EE1A0000}"/>
    <cellStyle name="계산 37 2 2 4" xfId="3441" xr:uid="{00000000-0005-0000-0000-0000EF1A0000}"/>
    <cellStyle name="계산 37 2 2 4 2" xfId="28657" xr:uid="{00000000-0005-0000-0000-0000F01A0000}"/>
    <cellStyle name="계산 37 2 2 5" xfId="3442" xr:uid="{00000000-0005-0000-0000-0000F11A0000}"/>
    <cellStyle name="계산 37 2 2 5 2" xfId="28658" xr:uid="{00000000-0005-0000-0000-0000F21A0000}"/>
    <cellStyle name="계산 37 2 2 6" xfId="3443" xr:uid="{00000000-0005-0000-0000-0000F31A0000}"/>
    <cellStyle name="계산 37 2 2 6 2" xfId="28659" xr:uid="{00000000-0005-0000-0000-0000F41A0000}"/>
    <cellStyle name="계산 37 2 2 7" xfId="28650" xr:uid="{00000000-0005-0000-0000-0000F51A0000}"/>
    <cellStyle name="계산 37 2 3" xfId="3444" xr:uid="{00000000-0005-0000-0000-0000F61A0000}"/>
    <cellStyle name="계산 37 2 3 2" xfId="3445" xr:uid="{00000000-0005-0000-0000-0000F71A0000}"/>
    <cellStyle name="계산 37 2 3 2 2" xfId="28661" xr:uid="{00000000-0005-0000-0000-0000F81A0000}"/>
    <cellStyle name="계산 37 2 3 3" xfId="3446" xr:uid="{00000000-0005-0000-0000-0000F91A0000}"/>
    <cellStyle name="계산 37 2 3 3 2" xfId="28662" xr:uid="{00000000-0005-0000-0000-0000FA1A0000}"/>
    <cellStyle name="계산 37 2 3 4" xfId="3447" xr:uid="{00000000-0005-0000-0000-0000FB1A0000}"/>
    <cellStyle name="계산 37 2 3 4 2" xfId="28663" xr:uid="{00000000-0005-0000-0000-0000FC1A0000}"/>
    <cellStyle name="계산 37 2 3 5" xfId="3448" xr:uid="{00000000-0005-0000-0000-0000FD1A0000}"/>
    <cellStyle name="계산 37 2 3 5 2" xfId="28664" xr:uid="{00000000-0005-0000-0000-0000FE1A0000}"/>
    <cellStyle name="계산 37 2 3 6" xfId="28660" xr:uid="{00000000-0005-0000-0000-0000FF1A0000}"/>
    <cellStyle name="계산 37 2 4" xfId="3449" xr:uid="{00000000-0005-0000-0000-0000001B0000}"/>
    <cellStyle name="계산 37 2 4 2" xfId="3450" xr:uid="{00000000-0005-0000-0000-0000011B0000}"/>
    <cellStyle name="계산 37 2 4 2 2" xfId="28666" xr:uid="{00000000-0005-0000-0000-0000021B0000}"/>
    <cellStyle name="계산 37 2 4 3" xfId="28665" xr:uid="{00000000-0005-0000-0000-0000031B0000}"/>
    <cellStyle name="계산 37 2 5" xfId="3451" xr:uid="{00000000-0005-0000-0000-0000041B0000}"/>
    <cellStyle name="계산 37 2 5 2" xfId="3452" xr:uid="{00000000-0005-0000-0000-0000051B0000}"/>
    <cellStyle name="계산 37 2 5 2 2" xfId="28668" xr:uid="{00000000-0005-0000-0000-0000061B0000}"/>
    <cellStyle name="계산 37 2 5 3" xfId="28667" xr:uid="{00000000-0005-0000-0000-0000071B0000}"/>
    <cellStyle name="계산 37 2 6" xfId="3453" xr:uid="{00000000-0005-0000-0000-0000081B0000}"/>
    <cellStyle name="계산 37 2 6 2" xfId="3454" xr:uid="{00000000-0005-0000-0000-0000091B0000}"/>
    <cellStyle name="계산 37 2 6 2 2" xfId="28670" xr:uid="{00000000-0005-0000-0000-00000A1B0000}"/>
    <cellStyle name="계산 37 2 6 3" xfId="28669" xr:uid="{00000000-0005-0000-0000-00000B1B0000}"/>
    <cellStyle name="계산 37 2 7" xfId="3455" xr:uid="{00000000-0005-0000-0000-00000C1B0000}"/>
    <cellStyle name="계산 37 2 7 2" xfId="28671" xr:uid="{00000000-0005-0000-0000-00000D1B0000}"/>
    <cellStyle name="계산 37 2 8" xfId="28649" xr:uid="{00000000-0005-0000-0000-00000E1B0000}"/>
    <cellStyle name="계산 37 3" xfId="3456" xr:uid="{00000000-0005-0000-0000-00000F1B0000}"/>
    <cellStyle name="계산 37 3 2" xfId="3457" xr:uid="{00000000-0005-0000-0000-0000101B0000}"/>
    <cellStyle name="계산 37 3 2 2" xfId="3458" xr:uid="{00000000-0005-0000-0000-0000111B0000}"/>
    <cellStyle name="계산 37 3 2 2 2" xfId="3459" xr:uid="{00000000-0005-0000-0000-0000121B0000}"/>
    <cellStyle name="계산 37 3 2 2 2 2" xfId="28675" xr:uid="{00000000-0005-0000-0000-0000131B0000}"/>
    <cellStyle name="계산 37 3 2 2 3" xfId="3460" xr:uid="{00000000-0005-0000-0000-0000141B0000}"/>
    <cellStyle name="계산 37 3 2 2 3 2" xfId="28676" xr:uid="{00000000-0005-0000-0000-0000151B0000}"/>
    <cellStyle name="계산 37 3 2 2 4" xfId="3461" xr:uid="{00000000-0005-0000-0000-0000161B0000}"/>
    <cellStyle name="계산 37 3 2 2 4 2" xfId="28677" xr:uid="{00000000-0005-0000-0000-0000171B0000}"/>
    <cellStyle name="계산 37 3 2 2 5" xfId="3462" xr:uid="{00000000-0005-0000-0000-0000181B0000}"/>
    <cellStyle name="계산 37 3 2 2 5 2" xfId="28678" xr:uid="{00000000-0005-0000-0000-0000191B0000}"/>
    <cellStyle name="계산 37 3 2 2 6" xfId="28674" xr:uid="{00000000-0005-0000-0000-00001A1B0000}"/>
    <cellStyle name="계산 37 3 2 3" xfId="3463" xr:uid="{00000000-0005-0000-0000-00001B1B0000}"/>
    <cellStyle name="계산 37 3 2 3 2" xfId="28679" xr:uid="{00000000-0005-0000-0000-00001C1B0000}"/>
    <cellStyle name="계산 37 3 2 4" xfId="3464" xr:uid="{00000000-0005-0000-0000-00001D1B0000}"/>
    <cellStyle name="계산 37 3 2 4 2" xfId="28680" xr:uid="{00000000-0005-0000-0000-00001E1B0000}"/>
    <cellStyle name="계산 37 3 2 5" xfId="3465" xr:uid="{00000000-0005-0000-0000-00001F1B0000}"/>
    <cellStyle name="계산 37 3 2 5 2" xfId="28681" xr:uid="{00000000-0005-0000-0000-0000201B0000}"/>
    <cellStyle name="계산 37 3 2 6" xfId="3466" xr:uid="{00000000-0005-0000-0000-0000211B0000}"/>
    <cellStyle name="계산 37 3 2 6 2" xfId="28682" xr:uid="{00000000-0005-0000-0000-0000221B0000}"/>
    <cellStyle name="계산 37 3 2 7" xfId="28673" xr:uid="{00000000-0005-0000-0000-0000231B0000}"/>
    <cellStyle name="계산 37 3 3" xfId="3467" xr:uid="{00000000-0005-0000-0000-0000241B0000}"/>
    <cellStyle name="계산 37 3 3 2" xfId="3468" xr:uid="{00000000-0005-0000-0000-0000251B0000}"/>
    <cellStyle name="계산 37 3 3 2 2" xfId="28684" xr:uid="{00000000-0005-0000-0000-0000261B0000}"/>
    <cellStyle name="계산 37 3 3 3" xfId="3469" xr:uid="{00000000-0005-0000-0000-0000271B0000}"/>
    <cellStyle name="계산 37 3 3 3 2" xfId="28685" xr:uid="{00000000-0005-0000-0000-0000281B0000}"/>
    <cellStyle name="계산 37 3 3 4" xfId="3470" xr:uid="{00000000-0005-0000-0000-0000291B0000}"/>
    <cellStyle name="계산 37 3 3 4 2" xfId="28686" xr:uid="{00000000-0005-0000-0000-00002A1B0000}"/>
    <cellStyle name="계산 37 3 3 5" xfId="3471" xr:uid="{00000000-0005-0000-0000-00002B1B0000}"/>
    <cellStyle name="계산 37 3 3 5 2" xfId="28687" xr:uid="{00000000-0005-0000-0000-00002C1B0000}"/>
    <cellStyle name="계산 37 3 3 6" xfId="28683" xr:uid="{00000000-0005-0000-0000-00002D1B0000}"/>
    <cellStyle name="계산 37 3 4" xfId="3472" xr:uid="{00000000-0005-0000-0000-00002E1B0000}"/>
    <cellStyle name="계산 37 3 4 2" xfId="3473" xr:uid="{00000000-0005-0000-0000-00002F1B0000}"/>
    <cellStyle name="계산 37 3 4 2 2" xfId="28689" xr:uid="{00000000-0005-0000-0000-0000301B0000}"/>
    <cellStyle name="계산 37 3 4 3" xfId="28688" xr:uid="{00000000-0005-0000-0000-0000311B0000}"/>
    <cellStyle name="계산 37 3 5" xfId="3474" xr:uid="{00000000-0005-0000-0000-0000321B0000}"/>
    <cellStyle name="계산 37 3 5 2" xfId="3475" xr:uid="{00000000-0005-0000-0000-0000331B0000}"/>
    <cellStyle name="계산 37 3 5 2 2" xfId="28691" xr:uid="{00000000-0005-0000-0000-0000341B0000}"/>
    <cellStyle name="계산 37 3 5 3" xfId="28690" xr:uid="{00000000-0005-0000-0000-0000351B0000}"/>
    <cellStyle name="계산 37 3 6" xfId="3476" xr:uid="{00000000-0005-0000-0000-0000361B0000}"/>
    <cellStyle name="계산 37 3 6 2" xfId="3477" xr:uid="{00000000-0005-0000-0000-0000371B0000}"/>
    <cellStyle name="계산 37 3 6 2 2" xfId="28693" xr:uid="{00000000-0005-0000-0000-0000381B0000}"/>
    <cellStyle name="계산 37 3 6 3" xfId="28692" xr:uid="{00000000-0005-0000-0000-0000391B0000}"/>
    <cellStyle name="계산 37 3 7" xfId="3478" xr:uid="{00000000-0005-0000-0000-00003A1B0000}"/>
    <cellStyle name="계산 37 3 7 2" xfId="28694" xr:uid="{00000000-0005-0000-0000-00003B1B0000}"/>
    <cellStyle name="계산 37 3 8" xfId="28672" xr:uid="{00000000-0005-0000-0000-00003C1B0000}"/>
    <cellStyle name="계산 37 4" xfId="3479" xr:uid="{00000000-0005-0000-0000-00003D1B0000}"/>
    <cellStyle name="계산 37 4 2" xfId="3480" xr:uid="{00000000-0005-0000-0000-00003E1B0000}"/>
    <cellStyle name="계산 37 4 2 2" xfId="3481" xr:uid="{00000000-0005-0000-0000-00003F1B0000}"/>
    <cellStyle name="계산 37 4 2 2 2" xfId="28697" xr:uid="{00000000-0005-0000-0000-0000401B0000}"/>
    <cellStyle name="계산 37 4 2 3" xfId="3482" xr:uid="{00000000-0005-0000-0000-0000411B0000}"/>
    <cellStyle name="계산 37 4 2 3 2" xfId="28698" xr:uid="{00000000-0005-0000-0000-0000421B0000}"/>
    <cellStyle name="계산 37 4 2 4" xfId="3483" xr:uid="{00000000-0005-0000-0000-0000431B0000}"/>
    <cellStyle name="계산 37 4 2 4 2" xfId="28699" xr:uid="{00000000-0005-0000-0000-0000441B0000}"/>
    <cellStyle name="계산 37 4 2 5" xfId="3484" xr:uid="{00000000-0005-0000-0000-0000451B0000}"/>
    <cellStyle name="계산 37 4 2 5 2" xfId="28700" xr:uid="{00000000-0005-0000-0000-0000461B0000}"/>
    <cellStyle name="계산 37 4 2 6" xfId="28696" xr:uid="{00000000-0005-0000-0000-0000471B0000}"/>
    <cellStyle name="계산 37 4 3" xfId="3485" xr:uid="{00000000-0005-0000-0000-0000481B0000}"/>
    <cellStyle name="계산 37 4 3 2" xfId="28701" xr:uid="{00000000-0005-0000-0000-0000491B0000}"/>
    <cellStyle name="계산 37 4 4" xfId="3486" xr:uid="{00000000-0005-0000-0000-00004A1B0000}"/>
    <cellStyle name="계산 37 4 4 2" xfId="28702" xr:uid="{00000000-0005-0000-0000-00004B1B0000}"/>
    <cellStyle name="계산 37 4 5" xfId="3487" xr:uid="{00000000-0005-0000-0000-00004C1B0000}"/>
    <cellStyle name="계산 37 4 5 2" xfId="28703" xr:uid="{00000000-0005-0000-0000-00004D1B0000}"/>
    <cellStyle name="계산 37 4 6" xfId="3488" xr:uid="{00000000-0005-0000-0000-00004E1B0000}"/>
    <cellStyle name="계산 37 4 6 2" xfId="28704" xr:uid="{00000000-0005-0000-0000-00004F1B0000}"/>
    <cellStyle name="계산 37 4 7" xfId="28695" xr:uid="{00000000-0005-0000-0000-0000501B0000}"/>
    <cellStyle name="계산 37 5" xfId="3489" xr:uid="{00000000-0005-0000-0000-0000511B0000}"/>
    <cellStyle name="계산 37 5 2" xfId="3490" xr:uid="{00000000-0005-0000-0000-0000521B0000}"/>
    <cellStyle name="계산 37 5 2 2" xfId="3491" xr:uid="{00000000-0005-0000-0000-0000531B0000}"/>
    <cellStyle name="계산 37 5 2 2 2" xfId="28707" xr:uid="{00000000-0005-0000-0000-0000541B0000}"/>
    <cellStyle name="계산 37 5 2 3" xfId="3492" xr:uid="{00000000-0005-0000-0000-0000551B0000}"/>
    <cellStyle name="계산 37 5 2 3 2" xfId="28708" xr:uid="{00000000-0005-0000-0000-0000561B0000}"/>
    <cellStyle name="계산 37 5 2 4" xfId="3493" xr:uid="{00000000-0005-0000-0000-0000571B0000}"/>
    <cellStyle name="계산 37 5 2 4 2" xfId="28709" xr:uid="{00000000-0005-0000-0000-0000581B0000}"/>
    <cellStyle name="계산 37 5 2 5" xfId="3494" xr:uid="{00000000-0005-0000-0000-0000591B0000}"/>
    <cellStyle name="계산 37 5 2 5 2" xfId="28710" xr:uid="{00000000-0005-0000-0000-00005A1B0000}"/>
    <cellStyle name="계산 37 5 2 6" xfId="28706" xr:uid="{00000000-0005-0000-0000-00005B1B0000}"/>
    <cellStyle name="계산 37 5 3" xfId="3495" xr:uid="{00000000-0005-0000-0000-00005C1B0000}"/>
    <cellStyle name="계산 37 5 3 2" xfId="28711" xr:uid="{00000000-0005-0000-0000-00005D1B0000}"/>
    <cellStyle name="계산 37 5 4" xfId="3496" xr:uid="{00000000-0005-0000-0000-00005E1B0000}"/>
    <cellStyle name="계산 37 5 4 2" xfId="28712" xr:uid="{00000000-0005-0000-0000-00005F1B0000}"/>
    <cellStyle name="계산 37 5 5" xfId="3497" xr:uid="{00000000-0005-0000-0000-0000601B0000}"/>
    <cellStyle name="계산 37 5 5 2" xfId="28713" xr:uid="{00000000-0005-0000-0000-0000611B0000}"/>
    <cellStyle name="계산 37 5 6" xfId="3498" xr:uid="{00000000-0005-0000-0000-0000621B0000}"/>
    <cellStyle name="계산 37 5 6 2" xfId="28714" xr:uid="{00000000-0005-0000-0000-0000631B0000}"/>
    <cellStyle name="계산 37 5 7" xfId="28705" xr:uid="{00000000-0005-0000-0000-0000641B0000}"/>
    <cellStyle name="계산 37 6" xfId="3499" xr:uid="{00000000-0005-0000-0000-0000651B0000}"/>
    <cellStyle name="계산 37 6 2" xfId="3500" xr:uid="{00000000-0005-0000-0000-0000661B0000}"/>
    <cellStyle name="계산 37 6 2 2" xfId="3501" xr:uid="{00000000-0005-0000-0000-0000671B0000}"/>
    <cellStyle name="계산 37 6 2 2 2" xfId="28717" xr:uid="{00000000-0005-0000-0000-0000681B0000}"/>
    <cellStyle name="계산 37 6 2 3" xfId="3502" xr:uid="{00000000-0005-0000-0000-0000691B0000}"/>
    <cellStyle name="계산 37 6 2 3 2" xfId="28718" xr:uid="{00000000-0005-0000-0000-00006A1B0000}"/>
    <cellStyle name="계산 37 6 2 4" xfId="3503" xr:uid="{00000000-0005-0000-0000-00006B1B0000}"/>
    <cellStyle name="계산 37 6 2 4 2" xfId="28719" xr:uid="{00000000-0005-0000-0000-00006C1B0000}"/>
    <cellStyle name="계산 37 6 2 5" xfId="3504" xr:uid="{00000000-0005-0000-0000-00006D1B0000}"/>
    <cellStyle name="계산 37 6 2 5 2" xfId="28720" xr:uid="{00000000-0005-0000-0000-00006E1B0000}"/>
    <cellStyle name="계산 37 6 2 6" xfId="28716" xr:uid="{00000000-0005-0000-0000-00006F1B0000}"/>
    <cellStyle name="계산 37 6 3" xfId="3505" xr:uid="{00000000-0005-0000-0000-0000701B0000}"/>
    <cellStyle name="계산 37 6 3 2" xfId="28721" xr:uid="{00000000-0005-0000-0000-0000711B0000}"/>
    <cellStyle name="계산 37 6 4" xfId="3506" xr:uid="{00000000-0005-0000-0000-0000721B0000}"/>
    <cellStyle name="계산 37 6 4 2" xfId="28722" xr:uid="{00000000-0005-0000-0000-0000731B0000}"/>
    <cellStyle name="계산 37 6 5" xfId="3507" xr:uid="{00000000-0005-0000-0000-0000741B0000}"/>
    <cellStyle name="계산 37 6 5 2" xfId="28723" xr:uid="{00000000-0005-0000-0000-0000751B0000}"/>
    <cellStyle name="계산 37 6 6" xfId="3508" xr:uid="{00000000-0005-0000-0000-0000761B0000}"/>
    <cellStyle name="계산 37 6 6 2" xfId="28724" xr:uid="{00000000-0005-0000-0000-0000771B0000}"/>
    <cellStyle name="계산 37 6 7" xfId="28715" xr:uid="{00000000-0005-0000-0000-0000781B0000}"/>
    <cellStyle name="계산 37 7" xfId="3509" xr:uid="{00000000-0005-0000-0000-0000791B0000}"/>
    <cellStyle name="계산 37 7 2" xfId="3510" xr:uid="{00000000-0005-0000-0000-00007A1B0000}"/>
    <cellStyle name="계산 37 7 2 2" xfId="3511" xr:uid="{00000000-0005-0000-0000-00007B1B0000}"/>
    <cellStyle name="계산 37 7 2 2 2" xfId="28727" xr:uid="{00000000-0005-0000-0000-00007C1B0000}"/>
    <cellStyle name="계산 37 7 2 3" xfId="3512" xr:uid="{00000000-0005-0000-0000-00007D1B0000}"/>
    <cellStyle name="계산 37 7 2 3 2" xfId="28728" xr:uid="{00000000-0005-0000-0000-00007E1B0000}"/>
    <cellStyle name="계산 37 7 2 4" xfId="3513" xr:uid="{00000000-0005-0000-0000-00007F1B0000}"/>
    <cellStyle name="계산 37 7 2 4 2" xfId="28729" xr:uid="{00000000-0005-0000-0000-0000801B0000}"/>
    <cellStyle name="계산 37 7 2 5" xfId="3514" xr:uid="{00000000-0005-0000-0000-0000811B0000}"/>
    <cellStyle name="계산 37 7 2 5 2" xfId="28730" xr:uid="{00000000-0005-0000-0000-0000821B0000}"/>
    <cellStyle name="계산 37 7 2 6" xfId="28726" xr:uid="{00000000-0005-0000-0000-0000831B0000}"/>
    <cellStyle name="계산 37 7 3" xfId="3515" xr:uid="{00000000-0005-0000-0000-0000841B0000}"/>
    <cellStyle name="계산 37 7 3 2" xfId="28731" xr:uid="{00000000-0005-0000-0000-0000851B0000}"/>
    <cellStyle name="계산 37 7 4" xfId="3516" xr:uid="{00000000-0005-0000-0000-0000861B0000}"/>
    <cellStyle name="계산 37 7 4 2" xfId="28732" xr:uid="{00000000-0005-0000-0000-0000871B0000}"/>
    <cellStyle name="계산 37 7 5" xfId="3517" xr:uid="{00000000-0005-0000-0000-0000881B0000}"/>
    <cellStyle name="계산 37 7 5 2" xfId="28733" xr:uid="{00000000-0005-0000-0000-0000891B0000}"/>
    <cellStyle name="계산 37 7 6" xfId="3518" xr:uid="{00000000-0005-0000-0000-00008A1B0000}"/>
    <cellStyle name="계산 37 7 6 2" xfId="28734" xr:uid="{00000000-0005-0000-0000-00008B1B0000}"/>
    <cellStyle name="계산 37 7 7" xfId="28725" xr:uid="{00000000-0005-0000-0000-00008C1B0000}"/>
    <cellStyle name="계산 37 8" xfId="3519" xr:uid="{00000000-0005-0000-0000-00008D1B0000}"/>
    <cellStyle name="계산 37 8 2" xfId="3520" xr:uid="{00000000-0005-0000-0000-00008E1B0000}"/>
    <cellStyle name="계산 37 8 2 2" xfId="3521" xr:uid="{00000000-0005-0000-0000-00008F1B0000}"/>
    <cellStyle name="계산 37 8 2 2 2" xfId="28737" xr:uid="{00000000-0005-0000-0000-0000901B0000}"/>
    <cellStyle name="계산 37 8 2 3" xfId="3522" xr:uid="{00000000-0005-0000-0000-0000911B0000}"/>
    <cellStyle name="계산 37 8 2 3 2" xfId="28738" xr:uid="{00000000-0005-0000-0000-0000921B0000}"/>
    <cellStyle name="계산 37 8 2 4" xfId="3523" xr:uid="{00000000-0005-0000-0000-0000931B0000}"/>
    <cellStyle name="계산 37 8 2 4 2" xfId="28739" xr:uid="{00000000-0005-0000-0000-0000941B0000}"/>
    <cellStyle name="계산 37 8 2 5" xfId="3524" xr:uid="{00000000-0005-0000-0000-0000951B0000}"/>
    <cellStyle name="계산 37 8 2 5 2" xfId="28740" xr:uid="{00000000-0005-0000-0000-0000961B0000}"/>
    <cellStyle name="계산 37 8 2 6" xfId="28736" xr:uid="{00000000-0005-0000-0000-0000971B0000}"/>
    <cellStyle name="계산 37 8 3" xfId="3525" xr:uid="{00000000-0005-0000-0000-0000981B0000}"/>
    <cellStyle name="계산 37 8 3 2" xfId="28741" xr:uid="{00000000-0005-0000-0000-0000991B0000}"/>
    <cellStyle name="계산 37 8 4" xfId="3526" xr:uid="{00000000-0005-0000-0000-00009A1B0000}"/>
    <cellStyle name="계산 37 8 4 2" xfId="28742" xr:uid="{00000000-0005-0000-0000-00009B1B0000}"/>
    <cellStyle name="계산 37 8 5" xfId="3527" xr:uid="{00000000-0005-0000-0000-00009C1B0000}"/>
    <cellStyle name="계산 37 8 5 2" xfId="28743" xr:uid="{00000000-0005-0000-0000-00009D1B0000}"/>
    <cellStyle name="계산 37 8 6" xfId="3528" xr:uid="{00000000-0005-0000-0000-00009E1B0000}"/>
    <cellStyle name="계산 37 8 6 2" xfId="28744" xr:uid="{00000000-0005-0000-0000-00009F1B0000}"/>
    <cellStyle name="계산 37 8 7" xfId="28735" xr:uid="{00000000-0005-0000-0000-0000A01B0000}"/>
    <cellStyle name="계산 37 9" xfId="3529" xr:uid="{00000000-0005-0000-0000-0000A11B0000}"/>
    <cellStyle name="계산 37 9 2" xfId="3530" xr:uid="{00000000-0005-0000-0000-0000A21B0000}"/>
    <cellStyle name="계산 37 9 2 2" xfId="28746" xr:uid="{00000000-0005-0000-0000-0000A31B0000}"/>
    <cellStyle name="계산 37 9 3" xfId="3531" xr:uid="{00000000-0005-0000-0000-0000A41B0000}"/>
    <cellStyle name="계산 37 9 3 2" xfId="28747" xr:uid="{00000000-0005-0000-0000-0000A51B0000}"/>
    <cellStyle name="계산 37 9 4" xfId="3532" xr:uid="{00000000-0005-0000-0000-0000A61B0000}"/>
    <cellStyle name="계산 37 9 4 2" xfId="28748" xr:uid="{00000000-0005-0000-0000-0000A71B0000}"/>
    <cellStyle name="계산 37 9 5" xfId="3533" xr:uid="{00000000-0005-0000-0000-0000A81B0000}"/>
    <cellStyle name="계산 37 9 5 2" xfId="28749" xr:uid="{00000000-0005-0000-0000-0000A91B0000}"/>
    <cellStyle name="계산 37 9 6" xfId="28745" xr:uid="{00000000-0005-0000-0000-0000AA1B0000}"/>
    <cellStyle name="계산 38" xfId="3534" xr:uid="{00000000-0005-0000-0000-0000AB1B0000}"/>
    <cellStyle name="계산 38 10" xfId="3535" xr:uid="{00000000-0005-0000-0000-0000AC1B0000}"/>
    <cellStyle name="계산 38 10 2" xfId="3536" xr:uid="{00000000-0005-0000-0000-0000AD1B0000}"/>
    <cellStyle name="계산 38 10 2 2" xfId="28752" xr:uid="{00000000-0005-0000-0000-0000AE1B0000}"/>
    <cellStyle name="계산 38 10 3" xfId="28751" xr:uid="{00000000-0005-0000-0000-0000AF1B0000}"/>
    <cellStyle name="계산 38 11" xfId="3537" xr:uid="{00000000-0005-0000-0000-0000B01B0000}"/>
    <cellStyle name="계산 38 11 2" xfId="3538" xr:uid="{00000000-0005-0000-0000-0000B11B0000}"/>
    <cellStyle name="계산 38 11 2 2" xfId="28754" xr:uid="{00000000-0005-0000-0000-0000B21B0000}"/>
    <cellStyle name="계산 38 11 3" xfId="28753" xr:uid="{00000000-0005-0000-0000-0000B31B0000}"/>
    <cellStyle name="계산 38 12" xfId="3539" xr:uid="{00000000-0005-0000-0000-0000B41B0000}"/>
    <cellStyle name="계산 38 12 2" xfId="3540" xr:uid="{00000000-0005-0000-0000-0000B51B0000}"/>
    <cellStyle name="계산 38 12 2 2" xfId="28756" xr:uid="{00000000-0005-0000-0000-0000B61B0000}"/>
    <cellStyle name="계산 38 12 3" xfId="28755" xr:uid="{00000000-0005-0000-0000-0000B71B0000}"/>
    <cellStyle name="계산 38 13" xfId="3541" xr:uid="{00000000-0005-0000-0000-0000B81B0000}"/>
    <cellStyle name="계산 38 13 2" xfId="28757" xr:uid="{00000000-0005-0000-0000-0000B91B0000}"/>
    <cellStyle name="계산 38 14" xfId="28750" xr:uid="{00000000-0005-0000-0000-0000BA1B0000}"/>
    <cellStyle name="계산 38 2" xfId="3542" xr:uid="{00000000-0005-0000-0000-0000BB1B0000}"/>
    <cellStyle name="계산 38 2 2" xfId="3543" xr:uid="{00000000-0005-0000-0000-0000BC1B0000}"/>
    <cellStyle name="계산 38 2 2 2" xfId="3544" xr:uid="{00000000-0005-0000-0000-0000BD1B0000}"/>
    <cellStyle name="계산 38 2 2 2 2" xfId="3545" xr:uid="{00000000-0005-0000-0000-0000BE1B0000}"/>
    <cellStyle name="계산 38 2 2 2 2 2" xfId="28761" xr:uid="{00000000-0005-0000-0000-0000BF1B0000}"/>
    <cellStyle name="계산 38 2 2 2 3" xfId="3546" xr:uid="{00000000-0005-0000-0000-0000C01B0000}"/>
    <cellStyle name="계산 38 2 2 2 3 2" xfId="28762" xr:uid="{00000000-0005-0000-0000-0000C11B0000}"/>
    <cellStyle name="계산 38 2 2 2 4" xfId="3547" xr:uid="{00000000-0005-0000-0000-0000C21B0000}"/>
    <cellStyle name="계산 38 2 2 2 4 2" xfId="28763" xr:uid="{00000000-0005-0000-0000-0000C31B0000}"/>
    <cellStyle name="계산 38 2 2 2 5" xfId="3548" xr:uid="{00000000-0005-0000-0000-0000C41B0000}"/>
    <cellStyle name="계산 38 2 2 2 5 2" xfId="28764" xr:uid="{00000000-0005-0000-0000-0000C51B0000}"/>
    <cellStyle name="계산 38 2 2 2 6" xfId="28760" xr:uid="{00000000-0005-0000-0000-0000C61B0000}"/>
    <cellStyle name="계산 38 2 2 3" xfId="3549" xr:uid="{00000000-0005-0000-0000-0000C71B0000}"/>
    <cellStyle name="계산 38 2 2 3 2" xfId="28765" xr:uid="{00000000-0005-0000-0000-0000C81B0000}"/>
    <cellStyle name="계산 38 2 2 4" xfId="3550" xr:uid="{00000000-0005-0000-0000-0000C91B0000}"/>
    <cellStyle name="계산 38 2 2 4 2" xfId="28766" xr:uid="{00000000-0005-0000-0000-0000CA1B0000}"/>
    <cellStyle name="계산 38 2 2 5" xfId="3551" xr:uid="{00000000-0005-0000-0000-0000CB1B0000}"/>
    <cellStyle name="계산 38 2 2 5 2" xfId="28767" xr:uid="{00000000-0005-0000-0000-0000CC1B0000}"/>
    <cellStyle name="계산 38 2 2 6" xfId="3552" xr:uid="{00000000-0005-0000-0000-0000CD1B0000}"/>
    <cellStyle name="계산 38 2 2 6 2" xfId="28768" xr:uid="{00000000-0005-0000-0000-0000CE1B0000}"/>
    <cellStyle name="계산 38 2 2 7" xfId="28759" xr:uid="{00000000-0005-0000-0000-0000CF1B0000}"/>
    <cellStyle name="계산 38 2 3" xfId="3553" xr:uid="{00000000-0005-0000-0000-0000D01B0000}"/>
    <cellStyle name="계산 38 2 3 2" xfId="3554" xr:uid="{00000000-0005-0000-0000-0000D11B0000}"/>
    <cellStyle name="계산 38 2 3 2 2" xfId="28770" xr:uid="{00000000-0005-0000-0000-0000D21B0000}"/>
    <cellStyle name="계산 38 2 3 3" xfId="3555" xr:uid="{00000000-0005-0000-0000-0000D31B0000}"/>
    <cellStyle name="계산 38 2 3 3 2" xfId="28771" xr:uid="{00000000-0005-0000-0000-0000D41B0000}"/>
    <cellStyle name="계산 38 2 3 4" xfId="3556" xr:uid="{00000000-0005-0000-0000-0000D51B0000}"/>
    <cellStyle name="계산 38 2 3 4 2" xfId="28772" xr:uid="{00000000-0005-0000-0000-0000D61B0000}"/>
    <cellStyle name="계산 38 2 3 5" xfId="3557" xr:uid="{00000000-0005-0000-0000-0000D71B0000}"/>
    <cellStyle name="계산 38 2 3 5 2" xfId="28773" xr:uid="{00000000-0005-0000-0000-0000D81B0000}"/>
    <cellStyle name="계산 38 2 3 6" xfId="28769" xr:uid="{00000000-0005-0000-0000-0000D91B0000}"/>
    <cellStyle name="계산 38 2 4" xfId="3558" xr:uid="{00000000-0005-0000-0000-0000DA1B0000}"/>
    <cellStyle name="계산 38 2 4 2" xfId="3559" xr:uid="{00000000-0005-0000-0000-0000DB1B0000}"/>
    <cellStyle name="계산 38 2 4 2 2" xfId="28775" xr:uid="{00000000-0005-0000-0000-0000DC1B0000}"/>
    <cellStyle name="계산 38 2 4 3" xfId="28774" xr:uid="{00000000-0005-0000-0000-0000DD1B0000}"/>
    <cellStyle name="계산 38 2 5" xfId="3560" xr:uid="{00000000-0005-0000-0000-0000DE1B0000}"/>
    <cellStyle name="계산 38 2 5 2" xfId="3561" xr:uid="{00000000-0005-0000-0000-0000DF1B0000}"/>
    <cellStyle name="계산 38 2 5 2 2" xfId="28777" xr:uid="{00000000-0005-0000-0000-0000E01B0000}"/>
    <cellStyle name="계산 38 2 5 3" xfId="28776" xr:uid="{00000000-0005-0000-0000-0000E11B0000}"/>
    <cellStyle name="계산 38 2 6" xfId="3562" xr:uid="{00000000-0005-0000-0000-0000E21B0000}"/>
    <cellStyle name="계산 38 2 6 2" xfId="3563" xr:uid="{00000000-0005-0000-0000-0000E31B0000}"/>
    <cellStyle name="계산 38 2 6 2 2" xfId="28779" xr:uid="{00000000-0005-0000-0000-0000E41B0000}"/>
    <cellStyle name="계산 38 2 6 3" xfId="28778" xr:uid="{00000000-0005-0000-0000-0000E51B0000}"/>
    <cellStyle name="계산 38 2 7" xfId="3564" xr:uid="{00000000-0005-0000-0000-0000E61B0000}"/>
    <cellStyle name="계산 38 2 7 2" xfId="28780" xr:uid="{00000000-0005-0000-0000-0000E71B0000}"/>
    <cellStyle name="계산 38 2 8" xfId="28758" xr:uid="{00000000-0005-0000-0000-0000E81B0000}"/>
    <cellStyle name="계산 38 3" xfId="3565" xr:uid="{00000000-0005-0000-0000-0000E91B0000}"/>
    <cellStyle name="계산 38 3 2" xfId="3566" xr:uid="{00000000-0005-0000-0000-0000EA1B0000}"/>
    <cellStyle name="계산 38 3 2 2" xfId="3567" xr:uid="{00000000-0005-0000-0000-0000EB1B0000}"/>
    <cellStyle name="계산 38 3 2 2 2" xfId="3568" xr:uid="{00000000-0005-0000-0000-0000EC1B0000}"/>
    <cellStyle name="계산 38 3 2 2 2 2" xfId="28784" xr:uid="{00000000-0005-0000-0000-0000ED1B0000}"/>
    <cellStyle name="계산 38 3 2 2 3" xfId="3569" xr:uid="{00000000-0005-0000-0000-0000EE1B0000}"/>
    <cellStyle name="계산 38 3 2 2 3 2" xfId="28785" xr:uid="{00000000-0005-0000-0000-0000EF1B0000}"/>
    <cellStyle name="계산 38 3 2 2 4" xfId="3570" xr:uid="{00000000-0005-0000-0000-0000F01B0000}"/>
    <cellStyle name="계산 38 3 2 2 4 2" xfId="28786" xr:uid="{00000000-0005-0000-0000-0000F11B0000}"/>
    <cellStyle name="계산 38 3 2 2 5" xfId="3571" xr:uid="{00000000-0005-0000-0000-0000F21B0000}"/>
    <cellStyle name="계산 38 3 2 2 5 2" xfId="28787" xr:uid="{00000000-0005-0000-0000-0000F31B0000}"/>
    <cellStyle name="계산 38 3 2 2 6" xfId="28783" xr:uid="{00000000-0005-0000-0000-0000F41B0000}"/>
    <cellStyle name="계산 38 3 2 3" xfId="3572" xr:uid="{00000000-0005-0000-0000-0000F51B0000}"/>
    <cellStyle name="계산 38 3 2 3 2" xfId="28788" xr:uid="{00000000-0005-0000-0000-0000F61B0000}"/>
    <cellStyle name="계산 38 3 2 4" xfId="3573" xr:uid="{00000000-0005-0000-0000-0000F71B0000}"/>
    <cellStyle name="계산 38 3 2 4 2" xfId="28789" xr:uid="{00000000-0005-0000-0000-0000F81B0000}"/>
    <cellStyle name="계산 38 3 2 5" xfId="3574" xr:uid="{00000000-0005-0000-0000-0000F91B0000}"/>
    <cellStyle name="계산 38 3 2 5 2" xfId="28790" xr:uid="{00000000-0005-0000-0000-0000FA1B0000}"/>
    <cellStyle name="계산 38 3 2 6" xfId="3575" xr:uid="{00000000-0005-0000-0000-0000FB1B0000}"/>
    <cellStyle name="계산 38 3 2 6 2" xfId="28791" xr:uid="{00000000-0005-0000-0000-0000FC1B0000}"/>
    <cellStyle name="계산 38 3 2 7" xfId="28782" xr:uid="{00000000-0005-0000-0000-0000FD1B0000}"/>
    <cellStyle name="계산 38 3 3" xfId="3576" xr:uid="{00000000-0005-0000-0000-0000FE1B0000}"/>
    <cellStyle name="계산 38 3 3 2" xfId="3577" xr:uid="{00000000-0005-0000-0000-0000FF1B0000}"/>
    <cellStyle name="계산 38 3 3 2 2" xfId="28793" xr:uid="{00000000-0005-0000-0000-0000001C0000}"/>
    <cellStyle name="계산 38 3 3 3" xfId="3578" xr:uid="{00000000-0005-0000-0000-0000011C0000}"/>
    <cellStyle name="계산 38 3 3 3 2" xfId="28794" xr:uid="{00000000-0005-0000-0000-0000021C0000}"/>
    <cellStyle name="계산 38 3 3 4" xfId="3579" xr:uid="{00000000-0005-0000-0000-0000031C0000}"/>
    <cellStyle name="계산 38 3 3 4 2" xfId="28795" xr:uid="{00000000-0005-0000-0000-0000041C0000}"/>
    <cellStyle name="계산 38 3 3 5" xfId="3580" xr:uid="{00000000-0005-0000-0000-0000051C0000}"/>
    <cellStyle name="계산 38 3 3 5 2" xfId="28796" xr:uid="{00000000-0005-0000-0000-0000061C0000}"/>
    <cellStyle name="계산 38 3 3 6" xfId="28792" xr:uid="{00000000-0005-0000-0000-0000071C0000}"/>
    <cellStyle name="계산 38 3 4" xfId="3581" xr:uid="{00000000-0005-0000-0000-0000081C0000}"/>
    <cellStyle name="계산 38 3 4 2" xfId="3582" xr:uid="{00000000-0005-0000-0000-0000091C0000}"/>
    <cellStyle name="계산 38 3 4 2 2" xfId="28798" xr:uid="{00000000-0005-0000-0000-00000A1C0000}"/>
    <cellStyle name="계산 38 3 4 3" xfId="28797" xr:uid="{00000000-0005-0000-0000-00000B1C0000}"/>
    <cellStyle name="계산 38 3 5" xfId="3583" xr:uid="{00000000-0005-0000-0000-00000C1C0000}"/>
    <cellStyle name="계산 38 3 5 2" xfId="3584" xr:uid="{00000000-0005-0000-0000-00000D1C0000}"/>
    <cellStyle name="계산 38 3 5 2 2" xfId="28800" xr:uid="{00000000-0005-0000-0000-00000E1C0000}"/>
    <cellStyle name="계산 38 3 5 3" xfId="28799" xr:uid="{00000000-0005-0000-0000-00000F1C0000}"/>
    <cellStyle name="계산 38 3 6" xfId="3585" xr:uid="{00000000-0005-0000-0000-0000101C0000}"/>
    <cellStyle name="계산 38 3 6 2" xfId="3586" xr:uid="{00000000-0005-0000-0000-0000111C0000}"/>
    <cellStyle name="계산 38 3 6 2 2" xfId="28802" xr:uid="{00000000-0005-0000-0000-0000121C0000}"/>
    <cellStyle name="계산 38 3 6 3" xfId="28801" xr:uid="{00000000-0005-0000-0000-0000131C0000}"/>
    <cellStyle name="계산 38 3 7" xfId="3587" xr:uid="{00000000-0005-0000-0000-0000141C0000}"/>
    <cellStyle name="계산 38 3 7 2" xfId="28803" xr:uid="{00000000-0005-0000-0000-0000151C0000}"/>
    <cellStyle name="계산 38 3 8" xfId="28781" xr:uid="{00000000-0005-0000-0000-0000161C0000}"/>
    <cellStyle name="계산 38 4" xfId="3588" xr:uid="{00000000-0005-0000-0000-0000171C0000}"/>
    <cellStyle name="계산 38 4 2" xfId="3589" xr:uid="{00000000-0005-0000-0000-0000181C0000}"/>
    <cellStyle name="계산 38 4 2 2" xfId="3590" xr:uid="{00000000-0005-0000-0000-0000191C0000}"/>
    <cellStyle name="계산 38 4 2 2 2" xfId="28806" xr:uid="{00000000-0005-0000-0000-00001A1C0000}"/>
    <cellStyle name="계산 38 4 2 3" xfId="3591" xr:uid="{00000000-0005-0000-0000-00001B1C0000}"/>
    <cellStyle name="계산 38 4 2 3 2" xfId="28807" xr:uid="{00000000-0005-0000-0000-00001C1C0000}"/>
    <cellStyle name="계산 38 4 2 4" xfId="3592" xr:uid="{00000000-0005-0000-0000-00001D1C0000}"/>
    <cellStyle name="계산 38 4 2 4 2" xfId="28808" xr:uid="{00000000-0005-0000-0000-00001E1C0000}"/>
    <cellStyle name="계산 38 4 2 5" xfId="3593" xr:uid="{00000000-0005-0000-0000-00001F1C0000}"/>
    <cellStyle name="계산 38 4 2 5 2" xfId="28809" xr:uid="{00000000-0005-0000-0000-0000201C0000}"/>
    <cellStyle name="계산 38 4 2 6" xfId="28805" xr:uid="{00000000-0005-0000-0000-0000211C0000}"/>
    <cellStyle name="계산 38 4 3" xfId="3594" xr:uid="{00000000-0005-0000-0000-0000221C0000}"/>
    <cellStyle name="계산 38 4 3 2" xfId="28810" xr:uid="{00000000-0005-0000-0000-0000231C0000}"/>
    <cellStyle name="계산 38 4 4" xfId="3595" xr:uid="{00000000-0005-0000-0000-0000241C0000}"/>
    <cellStyle name="계산 38 4 4 2" xfId="28811" xr:uid="{00000000-0005-0000-0000-0000251C0000}"/>
    <cellStyle name="계산 38 4 5" xfId="3596" xr:uid="{00000000-0005-0000-0000-0000261C0000}"/>
    <cellStyle name="계산 38 4 5 2" xfId="28812" xr:uid="{00000000-0005-0000-0000-0000271C0000}"/>
    <cellStyle name="계산 38 4 6" xfId="3597" xr:uid="{00000000-0005-0000-0000-0000281C0000}"/>
    <cellStyle name="계산 38 4 6 2" xfId="28813" xr:uid="{00000000-0005-0000-0000-0000291C0000}"/>
    <cellStyle name="계산 38 4 7" xfId="28804" xr:uid="{00000000-0005-0000-0000-00002A1C0000}"/>
    <cellStyle name="계산 38 5" xfId="3598" xr:uid="{00000000-0005-0000-0000-00002B1C0000}"/>
    <cellStyle name="계산 38 5 2" xfId="3599" xr:uid="{00000000-0005-0000-0000-00002C1C0000}"/>
    <cellStyle name="계산 38 5 2 2" xfId="3600" xr:uid="{00000000-0005-0000-0000-00002D1C0000}"/>
    <cellStyle name="계산 38 5 2 2 2" xfId="28816" xr:uid="{00000000-0005-0000-0000-00002E1C0000}"/>
    <cellStyle name="계산 38 5 2 3" xfId="3601" xr:uid="{00000000-0005-0000-0000-00002F1C0000}"/>
    <cellStyle name="계산 38 5 2 3 2" xfId="28817" xr:uid="{00000000-0005-0000-0000-0000301C0000}"/>
    <cellStyle name="계산 38 5 2 4" xfId="3602" xr:uid="{00000000-0005-0000-0000-0000311C0000}"/>
    <cellStyle name="계산 38 5 2 4 2" xfId="28818" xr:uid="{00000000-0005-0000-0000-0000321C0000}"/>
    <cellStyle name="계산 38 5 2 5" xfId="3603" xr:uid="{00000000-0005-0000-0000-0000331C0000}"/>
    <cellStyle name="계산 38 5 2 5 2" xfId="28819" xr:uid="{00000000-0005-0000-0000-0000341C0000}"/>
    <cellStyle name="계산 38 5 2 6" xfId="28815" xr:uid="{00000000-0005-0000-0000-0000351C0000}"/>
    <cellStyle name="계산 38 5 3" xfId="3604" xr:uid="{00000000-0005-0000-0000-0000361C0000}"/>
    <cellStyle name="계산 38 5 3 2" xfId="28820" xr:uid="{00000000-0005-0000-0000-0000371C0000}"/>
    <cellStyle name="계산 38 5 4" xfId="3605" xr:uid="{00000000-0005-0000-0000-0000381C0000}"/>
    <cellStyle name="계산 38 5 4 2" xfId="28821" xr:uid="{00000000-0005-0000-0000-0000391C0000}"/>
    <cellStyle name="계산 38 5 5" xfId="3606" xr:uid="{00000000-0005-0000-0000-00003A1C0000}"/>
    <cellStyle name="계산 38 5 5 2" xfId="28822" xr:uid="{00000000-0005-0000-0000-00003B1C0000}"/>
    <cellStyle name="계산 38 5 6" xfId="3607" xr:uid="{00000000-0005-0000-0000-00003C1C0000}"/>
    <cellStyle name="계산 38 5 6 2" xfId="28823" xr:uid="{00000000-0005-0000-0000-00003D1C0000}"/>
    <cellStyle name="계산 38 5 7" xfId="28814" xr:uid="{00000000-0005-0000-0000-00003E1C0000}"/>
    <cellStyle name="계산 38 6" xfId="3608" xr:uid="{00000000-0005-0000-0000-00003F1C0000}"/>
    <cellStyle name="계산 38 6 2" xfId="3609" xr:uid="{00000000-0005-0000-0000-0000401C0000}"/>
    <cellStyle name="계산 38 6 2 2" xfId="3610" xr:uid="{00000000-0005-0000-0000-0000411C0000}"/>
    <cellStyle name="계산 38 6 2 2 2" xfId="28826" xr:uid="{00000000-0005-0000-0000-0000421C0000}"/>
    <cellStyle name="계산 38 6 2 3" xfId="3611" xr:uid="{00000000-0005-0000-0000-0000431C0000}"/>
    <cellStyle name="계산 38 6 2 3 2" xfId="28827" xr:uid="{00000000-0005-0000-0000-0000441C0000}"/>
    <cellStyle name="계산 38 6 2 4" xfId="3612" xr:uid="{00000000-0005-0000-0000-0000451C0000}"/>
    <cellStyle name="계산 38 6 2 4 2" xfId="28828" xr:uid="{00000000-0005-0000-0000-0000461C0000}"/>
    <cellStyle name="계산 38 6 2 5" xfId="3613" xr:uid="{00000000-0005-0000-0000-0000471C0000}"/>
    <cellStyle name="계산 38 6 2 5 2" xfId="28829" xr:uid="{00000000-0005-0000-0000-0000481C0000}"/>
    <cellStyle name="계산 38 6 2 6" xfId="28825" xr:uid="{00000000-0005-0000-0000-0000491C0000}"/>
    <cellStyle name="계산 38 6 3" xfId="3614" xr:uid="{00000000-0005-0000-0000-00004A1C0000}"/>
    <cellStyle name="계산 38 6 3 2" xfId="28830" xr:uid="{00000000-0005-0000-0000-00004B1C0000}"/>
    <cellStyle name="계산 38 6 4" xfId="3615" xr:uid="{00000000-0005-0000-0000-00004C1C0000}"/>
    <cellStyle name="계산 38 6 4 2" xfId="28831" xr:uid="{00000000-0005-0000-0000-00004D1C0000}"/>
    <cellStyle name="계산 38 6 5" xfId="3616" xr:uid="{00000000-0005-0000-0000-00004E1C0000}"/>
    <cellStyle name="계산 38 6 5 2" xfId="28832" xr:uid="{00000000-0005-0000-0000-00004F1C0000}"/>
    <cellStyle name="계산 38 6 6" xfId="3617" xr:uid="{00000000-0005-0000-0000-0000501C0000}"/>
    <cellStyle name="계산 38 6 6 2" xfId="28833" xr:uid="{00000000-0005-0000-0000-0000511C0000}"/>
    <cellStyle name="계산 38 6 7" xfId="28824" xr:uid="{00000000-0005-0000-0000-0000521C0000}"/>
    <cellStyle name="계산 38 7" xfId="3618" xr:uid="{00000000-0005-0000-0000-0000531C0000}"/>
    <cellStyle name="계산 38 7 2" xfId="3619" xr:uid="{00000000-0005-0000-0000-0000541C0000}"/>
    <cellStyle name="계산 38 7 2 2" xfId="3620" xr:uid="{00000000-0005-0000-0000-0000551C0000}"/>
    <cellStyle name="계산 38 7 2 2 2" xfId="28836" xr:uid="{00000000-0005-0000-0000-0000561C0000}"/>
    <cellStyle name="계산 38 7 2 3" xfId="3621" xr:uid="{00000000-0005-0000-0000-0000571C0000}"/>
    <cellStyle name="계산 38 7 2 3 2" xfId="28837" xr:uid="{00000000-0005-0000-0000-0000581C0000}"/>
    <cellStyle name="계산 38 7 2 4" xfId="3622" xr:uid="{00000000-0005-0000-0000-0000591C0000}"/>
    <cellStyle name="계산 38 7 2 4 2" xfId="28838" xr:uid="{00000000-0005-0000-0000-00005A1C0000}"/>
    <cellStyle name="계산 38 7 2 5" xfId="3623" xr:uid="{00000000-0005-0000-0000-00005B1C0000}"/>
    <cellStyle name="계산 38 7 2 5 2" xfId="28839" xr:uid="{00000000-0005-0000-0000-00005C1C0000}"/>
    <cellStyle name="계산 38 7 2 6" xfId="28835" xr:uid="{00000000-0005-0000-0000-00005D1C0000}"/>
    <cellStyle name="계산 38 7 3" xfId="3624" xr:uid="{00000000-0005-0000-0000-00005E1C0000}"/>
    <cellStyle name="계산 38 7 3 2" xfId="28840" xr:uid="{00000000-0005-0000-0000-00005F1C0000}"/>
    <cellStyle name="계산 38 7 4" xfId="3625" xr:uid="{00000000-0005-0000-0000-0000601C0000}"/>
    <cellStyle name="계산 38 7 4 2" xfId="28841" xr:uid="{00000000-0005-0000-0000-0000611C0000}"/>
    <cellStyle name="계산 38 7 5" xfId="3626" xr:uid="{00000000-0005-0000-0000-0000621C0000}"/>
    <cellStyle name="계산 38 7 5 2" xfId="28842" xr:uid="{00000000-0005-0000-0000-0000631C0000}"/>
    <cellStyle name="계산 38 7 6" xfId="3627" xr:uid="{00000000-0005-0000-0000-0000641C0000}"/>
    <cellStyle name="계산 38 7 6 2" xfId="28843" xr:uid="{00000000-0005-0000-0000-0000651C0000}"/>
    <cellStyle name="계산 38 7 7" xfId="28834" xr:uid="{00000000-0005-0000-0000-0000661C0000}"/>
    <cellStyle name="계산 38 8" xfId="3628" xr:uid="{00000000-0005-0000-0000-0000671C0000}"/>
    <cellStyle name="계산 38 8 2" xfId="3629" xr:uid="{00000000-0005-0000-0000-0000681C0000}"/>
    <cellStyle name="계산 38 8 2 2" xfId="3630" xr:uid="{00000000-0005-0000-0000-0000691C0000}"/>
    <cellStyle name="계산 38 8 2 2 2" xfId="28846" xr:uid="{00000000-0005-0000-0000-00006A1C0000}"/>
    <cellStyle name="계산 38 8 2 3" xfId="3631" xr:uid="{00000000-0005-0000-0000-00006B1C0000}"/>
    <cellStyle name="계산 38 8 2 3 2" xfId="28847" xr:uid="{00000000-0005-0000-0000-00006C1C0000}"/>
    <cellStyle name="계산 38 8 2 4" xfId="3632" xr:uid="{00000000-0005-0000-0000-00006D1C0000}"/>
    <cellStyle name="계산 38 8 2 4 2" xfId="28848" xr:uid="{00000000-0005-0000-0000-00006E1C0000}"/>
    <cellStyle name="계산 38 8 2 5" xfId="3633" xr:uid="{00000000-0005-0000-0000-00006F1C0000}"/>
    <cellStyle name="계산 38 8 2 5 2" xfId="28849" xr:uid="{00000000-0005-0000-0000-0000701C0000}"/>
    <cellStyle name="계산 38 8 2 6" xfId="28845" xr:uid="{00000000-0005-0000-0000-0000711C0000}"/>
    <cellStyle name="계산 38 8 3" xfId="3634" xr:uid="{00000000-0005-0000-0000-0000721C0000}"/>
    <cellStyle name="계산 38 8 3 2" xfId="28850" xr:uid="{00000000-0005-0000-0000-0000731C0000}"/>
    <cellStyle name="계산 38 8 4" xfId="3635" xr:uid="{00000000-0005-0000-0000-0000741C0000}"/>
    <cellStyle name="계산 38 8 4 2" xfId="28851" xr:uid="{00000000-0005-0000-0000-0000751C0000}"/>
    <cellStyle name="계산 38 8 5" xfId="3636" xr:uid="{00000000-0005-0000-0000-0000761C0000}"/>
    <cellStyle name="계산 38 8 5 2" xfId="28852" xr:uid="{00000000-0005-0000-0000-0000771C0000}"/>
    <cellStyle name="계산 38 8 6" xfId="3637" xr:uid="{00000000-0005-0000-0000-0000781C0000}"/>
    <cellStyle name="계산 38 8 6 2" xfId="28853" xr:uid="{00000000-0005-0000-0000-0000791C0000}"/>
    <cellStyle name="계산 38 8 7" xfId="28844" xr:uid="{00000000-0005-0000-0000-00007A1C0000}"/>
    <cellStyle name="계산 38 9" xfId="3638" xr:uid="{00000000-0005-0000-0000-00007B1C0000}"/>
    <cellStyle name="계산 38 9 2" xfId="3639" xr:uid="{00000000-0005-0000-0000-00007C1C0000}"/>
    <cellStyle name="계산 38 9 2 2" xfId="28855" xr:uid="{00000000-0005-0000-0000-00007D1C0000}"/>
    <cellStyle name="계산 38 9 3" xfId="3640" xr:uid="{00000000-0005-0000-0000-00007E1C0000}"/>
    <cellStyle name="계산 38 9 3 2" xfId="28856" xr:uid="{00000000-0005-0000-0000-00007F1C0000}"/>
    <cellStyle name="계산 38 9 4" xfId="3641" xr:uid="{00000000-0005-0000-0000-0000801C0000}"/>
    <cellStyle name="계산 38 9 4 2" xfId="28857" xr:uid="{00000000-0005-0000-0000-0000811C0000}"/>
    <cellStyle name="계산 38 9 5" xfId="3642" xr:uid="{00000000-0005-0000-0000-0000821C0000}"/>
    <cellStyle name="계산 38 9 5 2" xfId="28858" xr:uid="{00000000-0005-0000-0000-0000831C0000}"/>
    <cellStyle name="계산 38 9 6" xfId="28854" xr:uid="{00000000-0005-0000-0000-0000841C0000}"/>
    <cellStyle name="계산 39" xfId="3643" xr:uid="{00000000-0005-0000-0000-0000851C0000}"/>
    <cellStyle name="계산 39 2" xfId="3644" xr:uid="{00000000-0005-0000-0000-0000861C0000}"/>
    <cellStyle name="계산 39 2 2" xfId="3645" xr:uid="{00000000-0005-0000-0000-0000871C0000}"/>
    <cellStyle name="계산 39 2 2 2" xfId="3646" xr:uid="{00000000-0005-0000-0000-0000881C0000}"/>
    <cellStyle name="계산 39 2 2 2 2" xfId="28862" xr:uid="{00000000-0005-0000-0000-0000891C0000}"/>
    <cellStyle name="계산 39 2 2 3" xfId="3647" xr:uid="{00000000-0005-0000-0000-00008A1C0000}"/>
    <cellStyle name="계산 39 2 2 3 2" xfId="28863" xr:uid="{00000000-0005-0000-0000-00008B1C0000}"/>
    <cellStyle name="계산 39 2 2 4" xfId="3648" xr:uid="{00000000-0005-0000-0000-00008C1C0000}"/>
    <cellStyle name="계산 39 2 2 4 2" xfId="28864" xr:uid="{00000000-0005-0000-0000-00008D1C0000}"/>
    <cellStyle name="계산 39 2 2 5" xfId="3649" xr:uid="{00000000-0005-0000-0000-00008E1C0000}"/>
    <cellStyle name="계산 39 2 2 5 2" xfId="28865" xr:uid="{00000000-0005-0000-0000-00008F1C0000}"/>
    <cellStyle name="계산 39 2 2 6" xfId="28861" xr:uid="{00000000-0005-0000-0000-0000901C0000}"/>
    <cellStyle name="계산 39 2 3" xfId="3650" xr:uid="{00000000-0005-0000-0000-0000911C0000}"/>
    <cellStyle name="계산 39 2 3 2" xfId="28866" xr:uid="{00000000-0005-0000-0000-0000921C0000}"/>
    <cellStyle name="계산 39 2 4" xfId="3651" xr:uid="{00000000-0005-0000-0000-0000931C0000}"/>
    <cellStyle name="계산 39 2 4 2" xfId="28867" xr:uid="{00000000-0005-0000-0000-0000941C0000}"/>
    <cellStyle name="계산 39 2 5" xfId="3652" xr:uid="{00000000-0005-0000-0000-0000951C0000}"/>
    <cellStyle name="계산 39 2 5 2" xfId="28868" xr:uid="{00000000-0005-0000-0000-0000961C0000}"/>
    <cellStyle name="계산 39 2 6" xfId="3653" xr:uid="{00000000-0005-0000-0000-0000971C0000}"/>
    <cellStyle name="계산 39 2 6 2" xfId="28869" xr:uid="{00000000-0005-0000-0000-0000981C0000}"/>
    <cellStyle name="계산 39 2 7" xfId="28860" xr:uid="{00000000-0005-0000-0000-0000991C0000}"/>
    <cellStyle name="계산 39 3" xfId="3654" xr:uid="{00000000-0005-0000-0000-00009A1C0000}"/>
    <cellStyle name="계산 39 3 2" xfId="3655" xr:uid="{00000000-0005-0000-0000-00009B1C0000}"/>
    <cellStyle name="계산 39 3 2 2" xfId="28871" xr:uid="{00000000-0005-0000-0000-00009C1C0000}"/>
    <cellStyle name="계산 39 3 3" xfId="3656" xr:uid="{00000000-0005-0000-0000-00009D1C0000}"/>
    <cellStyle name="계산 39 3 3 2" xfId="28872" xr:uid="{00000000-0005-0000-0000-00009E1C0000}"/>
    <cellStyle name="계산 39 3 4" xfId="3657" xr:uid="{00000000-0005-0000-0000-00009F1C0000}"/>
    <cellStyle name="계산 39 3 4 2" xfId="28873" xr:uid="{00000000-0005-0000-0000-0000A01C0000}"/>
    <cellStyle name="계산 39 3 5" xfId="3658" xr:uid="{00000000-0005-0000-0000-0000A11C0000}"/>
    <cellStyle name="계산 39 3 5 2" xfId="28874" xr:uid="{00000000-0005-0000-0000-0000A21C0000}"/>
    <cellStyle name="계산 39 3 6" xfId="28870" xr:uid="{00000000-0005-0000-0000-0000A31C0000}"/>
    <cellStyle name="계산 39 4" xfId="3659" xr:uid="{00000000-0005-0000-0000-0000A41C0000}"/>
    <cellStyle name="계산 39 4 2" xfId="3660" xr:uid="{00000000-0005-0000-0000-0000A51C0000}"/>
    <cellStyle name="계산 39 4 2 2" xfId="28876" xr:uid="{00000000-0005-0000-0000-0000A61C0000}"/>
    <cellStyle name="계산 39 4 3" xfId="28875" xr:uid="{00000000-0005-0000-0000-0000A71C0000}"/>
    <cellStyle name="계산 39 5" xfId="3661" xr:uid="{00000000-0005-0000-0000-0000A81C0000}"/>
    <cellStyle name="계산 39 5 2" xfId="3662" xr:uid="{00000000-0005-0000-0000-0000A91C0000}"/>
    <cellStyle name="계산 39 5 2 2" xfId="28878" xr:uid="{00000000-0005-0000-0000-0000AA1C0000}"/>
    <cellStyle name="계산 39 5 3" xfId="28877" xr:uid="{00000000-0005-0000-0000-0000AB1C0000}"/>
    <cellStyle name="계산 39 6" xfId="3663" xr:uid="{00000000-0005-0000-0000-0000AC1C0000}"/>
    <cellStyle name="계산 39 6 2" xfId="3664" xr:uid="{00000000-0005-0000-0000-0000AD1C0000}"/>
    <cellStyle name="계산 39 6 2 2" xfId="28880" xr:uid="{00000000-0005-0000-0000-0000AE1C0000}"/>
    <cellStyle name="계산 39 6 3" xfId="28879" xr:uid="{00000000-0005-0000-0000-0000AF1C0000}"/>
    <cellStyle name="계산 39 7" xfId="3665" xr:uid="{00000000-0005-0000-0000-0000B01C0000}"/>
    <cellStyle name="계산 39 7 2" xfId="28881" xr:uid="{00000000-0005-0000-0000-0000B11C0000}"/>
    <cellStyle name="계산 39 8" xfId="28859" xr:uid="{00000000-0005-0000-0000-0000B21C0000}"/>
    <cellStyle name="계산 4" xfId="3666" xr:uid="{00000000-0005-0000-0000-0000B31C0000}"/>
    <cellStyle name="계산 4 10" xfId="3667" xr:uid="{00000000-0005-0000-0000-0000B41C0000}"/>
    <cellStyle name="계산 4 10 2" xfId="3668" xr:uid="{00000000-0005-0000-0000-0000B51C0000}"/>
    <cellStyle name="계산 4 10 2 2" xfId="3669" xr:uid="{00000000-0005-0000-0000-0000B61C0000}"/>
    <cellStyle name="계산 4 10 2 2 2" xfId="28885" xr:uid="{00000000-0005-0000-0000-0000B71C0000}"/>
    <cellStyle name="계산 4 10 2 3" xfId="3670" xr:uid="{00000000-0005-0000-0000-0000B81C0000}"/>
    <cellStyle name="계산 4 10 2 3 2" xfId="28886" xr:uid="{00000000-0005-0000-0000-0000B91C0000}"/>
    <cellStyle name="계산 4 10 2 4" xfId="3671" xr:uid="{00000000-0005-0000-0000-0000BA1C0000}"/>
    <cellStyle name="계산 4 10 2 4 2" xfId="28887" xr:uid="{00000000-0005-0000-0000-0000BB1C0000}"/>
    <cellStyle name="계산 4 10 2 5" xfId="3672" xr:uid="{00000000-0005-0000-0000-0000BC1C0000}"/>
    <cellStyle name="계산 4 10 2 5 2" xfId="28888" xr:uid="{00000000-0005-0000-0000-0000BD1C0000}"/>
    <cellStyle name="계산 4 10 2 6" xfId="28884" xr:uid="{00000000-0005-0000-0000-0000BE1C0000}"/>
    <cellStyle name="계산 4 10 3" xfId="3673" xr:uid="{00000000-0005-0000-0000-0000BF1C0000}"/>
    <cellStyle name="계산 4 10 3 2" xfId="3674" xr:uid="{00000000-0005-0000-0000-0000C01C0000}"/>
    <cellStyle name="계산 4 10 3 2 2" xfId="28890" xr:uid="{00000000-0005-0000-0000-0000C11C0000}"/>
    <cellStyle name="계산 4 10 3 3" xfId="3675" xr:uid="{00000000-0005-0000-0000-0000C21C0000}"/>
    <cellStyle name="계산 4 10 3 3 2" xfId="28891" xr:uid="{00000000-0005-0000-0000-0000C31C0000}"/>
    <cellStyle name="계산 4 10 3 4" xfId="3676" xr:uid="{00000000-0005-0000-0000-0000C41C0000}"/>
    <cellStyle name="계산 4 10 3 4 2" xfId="28892" xr:uid="{00000000-0005-0000-0000-0000C51C0000}"/>
    <cellStyle name="계산 4 10 3 5" xfId="3677" xr:uid="{00000000-0005-0000-0000-0000C61C0000}"/>
    <cellStyle name="계산 4 10 3 5 2" xfId="28893" xr:uid="{00000000-0005-0000-0000-0000C71C0000}"/>
    <cellStyle name="계산 4 10 3 6" xfId="28889" xr:uid="{00000000-0005-0000-0000-0000C81C0000}"/>
    <cellStyle name="계산 4 10 4" xfId="3678" xr:uid="{00000000-0005-0000-0000-0000C91C0000}"/>
    <cellStyle name="계산 4 10 4 2" xfId="28894" xr:uid="{00000000-0005-0000-0000-0000CA1C0000}"/>
    <cellStyle name="계산 4 10 5" xfId="3679" xr:uid="{00000000-0005-0000-0000-0000CB1C0000}"/>
    <cellStyle name="계산 4 10 5 2" xfId="28895" xr:uid="{00000000-0005-0000-0000-0000CC1C0000}"/>
    <cellStyle name="계산 4 10 6" xfId="3680" xr:uid="{00000000-0005-0000-0000-0000CD1C0000}"/>
    <cellStyle name="계산 4 10 6 2" xfId="28896" xr:uid="{00000000-0005-0000-0000-0000CE1C0000}"/>
    <cellStyle name="계산 4 10 7" xfId="3681" xr:uid="{00000000-0005-0000-0000-0000CF1C0000}"/>
    <cellStyle name="계산 4 10 7 2" xfId="28897" xr:uid="{00000000-0005-0000-0000-0000D01C0000}"/>
    <cellStyle name="계산 4 10 8" xfId="28883" xr:uid="{00000000-0005-0000-0000-0000D11C0000}"/>
    <cellStyle name="계산 4 11" xfId="3682" xr:uid="{00000000-0005-0000-0000-0000D21C0000}"/>
    <cellStyle name="계산 4 11 2" xfId="3683" xr:uid="{00000000-0005-0000-0000-0000D31C0000}"/>
    <cellStyle name="계산 4 11 2 2" xfId="28899" xr:uid="{00000000-0005-0000-0000-0000D41C0000}"/>
    <cellStyle name="계산 4 11 3" xfId="3684" xr:uid="{00000000-0005-0000-0000-0000D51C0000}"/>
    <cellStyle name="계산 4 11 3 2" xfId="28900" xr:uid="{00000000-0005-0000-0000-0000D61C0000}"/>
    <cellStyle name="계산 4 11 4" xfId="3685" xr:uid="{00000000-0005-0000-0000-0000D71C0000}"/>
    <cellStyle name="계산 4 11 4 2" xfId="28901" xr:uid="{00000000-0005-0000-0000-0000D81C0000}"/>
    <cellStyle name="계산 4 11 5" xfId="3686" xr:uid="{00000000-0005-0000-0000-0000D91C0000}"/>
    <cellStyle name="계산 4 11 5 2" xfId="28902" xr:uid="{00000000-0005-0000-0000-0000DA1C0000}"/>
    <cellStyle name="계산 4 11 6" xfId="28898" xr:uid="{00000000-0005-0000-0000-0000DB1C0000}"/>
    <cellStyle name="계산 4 12" xfId="3687" xr:uid="{00000000-0005-0000-0000-0000DC1C0000}"/>
    <cellStyle name="계산 4 12 2" xfId="3688" xr:uid="{00000000-0005-0000-0000-0000DD1C0000}"/>
    <cellStyle name="계산 4 12 2 2" xfId="28904" xr:uid="{00000000-0005-0000-0000-0000DE1C0000}"/>
    <cellStyle name="계산 4 12 3" xfId="3689" xr:uid="{00000000-0005-0000-0000-0000DF1C0000}"/>
    <cellStyle name="계산 4 12 3 2" xfId="28905" xr:uid="{00000000-0005-0000-0000-0000E01C0000}"/>
    <cellStyle name="계산 4 12 4" xfId="3690" xr:uid="{00000000-0005-0000-0000-0000E11C0000}"/>
    <cellStyle name="계산 4 12 4 2" xfId="28906" xr:uid="{00000000-0005-0000-0000-0000E21C0000}"/>
    <cellStyle name="계산 4 12 5" xfId="3691" xr:uid="{00000000-0005-0000-0000-0000E31C0000}"/>
    <cellStyle name="계산 4 12 5 2" xfId="28907" xr:uid="{00000000-0005-0000-0000-0000E41C0000}"/>
    <cellStyle name="계산 4 12 6" xfId="28903" xr:uid="{00000000-0005-0000-0000-0000E51C0000}"/>
    <cellStyle name="계산 4 13" xfId="3692" xr:uid="{00000000-0005-0000-0000-0000E61C0000}"/>
    <cellStyle name="계산 4 13 2" xfId="28908" xr:uid="{00000000-0005-0000-0000-0000E71C0000}"/>
    <cellStyle name="계산 4 14" xfId="3693" xr:uid="{00000000-0005-0000-0000-0000E81C0000}"/>
    <cellStyle name="계산 4 14 2" xfId="28909" xr:uid="{00000000-0005-0000-0000-0000E91C0000}"/>
    <cellStyle name="계산 4 15" xfId="3694" xr:uid="{00000000-0005-0000-0000-0000EA1C0000}"/>
    <cellStyle name="계산 4 15 2" xfId="28910" xr:uid="{00000000-0005-0000-0000-0000EB1C0000}"/>
    <cellStyle name="계산 4 16" xfId="3695" xr:uid="{00000000-0005-0000-0000-0000EC1C0000}"/>
    <cellStyle name="계산 4 16 2" xfId="28911" xr:uid="{00000000-0005-0000-0000-0000ED1C0000}"/>
    <cellStyle name="계산 4 17" xfId="28882" xr:uid="{00000000-0005-0000-0000-0000EE1C0000}"/>
    <cellStyle name="계산 4 18" xfId="50542" xr:uid="{00000000-0005-0000-0000-0000EF1C0000}"/>
    <cellStyle name="계산 4 2" xfId="3696" xr:uid="{00000000-0005-0000-0000-0000F01C0000}"/>
    <cellStyle name="계산 4 2 2" xfId="3697" xr:uid="{00000000-0005-0000-0000-0000F11C0000}"/>
    <cellStyle name="계산 4 2 2 2" xfId="3698" xr:uid="{00000000-0005-0000-0000-0000F21C0000}"/>
    <cellStyle name="계산 4 2 2 2 2" xfId="3699" xr:uid="{00000000-0005-0000-0000-0000F31C0000}"/>
    <cellStyle name="계산 4 2 2 2 2 2" xfId="28915" xr:uid="{00000000-0005-0000-0000-0000F41C0000}"/>
    <cellStyle name="계산 4 2 2 2 3" xfId="3700" xr:uid="{00000000-0005-0000-0000-0000F51C0000}"/>
    <cellStyle name="계산 4 2 2 2 3 2" xfId="28916" xr:uid="{00000000-0005-0000-0000-0000F61C0000}"/>
    <cellStyle name="계산 4 2 2 2 4" xfId="3701" xr:uid="{00000000-0005-0000-0000-0000F71C0000}"/>
    <cellStyle name="계산 4 2 2 2 4 2" xfId="28917" xr:uid="{00000000-0005-0000-0000-0000F81C0000}"/>
    <cellStyle name="계산 4 2 2 2 5" xfId="3702" xr:uid="{00000000-0005-0000-0000-0000F91C0000}"/>
    <cellStyle name="계산 4 2 2 2 5 2" xfId="28918" xr:uid="{00000000-0005-0000-0000-0000FA1C0000}"/>
    <cellStyle name="계산 4 2 2 2 6" xfId="28914" xr:uid="{00000000-0005-0000-0000-0000FB1C0000}"/>
    <cellStyle name="계산 4 2 2 3" xfId="3703" xr:uid="{00000000-0005-0000-0000-0000FC1C0000}"/>
    <cellStyle name="계산 4 2 2 3 2" xfId="28919" xr:uid="{00000000-0005-0000-0000-0000FD1C0000}"/>
    <cellStyle name="계산 4 2 2 4" xfId="3704" xr:uid="{00000000-0005-0000-0000-0000FE1C0000}"/>
    <cellStyle name="계산 4 2 2 4 2" xfId="28920" xr:uid="{00000000-0005-0000-0000-0000FF1C0000}"/>
    <cellStyle name="계산 4 2 2 5" xfId="3705" xr:uid="{00000000-0005-0000-0000-0000001D0000}"/>
    <cellStyle name="계산 4 2 2 5 2" xfId="28921" xr:uid="{00000000-0005-0000-0000-0000011D0000}"/>
    <cellStyle name="계산 4 2 2 6" xfId="3706" xr:uid="{00000000-0005-0000-0000-0000021D0000}"/>
    <cellStyle name="계산 4 2 2 6 2" xfId="28922" xr:uid="{00000000-0005-0000-0000-0000031D0000}"/>
    <cellStyle name="계산 4 2 2 7" xfId="28913" xr:uid="{00000000-0005-0000-0000-0000041D0000}"/>
    <cellStyle name="계산 4 2 3" xfId="3707" xr:uid="{00000000-0005-0000-0000-0000051D0000}"/>
    <cellStyle name="계산 4 2 3 2" xfId="3708" xr:uid="{00000000-0005-0000-0000-0000061D0000}"/>
    <cellStyle name="계산 4 2 3 2 2" xfId="28924" xr:uid="{00000000-0005-0000-0000-0000071D0000}"/>
    <cellStyle name="계산 4 2 3 3" xfId="3709" xr:uid="{00000000-0005-0000-0000-0000081D0000}"/>
    <cellStyle name="계산 4 2 3 3 2" xfId="28925" xr:uid="{00000000-0005-0000-0000-0000091D0000}"/>
    <cellStyle name="계산 4 2 3 4" xfId="3710" xr:uid="{00000000-0005-0000-0000-00000A1D0000}"/>
    <cellStyle name="계산 4 2 3 4 2" xfId="28926" xr:uid="{00000000-0005-0000-0000-00000B1D0000}"/>
    <cellStyle name="계산 4 2 3 5" xfId="3711" xr:uid="{00000000-0005-0000-0000-00000C1D0000}"/>
    <cellStyle name="계산 4 2 3 5 2" xfId="28927" xr:uid="{00000000-0005-0000-0000-00000D1D0000}"/>
    <cellStyle name="계산 4 2 3 6" xfId="28923" xr:uid="{00000000-0005-0000-0000-00000E1D0000}"/>
    <cellStyle name="계산 4 2 4" xfId="3712" xr:uid="{00000000-0005-0000-0000-00000F1D0000}"/>
    <cellStyle name="계산 4 2 4 2" xfId="3713" xr:uid="{00000000-0005-0000-0000-0000101D0000}"/>
    <cellStyle name="계산 4 2 4 2 2" xfId="28929" xr:uid="{00000000-0005-0000-0000-0000111D0000}"/>
    <cellStyle name="계산 4 2 4 3" xfId="28928" xr:uid="{00000000-0005-0000-0000-0000121D0000}"/>
    <cellStyle name="계산 4 2 5" xfId="3714" xr:uid="{00000000-0005-0000-0000-0000131D0000}"/>
    <cellStyle name="계산 4 2 5 2" xfId="3715" xr:uid="{00000000-0005-0000-0000-0000141D0000}"/>
    <cellStyle name="계산 4 2 5 2 2" xfId="28931" xr:uid="{00000000-0005-0000-0000-0000151D0000}"/>
    <cellStyle name="계산 4 2 5 3" xfId="28930" xr:uid="{00000000-0005-0000-0000-0000161D0000}"/>
    <cellStyle name="계산 4 2 6" xfId="3716" xr:uid="{00000000-0005-0000-0000-0000171D0000}"/>
    <cellStyle name="계산 4 2 6 2" xfId="3717" xr:uid="{00000000-0005-0000-0000-0000181D0000}"/>
    <cellStyle name="계산 4 2 6 2 2" xfId="28933" xr:uid="{00000000-0005-0000-0000-0000191D0000}"/>
    <cellStyle name="계산 4 2 6 3" xfId="28932" xr:uid="{00000000-0005-0000-0000-00001A1D0000}"/>
    <cellStyle name="계산 4 2 7" xfId="3718" xr:uid="{00000000-0005-0000-0000-00001B1D0000}"/>
    <cellStyle name="계산 4 2 7 2" xfId="28934" xr:uid="{00000000-0005-0000-0000-00001C1D0000}"/>
    <cellStyle name="계산 4 2 8" xfId="28912" xr:uid="{00000000-0005-0000-0000-00001D1D0000}"/>
    <cellStyle name="계산 4 3" xfId="3719" xr:uid="{00000000-0005-0000-0000-00001E1D0000}"/>
    <cellStyle name="계산 4 3 2" xfId="3720" xr:uid="{00000000-0005-0000-0000-00001F1D0000}"/>
    <cellStyle name="계산 4 3 2 2" xfId="3721" xr:uid="{00000000-0005-0000-0000-0000201D0000}"/>
    <cellStyle name="계산 4 3 2 2 2" xfId="3722" xr:uid="{00000000-0005-0000-0000-0000211D0000}"/>
    <cellStyle name="계산 4 3 2 2 2 2" xfId="28938" xr:uid="{00000000-0005-0000-0000-0000221D0000}"/>
    <cellStyle name="계산 4 3 2 2 3" xfId="3723" xr:uid="{00000000-0005-0000-0000-0000231D0000}"/>
    <cellStyle name="계산 4 3 2 2 3 2" xfId="28939" xr:uid="{00000000-0005-0000-0000-0000241D0000}"/>
    <cellStyle name="계산 4 3 2 2 4" xfId="3724" xr:uid="{00000000-0005-0000-0000-0000251D0000}"/>
    <cellStyle name="계산 4 3 2 2 4 2" xfId="28940" xr:uid="{00000000-0005-0000-0000-0000261D0000}"/>
    <cellStyle name="계산 4 3 2 2 5" xfId="3725" xr:uid="{00000000-0005-0000-0000-0000271D0000}"/>
    <cellStyle name="계산 4 3 2 2 5 2" xfId="28941" xr:uid="{00000000-0005-0000-0000-0000281D0000}"/>
    <cellStyle name="계산 4 3 2 2 6" xfId="28937" xr:uid="{00000000-0005-0000-0000-0000291D0000}"/>
    <cellStyle name="계산 4 3 2 3" xfId="3726" xr:uid="{00000000-0005-0000-0000-00002A1D0000}"/>
    <cellStyle name="계산 4 3 2 3 2" xfId="28942" xr:uid="{00000000-0005-0000-0000-00002B1D0000}"/>
    <cellStyle name="계산 4 3 2 4" xfId="3727" xr:uid="{00000000-0005-0000-0000-00002C1D0000}"/>
    <cellStyle name="계산 4 3 2 4 2" xfId="28943" xr:uid="{00000000-0005-0000-0000-00002D1D0000}"/>
    <cellStyle name="계산 4 3 2 5" xfId="3728" xr:uid="{00000000-0005-0000-0000-00002E1D0000}"/>
    <cellStyle name="계산 4 3 2 5 2" xfId="28944" xr:uid="{00000000-0005-0000-0000-00002F1D0000}"/>
    <cellStyle name="계산 4 3 2 6" xfId="3729" xr:uid="{00000000-0005-0000-0000-0000301D0000}"/>
    <cellStyle name="계산 4 3 2 6 2" xfId="28945" xr:uid="{00000000-0005-0000-0000-0000311D0000}"/>
    <cellStyle name="계산 4 3 2 7" xfId="28936" xr:uid="{00000000-0005-0000-0000-0000321D0000}"/>
    <cellStyle name="계산 4 3 3" xfId="3730" xr:uid="{00000000-0005-0000-0000-0000331D0000}"/>
    <cellStyle name="계산 4 3 3 2" xfId="3731" xr:uid="{00000000-0005-0000-0000-0000341D0000}"/>
    <cellStyle name="계산 4 3 3 2 2" xfId="28947" xr:uid="{00000000-0005-0000-0000-0000351D0000}"/>
    <cellStyle name="계산 4 3 3 3" xfId="3732" xr:uid="{00000000-0005-0000-0000-0000361D0000}"/>
    <cellStyle name="계산 4 3 3 3 2" xfId="28948" xr:uid="{00000000-0005-0000-0000-0000371D0000}"/>
    <cellStyle name="계산 4 3 3 4" xfId="3733" xr:uid="{00000000-0005-0000-0000-0000381D0000}"/>
    <cellStyle name="계산 4 3 3 4 2" xfId="28949" xr:uid="{00000000-0005-0000-0000-0000391D0000}"/>
    <cellStyle name="계산 4 3 3 5" xfId="3734" xr:uid="{00000000-0005-0000-0000-00003A1D0000}"/>
    <cellStyle name="계산 4 3 3 5 2" xfId="28950" xr:uid="{00000000-0005-0000-0000-00003B1D0000}"/>
    <cellStyle name="계산 4 3 3 6" xfId="28946" xr:uid="{00000000-0005-0000-0000-00003C1D0000}"/>
    <cellStyle name="계산 4 3 4" xfId="3735" xr:uid="{00000000-0005-0000-0000-00003D1D0000}"/>
    <cellStyle name="계산 4 3 4 2" xfId="3736" xr:uid="{00000000-0005-0000-0000-00003E1D0000}"/>
    <cellStyle name="계산 4 3 4 2 2" xfId="28952" xr:uid="{00000000-0005-0000-0000-00003F1D0000}"/>
    <cellStyle name="계산 4 3 4 3" xfId="28951" xr:uid="{00000000-0005-0000-0000-0000401D0000}"/>
    <cellStyle name="계산 4 3 5" xfId="3737" xr:uid="{00000000-0005-0000-0000-0000411D0000}"/>
    <cellStyle name="계산 4 3 5 2" xfId="3738" xr:uid="{00000000-0005-0000-0000-0000421D0000}"/>
    <cellStyle name="계산 4 3 5 2 2" xfId="28954" xr:uid="{00000000-0005-0000-0000-0000431D0000}"/>
    <cellStyle name="계산 4 3 5 3" xfId="28953" xr:uid="{00000000-0005-0000-0000-0000441D0000}"/>
    <cellStyle name="계산 4 3 6" xfId="3739" xr:uid="{00000000-0005-0000-0000-0000451D0000}"/>
    <cellStyle name="계산 4 3 6 2" xfId="3740" xr:uid="{00000000-0005-0000-0000-0000461D0000}"/>
    <cellStyle name="계산 4 3 6 2 2" xfId="28956" xr:uid="{00000000-0005-0000-0000-0000471D0000}"/>
    <cellStyle name="계산 4 3 6 3" xfId="28955" xr:uid="{00000000-0005-0000-0000-0000481D0000}"/>
    <cellStyle name="계산 4 3 7" xfId="3741" xr:uid="{00000000-0005-0000-0000-0000491D0000}"/>
    <cellStyle name="계산 4 3 7 2" xfId="28957" xr:uid="{00000000-0005-0000-0000-00004A1D0000}"/>
    <cellStyle name="계산 4 3 8" xfId="28935" xr:uid="{00000000-0005-0000-0000-00004B1D0000}"/>
    <cellStyle name="계산 4 4" xfId="3742" xr:uid="{00000000-0005-0000-0000-00004C1D0000}"/>
    <cellStyle name="계산 4 4 2" xfId="3743" xr:uid="{00000000-0005-0000-0000-00004D1D0000}"/>
    <cellStyle name="계산 4 4 2 2" xfId="3744" xr:uid="{00000000-0005-0000-0000-00004E1D0000}"/>
    <cellStyle name="계산 4 4 2 2 2" xfId="28960" xr:uid="{00000000-0005-0000-0000-00004F1D0000}"/>
    <cellStyle name="계산 4 4 2 3" xfId="3745" xr:uid="{00000000-0005-0000-0000-0000501D0000}"/>
    <cellStyle name="계산 4 4 2 3 2" xfId="28961" xr:uid="{00000000-0005-0000-0000-0000511D0000}"/>
    <cellStyle name="계산 4 4 2 4" xfId="3746" xr:uid="{00000000-0005-0000-0000-0000521D0000}"/>
    <cellStyle name="계산 4 4 2 4 2" xfId="28962" xr:uid="{00000000-0005-0000-0000-0000531D0000}"/>
    <cellStyle name="계산 4 4 2 5" xfId="3747" xr:uid="{00000000-0005-0000-0000-0000541D0000}"/>
    <cellStyle name="계산 4 4 2 5 2" xfId="28963" xr:uid="{00000000-0005-0000-0000-0000551D0000}"/>
    <cellStyle name="계산 4 4 2 6" xfId="28959" xr:uid="{00000000-0005-0000-0000-0000561D0000}"/>
    <cellStyle name="계산 4 4 3" xfId="3748" xr:uid="{00000000-0005-0000-0000-0000571D0000}"/>
    <cellStyle name="계산 4 4 3 2" xfId="3749" xr:uid="{00000000-0005-0000-0000-0000581D0000}"/>
    <cellStyle name="계산 4 4 3 2 2" xfId="28965" xr:uid="{00000000-0005-0000-0000-0000591D0000}"/>
    <cellStyle name="계산 4 4 3 3" xfId="3750" xr:uid="{00000000-0005-0000-0000-00005A1D0000}"/>
    <cellStyle name="계산 4 4 3 3 2" xfId="28966" xr:uid="{00000000-0005-0000-0000-00005B1D0000}"/>
    <cellStyle name="계산 4 4 3 4" xfId="3751" xr:uid="{00000000-0005-0000-0000-00005C1D0000}"/>
    <cellStyle name="계산 4 4 3 4 2" xfId="28967" xr:uid="{00000000-0005-0000-0000-00005D1D0000}"/>
    <cellStyle name="계산 4 4 3 5" xfId="3752" xr:uid="{00000000-0005-0000-0000-00005E1D0000}"/>
    <cellStyle name="계산 4 4 3 5 2" xfId="28968" xr:uid="{00000000-0005-0000-0000-00005F1D0000}"/>
    <cellStyle name="계산 4 4 3 6" xfId="28964" xr:uid="{00000000-0005-0000-0000-0000601D0000}"/>
    <cellStyle name="계산 4 4 4" xfId="3753" xr:uid="{00000000-0005-0000-0000-0000611D0000}"/>
    <cellStyle name="계산 4 4 4 2" xfId="28969" xr:uid="{00000000-0005-0000-0000-0000621D0000}"/>
    <cellStyle name="계산 4 4 5" xfId="3754" xr:uid="{00000000-0005-0000-0000-0000631D0000}"/>
    <cellStyle name="계산 4 4 5 2" xfId="28970" xr:uid="{00000000-0005-0000-0000-0000641D0000}"/>
    <cellStyle name="계산 4 4 6" xfId="3755" xr:uid="{00000000-0005-0000-0000-0000651D0000}"/>
    <cellStyle name="계산 4 4 6 2" xfId="28971" xr:uid="{00000000-0005-0000-0000-0000661D0000}"/>
    <cellStyle name="계산 4 4 7" xfId="3756" xr:uid="{00000000-0005-0000-0000-0000671D0000}"/>
    <cellStyle name="계산 4 4 7 2" xfId="28972" xr:uid="{00000000-0005-0000-0000-0000681D0000}"/>
    <cellStyle name="계산 4 4 8" xfId="28958" xr:uid="{00000000-0005-0000-0000-0000691D0000}"/>
    <cellStyle name="계산 4 5" xfId="3757" xr:uid="{00000000-0005-0000-0000-00006A1D0000}"/>
    <cellStyle name="계산 4 5 2" xfId="3758" xr:uid="{00000000-0005-0000-0000-00006B1D0000}"/>
    <cellStyle name="계산 4 5 2 2" xfId="3759" xr:uid="{00000000-0005-0000-0000-00006C1D0000}"/>
    <cellStyle name="계산 4 5 2 2 2" xfId="28975" xr:uid="{00000000-0005-0000-0000-00006D1D0000}"/>
    <cellStyle name="계산 4 5 2 3" xfId="3760" xr:uid="{00000000-0005-0000-0000-00006E1D0000}"/>
    <cellStyle name="계산 4 5 2 3 2" xfId="28976" xr:uid="{00000000-0005-0000-0000-00006F1D0000}"/>
    <cellStyle name="계산 4 5 2 4" xfId="3761" xr:uid="{00000000-0005-0000-0000-0000701D0000}"/>
    <cellStyle name="계산 4 5 2 4 2" xfId="28977" xr:uid="{00000000-0005-0000-0000-0000711D0000}"/>
    <cellStyle name="계산 4 5 2 5" xfId="3762" xr:uid="{00000000-0005-0000-0000-0000721D0000}"/>
    <cellStyle name="계산 4 5 2 5 2" xfId="28978" xr:uid="{00000000-0005-0000-0000-0000731D0000}"/>
    <cellStyle name="계산 4 5 2 6" xfId="28974" xr:uid="{00000000-0005-0000-0000-0000741D0000}"/>
    <cellStyle name="계산 4 5 3" xfId="3763" xr:uid="{00000000-0005-0000-0000-0000751D0000}"/>
    <cellStyle name="계산 4 5 3 2" xfId="3764" xr:uid="{00000000-0005-0000-0000-0000761D0000}"/>
    <cellStyle name="계산 4 5 3 2 2" xfId="28980" xr:uid="{00000000-0005-0000-0000-0000771D0000}"/>
    <cellStyle name="계산 4 5 3 3" xfId="3765" xr:uid="{00000000-0005-0000-0000-0000781D0000}"/>
    <cellStyle name="계산 4 5 3 3 2" xfId="28981" xr:uid="{00000000-0005-0000-0000-0000791D0000}"/>
    <cellStyle name="계산 4 5 3 4" xfId="3766" xr:uid="{00000000-0005-0000-0000-00007A1D0000}"/>
    <cellStyle name="계산 4 5 3 4 2" xfId="28982" xr:uid="{00000000-0005-0000-0000-00007B1D0000}"/>
    <cellStyle name="계산 4 5 3 5" xfId="3767" xr:uid="{00000000-0005-0000-0000-00007C1D0000}"/>
    <cellStyle name="계산 4 5 3 5 2" xfId="28983" xr:uid="{00000000-0005-0000-0000-00007D1D0000}"/>
    <cellStyle name="계산 4 5 3 6" xfId="28979" xr:uid="{00000000-0005-0000-0000-00007E1D0000}"/>
    <cellStyle name="계산 4 5 4" xfId="3768" xr:uid="{00000000-0005-0000-0000-00007F1D0000}"/>
    <cellStyle name="계산 4 5 4 2" xfId="28984" xr:uid="{00000000-0005-0000-0000-0000801D0000}"/>
    <cellStyle name="계산 4 5 5" xfId="3769" xr:uid="{00000000-0005-0000-0000-0000811D0000}"/>
    <cellStyle name="계산 4 5 5 2" xfId="28985" xr:uid="{00000000-0005-0000-0000-0000821D0000}"/>
    <cellStyle name="계산 4 5 6" xfId="3770" xr:uid="{00000000-0005-0000-0000-0000831D0000}"/>
    <cellStyle name="계산 4 5 6 2" xfId="28986" xr:uid="{00000000-0005-0000-0000-0000841D0000}"/>
    <cellStyle name="계산 4 5 7" xfId="3771" xr:uid="{00000000-0005-0000-0000-0000851D0000}"/>
    <cellStyle name="계산 4 5 7 2" xfId="28987" xr:uid="{00000000-0005-0000-0000-0000861D0000}"/>
    <cellStyle name="계산 4 5 8" xfId="28973" xr:uid="{00000000-0005-0000-0000-0000871D0000}"/>
    <cellStyle name="계산 4 6" xfId="3772" xr:uid="{00000000-0005-0000-0000-0000881D0000}"/>
    <cellStyle name="계산 4 6 2" xfId="3773" xr:uid="{00000000-0005-0000-0000-0000891D0000}"/>
    <cellStyle name="계산 4 6 2 2" xfId="3774" xr:uid="{00000000-0005-0000-0000-00008A1D0000}"/>
    <cellStyle name="계산 4 6 2 2 2" xfId="28990" xr:uid="{00000000-0005-0000-0000-00008B1D0000}"/>
    <cellStyle name="계산 4 6 2 3" xfId="3775" xr:uid="{00000000-0005-0000-0000-00008C1D0000}"/>
    <cellStyle name="계산 4 6 2 3 2" xfId="28991" xr:uid="{00000000-0005-0000-0000-00008D1D0000}"/>
    <cellStyle name="계산 4 6 2 4" xfId="3776" xr:uid="{00000000-0005-0000-0000-00008E1D0000}"/>
    <cellStyle name="계산 4 6 2 4 2" xfId="28992" xr:uid="{00000000-0005-0000-0000-00008F1D0000}"/>
    <cellStyle name="계산 4 6 2 5" xfId="3777" xr:uid="{00000000-0005-0000-0000-0000901D0000}"/>
    <cellStyle name="계산 4 6 2 5 2" xfId="28993" xr:uid="{00000000-0005-0000-0000-0000911D0000}"/>
    <cellStyle name="계산 4 6 2 6" xfId="28989" xr:uid="{00000000-0005-0000-0000-0000921D0000}"/>
    <cellStyle name="계산 4 6 3" xfId="3778" xr:uid="{00000000-0005-0000-0000-0000931D0000}"/>
    <cellStyle name="계산 4 6 3 2" xfId="3779" xr:uid="{00000000-0005-0000-0000-0000941D0000}"/>
    <cellStyle name="계산 4 6 3 2 2" xfId="28995" xr:uid="{00000000-0005-0000-0000-0000951D0000}"/>
    <cellStyle name="계산 4 6 3 3" xfId="3780" xr:uid="{00000000-0005-0000-0000-0000961D0000}"/>
    <cellStyle name="계산 4 6 3 3 2" xfId="28996" xr:uid="{00000000-0005-0000-0000-0000971D0000}"/>
    <cellStyle name="계산 4 6 3 4" xfId="3781" xr:uid="{00000000-0005-0000-0000-0000981D0000}"/>
    <cellStyle name="계산 4 6 3 4 2" xfId="28997" xr:uid="{00000000-0005-0000-0000-0000991D0000}"/>
    <cellStyle name="계산 4 6 3 5" xfId="3782" xr:uid="{00000000-0005-0000-0000-00009A1D0000}"/>
    <cellStyle name="계산 4 6 3 5 2" xfId="28998" xr:uid="{00000000-0005-0000-0000-00009B1D0000}"/>
    <cellStyle name="계산 4 6 3 6" xfId="28994" xr:uid="{00000000-0005-0000-0000-00009C1D0000}"/>
    <cellStyle name="계산 4 6 4" xfId="3783" xr:uid="{00000000-0005-0000-0000-00009D1D0000}"/>
    <cellStyle name="계산 4 6 4 2" xfId="28999" xr:uid="{00000000-0005-0000-0000-00009E1D0000}"/>
    <cellStyle name="계산 4 6 5" xfId="3784" xr:uid="{00000000-0005-0000-0000-00009F1D0000}"/>
    <cellStyle name="계산 4 6 5 2" xfId="29000" xr:uid="{00000000-0005-0000-0000-0000A01D0000}"/>
    <cellStyle name="계산 4 6 6" xfId="3785" xr:uid="{00000000-0005-0000-0000-0000A11D0000}"/>
    <cellStyle name="계산 4 6 6 2" xfId="29001" xr:uid="{00000000-0005-0000-0000-0000A21D0000}"/>
    <cellStyle name="계산 4 6 7" xfId="3786" xr:uid="{00000000-0005-0000-0000-0000A31D0000}"/>
    <cellStyle name="계산 4 6 7 2" xfId="29002" xr:uid="{00000000-0005-0000-0000-0000A41D0000}"/>
    <cellStyle name="계산 4 6 8" xfId="28988" xr:uid="{00000000-0005-0000-0000-0000A51D0000}"/>
    <cellStyle name="계산 4 7" xfId="3787" xr:uid="{00000000-0005-0000-0000-0000A61D0000}"/>
    <cellStyle name="계산 4 7 2" xfId="3788" xr:uid="{00000000-0005-0000-0000-0000A71D0000}"/>
    <cellStyle name="계산 4 7 2 2" xfId="3789" xr:uid="{00000000-0005-0000-0000-0000A81D0000}"/>
    <cellStyle name="계산 4 7 2 2 2" xfId="29005" xr:uid="{00000000-0005-0000-0000-0000A91D0000}"/>
    <cellStyle name="계산 4 7 2 3" xfId="3790" xr:uid="{00000000-0005-0000-0000-0000AA1D0000}"/>
    <cellStyle name="계산 4 7 2 3 2" xfId="29006" xr:uid="{00000000-0005-0000-0000-0000AB1D0000}"/>
    <cellStyle name="계산 4 7 2 4" xfId="3791" xr:uid="{00000000-0005-0000-0000-0000AC1D0000}"/>
    <cellStyle name="계산 4 7 2 4 2" xfId="29007" xr:uid="{00000000-0005-0000-0000-0000AD1D0000}"/>
    <cellStyle name="계산 4 7 2 5" xfId="3792" xr:uid="{00000000-0005-0000-0000-0000AE1D0000}"/>
    <cellStyle name="계산 4 7 2 5 2" xfId="29008" xr:uid="{00000000-0005-0000-0000-0000AF1D0000}"/>
    <cellStyle name="계산 4 7 2 6" xfId="29004" xr:uid="{00000000-0005-0000-0000-0000B01D0000}"/>
    <cellStyle name="계산 4 7 3" xfId="3793" xr:uid="{00000000-0005-0000-0000-0000B11D0000}"/>
    <cellStyle name="계산 4 7 3 2" xfId="3794" xr:uid="{00000000-0005-0000-0000-0000B21D0000}"/>
    <cellStyle name="계산 4 7 3 2 2" xfId="29010" xr:uid="{00000000-0005-0000-0000-0000B31D0000}"/>
    <cellStyle name="계산 4 7 3 3" xfId="3795" xr:uid="{00000000-0005-0000-0000-0000B41D0000}"/>
    <cellStyle name="계산 4 7 3 3 2" xfId="29011" xr:uid="{00000000-0005-0000-0000-0000B51D0000}"/>
    <cellStyle name="계산 4 7 3 4" xfId="3796" xr:uid="{00000000-0005-0000-0000-0000B61D0000}"/>
    <cellStyle name="계산 4 7 3 4 2" xfId="29012" xr:uid="{00000000-0005-0000-0000-0000B71D0000}"/>
    <cellStyle name="계산 4 7 3 5" xfId="3797" xr:uid="{00000000-0005-0000-0000-0000B81D0000}"/>
    <cellStyle name="계산 4 7 3 5 2" xfId="29013" xr:uid="{00000000-0005-0000-0000-0000B91D0000}"/>
    <cellStyle name="계산 4 7 3 6" xfId="29009" xr:uid="{00000000-0005-0000-0000-0000BA1D0000}"/>
    <cellStyle name="계산 4 7 4" xfId="3798" xr:uid="{00000000-0005-0000-0000-0000BB1D0000}"/>
    <cellStyle name="계산 4 7 4 2" xfId="29014" xr:uid="{00000000-0005-0000-0000-0000BC1D0000}"/>
    <cellStyle name="계산 4 7 5" xfId="3799" xr:uid="{00000000-0005-0000-0000-0000BD1D0000}"/>
    <cellStyle name="계산 4 7 5 2" xfId="29015" xr:uid="{00000000-0005-0000-0000-0000BE1D0000}"/>
    <cellStyle name="계산 4 7 6" xfId="3800" xr:uid="{00000000-0005-0000-0000-0000BF1D0000}"/>
    <cellStyle name="계산 4 7 6 2" xfId="29016" xr:uid="{00000000-0005-0000-0000-0000C01D0000}"/>
    <cellStyle name="계산 4 7 7" xfId="3801" xr:uid="{00000000-0005-0000-0000-0000C11D0000}"/>
    <cellStyle name="계산 4 7 7 2" xfId="29017" xr:uid="{00000000-0005-0000-0000-0000C21D0000}"/>
    <cellStyle name="계산 4 7 8" xfId="29003" xr:uid="{00000000-0005-0000-0000-0000C31D0000}"/>
    <cellStyle name="계산 4 8" xfId="3802" xr:uid="{00000000-0005-0000-0000-0000C41D0000}"/>
    <cellStyle name="계산 4 8 2" xfId="3803" xr:uid="{00000000-0005-0000-0000-0000C51D0000}"/>
    <cellStyle name="계산 4 8 2 2" xfId="3804" xr:uid="{00000000-0005-0000-0000-0000C61D0000}"/>
    <cellStyle name="계산 4 8 2 2 2" xfId="29020" xr:uid="{00000000-0005-0000-0000-0000C71D0000}"/>
    <cellStyle name="계산 4 8 2 3" xfId="3805" xr:uid="{00000000-0005-0000-0000-0000C81D0000}"/>
    <cellStyle name="계산 4 8 2 3 2" xfId="29021" xr:uid="{00000000-0005-0000-0000-0000C91D0000}"/>
    <cellStyle name="계산 4 8 2 4" xfId="3806" xr:uid="{00000000-0005-0000-0000-0000CA1D0000}"/>
    <cellStyle name="계산 4 8 2 4 2" xfId="29022" xr:uid="{00000000-0005-0000-0000-0000CB1D0000}"/>
    <cellStyle name="계산 4 8 2 5" xfId="3807" xr:uid="{00000000-0005-0000-0000-0000CC1D0000}"/>
    <cellStyle name="계산 4 8 2 5 2" xfId="29023" xr:uid="{00000000-0005-0000-0000-0000CD1D0000}"/>
    <cellStyle name="계산 4 8 2 6" xfId="29019" xr:uid="{00000000-0005-0000-0000-0000CE1D0000}"/>
    <cellStyle name="계산 4 8 3" xfId="3808" xr:uid="{00000000-0005-0000-0000-0000CF1D0000}"/>
    <cellStyle name="계산 4 8 3 2" xfId="3809" xr:uid="{00000000-0005-0000-0000-0000D01D0000}"/>
    <cellStyle name="계산 4 8 3 2 2" xfId="29025" xr:uid="{00000000-0005-0000-0000-0000D11D0000}"/>
    <cellStyle name="계산 4 8 3 3" xfId="3810" xr:uid="{00000000-0005-0000-0000-0000D21D0000}"/>
    <cellStyle name="계산 4 8 3 3 2" xfId="29026" xr:uid="{00000000-0005-0000-0000-0000D31D0000}"/>
    <cellStyle name="계산 4 8 3 4" xfId="3811" xr:uid="{00000000-0005-0000-0000-0000D41D0000}"/>
    <cellStyle name="계산 4 8 3 4 2" xfId="29027" xr:uid="{00000000-0005-0000-0000-0000D51D0000}"/>
    <cellStyle name="계산 4 8 3 5" xfId="3812" xr:uid="{00000000-0005-0000-0000-0000D61D0000}"/>
    <cellStyle name="계산 4 8 3 5 2" xfId="29028" xr:uid="{00000000-0005-0000-0000-0000D71D0000}"/>
    <cellStyle name="계산 4 8 3 6" xfId="29024" xr:uid="{00000000-0005-0000-0000-0000D81D0000}"/>
    <cellStyle name="계산 4 8 4" xfId="3813" xr:uid="{00000000-0005-0000-0000-0000D91D0000}"/>
    <cellStyle name="계산 4 8 4 2" xfId="29029" xr:uid="{00000000-0005-0000-0000-0000DA1D0000}"/>
    <cellStyle name="계산 4 8 5" xfId="3814" xr:uid="{00000000-0005-0000-0000-0000DB1D0000}"/>
    <cellStyle name="계산 4 8 5 2" xfId="29030" xr:uid="{00000000-0005-0000-0000-0000DC1D0000}"/>
    <cellStyle name="계산 4 8 6" xfId="3815" xr:uid="{00000000-0005-0000-0000-0000DD1D0000}"/>
    <cellStyle name="계산 4 8 6 2" xfId="29031" xr:uid="{00000000-0005-0000-0000-0000DE1D0000}"/>
    <cellStyle name="계산 4 8 7" xfId="3816" xr:uid="{00000000-0005-0000-0000-0000DF1D0000}"/>
    <cellStyle name="계산 4 8 7 2" xfId="29032" xr:uid="{00000000-0005-0000-0000-0000E01D0000}"/>
    <cellStyle name="계산 4 8 8" xfId="29018" xr:uid="{00000000-0005-0000-0000-0000E11D0000}"/>
    <cellStyle name="계산 4 9" xfId="3817" xr:uid="{00000000-0005-0000-0000-0000E21D0000}"/>
    <cellStyle name="계산 4 9 2" xfId="3818" xr:uid="{00000000-0005-0000-0000-0000E31D0000}"/>
    <cellStyle name="계산 4 9 2 2" xfId="3819" xr:uid="{00000000-0005-0000-0000-0000E41D0000}"/>
    <cellStyle name="계산 4 9 2 2 2" xfId="29035" xr:uid="{00000000-0005-0000-0000-0000E51D0000}"/>
    <cellStyle name="계산 4 9 2 3" xfId="3820" xr:uid="{00000000-0005-0000-0000-0000E61D0000}"/>
    <cellStyle name="계산 4 9 2 3 2" xfId="29036" xr:uid="{00000000-0005-0000-0000-0000E71D0000}"/>
    <cellStyle name="계산 4 9 2 4" xfId="3821" xr:uid="{00000000-0005-0000-0000-0000E81D0000}"/>
    <cellStyle name="계산 4 9 2 4 2" xfId="29037" xr:uid="{00000000-0005-0000-0000-0000E91D0000}"/>
    <cellStyle name="계산 4 9 2 5" xfId="3822" xr:uid="{00000000-0005-0000-0000-0000EA1D0000}"/>
    <cellStyle name="계산 4 9 2 5 2" xfId="29038" xr:uid="{00000000-0005-0000-0000-0000EB1D0000}"/>
    <cellStyle name="계산 4 9 2 6" xfId="29034" xr:uid="{00000000-0005-0000-0000-0000EC1D0000}"/>
    <cellStyle name="계산 4 9 3" xfId="3823" xr:uid="{00000000-0005-0000-0000-0000ED1D0000}"/>
    <cellStyle name="계산 4 9 3 2" xfId="3824" xr:uid="{00000000-0005-0000-0000-0000EE1D0000}"/>
    <cellStyle name="계산 4 9 3 2 2" xfId="29040" xr:uid="{00000000-0005-0000-0000-0000EF1D0000}"/>
    <cellStyle name="계산 4 9 3 3" xfId="3825" xr:uid="{00000000-0005-0000-0000-0000F01D0000}"/>
    <cellStyle name="계산 4 9 3 3 2" xfId="29041" xr:uid="{00000000-0005-0000-0000-0000F11D0000}"/>
    <cellStyle name="계산 4 9 3 4" xfId="3826" xr:uid="{00000000-0005-0000-0000-0000F21D0000}"/>
    <cellStyle name="계산 4 9 3 4 2" xfId="29042" xr:uid="{00000000-0005-0000-0000-0000F31D0000}"/>
    <cellStyle name="계산 4 9 3 5" xfId="3827" xr:uid="{00000000-0005-0000-0000-0000F41D0000}"/>
    <cellStyle name="계산 4 9 3 5 2" xfId="29043" xr:uid="{00000000-0005-0000-0000-0000F51D0000}"/>
    <cellStyle name="계산 4 9 3 6" xfId="29039" xr:uid="{00000000-0005-0000-0000-0000F61D0000}"/>
    <cellStyle name="계산 4 9 4" xfId="3828" xr:uid="{00000000-0005-0000-0000-0000F71D0000}"/>
    <cellStyle name="계산 4 9 4 2" xfId="29044" xr:uid="{00000000-0005-0000-0000-0000F81D0000}"/>
    <cellStyle name="계산 4 9 5" xfId="3829" xr:uid="{00000000-0005-0000-0000-0000F91D0000}"/>
    <cellStyle name="계산 4 9 5 2" xfId="29045" xr:uid="{00000000-0005-0000-0000-0000FA1D0000}"/>
    <cellStyle name="계산 4 9 6" xfId="3830" xr:uid="{00000000-0005-0000-0000-0000FB1D0000}"/>
    <cellStyle name="계산 4 9 6 2" xfId="29046" xr:uid="{00000000-0005-0000-0000-0000FC1D0000}"/>
    <cellStyle name="계산 4 9 7" xfId="3831" xr:uid="{00000000-0005-0000-0000-0000FD1D0000}"/>
    <cellStyle name="계산 4 9 7 2" xfId="29047" xr:uid="{00000000-0005-0000-0000-0000FE1D0000}"/>
    <cellStyle name="계산 4 9 8" xfId="29033" xr:uid="{00000000-0005-0000-0000-0000FF1D0000}"/>
    <cellStyle name="계산 40" xfId="3832" xr:uid="{00000000-0005-0000-0000-0000001E0000}"/>
    <cellStyle name="계산 40 2" xfId="3833" xr:uid="{00000000-0005-0000-0000-0000011E0000}"/>
    <cellStyle name="계산 40 2 2" xfId="3834" xr:uid="{00000000-0005-0000-0000-0000021E0000}"/>
    <cellStyle name="계산 40 2 2 2" xfId="3835" xr:uid="{00000000-0005-0000-0000-0000031E0000}"/>
    <cellStyle name="계산 40 2 2 2 2" xfId="29051" xr:uid="{00000000-0005-0000-0000-0000041E0000}"/>
    <cellStyle name="계산 40 2 2 3" xfId="3836" xr:uid="{00000000-0005-0000-0000-0000051E0000}"/>
    <cellStyle name="계산 40 2 2 3 2" xfId="29052" xr:uid="{00000000-0005-0000-0000-0000061E0000}"/>
    <cellStyle name="계산 40 2 2 4" xfId="3837" xr:uid="{00000000-0005-0000-0000-0000071E0000}"/>
    <cellStyle name="계산 40 2 2 4 2" xfId="29053" xr:uid="{00000000-0005-0000-0000-0000081E0000}"/>
    <cellStyle name="계산 40 2 2 5" xfId="3838" xr:uid="{00000000-0005-0000-0000-0000091E0000}"/>
    <cellStyle name="계산 40 2 2 5 2" xfId="29054" xr:uid="{00000000-0005-0000-0000-00000A1E0000}"/>
    <cellStyle name="계산 40 2 2 6" xfId="29050" xr:uid="{00000000-0005-0000-0000-00000B1E0000}"/>
    <cellStyle name="계산 40 2 3" xfId="3839" xr:uid="{00000000-0005-0000-0000-00000C1E0000}"/>
    <cellStyle name="계산 40 2 3 2" xfId="29055" xr:uid="{00000000-0005-0000-0000-00000D1E0000}"/>
    <cellStyle name="계산 40 2 4" xfId="3840" xr:uid="{00000000-0005-0000-0000-00000E1E0000}"/>
    <cellStyle name="계산 40 2 4 2" xfId="29056" xr:uid="{00000000-0005-0000-0000-00000F1E0000}"/>
    <cellStyle name="계산 40 2 5" xfId="3841" xr:uid="{00000000-0005-0000-0000-0000101E0000}"/>
    <cellStyle name="계산 40 2 5 2" xfId="29057" xr:uid="{00000000-0005-0000-0000-0000111E0000}"/>
    <cellStyle name="계산 40 2 6" xfId="3842" xr:uid="{00000000-0005-0000-0000-0000121E0000}"/>
    <cellStyle name="계산 40 2 6 2" xfId="29058" xr:uid="{00000000-0005-0000-0000-0000131E0000}"/>
    <cellStyle name="계산 40 2 7" xfId="29049" xr:uid="{00000000-0005-0000-0000-0000141E0000}"/>
    <cellStyle name="계산 40 3" xfId="3843" xr:uid="{00000000-0005-0000-0000-0000151E0000}"/>
    <cellStyle name="계산 40 3 2" xfId="3844" xr:uid="{00000000-0005-0000-0000-0000161E0000}"/>
    <cellStyle name="계산 40 3 2 2" xfId="29060" xr:uid="{00000000-0005-0000-0000-0000171E0000}"/>
    <cellStyle name="계산 40 3 3" xfId="3845" xr:uid="{00000000-0005-0000-0000-0000181E0000}"/>
    <cellStyle name="계산 40 3 3 2" xfId="29061" xr:uid="{00000000-0005-0000-0000-0000191E0000}"/>
    <cellStyle name="계산 40 3 4" xfId="3846" xr:uid="{00000000-0005-0000-0000-00001A1E0000}"/>
    <cellStyle name="계산 40 3 4 2" xfId="29062" xr:uid="{00000000-0005-0000-0000-00001B1E0000}"/>
    <cellStyle name="계산 40 3 5" xfId="3847" xr:uid="{00000000-0005-0000-0000-00001C1E0000}"/>
    <cellStyle name="계산 40 3 5 2" xfId="29063" xr:uid="{00000000-0005-0000-0000-00001D1E0000}"/>
    <cellStyle name="계산 40 3 6" xfId="29059" xr:uid="{00000000-0005-0000-0000-00001E1E0000}"/>
    <cellStyle name="계산 40 4" xfId="3848" xr:uid="{00000000-0005-0000-0000-00001F1E0000}"/>
    <cellStyle name="계산 40 4 2" xfId="3849" xr:uid="{00000000-0005-0000-0000-0000201E0000}"/>
    <cellStyle name="계산 40 4 2 2" xfId="29065" xr:uid="{00000000-0005-0000-0000-0000211E0000}"/>
    <cellStyle name="계산 40 4 3" xfId="29064" xr:uid="{00000000-0005-0000-0000-0000221E0000}"/>
    <cellStyle name="계산 40 5" xfId="3850" xr:uid="{00000000-0005-0000-0000-0000231E0000}"/>
    <cellStyle name="계산 40 5 2" xfId="3851" xr:uid="{00000000-0005-0000-0000-0000241E0000}"/>
    <cellStyle name="계산 40 5 2 2" xfId="29067" xr:uid="{00000000-0005-0000-0000-0000251E0000}"/>
    <cellStyle name="계산 40 5 3" xfId="29066" xr:uid="{00000000-0005-0000-0000-0000261E0000}"/>
    <cellStyle name="계산 40 6" xfId="3852" xr:uid="{00000000-0005-0000-0000-0000271E0000}"/>
    <cellStyle name="계산 40 6 2" xfId="3853" xr:uid="{00000000-0005-0000-0000-0000281E0000}"/>
    <cellStyle name="계산 40 6 2 2" xfId="29069" xr:uid="{00000000-0005-0000-0000-0000291E0000}"/>
    <cellStyle name="계산 40 6 3" xfId="29068" xr:uid="{00000000-0005-0000-0000-00002A1E0000}"/>
    <cellStyle name="계산 40 7" xfId="3854" xr:uid="{00000000-0005-0000-0000-00002B1E0000}"/>
    <cellStyle name="계산 40 7 2" xfId="29070" xr:uid="{00000000-0005-0000-0000-00002C1E0000}"/>
    <cellStyle name="계산 40 8" xfId="29048" xr:uid="{00000000-0005-0000-0000-00002D1E0000}"/>
    <cellStyle name="계산 41" xfId="3855" xr:uid="{00000000-0005-0000-0000-00002E1E0000}"/>
    <cellStyle name="계산 41 2" xfId="3856" xr:uid="{00000000-0005-0000-0000-00002F1E0000}"/>
    <cellStyle name="계산 41 2 2" xfId="3857" xr:uid="{00000000-0005-0000-0000-0000301E0000}"/>
    <cellStyle name="계산 41 2 2 2" xfId="3858" xr:uid="{00000000-0005-0000-0000-0000311E0000}"/>
    <cellStyle name="계산 41 2 2 2 2" xfId="29074" xr:uid="{00000000-0005-0000-0000-0000321E0000}"/>
    <cellStyle name="계산 41 2 2 3" xfId="3859" xr:uid="{00000000-0005-0000-0000-0000331E0000}"/>
    <cellStyle name="계산 41 2 2 3 2" xfId="29075" xr:uid="{00000000-0005-0000-0000-0000341E0000}"/>
    <cellStyle name="계산 41 2 2 4" xfId="3860" xr:uid="{00000000-0005-0000-0000-0000351E0000}"/>
    <cellStyle name="계산 41 2 2 4 2" xfId="29076" xr:uid="{00000000-0005-0000-0000-0000361E0000}"/>
    <cellStyle name="계산 41 2 2 5" xfId="3861" xr:uid="{00000000-0005-0000-0000-0000371E0000}"/>
    <cellStyle name="계산 41 2 2 5 2" xfId="29077" xr:uid="{00000000-0005-0000-0000-0000381E0000}"/>
    <cellStyle name="계산 41 2 2 6" xfId="29073" xr:uid="{00000000-0005-0000-0000-0000391E0000}"/>
    <cellStyle name="계산 41 2 3" xfId="3862" xr:uid="{00000000-0005-0000-0000-00003A1E0000}"/>
    <cellStyle name="계산 41 2 3 2" xfId="29078" xr:uid="{00000000-0005-0000-0000-00003B1E0000}"/>
    <cellStyle name="계산 41 2 4" xfId="3863" xr:uid="{00000000-0005-0000-0000-00003C1E0000}"/>
    <cellStyle name="계산 41 2 4 2" xfId="29079" xr:uid="{00000000-0005-0000-0000-00003D1E0000}"/>
    <cellStyle name="계산 41 2 5" xfId="3864" xr:uid="{00000000-0005-0000-0000-00003E1E0000}"/>
    <cellStyle name="계산 41 2 5 2" xfId="29080" xr:uid="{00000000-0005-0000-0000-00003F1E0000}"/>
    <cellStyle name="계산 41 2 6" xfId="3865" xr:uid="{00000000-0005-0000-0000-0000401E0000}"/>
    <cellStyle name="계산 41 2 6 2" xfId="29081" xr:uid="{00000000-0005-0000-0000-0000411E0000}"/>
    <cellStyle name="계산 41 2 7" xfId="29072" xr:uid="{00000000-0005-0000-0000-0000421E0000}"/>
    <cellStyle name="계산 41 3" xfId="3866" xr:uid="{00000000-0005-0000-0000-0000431E0000}"/>
    <cellStyle name="계산 41 3 2" xfId="3867" xr:uid="{00000000-0005-0000-0000-0000441E0000}"/>
    <cellStyle name="계산 41 3 2 2" xfId="29083" xr:uid="{00000000-0005-0000-0000-0000451E0000}"/>
    <cellStyle name="계산 41 3 3" xfId="3868" xr:uid="{00000000-0005-0000-0000-0000461E0000}"/>
    <cellStyle name="계산 41 3 3 2" xfId="29084" xr:uid="{00000000-0005-0000-0000-0000471E0000}"/>
    <cellStyle name="계산 41 3 4" xfId="3869" xr:uid="{00000000-0005-0000-0000-0000481E0000}"/>
    <cellStyle name="계산 41 3 4 2" xfId="29085" xr:uid="{00000000-0005-0000-0000-0000491E0000}"/>
    <cellStyle name="계산 41 3 5" xfId="3870" xr:uid="{00000000-0005-0000-0000-00004A1E0000}"/>
    <cellStyle name="계산 41 3 5 2" xfId="29086" xr:uid="{00000000-0005-0000-0000-00004B1E0000}"/>
    <cellStyle name="계산 41 3 6" xfId="29082" xr:uid="{00000000-0005-0000-0000-00004C1E0000}"/>
    <cellStyle name="계산 41 4" xfId="3871" xr:uid="{00000000-0005-0000-0000-00004D1E0000}"/>
    <cellStyle name="계산 41 4 2" xfId="29087" xr:uid="{00000000-0005-0000-0000-00004E1E0000}"/>
    <cellStyle name="계산 41 5" xfId="3872" xr:uid="{00000000-0005-0000-0000-00004F1E0000}"/>
    <cellStyle name="계산 41 5 2" xfId="29088" xr:uid="{00000000-0005-0000-0000-0000501E0000}"/>
    <cellStyle name="계산 41 6" xfId="3873" xr:uid="{00000000-0005-0000-0000-0000511E0000}"/>
    <cellStyle name="계산 41 6 2" xfId="29089" xr:uid="{00000000-0005-0000-0000-0000521E0000}"/>
    <cellStyle name="계산 41 7" xfId="3874" xr:uid="{00000000-0005-0000-0000-0000531E0000}"/>
    <cellStyle name="계산 41 7 2" xfId="29090" xr:uid="{00000000-0005-0000-0000-0000541E0000}"/>
    <cellStyle name="계산 41 8" xfId="29071" xr:uid="{00000000-0005-0000-0000-0000551E0000}"/>
    <cellStyle name="계산 42" xfId="3875" xr:uid="{00000000-0005-0000-0000-0000561E0000}"/>
    <cellStyle name="계산 42 2" xfId="3876" xr:uid="{00000000-0005-0000-0000-0000571E0000}"/>
    <cellStyle name="계산 42 2 2" xfId="3877" xr:uid="{00000000-0005-0000-0000-0000581E0000}"/>
    <cellStyle name="계산 42 2 2 2" xfId="29093" xr:uid="{00000000-0005-0000-0000-0000591E0000}"/>
    <cellStyle name="계산 42 2 3" xfId="3878" xr:uid="{00000000-0005-0000-0000-00005A1E0000}"/>
    <cellStyle name="계산 42 2 3 2" xfId="29094" xr:uid="{00000000-0005-0000-0000-00005B1E0000}"/>
    <cellStyle name="계산 42 2 4" xfId="3879" xr:uid="{00000000-0005-0000-0000-00005C1E0000}"/>
    <cellStyle name="계산 42 2 4 2" xfId="29095" xr:uid="{00000000-0005-0000-0000-00005D1E0000}"/>
    <cellStyle name="계산 42 2 5" xfId="3880" xr:uid="{00000000-0005-0000-0000-00005E1E0000}"/>
    <cellStyle name="계산 42 2 5 2" xfId="29096" xr:uid="{00000000-0005-0000-0000-00005F1E0000}"/>
    <cellStyle name="계산 42 2 6" xfId="29092" xr:uid="{00000000-0005-0000-0000-0000601E0000}"/>
    <cellStyle name="계산 42 3" xfId="3881" xr:uid="{00000000-0005-0000-0000-0000611E0000}"/>
    <cellStyle name="계산 42 3 2" xfId="29097" xr:uid="{00000000-0005-0000-0000-0000621E0000}"/>
    <cellStyle name="계산 42 4" xfId="3882" xr:uid="{00000000-0005-0000-0000-0000631E0000}"/>
    <cellStyle name="계산 42 4 2" xfId="29098" xr:uid="{00000000-0005-0000-0000-0000641E0000}"/>
    <cellStyle name="계산 42 5" xfId="3883" xr:uid="{00000000-0005-0000-0000-0000651E0000}"/>
    <cellStyle name="계산 42 5 2" xfId="29099" xr:uid="{00000000-0005-0000-0000-0000661E0000}"/>
    <cellStyle name="계산 42 6" xfId="3884" xr:uid="{00000000-0005-0000-0000-0000671E0000}"/>
    <cellStyle name="계산 42 6 2" xfId="29100" xr:uid="{00000000-0005-0000-0000-0000681E0000}"/>
    <cellStyle name="계산 42 7" xfId="29091" xr:uid="{00000000-0005-0000-0000-0000691E0000}"/>
    <cellStyle name="계산 43" xfId="3885" xr:uid="{00000000-0005-0000-0000-00006A1E0000}"/>
    <cellStyle name="계산 43 2" xfId="3886" xr:uid="{00000000-0005-0000-0000-00006B1E0000}"/>
    <cellStyle name="계산 43 2 2" xfId="3887" xr:uid="{00000000-0005-0000-0000-00006C1E0000}"/>
    <cellStyle name="계산 43 2 2 2" xfId="29103" xr:uid="{00000000-0005-0000-0000-00006D1E0000}"/>
    <cellStyle name="계산 43 2 3" xfId="3888" xr:uid="{00000000-0005-0000-0000-00006E1E0000}"/>
    <cellStyle name="계산 43 2 3 2" xfId="29104" xr:uid="{00000000-0005-0000-0000-00006F1E0000}"/>
    <cellStyle name="계산 43 2 4" xfId="3889" xr:uid="{00000000-0005-0000-0000-0000701E0000}"/>
    <cellStyle name="계산 43 2 4 2" xfId="29105" xr:uid="{00000000-0005-0000-0000-0000711E0000}"/>
    <cellStyle name="계산 43 2 5" xfId="3890" xr:uid="{00000000-0005-0000-0000-0000721E0000}"/>
    <cellStyle name="계산 43 2 5 2" xfId="29106" xr:uid="{00000000-0005-0000-0000-0000731E0000}"/>
    <cellStyle name="계산 43 2 6" xfId="29102" xr:uid="{00000000-0005-0000-0000-0000741E0000}"/>
    <cellStyle name="계산 43 3" xfId="3891" xr:uid="{00000000-0005-0000-0000-0000751E0000}"/>
    <cellStyle name="계산 43 3 2" xfId="29107" xr:uid="{00000000-0005-0000-0000-0000761E0000}"/>
    <cellStyle name="계산 43 4" xfId="3892" xr:uid="{00000000-0005-0000-0000-0000771E0000}"/>
    <cellStyle name="계산 43 4 2" xfId="29108" xr:uid="{00000000-0005-0000-0000-0000781E0000}"/>
    <cellStyle name="계산 43 5" xfId="3893" xr:uid="{00000000-0005-0000-0000-0000791E0000}"/>
    <cellStyle name="계산 43 5 2" xfId="29109" xr:uid="{00000000-0005-0000-0000-00007A1E0000}"/>
    <cellStyle name="계산 43 6" xfId="3894" xr:uid="{00000000-0005-0000-0000-00007B1E0000}"/>
    <cellStyle name="계산 43 6 2" xfId="29110" xr:uid="{00000000-0005-0000-0000-00007C1E0000}"/>
    <cellStyle name="계산 43 7" xfId="29101" xr:uid="{00000000-0005-0000-0000-00007D1E0000}"/>
    <cellStyle name="계산 44" xfId="3895" xr:uid="{00000000-0005-0000-0000-00007E1E0000}"/>
    <cellStyle name="계산 44 2" xfId="3896" xr:uid="{00000000-0005-0000-0000-00007F1E0000}"/>
    <cellStyle name="계산 44 2 2" xfId="3897" xr:uid="{00000000-0005-0000-0000-0000801E0000}"/>
    <cellStyle name="계산 44 2 2 2" xfId="29113" xr:uid="{00000000-0005-0000-0000-0000811E0000}"/>
    <cellStyle name="계산 44 2 3" xfId="3898" xr:uid="{00000000-0005-0000-0000-0000821E0000}"/>
    <cellStyle name="계산 44 2 3 2" xfId="29114" xr:uid="{00000000-0005-0000-0000-0000831E0000}"/>
    <cellStyle name="계산 44 2 4" xfId="3899" xr:uid="{00000000-0005-0000-0000-0000841E0000}"/>
    <cellStyle name="계산 44 2 4 2" xfId="29115" xr:uid="{00000000-0005-0000-0000-0000851E0000}"/>
    <cellStyle name="계산 44 2 5" xfId="3900" xr:uid="{00000000-0005-0000-0000-0000861E0000}"/>
    <cellStyle name="계산 44 2 5 2" xfId="29116" xr:uid="{00000000-0005-0000-0000-0000871E0000}"/>
    <cellStyle name="계산 44 2 6" xfId="29112" xr:uid="{00000000-0005-0000-0000-0000881E0000}"/>
    <cellStyle name="계산 44 3" xfId="3901" xr:uid="{00000000-0005-0000-0000-0000891E0000}"/>
    <cellStyle name="계산 44 3 2" xfId="29117" xr:uid="{00000000-0005-0000-0000-00008A1E0000}"/>
    <cellStyle name="계산 44 4" xfId="3902" xr:uid="{00000000-0005-0000-0000-00008B1E0000}"/>
    <cellStyle name="계산 44 4 2" xfId="29118" xr:uid="{00000000-0005-0000-0000-00008C1E0000}"/>
    <cellStyle name="계산 44 5" xfId="3903" xr:uid="{00000000-0005-0000-0000-00008D1E0000}"/>
    <cellStyle name="계산 44 5 2" xfId="29119" xr:uid="{00000000-0005-0000-0000-00008E1E0000}"/>
    <cellStyle name="계산 44 6" xfId="3904" xr:uid="{00000000-0005-0000-0000-00008F1E0000}"/>
    <cellStyle name="계산 44 6 2" xfId="29120" xr:uid="{00000000-0005-0000-0000-0000901E0000}"/>
    <cellStyle name="계산 44 7" xfId="29111" xr:uid="{00000000-0005-0000-0000-0000911E0000}"/>
    <cellStyle name="계산 45" xfId="3905" xr:uid="{00000000-0005-0000-0000-0000921E0000}"/>
    <cellStyle name="계산 45 2" xfId="3906" xr:uid="{00000000-0005-0000-0000-0000931E0000}"/>
    <cellStyle name="계산 45 2 2" xfId="3907" xr:uid="{00000000-0005-0000-0000-0000941E0000}"/>
    <cellStyle name="계산 45 2 2 2" xfId="29123" xr:uid="{00000000-0005-0000-0000-0000951E0000}"/>
    <cellStyle name="계산 45 2 3" xfId="3908" xr:uid="{00000000-0005-0000-0000-0000961E0000}"/>
    <cellStyle name="계산 45 2 3 2" xfId="29124" xr:uid="{00000000-0005-0000-0000-0000971E0000}"/>
    <cellStyle name="계산 45 2 4" xfId="3909" xr:uid="{00000000-0005-0000-0000-0000981E0000}"/>
    <cellStyle name="계산 45 2 4 2" xfId="29125" xr:uid="{00000000-0005-0000-0000-0000991E0000}"/>
    <cellStyle name="계산 45 2 5" xfId="3910" xr:uid="{00000000-0005-0000-0000-00009A1E0000}"/>
    <cellStyle name="계산 45 2 5 2" xfId="29126" xr:uid="{00000000-0005-0000-0000-00009B1E0000}"/>
    <cellStyle name="계산 45 2 6" xfId="29122" xr:uid="{00000000-0005-0000-0000-00009C1E0000}"/>
    <cellStyle name="계산 45 3" xfId="3911" xr:uid="{00000000-0005-0000-0000-00009D1E0000}"/>
    <cellStyle name="계산 45 3 2" xfId="29127" xr:uid="{00000000-0005-0000-0000-00009E1E0000}"/>
    <cellStyle name="계산 45 4" xfId="3912" xr:uid="{00000000-0005-0000-0000-00009F1E0000}"/>
    <cellStyle name="계산 45 4 2" xfId="29128" xr:uid="{00000000-0005-0000-0000-0000A01E0000}"/>
    <cellStyle name="계산 45 5" xfId="3913" xr:uid="{00000000-0005-0000-0000-0000A11E0000}"/>
    <cellStyle name="계산 45 5 2" xfId="29129" xr:uid="{00000000-0005-0000-0000-0000A21E0000}"/>
    <cellStyle name="계산 45 6" xfId="3914" xr:uid="{00000000-0005-0000-0000-0000A31E0000}"/>
    <cellStyle name="계산 45 6 2" xfId="29130" xr:uid="{00000000-0005-0000-0000-0000A41E0000}"/>
    <cellStyle name="계산 45 7" xfId="29121" xr:uid="{00000000-0005-0000-0000-0000A51E0000}"/>
    <cellStyle name="계산 46" xfId="3915" xr:uid="{00000000-0005-0000-0000-0000A61E0000}"/>
    <cellStyle name="계산 46 2" xfId="3916" xr:uid="{00000000-0005-0000-0000-0000A71E0000}"/>
    <cellStyle name="계산 46 2 2" xfId="3917" xr:uid="{00000000-0005-0000-0000-0000A81E0000}"/>
    <cellStyle name="계산 46 2 2 2" xfId="29133" xr:uid="{00000000-0005-0000-0000-0000A91E0000}"/>
    <cellStyle name="계산 46 2 3" xfId="3918" xr:uid="{00000000-0005-0000-0000-0000AA1E0000}"/>
    <cellStyle name="계산 46 2 3 2" xfId="29134" xr:uid="{00000000-0005-0000-0000-0000AB1E0000}"/>
    <cellStyle name="계산 46 2 4" xfId="3919" xr:uid="{00000000-0005-0000-0000-0000AC1E0000}"/>
    <cellStyle name="계산 46 2 4 2" xfId="29135" xr:uid="{00000000-0005-0000-0000-0000AD1E0000}"/>
    <cellStyle name="계산 46 2 5" xfId="3920" xr:uid="{00000000-0005-0000-0000-0000AE1E0000}"/>
    <cellStyle name="계산 46 2 5 2" xfId="29136" xr:uid="{00000000-0005-0000-0000-0000AF1E0000}"/>
    <cellStyle name="계산 46 2 6" xfId="29132" xr:uid="{00000000-0005-0000-0000-0000B01E0000}"/>
    <cellStyle name="계산 46 3" xfId="3921" xr:uid="{00000000-0005-0000-0000-0000B11E0000}"/>
    <cellStyle name="계산 46 3 2" xfId="3922" xr:uid="{00000000-0005-0000-0000-0000B21E0000}"/>
    <cellStyle name="계산 46 3 2 2" xfId="29138" xr:uid="{00000000-0005-0000-0000-0000B31E0000}"/>
    <cellStyle name="계산 46 3 3" xfId="29137" xr:uid="{00000000-0005-0000-0000-0000B41E0000}"/>
    <cellStyle name="계산 46 4" xfId="3923" xr:uid="{00000000-0005-0000-0000-0000B51E0000}"/>
    <cellStyle name="계산 46 4 2" xfId="3924" xr:uid="{00000000-0005-0000-0000-0000B61E0000}"/>
    <cellStyle name="계산 46 4 2 2" xfId="29140" xr:uid="{00000000-0005-0000-0000-0000B71E0000}"/>
    <cellStyle name="계산 46 4 3" xfId="29139" xr:uid="{00000000-0005-0000-0000-0000B81E0000}"/>
    <cellStyle name="계산 46 5" xfId="3925" xr:uid="{00000000-0005-0000-0000-0000B91E0000}"/>
    <cellStyle name="계산 46 5 2" xfId="3926" xr:uid="{00000000-0005-0000-0000-0000BA1E0000}"/>
    <cellStyle name="계산 46 5 2 2" xfId="29142" xr:uid="{00000000-0005-0000-0000-0000BB1E0000}"/>
    <cellStyle name="계산 46 5 3" xfId="29141" xr:uid="{00000000-0005-0000-0000-0000BC1E0000}"/>
    <cellStyle name="계산 46 6" xfId="3927" xr:uid="{00000000-0005-0000-0000-0000BD1E0000}"/>
    <cellStyle name="계산 46 6 2" xfId="29143" xr:uid="{00000000-0005-0000-0000-0000BE1E0000}"/>
    <cellStyle name="계산 46 7" xfId="3928" xr:uid="{00000000-0005-0000-0000-0000BF1E0000}"/>
    <cellStyle name="계산 46 7 2" xfId="29144" xr:uid="{00000000-0005-0000-0000-0000C01E0000}"/>
    <cellStyle name="계산 46 8" xfId="3929" xr:uid="{00000000-0005-0000-0000-0000C11E0000}"/>
    <cellStyle name="계산 46 8 2" xfId="29145" xr:uid="{00000000-0005-0000-0000-0000C21E0000}"/>
    <cellStyle name="계산 46 9" xfId="29131" xr:uid="{00000000-0005-0000-0000-0000C31E0000}"/>
    <cellStyle name="계산 47" xfId="3930" xr:uid="{00000000-0005-0000-0000-0000C41E0000}"/>
    <cellStyle name="계산 47 2" xfId="3931" xr:uid="{00000000-0005-0000-0000-0000C51E0000}"/>
    <cellStyle name="계산 47 2 2" xfId="3932" xr:uid="{00000000-0005-0000-0000-0000C61E0000}"/>
    <cellStyle name="계산 47 2 2 2" xfId="29148" xr:uid="{00000000-0005-0000-0000-0000C71E0000}"/>
    <cellStyle name="계산 47 2 3" xfId="3933" xr:uid="{00000000-0005-0000-0000-0000C81E0000}"/>
    <cellStyle name="계산 47 2 3 2" xfId="29149" xr:uid="{00000000-0005-0000-0000-0000C91E0000}"/>
    <cellStyle name="계산 47 2 4" xfId="3934" xr:uid="{00000000-0005-0000-0000-0000CA1E0000}"/>
    <cellStyle name="계산 47 2 4 2" xfId="29150" xr:uid="{00000000-0005-0000-0000-0000CB1E0000}"/>
    <cellStyle name="계산 47 2 5" xfId="3935" xr:uid="{00000000-0005-0000-0000-0000CC1E0000}"/>
    <cellStyle name="계산 47 2 5 2" xfId="29151" xr:uid="{00000000-0005-0000-0000-0000CD1E0000}"/>
    <cellStyle name="계산 47 2 6" xfId="29147" xr:uid="{00000000-0005-0000-0000-0000CE1E0000}"/>
    <cellStyle name="계산 47 3" xfId="3936" xr:uid="{00000000-0005-0000-0000-0000CF1E0000}"/>
    <cellStyle name="계산 47 3 2" xfId="29152" xr:uid="{00000000-0005-0000-0000-0000D01E0000}"/>
    <cellStyle name="계산 47 4" xfId="3937" xr:uid="{00000000-0005-0000-0000-0000D11E0000}"/>
    <cellStyle name="계산 47 4 2" xfId="29153" xr:uid="{00000000-0005-0000-0000-0000D21E0000}"/>
    <cellStyle name="계산 47 5" xfId="3938" xr:uid="{00000000-0005-0000-0000-0000D31E0000}"/>
    <cellStyle name="계산 47 5 2" xfId="29154" xr:uid="{00000000-0005-0000-0000-0000D41E0000}"/>
    <cellStyle name="계산 47 6" xfId="3939" xr:uid="{00000000-0005-0000-0000-0000D51E0000}"/>
    <cellStyle name="계산 47 6 2" xfId="29155" xr:uid="{00000000-0005-0000-0000-0000D61E0000}"/>
    <cellStyle name="계산 47 7" xfId="3940" xr:uid="{00000000-0005-0000-0000-0000D71E0000}"/>
    <cellStyle name="계산 47 7 2" xfId="29156" xr:uid="{00000000-0005-0000-0000-0000D81E0000}"/>
    <cellStyle name="계산 47 8" xfId="3941" xr:uid="{00000000-0005-0000-0000-0000D91E0000}"/>
    <cellStyle name="계산 47 8 2" xfId="29157" xr:uid="{00000000-0005-0000-0000-0000DA1E0000}"/>
    <cellStyle name="계산 47 9" xfId="29146" xr:uid="{00000000-0005-0000-0000-0000DB1E0000}"/>
    <cellStyle name="계산 48" xfId="3942" xr:uid="{00000000-0005-0000-0000-0000DC1E0000}"/>
    <cellStyle name="계산 48 2" xfId="3943" xr:uid="{00000000-0005-0000-0000-0000DD1E0000}"/>
    <cellStyle name="계산 48 2 2" xfId="29159" xr:uid="{00000000-0005-0000-0000-0000DE1E0000}"/>
    <cellStyle name="계산 48 3" xfId="3944" xr:uid="{00000000-0005-0000-0000-0000DF1E0000}"/>
    <cellStyle name="계산 48 3 2" xfId="29160" xr:uid="{00000000-0005-0000-0000-0000E01E0000}"/>
    <cellStyle name="계산 48 4" xfId="3945" xr:uid="{00000000-0005-0000-0000-0000E11E0000}"/>
    <cellStyle name="계산 48 4 2" xfId="29161" xr:uid="{00000000-0005-0000-0000-0000E21E0000}"/>
    <cellStyle name="계산 48 5" xfId="3946" xr:uid="{00000000-0005-0000-0000-0000E31E0000}"/>
    <cellStyle name="계산 48 5 2" xfId="29162" xr:uid="{00000000-0005-0000-0000-0000E41E0000}"/>
    <cellStyle name="계산 48 6" xfId="3947" xr:uid="{00000000-0005-0000-0000-0000E51E0000}"/>
    <cellStyle name="계산 48 6 2" xfId="29163" xr:uid="{00000000-0005-0000-0000-0000E61E0000}"/>
    <cellStyle name="계산 48 7" xfId="3948" xr:uid="{00000000-0005-0000-0000-0000E71E0000}"/>
    <cellStyle name="계산 48 7 2" xfId="29164" xr:uid="{00000000-0005-0000-0000-0000E81E0000}"/>
    <cellStyle name="계산 48 8" xfId="3949" xr:uid="{00000000-0005-0000-0000-0000E91E0000}"/>
    <cellStyle name="계산 48 8 2" xfId="29165" xr:uid="{00000000-0005-0000-0000-0000EA1E0000}"/>
    <cellStyle name="계산 48 9" xfId="29158" xr:uid="{00000000-0005-0000-0000-0000EB1E0000}"/>
    <cellStyle name="계산 49" xfId="3950" xr:uid="{00000000-0005-0000-0000-0000EC1E0000}"/>
    <cellStyle name="계산 49 2" xfId="3951" xr:uid="{00000000-0005-0000-0000-0000ED1E0000}"/>
    <cellStyle name="계산 49 2 2" xfId="29167" xr:uid="{00000000-0005-0000-0000-0000EE1E0000}"/>
    <cellStyle name="계산 49 3" xfId="29166" xr:uid="{00000000-0005-0000-0000-0000EF1E0000}"/>
    <cellStyle name="계산 5" xfId="3952" xr:uid="{00000000-0005-0000-0000-0000F01E0000}"/>
    <cellStyle name="계산 5 10" xfId="3953" xr:uid="{00000000-0005-0000-0000-0000F11E0000}"/>
    <cellStyle name="계산 5 10 2" xfId="3954" xr:uid="{00000000-0005-0000-0000-0000F21E0000}"/>
    <cellStyle name="계산 5 10 2 2" xfId="3955" xr:uid="{00000000-0005-0000-0000-0000F31E0000}"/>
    <cellStyle name="계산 5 10 2 2 2" xfId="29171" xr:uid="{00000000-0005-0000-0000-0000F41E0000}"/>
    <cellStyle name="계산 5 10 2 3" xfId="3956" xr:uid="{00000000-0005-0000-0000-0000F51E0000}"/>
    <cellStyle name="계산 5 10 2 3 2" xfId="29172" xr:uid="{00000000-0005-0000-0000-0000F61E0000}"/>
    <cellStyle name="계산 5 10 2 4" xfId="3957" xr:uid="{00000000-0005-0000-0000-0000F71E0000}"/>
    <cellStyle name="계산 5 10 2 4 2" xfId="29173" xr:uid="{00000000-0005-0000-0000-0000F81E0000}"/>
    <cellStyle name="계산 5 10 2 5" xfId="3958" xr:uid="{00000000-0005-0000-0000-0000F91E0000}"/>
    <cellStyle name="계산 5 10 2 5 2" xfId="29174" xr:uid="{00000000-0005-0000-0000-0000FA1E0000}"/>
    <cellStyle name="계산 5 10 2 6" xfId="29170" xr:uid="{00000000-0005-0000-0000-0000FB1E0000}"/>
    <cellStyle name="계산 5 10 3" xfId="3959" xr:uid="{00000000-0005-0000-0000-0000FC1E0000}"/>
    <cellStyle name="계산 5 10 3 2" xfId="3960" xr:uid="{00000000-0005-0000-0000-0000FD1E0000}"/>
    <cellStyle name="계산 5 10 3 2 2" xfId="29176" xr:uid="{00000000-0005-0000-0000-0000FE1E0000}"/>
    <cellStyle name="계산 5 10 3 3" xfId="3961" xr:uid="{00000000-0005-0000-0000-0000FF1E0000}"/>
    <cellStyle name="계산 5 10 3 3 2" xfId="29177" xr:uid="{00000000-0005-0000-0000-0000001F0000}"/>
    <cellStyle name="계산 5 10 3 4" xfId="3962" xr:uid="{00000000-0005-0000-0000-0000011F0000}"/>
    <cellStyle name="계산 5 10 3 4 2" xfId="29178" xr:uid="{00000000-0005-0000-0000-0000021F0000}"/>
    <cellStyle name="계산 5 10 3 5" xfId="3963" xr:uid="{00000000-0005-0000-0000-0000031F0000}"/>
    <cellStyle name="계산 5 10 3 5 2" xfId="29179" xr:uid="{00000000-0005-0000-0000-0000041F0000}"/>
    <cellStyle name="계산 5 10 3 6" xfId="29175" xr:uid="{00000000-0005-0000-0000-0000051F0000}"/>
    <cellStyle name="계산 5 10 4" xfId="3964" xr:uid="{00000000-0005-0000-0000-0000061F0000}"/>
    <cellStyle name="계산 5 10 4 2" xfId="29180" xr:uid="{00000000-0005-0000-0000-0000071F0000}"/>
    <cellStyle name="계산 5 10 5" xfId="3965" xr:uid="{00000000-0005-0000-0000-0000081F0000}"/>
    <cellStyle name="계산 5 10 5 2" xfId="29181" xr:uid="{00000000-0005-0000-0000-0000091F0000}"/>
    <cellStyle name="계산 5 10 6" xfId="3966" xr:uid="{00000000-0005-0000-0000-00000A1F0000}"/>
    <cellStyle name="계산 5 10 6 2" xfId="29182" xr:uid="{00000000-0005-0000-0000-00000B1F0000}"/>
    <cellStyle name="계산 5 10 7" xfId="3967" xr:uid="{00000000-0005-0000-0000-00000C1F0000}"/>
    <cellStyle name="계산 5 10 7 2" xfId="29183" xr:uid="{00000000-0005-0000-0000-00000D1F0000}"/>
    <cellStyle name="계산 5 10 8" xfId="29169" xr:uid="{00000000-0005-0000-0000-00000E1F0000}"/>
    <cellStyle name="계산 5 11" xfId="3968" xr:uid="{00000000-0005-0000-0000-00000F1F0000}"/>
    <cellStyle name="계산 5 11 2" xfId="3969" xr:uid="{00000000-0005-0000-0000-0000101F0000}"/>
    <cellStyle name="계산 5 11 2 2" xfId="29185" xr:uid="{00000000-0005-0000-0000-0000111F0000}"/>
    <cellStyle name="계산 5 11 3" xfId="3970" xr:uid="{00000000-0005-0000-0000-0000121F0000}"/>
    <cellStyle name="계산 5 11 3 2" xfId="29186" xr:uid="{00000000-0005-0000-0000-0000131F0000}"/>
    <cellStyle name="계산 5 11 4" xfId="3971" xr:uid="{00000000-0005-0000-0000-0000141F0000}"/>
    <cellStyle name="계산 5 11 4 2" xfId="29187" xr:uid="{00000000-0005-0000-0000-0000151F0000}"/>
    <cellStyle name="계산 5 11 5" xfId="3972" xr:uid="{00000000-0005-0000-0000-0000161F0000}"/>
    <cellStyle name="계산 5 11 5 2" xfId="29188" xr:uid="{00000000-0005-0000-0000-0000171F0000}"/>
    <cellStyle name="계산 5 11 6" xfId="29184" xr:uid="{00000000-0005-0000-0000-0000181F0000}"/>
    <cellStyle name="계산 5 12" xfId="3973" xr:uid="{00000000-0005-0000-0000-0000191F0000}"/>
    <cellStyle name="계산 5 12 2" xfId="3974" xr:uid="{00000000-0005-0000-0000-00001A1F0000}"/>
    <cellStyle name="계산 5 12 2 2" xfId="29190" xr:uid="{00000000-0005-0000-0000-00001B1F0000}"/>
    <cellStyle name="계산 5 12 3" xfId="3975" xr:uid="{00000000-0005-0000-0000-00001C1F0000}"/>
    <cellStyle name="계산 5 12 3 2" xfId="29191" xr:uid="{00000000-0005-0000-0000-00001D1F0000}"/>
    <cellStyle name="계산 5 12 4" xfId="3976" xr:uid="{00000000-0005-0000-0000-00001E1F0000}"/>
    <cellStyle name="계산 5 12 4 2" xfId="29192" xr:uid="{00000000-0005-0000-0000-00001F1F0000}"/>
    <cellStyle name="계산 5 12 5" xfId="3977" xr:uid="{00000000-0005-0000-0000-0000201F0000}"/>
    <cellStyle name="계산 5 12 5 2" xfId="29193" xr:uid="{00000000-0005-0000-0000-0000211F0000}"/>
    <cellStyle name="계산 5 12 6" xfId="29189" xr:uid="{00000000-0005-0000-0000-0000221F0000}"/>
    <cellStyle name="계산 5 13" xfId="3978" xr:uid="{00000000-0005-0000-0000-0000231F0000}"/>
    <cellStyle name="계산 5 13 2" xfId="29194" xr:uid="{00000000-0005-0000-0000-0000241F0000}"/>
    <cellStyle name="계산 5 14" xfId="3979" xr:uid="{00000000-0005-0000-0000-0000251F0000}"/>
    <cellStyle name="계산 5 14 2" xfId="29195" xr:uid="{00000000-0005-0000-0000-0000261F0000}"/>
    <cellStyle name="계산 5 15" xfId="3980" xr:uid="{00000000-0005-0000-0000-0000271F0000}"/>
    <cellStyle name="계산 5 15 2" xfId="29196" xr:uid="{00000000-0005-0000-0000-0000281F0000}"/>
    <cellStyle name="계산 5 16" xfId="3981" xr:uid="{00000000-0005-0000-0000-0000291F0000}"/>
    <cellStyle name="계산 5 16 2" xfId="29197" xr:uid="{00000000-0005-0000-0000-00002A1F0000}"/>
    <cellStyle name="계산 5 17" xfId="29168" xr:uid="{00000000-0005-0000-0000-00002B1F0000}"/>
    <cellStyle name="계산 5 18" xfId="50543" xr:uid="{00000000-0005-0000-0000-00002C1F0000}"/>
    <cellStyle name="계산 5 2" xfId="3982" xr:uid="{00000000-0005-0000-0000-00002D1F0000}"/>
    <cellStyle name="계산 5 2 2" xfId="3983" xr:uid="{00000000-0005-0000-0000-00002E1F0000}"/>
    <cellStyle name="계산 5 2 2 2" xfId="3984" xr:uid="{00000000-0005-0000-0000-00002F1F0000}"/>
    <cellStyle name="계산 5 2 2 2 2" xfId="3985" xr:uid="{00000000-0005-0000-0000-0000301F0000}"/>
    <cellStyle name="계산 5 2 2 2 2 2" xfId="29201" xr:uid="{00000000-0005-0000-0000-0000311F0000}"/>
    <cellStyle name="계산 5 2 2 2 3" xfId="3986" xr:uid="{00000000-0005-0000-0000-0000321F0000}"/>
    <cellStyle name="계산 5 2 2 2 3 2" xfId="29202" xr:uid="{00000000-0005-0000-0000-0000331F0000}"/>
    <cellStyle name="계산 5 2 2 2 4" xfId="3987" xr:uid="{00000000-0005-0000-0000-0000341F0000}"/>
    <cellStyle name="계산 5 2 2 2 4 2" xfId="29203" xr:uid="{00000000-0005-0000-0000-0000351F0000}"/>
    <cellStyle name="계산 5 2 2 2 5" xfId="3988" xr:uid="{00000000-0005-0000-0000-0000361F0000}"/>
    <cellStyle name="계산 5 2 2 2 5 2" xfId="29204" xr:uid="{00000000-0005-0000-0000-0000371F0000}"/>
    <cellStyle name="계산 5 2 2 2 6" xfId="29200" xr:uid="{00000000-0005-0000-0000-0000381F0000}"/>
    <cellStyle name="계산 5 2 2 3" xfId="3989" xr:uid="{00000000-0005-0000-0000-0000391F0000}"/>
    <cellStyle name="계산 5 2 2 3 2" xfId="29205" xr:uid="{00000000-0005-0000-0000-00003A1F0000}"/>
    <cellStyle name="계산 5 2 2 4" xfId="3990" xr:uid="{00000000-0005-0000-0000-00003B1F0000}"/>
    <cellStyle name="계산 5 2 2 4 2" xfId="29206" xr:uid="{00000000-0005-0000-0000-00003C1F0000}"/>
    <cellStyle name="계산 5 2 2 5" xfId="3991" xr:uid="{00000000-0005-0000-0000-00003D1F0000}"/>
    <cellStyle name="계산 5 2 2 5 2" xfId="29207" xr:uid="{00000000-0005-0000-0000-00003E1F0000}"/>
    <cellStyle name="계산 5 2 2 6" xfId="3992" xr:uid="{00000000-0005-0000-0000-00003F1F0000}"/>
    <cellStyle name="계산 5 2 2 6 2" xfId="29208" xr:uid="{00000000-0005-0000-0000-0000401F0000}"/>
    <cellStyle name="계산 5 2 2 7" xfId="29199" xr:uid="{00000000-0005-0000-0000-0000411F0000}"/>
    <cellStyle name="계산 5 2 3" xfId="3993" xr:uid="{00000000-0005-0000-0000-0000421F0000}"/>
    <cellStyle name="계산 5 2 3 2" xfId="3994" xr:uid="{00000000-0005-0000-0000-0000431F0000}"/>
    <cellStyle name="계산 5 2 3 2 2" xfId="29210" xr:uid="{00000000-0005-0000-0000-0000441F0000}"/>
    <cellStyle name="계산 5 2 3 3" xfId="3995" xr:uid="{00000000-0005-0000-0000-0000451F0000}"/>
    <cellStyle name="계산 5 2 3 3 2" xfId="29211" xr:uid="{00000000-0005-0000-0000-0000461F0000}"/>
    <cellStyle name="계산 5 2 3 4" xfId="3996" xr:uid="{00000000-0005-0000-0000-0000471F0000}"/>
    <cellStyle name="계산 5 2 3 4 2" xfId="29212" xr:uid="{00000000-0005-0000-0000-0000481F0000}"/>
    <cellStyle name="계산 5 2 3 5" xfId="3997" xr:uid="{00000000-0005-0000-0000-0000491F0000}"/>
    <cellStyle name="계산 5 2 3 5 2" xfId="29213" xr:uid="{00000000-0005-0000-0000-00004A1F0000}"/>
    <cellStyle name="계산 5 2 3 6" xfId="29209" xr:uid="{00000000-0005-0000-0000-00004B1F0000}"/>
    <cellStyle name="계산 5 2 4" xfId="3998" xr:uid="{00000000-0005-0000-0000-00004C1F0000}"/>
    <cellStyle name="계산 5 2 4 2" xfId="3999" xr:uid="{00000000-0005-0000-0000-00004D1F0000}"/>
    <cellStyle name="계산 5 2 4 2 2" xfId="29215" xr:uid="{00000000-0005-0000-0000-00004E1F0000}"/>
    <cellStyle name="계산 5 2 4 3" xfId="29214" xr:uid="{00000000-0005-0000-0000-00004F1F0000}"/>
    <cellStyle name="계산 5 2 5" xfId="4000" xr:uid="{00000000-0005-0000-0000-0000501F0000}"/>
    <cellStyle name="계산 5 2 5 2" xfId="4001" xr:uid="{00000000-0005-0000-0000-0000511F0000}"/>
    <cellStyle name="계산 5 2 5 2 2" xfId="29217" xr:uid="{00000000-0005-0000-0000-0000521F0000}"/>
    <cellStyle name="계산 5 2 5 3" xfId="29216" xr:uid="{00000000-0005-0000-0000-0000531F0000}"/>
    <cellStyle name="계산 5 2 6" xfId="4002" xr:uid="{00000000-0005-0000-0000-0000541F0000}"/>
    <cellStyle name="계산 5 2 6 2" xfId="4003" xr:uid="{00000000-0005-0000-0000-0000551F0000}"/>
    <cellStyle name="계산 5 2 6 2 2" xfId="29219" xr:uid="{00000000-0005-0000-0000-0000561F0000}"/>
    <cellStyle name="계산 5 2 6 3" xfId="29218" xr:uid="{00000000-0005-0000-0000-0000571F0000}"/>
    <cellStyle name="계산 5 2 7" xfId="4004" xr:uid="{00000000-0005-0000-0000-0000581F0000}"/>
    <cellStyle name="계산 5 2 7 2" xfId="29220" xr:uid="{00000000-0005-0000-0000-0000591F0000}"/>
    <cellStyle name="계산 5 2 8" xfId="29198" xr:uid="{00000000-0005-0000-0000-00005A1F0000}"/>
    <cellStyle name="계산 5 3" xfId="4005" xr:uid="{00000000-0005-0000-0000-00005B1F0000}"/>
    <cellStyle name="계산 5 3 2" xfId="4006" xr:uid="{00000000-0005-0000-0000-00005C1F0000}"/>
    <cellStyle name="계산 5 3 2 2" xfId="4007" xr:uid="{00000000-0005-0000-0000-00005D1F0000}"/>
    <cellStyle name="계산 5 3 2 2 2" xfId="4008" xr:uid="{00000000-0005-0000-0000-00005E1F0000}"/>
    <cellStyle name="계산 5 3 2 2 2 2" xfId="29224" xr:uid="{00000000-0005-0000-0000-00005F1F0000}"/>
    <cellStyle name="계산 5 3 2 2 3" xfId="4009" xr:uid="{00000000-0005-0000-0000-0000601F0000}"/>
    <cellStyle name="계산 5 3 2 2 3 2" xfId="29225" xr:uid="{00000000-0005-0000-0000-0000611F0000}"/>
    <cellStyle name="계산 5 3 2 2 4" xfId="4010" xr:uid="{00000000-0005-0000-0000-0000621F0000}"/>
    <cellStyle name="계산 5 3 2 2 4 2" xfId="29226" xr:uid="{00000000-0005-0000-0000-0000631F0000}"/>
    <cellStyle name="계산 5 3 2 2 5" xfId="4011" xr:uid="{00000000-0005-0000-0000-0000641F0000}"/>
    <cellStyle name="계산 5 3 2 2 5 2" xfId="29227" xr:uid="{00000000-0005-0000-0000-0000651F0000}"/>
    <cellStyle name="계산 5 3 2 2 6" xfId="29223" xr:uid="{00000000-0005-0000-0000-0000661F0000}"/>
    <cellStyle name="계산 5 3 2 3" xfId="4012" xr:uid="{00000000-0005-0000-0000-0000671F0000}"/>
    <cellStyle name="계산 5 3 2 3 2" xfId="29228" xr:uid="{00000000-0005-0000-0000-0000681F0000}"/>
    <cellStyle name="계산 5 3 2 4" xfId="4013" xr:uid="{00000000-0005-0000-0000-0000691F0000}"/>
    <cellStyle name="계산 5 3 2 4 2" xfId="29229" xr:uid="{00000000-0005-0000-0000-00006A1F0000}"/>
    <cellStyle name="계산 5 3 2 5" xfId="4014" xr:uid="{00000000-0005-0000-0000-00006B1F0000}"/>
    <cellStyle name="계산 5 3 2 5 2" xfId="29230" xr:uid="{00000000-0005-0000-0000-00006C1F0000}"/>
    <cellStyle name="계산 5 3 2 6" xfId="4015" xr:uid="{00000000-0005-0000-0000-00006D1F0000}"/>
    <cellStyle name="계산 5 3 2 6 2" xfId="29231" xr:uid="{00000000-0005-0000-0000-00006E1F0000}"/>
    <cellStyle name="계산 5 3 2 7" xfId="29222" xr:uid="{00000000-0005-0000-0000-00006F1F0000}"/>
    <cellStyle name="계산 5 3 3" xfId="4016" xr:uid="{00000000-0005-0000-0000-0000701F0000}"/>
    <cellStyle name="계산 5 3 3 2" xfId="4017" xr:uid="{00000000-0005-0000-0000-0000711F0000}"/>
    <cellStyle name="계산 5 3 3 2 2" xfId="29233" xr:uid="{00000000-0005-0000-0000-0000721F0000}"/>
    <cellStyle name="계산 5 3 3 3" xfId="4018" xr:uid="{00000000-0005-0000-0000-0000731F0000}"/>
    <cellStyle name="계산 5 3 3 3 2" xfId="29234" xr:uid="{00000000-0005-0000-0000-0000741F0000}"/>
    <cellStyle name="계산 5 3 3 4" xfId="4019" xr:uid="{00000000-0005-0000-0000-0000751F0000}"/>
    <cellStyle name="계산 5 3 3 4 2" xfId="29235" xr:uid="{00000000-0005-0000-0000-0000761F0000}"/>
    <cellStyle name="계산 5 3 3 5" xfId="4020" xr:uid="{00000000-0005-0000-0000-0000771F0000}"/>
    <cellStyle name="계산 5 3 3 5 2" xfId="29236" xr:uid="{00000000-0005-0000-0000-0000781F0000}"/>
    <cellStyle name="계산 5 3 3 6" xfId="29232" xr:uid="{00000000-0005-0000-0000-0000791F0000}"/>
    <cellStyle name="계산 5 3 4" xfId="4021" xr:uid="{00000000-0005-0000-0000-00007A1F0000}"/>
    <cellStyle name="계산 5 3 4 2" xfId="4022" xr:uid="{00000000-0005-0000-0000-00007B1F0000}"/>
    <cellStyle name="계산 5 3 4 2 2" xfId="29238" xr:uid="{00000000-0005-0000-0000-00007C1F0000}"/>
    <cellStyle name="계산 5 3 4 3" xfId="29237" xr:uid="{00000000-0005-0000-0000-00007D1F0000}"/>
    <cellStyle name="계산 5 3 5" xfId="4023" xr:uid="{00000000-0005-0000-0000-00007E1F0000}"/>
    <cellStyle name="계산 5 3 5 2" xfId="4024" xr:uid="{00000000-0005-0000-0000-00007F1F0000}"/>
    <cellStyle name="계산 5 3 5 2 2" xfId="29240" xr:uid="{00000000-0005-0000-0000-0000801F0000}"/>
    <cellStyle name="계산 5 3 5 3" xfId="29239" xr:uid="{00000000-0005-0000-0000-0000811F0000}"/>
    <cellStyle name="계산 5 3 6" xfId="4025" xr:uid="{00000000-0005-0000-0000-0000821F0000}"/>
    <cellStyle name="계산 5 3 6 2" xfId="4026" xr:uid="{00000000-0005-0000-0000-0000831F0000}"/>
    <cellStyle name="계산 5 3 6 2 2" xfId="29242" xr:uid="{00000000-0005-0000-0000-0000841F0000}"/>
    <cellStyle name="계산 5 3 6 3" xfId="29241" xr:uid="{00000000-0005-0000-0000-0000851F0000}"/>
    <cellStyle name="계산 5 3 7" xfId="4027" xr:uid="{00000000-0005-0000-0000-0000861F0000}"/>
    <cellStyle name="계산 5 3 7 2" xfId="29243" xr:uid="{00000000-0005-0000-0000-0000871F0000}"/>
    <cellStyle name="계산 5 3 8" xfId="29221" xr:uid="{00000000-0005-0000-0000-0000881F0000}"/>
    <cellStyle name="계산 5 4" xfId="4028" xr:uid="{00000000-0005-0000-0000-0000891F0000}"/>
    <cellStyle name="계산 5 4 2" xfId="4029" xr:uid="{00000000-0005-0000-0000-00008A1F0000}"/>
    <cellStyle name="계산 5 4 2 2" xfId="4030" xr:uid="{00000000-0005-0000-0000-00008B1F0000}"/>
    <cellStyle name="계산 5 4 2 2 2" xfId="29246" xr:uid="{00000000-0005-0000-0000-00008C1F0000}"/>
    <cellStyle name="계산 5 4 2 3" xfId="4031" xr:uid="{00000000-0005-0000-0000-00008D1F0000}"/>
    <cellStyle name="계산 5 4 2 3 2" xfId="29247" xr:uid="{00000000-0005-0000-0000-00008E1F0000}"/>
    <cellStyle name="계산 5 4 2 4" xfId="4032" xr:uid="{00000000-0005-0000-0000-00008F1F0000}"/>
    <cellStyle name="계산 5 4 2 4 2" xfId="29248" xr:uid="{00000000-0005-0000-0000-0000901F0000}"/>
    <cellStyle name="계산 5 4 2 5" xfId="4033" xr:uid="{00000000-0005-0000-0000-0000911F0000}"/>
    <cellStyle name="계산 5 4 2 5 2" xfId="29249" xr:uid="{00000000-0005-0000-0000-0000921F0000}"/>
    <cellStyle name="계산 5 4 2 6" xfId="29245" xr:uid="{00000000-0005-0000-0000-0000931F0000}"/>
    <cellStyle name="계산 5 4 3" xfId="4034" xr:uid="{00000000-0005-0000-0000-0000941F0000}"/>
    <cellStyle name="계산 5 4 3 2" xfId="4035" xr:uid="{00000000-0005-0000-0000-0000951F0000}"/>
    <cellStyle name="계산 5 4 3 2 2" xfId="29251" xr:uid="{00000000-0005-0000-0000-0000961F0000}"/>
    <cellStyle name="계산 5 4 3 3" xfId="4036" xr:uid="{00000000-0005-0000-0000-0000971F0000}"/>
    <cellStyle name="계산 5 4 3 3 2" xfId="29252" xr:uid="{00000000-0005-0000-0000-0000981F0000}"/>
    <cellStyle name="계산 5 4 3 4" xfId="4037" xr:uid="{00000000-0005-0000-0000-0000991F0000}"/>
    <cellStyle name="계산 5 4 3 4 2" xfId="29253" xr:uid="{00000000-0005-0000-0000-00009A1F0000}"/>
    <cellStyle name="계산 5 4 3 5" xfId="4038" xr:uid="{00000000-0005-0000-0000-00009B1F0000}"/>
    <cellStyle name="계산 5 4 3 5 2" xfId="29254" xr:uid="{00000000-0005-0000-0000-00009C1F0000}"/>
    <cellStyle name="계산 5 4 3 6" xfId="29250" xr:uid="{00000000-0005-0000-0000-00009D1F0000}"/>
    <cellStyle name="계산 5 4 4" xfId="4039" xr:uid="{00000000-0005-0000-0000-00009E1F0000}"/>
    <cellStyle name="계산 5 4 4 2" xfId="29255" xr:uid="{00000000-0005-0000-0000-00009F1F0000}"/>
    <cellStyle name="계산 5 4 5" xfId="4040" xr:uid="{00000000-0005-0000-0000-0000A01F0000}"/>
    <cellStyle name="계산 5 4 5 2" xfId="29256" xr:uid="{00000000-0005-0000-0000-0000A11F0000}"/>
    <cellStyle name="계산 5 4 6" xfId="4041" xr:uid="{00000000-0005-0000-0000-0000A21F0000}"/>
    <cellStyle name="계산 5 4 6 2" xfId="29257" xr:uid="{00000000-0005-0000-0000-0000A31F0000}"/>
    <cellStyle name="계산 5 4 7" xfId="4042" xr:uid="{00000000-0005-0000-0000-0000A41F0000}"/>
    <cellStyle name="계산 5 4 7 2" xfId="29258" xr:uid="{00000000-0005-0000-0000-0000A51F0000}"/>
    <cellStyle name="계산 5 4 8" xfId="29244" xr:uid="{00000000-0005-0000-0000-0000A61F0000}"/>
    <cellStyle name="계산 5 5" xfId="4043" xr:uid="{00000000-0005-0000-0000-0000A71F0000}"/>
    <cellStyle name="계산 5 5 2" xfId="4044" xr:uid="{00000000-0005-0000-0000-0000A81F0000}"/>
    <cellStyle name="계산 5 5 2 2" xfId="4045" xr:uid="{00000000-0005-0000-0000-0000A91F0000}"/>
    <cellStyle name="계산 5 5 2 2 2" xfId="29261" xr:uid="{00000000-0005-0000-0000-0000AA1F0000}"/>
    <cellStyle name="계산 5 5 2 3" xfId="4046" xr:uid="{00000000-0005-0000-0000-0000AB1F0000}"/>
    <cellStyle name="계산 5 5 2 3 2" xfId="29262" xr:uid="{00000000-0005-0000-0000-0000AC1F0000}"/>
    <cellStyle name="계산 5 5 2 4" xfId="4047" xr:uid="{00000000-0005-0000-0000-0000AD1F0000}"/>
    <cellStyle name="계산 5 5 2 4 2" xfId="29263" xr:uid="{00000000-0005-0000-0000-0000AE1F0000}"/>
    <cellStyle name="계산 5 5 2 5" xfId="4048" xr:uid="{00000000-0005-0000-0000-0000AF1F0000}"/>
    <cellStyle name="계산 5 5 2 5 2" xfId="29264" xr:uid="{00000000-0005-0000-0000-0000B01F0000}"/>
    <cellStyle name="계산 5 5 2 6" xfId="29260" xr:uid="{00000000-0005-0000-0000-0000B11F0000}"/>
    <cellStyle name="계산 5 5 3" xfId="4049" xr:uid="{00000000-0005-0000-0000-0000B21F0000}"/>
    <cellStyle name="계산 5 5 3 2" xfId="4050" xr:uid="{00000000-0005-0000-0000-0000B31F0000}"/>
    <cellStyle name="계산 5 5 3 2 2" xfId="29266" xr:uid="{00000000-0005-0000-0000-0000B41F0000}"/>
    <cellStyle name="계산 5 5 3 3" xfId="4051" xr:uid="{00000000-0005-0000-0000-0000B51F0000}"/>
    <cellStyle name="계산 5 5 3 3 2" xfId="29267" xr:uid="{00000000-0005-0000-0000-0000B61F0000}"/>
    <cellStyle name="계산 5 5 3 4" xfId="4052" xr:uid="{00000000-0005-0000-0000-0000B71F0000}"/>
    <cellStyle name="계산 5 5 3 4 2" xfId="29268" xr:uid="{00000000-0005-0000-0000-0000B81F0000}"/>
    <cellStyle name="계산 5 5 3 5" xfId="4053" xr:uid="{00000000-0005-0000-0000-0000B91F0000}"/>
    <cellStyle name="계산 5 5 3 5 2" xfId="29269" xr:uid="{00000000-0005-0000-0000-0000BA1F0000}"/>
    <cellStyle name="계산 5 5 3 6" xfId="29265" xr:uid="{00000000-0005-0000-0000-0000BB1F0000}"/>
    <cellStyle name="계산 5 5 4" xfId="4054" xr:uid="{00000000-0005-0000-0000-0000BC1F0000}"/>
    <cellStyle name="계산 5 5 4 2" xfId="29270" xr:uid="{00000000-0005-0000-0000-0000BD1F0000}"/>
    <cellStyle name="계산 5 5 5" xfId="4055" xr:uid="{00000000-0005-0000-0000-0000BE1F0000}"/>
    <cellStyle name="계산 5 5 5 2" xfId="29271" xr:uid="{00000000-0005-0000-0000-0000BF1F0000}"/>
    <cellStyle name="계산 5 5 6" xfId="4056" xr:uid="{00000000-0005-0000-0000-0000C01F0000}"/>
    <cellStyle name="계산 5 5 6 2" xfId="29272" xr:uid="{00000000-0005-0000-0000-0000C11F0000}"/>
    <cellStyle name="계산 5 5 7" xfId="4057" xr:uid="{00000000-0005-0000-0000-0000C21F0000}"/>
    <cellStyle name="계산 5 5 7 2" xfId="29273" xr:uid="{00000000-0005-0000-0000-0000C31F0000}"/>
    <cellStyle name="계산 5 5 8" xfId="29259" xr:uid="{00000000-0005-0000-0000-0000C41F0000}"/>
    <cellStyle name="계산 5 6" xfId="4058" xr:uid="{00000000-0005-0000-0000-0000C51F0000}"/>
    <cellStyle name="계산 5 6 2" xfId="4059" xr:uid="{00000000-0005-0000-0000-0000C61F0000}"/>
    <cellStyle name="계산 5 6 2 2" xfId="4060" xr:uid="{00000000-0005-0000-0000-0000C71F0000}"/>
    <cellStyle name="계산 5 6 2 2 2" xfId="29276" xr:uid="{00000000-0005-0000-0000-0000C81F0000}"/>
    <cellStyle name="계산 5 6 2 3" xfId="4061" xr:uid="{00000000-0005-0000-0000-0000C91F0000}"/>
    <cellStyle name="계산 5 6 2 3 2" xfId="29277" xr:uid="{00000000-0005-0000-0000-0000CA1F0000}"/>
    <cellStyle name="계산 5 6 2 4" xfId="4062" xr:uid="{00000000-0005-0000-0000-0000CB1F0000}"/>
    <cellStyle name="계산 5 6 2 4 2" xfId="29278" xr:uid="{00000000-0005-0000-0000-0000CC1F0000}"/>
    <cellStyle name="계산 5 6 2 5" xfId="4063" xr:uid="{00000000-0005-0000-0000-0000CD1F0000}"/>
    <cellStyle name="계산 5 6 2 5 2" xfId="29279" xr:uid="{00000000-0005-0000-0000-0000CE1F0000}"/>
    <cellStyle name="계산 5 6 2 6" xfId="29275" xr:uid="{00000000-0005-0000-0000-0000CF1F0000}"/>
    <cellStyle name="계산 5 6 3" xfId="4064" xr:uid="{00000000-0005-0000-0000-0000D01F0000}"/>
    <cellStyle name="계산 5 6 3 2" xfId="4065" xr:uid="{00000000-0005-0000-0000-0000D11F0000}"/>
    <cellStyle name="계산 5 6 3 2 2" xfId="29281" xr:uid="{00000000-0005-0000-0000-0000D21F0000}"/>
    <cellStyle name="계산 5 6 3 3" xfId="4066" xr:uid="{00000000-0005-0000-0000-0000D31F0000}"/>
    <cellStyle name="계산 5 6 3 3 2" xfId="29282" xr:uid="{00000000-0005-0000-0000-0000D41F0000}"/>
    <cellStyle name="계산 5 6 3 4" xfId="4067" xr:uid="{00000000-0005-0000-0000-0000D51F0000}"/>
    <cellStyle name="계산 5 6 3 4 2" xfId="29283" xr:uid="{00000000-0005-0000-0000-0000D61F0000}"/>
    <cellStyle name="계산 5 6 3 5" xfId="4068" xr:uid="{00000000-0005-0000-0000-0000D71F0000}"/>
    <cellStyle name="계산 5 6 3 5 2" xfId="29284" xr:uid="{00000000-0005-0000-0000-0000D81F0000}"/>
    <cellStyle name="계산 5 6 3 6" xfId="29280" xr:uid="{00000000-0005-0000-0000-0000D91F0000}"/>
    <cellStyle name="계산 5 6 4" xfId="4069" xr:uid="{00000000-0005-0000-0000-0000DA1F0000}"/>
    <cellStyle name="계산 5 6 4 2" xfId="29285" xr:uid="{00000000-0005-0000-0000-0000DB1F0000}"/>
    <cellStyle name="계산 5 6 5" xfId="4070" xr:uid="{00000000-0005-0000-0000-0000DC1F0000}"/>
    <cellStyle name="계산 5 6 5 2" xfId="29286" xr:uid="{00000000-0005-0000-0000-0000DD1F0000}"/>
    <cellStyle name="계산 5 6 6" xfId="4071" xr:uid="{00000000-0005-0000-0000-0000DE1F0000}"/>
    <cellStyle name="계산 5 6 6 2" xfId="29287" xr:uid="{00000000-0005-0000-0000-0000DF1F0000}"/>
    <cellStyle name="계산 5 6 7" xfId="4072" xr:uid="{00000000-0005-0000-0000-0000E01F0000}"/>
    <cellStyle name="계산 5 6 7 2" xfId="29288" xr:uid="{00000000-0005-0000-0000-0000E11F0000}"/>
    <cellStyle name="계산 5 6 8" xfId="29274" xr:uid="{00000000-0005-0000-0000-0000E21F0000}"/>
    <cellStyle name="계산 5 7" xfId="4073" xr:uid="{00000000-0005-0000-0000-0000E31F0000}"/>
    <cellStyle name="계산 5 7 2" xfId="4074" xr:uid="{00000000-0005-0000-0000-0000E41F0000}"/>
    <cellStyle name="계산 5 7 2 2" xfId="4075" xr:uid="{00000000-0005-0000-0000-0000E51F0000}"/>
    <cellStyle name="계산 5 7 2 2 2" xfId="29291" xr:uid="{00000000-0005-0000-0000-0000E61F0000}"/>
    <cellStyle name="계산 5 7 2 3" xfId="4076" xr:uid="{00000000-0005-0000-0000-0000E71F0000}"/>
    <cellStyle name="계산 5 7 2 3 2" xfId="29292" xr:uid="{00000000-0005-0000-0000-0000E81F0000}"/>
    <cellStyle name="계산 5 7 2 4" xfId="4077" xr:uid="{00000000-0005-0000-0000-0000E91F0000}"/>
    <cellStyle name="계산 5 7 2 4 2" xfId="29293" xr:uid="{00000000-0005-0000-0000-0000EA1F0000}"/>
    <cellStyle name="계산 5 7 2 5" xfId="4078" xr:uid="{00000000-0005-0000-0000-0000EB1F0000}"/>
    <cellStyle name="계산 5 7 2 5 2" xfId="29294" xr:uid="{00000000-0005-0000-0000-0000EC1F0000}"/>
    <cellStyle name="계산 5 7 2 6" xfId="29290" xr:uid="{00000000-0005-0000-0000-0000ED1F0000}"/>
    <cellStyle name="계산 5 7 3" xfId="4079" xr:uid="{00000000-0005-0000-0000-0000EE1F0000}"/>
    <cellStyle name="계산 5 7 3 2" xfId="4080" xr:uid="{00000000-0005-0000-0000-0000EF1F0000}"/>
    <cellStyle name="계산 5 7 3 2 2" xfId="29296" xr:uid="{00000000-0005-0000-0000-0000F01F0000}"/>
    <cellStyle name="계산 5 7 3 3" xfId="4081" xr:uid="{00000000-0005-0000-0000-0000F11F0000}"/>
    <cellStyle name="계산 5 7 3 3 2" xfId="29297" xr:uid="{00000000-0005-0000-0000-0000F21F0000}"/>
    <cellStyle name="계산 5 7 3 4" xfId="4082" xr:uid="{00000000-0005-0000-0000-0000F31F0000}"/>
    <cellStyle name="계산 5 7 3 4 2" xfId="29298" xr:uid="{00000000-0005-0000-0000-0000F41F0000}"/>
    <cellStyle name="계산 5 7 3 5" xfId="4083" xr:uid="{00000000-0005-0000-0000-0000F51F0000}"/>
    <cellStyle name="계산 5 7 3 5 2" xfId="29299" xr:uid="{00000000-0005-0000-0000-0000F61F0000}"/>
    <cellStyle name="계산 5 7 3 6" xfId="29295" xr:uid="{00000000-0005-0000-0000-0000F71F0000}"/>
    <cellStyle name="계산 5 7 4" xfId="4084" xr:uid="{00000000-0005-0000-0000-0000F81F0000}"/>
    <cellStyle name="계산 5 7 4 2" xfId="29300" xr:uid="{00000000-0005-0000-0000-0000F91F0000}"/>
    <cellStyle name="계산 5 7 5" xfId="4085" xr:uid="{00000000-0005-0000-0000-0000FA1F0000}"/>
    <cellStyle name="계산 5 7 5 2" xfId="29301" xr:uid="{00000000-0005-0000-0000-0000FB1F0000}"/>
    <cellStyle name="계산 5 7 6" xfId="4086" xr:uid="{00000000-0005-0000-0000-0000FC1F0000}"/>
    <cellStyle name="계산 5 7 6 2" xfId="29302" xr:uid="{00000000-0005-0000-0000-0000FD1F0000}"/>
    <cellStyle name="계산 5 7 7" xfId="4087" xr:uid="{00000000-0005-0000-0000-0000FE1F0000}"/>
    <cellStyle name="계산 5 7 7 2" xfId="29303" xr:uid="{00000000-0005-0000-0000-0000FF1F0000}"/>
    <cellStyle name="계산 5 7 8" xfId="29289" xr:uid="{00000000-0005-0000-0000-000000200000}"/>
    <cellStyle name="계산 5 8" xfId="4088" xr:uid="{00000000-0005-0000-0000-000001200000}"/>
    <cellStyle name="계산 5 8 2" xfId="4089" xr:uid="{00000000-0005-0000-0000-000002200000}"/>
    <cellStyle name="계산 5 8 2 2" xfId="4090" xr:uid="{00000000-0005-0000-0000-000003200000}"/>
    <cellStyle name="계산 5 8 2 2 2" xfId="29306" xr:uid="{00000000-0005-0000-0000-000004200000}"/>
    <cellStyle name="계산 5 8 2 3" xfId="4091" xr:uid="{00000000-0005-0000-0000-000005200000}"/>
    <cellStyle name="계산 5 8 2 3 2" xfId="29307" xr:uid="{00000000-0005-0000-0000-000006200000}"/>
    <cellStyle name="계산 5 8 2 4" xfId="4092" xr:uid="{00000000-0005-0000-0000-000007200000}"/>
    <cellStyle name="계산 5 8 2 4 2" xfId="29308" xr:uid="{00000000-0005-0000-0000-000008200000}"/>
    <cellStyle name="계산 5 8 2 5" xfId="4093" xr:uid="{00000000-0005-0000-0000-000009200000}"/>
    <cellStyle name="계산 5 8 2 5 2" xfId="29309" xr:uid="{00000000-0005-0000-0000-00000A200000}"/>
    <cellStyle name="계산 5 8 2 6" xfId="29305" xr:uid="{00000000-0005-0000-0000-00000B200000}"/>
    <cellStyle name="계산 5 8 3" xfId="4094" xr:uid="{00000000-0005-0000-0000-00000C200000}"/>
    <cellStyle name="계산 5 8 3 2" xfId="4095" xr:uid="{00000000-0005-0000-0000-00000D200000}"/>
    <cellStyle name="계산 5 8 3 2 2" xfId="29311" xr:uid="{00000000-0005-0000-0000-00000E200000}"/>
    <cellStyle name="계산 5 8 3 3" xfId="4096" xr:uid="{00000000-0005-0000-0000-00000F200000}"/>
    <cellStyle name="계산 5 8 3 3 2" xfId="29312" xr:uid="{00000000-0005-0000-0000-000010200000}"/>
    <cellStyle name="계산 5 8 3 4" xfId="4097" xr:uid="{00000000-0005-0000-0000-000011200000}"/>
    <cellStyle name="계산 5 8 3 4 2" xfId="29313" xr:uid="{00000000-0005-0000-0000-000012200000}"/>
    <cellStyle name="계산 5 8 3 5" xfId="4098" xr:uid="{00000000-0005-0000-0000-000013200000}"/>
    <cellStyle name="계산 5 8 3 5 2" xfId="29314" xr:uid="{00000000-0005-0000-0000-000014200000}"/>
    <cellStyle name="계산 5 8 3 6" xfId="29310" xr:uid="{00000000-0005-0000-0000-000015200000}"/>
    <cellStyle name="계산 5 8 4" xfId="4099" xr:uid="{00000000-0005-0000-0000-000016200000}"/>
    <cellStyle name="계산 5 8 4 2" xfId="29315" xr:uid="{00000000-0005-0000-0000-000017200000}"/>
    <cellStyle name="계산 5 8 5" xfId="4100" xr:uid="{00000000-0005-0000-0000-000018200000}"/>
    <cellStyle name="계산 5 8 5 2" xfId="29316" xr:uid="{00000000-0005-0000-0000-000019200000}"/>
    <cellStyle name="계산 5 8 6" xfId="4101" xr:uid="{00000000-0005-0000-0000-00001A200000}"/>
    <cellStyle name="계산 5 8 6 2" xfId="29317" xr:uid="{00000000-0005-0000-0000-00001B200000}"/>
    <cellStyle name="계산 5 8 7" xfId="4102" xr:uid="{00000000-0005-0000-0000-00001C200000}"/>
    <cellStyle name="계산 5 8 7 2" xfId="29318" xr:uid="{00000000-0005-0000-0000-00001D200000}"/>
    <cellStyle name="계산 5 8 8" xfId="29304" xr:uid="{00000000-0005-0000-0000-00001E200000}"/>
    <cellStyle name="계산 5 9" xfId="4103" xr:uid="{00000000-0005-0000-0000-00001F200000}"/>
    <cellStyle name="계산 5 9 2" xfId="4104" xr:uid="{00000000-0005-0000-0000-000020200000}"/>
    <cellStyle name="계산 5 9 2 2" xfId="4105" xr:uid="{00000000-0005-0000-0000-000021200000}"/>
    <cellStyle name="계산 5 9 2 2 2" xfId="29321" xr:uid="{00000000-0005-0000-0000-000022200000}"/>
    <cellStyle name="계산 5 9 2 3" xfId="4106" xr:uid="{00000000-0005-0000-0000-000023200000}"/>
    <cellStyle name="계산 5 9 2 3 2" xfId="29322" xr:uid="{00000000-0005-0000-0000-000024200000}"/>
    <cellStyle name="계산 5 9 2 4" xfId="4107" xr:uid="{00000000-0005-0000-0000-000025200000}"/>
    <cellStyle name="계산 5 9 2 4 2" xfId="29323" xr:uid="{00000000-0005-0000-0000-000026200000}"/>
    <cellStyle name="계산 5 9 2 5" xfId="4108" xr:uid="{00000000-0005-0000-0000-000027200000}"/>
    <cellStyle name="계산 5 9 2 5 2" xfId="29324" xr:uid="{00000000-0005-0000-0000-000028200000}"/>
    <cellStyle name="계산 5 9 2 6" xfId="29320" xr:uid="{00000000-0005-0000-0000-000029200000}"/>
    <cellStyle name="계산 5 9 3" xfId="4109" xr:uid="{00000000-0005-0000-0000-00002A200000}"/>
    <cellStyle name="계산 5 9 3 2" xfId="4110" xr:uid="{00000000-0005-0000-0000-00002B200000}"/>
    <cellStyle name="계산 5 9 3 2 2" xfId="29326" xr:uid="{00000000-0005-0000-0000-00002C200000}"/>
    <cellStyle name="계산 5 9 3 3" xfId="4111" xr:uid="{00000000-0005-0000-0000-00002D200000}"/>
    <cellStyle name="계산 5 9 3 3 2" xfId="29327" xr:uid="{00000000-0005-0000-0000-00002E200000}"/>
    <cellStyle name="계산 5 9 3 4" xfId="4112" xr:uid="{00000000-0005-0000-0000-00002F200000}"/>
    <cellStyle name="계산 5 9 3 4 2" xfId="29328" xr:uid="{00000000-0005-0000-0000-000030200000}"/>
    <cellStyle name="계산 5 9 3 5" xfId="4113" xr:uid="{00000000-0005-0000-0000-000031200000}"/>
    <cellStyle name="계산 5 9 3 5 2" xfId="29329" xr:uid="{00000000-0005-0000-0000-000032200000}"/>
    <cellStyle name="계산 5 9 3 6" xfId="29325" xr:uid="{00000000-0005-0000-0000-000033200000}"/>
    <cellStyle name="계산 5 9 4" xfId="4114" xr:uid="{00000000-0005-0000-0000-000034200000}"/>
    <cellStyle name="계산 5 9 4 2" xfId="29330" xr:uid="{00000000-0005-0000-0000-000035200000}"/>
    <cellStyle name="계산 5 9 5" xfId="4115" xr:uid="{00000000-0005-0000-0000-000036200000}"/>
    <cellStyle name="계산 5 9 5 2" xfId="29331" xr:uid="{00000000-0005-0000-0000-000037200000}"/>
    <cellStyle name="계산 5 9 6" xfId="4116" xr:uid="{00000000-0005-0000-0000-000038200000}"/>
    <cellStyle name="계산 5 9 6 2" xfId="29332" xr:uid="{00000000-0005-0000-0000-000039200000}"/>
    <cellStyle name="계산 5 9 7" xfId="4117" xr:uid="{00000000-0005-0000-0000-00003A200000}"/>
    <cellStyle name="계산 5 9 7 2" xfId="29333" xr:uid="{00000000-0005-0000-0000-00003B200000}"/>
    <cellStyle name="계산 5 9 8" xfId="29319" xr:uid="{00000000-0005-0000-0000-00003C200000}"/>
    <cellStyle name="계산 50" xfId="4118" xr:uid="{00000000-0005-0000-0000-00003D200000}"/>
    <cellStyle name="계산 50 2" xfId="29334" xr:uid="{00000000-0005-0000-0000-00003E200000}"/>
    <cellStyle name="계산 51" xfId="4119" xr:uid="{00000000-0005-0000-0000-00003F200000}"/>
    <cellStyle name="계산 51 2" xfId="29335" xr:uid="{00000000-0005-0000-0000-000040200000}"/>
    <cellStyle name="계산 6" xfId="4120" xr:uid="{00000000-0005-0000-0000-000041200000}"/>
    <cellStyle name="계산 6 10" xfId="4121" xr:uid="{00000000-0005-0000-0000-000042200000}"/>
    <cellStyle name="계산 6 10 2" xfId="4122" xr:uid="{00000000-0005-0000-0000-000043200000}"/>
    <cellStyle name="계산 6 10 2 2" xfId="4123" xr:uid="{00000000-0005-0000-0000-000044200000}"/>
    <cellStyle name="계산 6 10 2 2 2" xfId="29339" xr:uid="{00000000-0005-0000-0000-000045200000}"/>
    <cellStyle name="계산 6 10 2 3" xfId="4124" xr:uid="{00000000-0005-0000-0000-000046200000}"/>
    <cellStyle name="계산 6 10 2 3 2" xfId="29340" xr:uid="{00000000-0005-0000-0000-000047200000}"/>
    <cellStyle name="계산 6 10 2 4" xfId="4125" xr:uid="{00000000-0005-0000-0000-000048200000}"/>
    <cellStyle name="계산 6 10 2 4 2" xfId="29341" xr:uid="{00000000-0005-0000-0000-000049200000}"/>
    <cellStyle name="계산 6 10 2 5" xfId="4126" xr:uid="{00000000-0005-0000-0000-00004A200000}"/>
    <cellStyle name="계산 6 10 2 5 2" xfId="29342" xr:uid="{00000000-0005-0000-0000-00004B200000}"/>
    <cellStyle name="계산 6 10 2 6" xfId="29338" xr:uid="{00000000-0005-0000-0000-00004C200000}"/>
    <cellStyle name="계산 6 10 3" xfId="4127" xr:uid="{00000000-0005-0000-0000-00004D200000}"/>
    <cellStyle name="계산 6 10 3 2" xfId="4128" xr:uid="{00000000-0005-0000-0000-00004E200000}"/>
    <cellStyle name="계산 6 10 3 2 2" xfId="29344" xr:uid="{00000000-0005-0000-0000-00004F200000}"/>
    <cellStyle name="계산 6 10 3 3" xfId="4129" xr:uid="{00000000-0005-0000-0000-000050200000}"/>
    <cellStyle name="계산 6 10 3 3 2" xfId="29345" xr:uid="{00000000-0005-0000-0000-000051200000}"/>
    <cellStyle name="계산 6 10 3 4" xfId="4130" xr:uid="{00000000-0005-0000-0000-000052200000}"/>
    <cellStyle name="계산 6 10 3 4 2" xfId="29346" xr:uid="{00000000-0005-0000-0000-000053200000}"/>
    <cellStyle name="계산 6 10 3 5" xfId="4131" xr:uid="{00000000-0005-0000-0000-000054200000}"/>
    <cellStyle name="계산 6 10 3 5 2" xfId="29347" xr:uid="{00000000-0005-0000-0000-000055200000}"/>
    <cellStyle name="계산 6 10 3 6" xfId="29343" xr:uid="{00000000-0005-0000-0000-000056200000}"/>
    <cellStyle name="계산 6 10 4" xfId="4132" xr:uid="{00000000-0005-0000-0000-000057200000}"/>
    <cellStyle name="계산 6 10 4 2" xfId="29348" xr:uid="{00000000-0005-0000-0000-000058200000}"/>
    <cellStyle name="계산 6 10 5" xfId="4133" xr:uid="{00000000-0005-0000-0000-000059200000}"/>
    <cellStyle name="계산 6 10 5 2" xfId="29349" xr:uid="{00000000-0005-0000-0000-00005A200000}"/>
    <cellStyle name="계산 6 10 6" xfId="4134" xr:uid="{00000000-0005-0000-0000-00005B200000}"/>
    <cellStyle name="계산 6 10 6 2" xfId="29350" xr:uid="{00000000-0005-0000-0000-00005C200000}"/>
    <cellStyle name="계산 6 10 7" xfId="4135" xr:uid="{00000000-0005-0000-0000-00005D200000}"/>
    <cellStyle name="계산 6 10 7 2" xfId="29351" xr:uid="{00000000-0005-0000-0000-00005E200000}"/>
    <cellStyle name="계산 6 10 8" xfId="29337" xr:uid="{00000000-0005-0000-0000-00005F200000}"/>
    <cellStyle name="계산 6 11" xfId="4136" xr:uid="{00000000-0005-0000-0000-000060200000}"/>
    <cellStyle name="계산 6 11 2" xfId="4137" xr:uid="{00000000-0005-0000-0000-000061200000}"/>
    <cellStyle name="계산 6 11 2 2" xfId="29353" xr:uid="{00000000-0005-0000-0000-000062200000}"/>
    <cellStyle name="계산 6 11 3" xfId="4138" xr:uid="{00000000-0005-0000-0000-000063200000}"/>
    <cellStyle name="계산 6 11 3 2" xfId="29354" xr:uid="{00000000-0005-0000-0000-000064200000}"/>
    <cellStyle name="계산 6 11 4" xfId="4139" xr:uid="{00000000-0005-0000-0000-000065200000}"/>
    <cellStyle name="계산 6 11 4 2" xfId="29355" xr:uid="{00000000-0005-0000-0000-000066200000}"/>
    <cellStyle name="계산 6 11 5" xfId="4140" xr:uid="{00000000-0005-0000-0000-000067200000}"/>
    <cellStyle name="계산 6 11 5 2" xfId="29356" xr:uid="{00000000-0005-0000-0000-000068200000}"/>
    <cellStyle name="계산 6 11 6" xfId="29352" xr:uid="{00000000-0005-0000-0000-000069200000}"/>
    <cellStyle name="계산 6 12" xfId="4141" xr:uid="{00000000-0005-0000-0000-00006A200000}"/>
    <cellStyle name="계산 6 12 2" xfId="4142" xr:uid="{00000000-0005-0000-0000-00006B200000}"/>
    <cellStyle name="계산 6 12 2 2" xfId="29358" xr:uid="{00000000-0005-0000-0000-00006C200000}"/>
    <cellStyle name="계산 6 12 3" xfId="4143" xr:uid="{00000000-0005-0000-0000-00006D200000}"/>
    <cellStyle name="계산 6 12 3 2" xfId="29359" xr:uid="{00000000-0005-0000-0000-00006E200000}"/>
    <cellStyle name="계산 6 12 4" xfId="4144" xr:uid="{00000000-0005-0000-0000-00006F200000}"/>
    <cellStyle name="계산 6 12 4 2" xfId="29360" xr:uid="{00000000-0005-0000-0000-000070200000}"/>
    <cellStyle name="계산 6 12 5" xfId="4145" xr:uid="{00000000-0005-0000-0000-000071200000}"/>
    <cellStyle name="계산 6 12 5 2" xfId="29361" xr:uid="{00000000-0005-0000-0000-000072200000}"/>
    <cellStyle name="계산 6 12 6" xfId="29357" xr:uid="{00000000-0005-0000-0000-000073200000}"/>
    <cellStyle name="계산 6 13" xfId="4146" xr:uid="{00000000-0005-0000-0000-000074200000}"/>
    <cellStyle name="계산 6 13 2" xfId="29362" xr:uid="{00000000-0005-0000-0000-000075200000}"/>
    <cellStyle name="계산 6 14" xfId="4147" xr:uid="{00000000-0005-0000-0000-000076200000}"/>
    <cellStyle name="계산 6 14 2" xfId="29363" xr:uid="{00000000-0005-0000-0000-000077200000}"/>
    <cellStyle name="계산 6 15" xfId="4148" xr:uid="{00000000-0005-0000-0000-000078200000}"/>
    <cellStyle name="계산 6 15 2" xfId="29364" xr:uid="{00000000-0005-0000-0000-000079200000}"/>
    <cellStyle name="계산 6 16" xfId="4149" xr:uid="{00000000-0005-0000-0000-00007A200000}"/>
    <cellStyle name="계산 6 16 2" xfId="29365" xr:uid="{00000000-0005-0000-0000-00007B200000}"/>
    <cellStyle name="계산 6 17" xfId="29336" xr:uid="{00000000-0005-0000-0000-00007C200000}"/>
    <cellStyle name="계산 6 18" xfId="50544" xr:uid="{00000000-0005-0000-0000-00007D200000}"/>
    <cellStyle name="계산 6 2" xfId="4150" xr:uid="{00000000-0005-0000-0000-00007E200000}"/>
    <cellStyle name="계산 6 2 2" xfId="4151" xr:uid="{00000000-0005-0000-0000-00007F200000}"/>
    <cellStyle name="계산 6 2 2 2" xfId="4152" xr:uid="{00000000-0005-0000-0000-000080200000}"/>
    <cellStyle name="계산 6 2 2 2 2" xfId="4153" xr:uid="{00000000-0005-0000-0000-000081200000}"/>
    <cellStyle name="계산 6 2 2 2 2 2" xfId="29369" xr:uid="{00000000-0005-0000-0000-000082200000}"/>
    <cellStyle name="계산 6 2 2 2 3" xfId="4154" xr:uid="{00000000-0005-0000-0000-000083200000}"/>
    <cellStyle name="계산 6 2 2 2 3 2" xfId="29370" xr:uid="{00000000-0005-0000-0000-000084200000}"/>
    <cellStyle name="계산 6 2 2 2 4" xfId="4155" xr:uid="{00000000-0005-0000-0000-000085200000}"/>
    <cellStyle name="계산 6 2 2 2 4 2" xfId="29371" xr:uid="{00000000-0005-0000-0000-000086200000}"/>
    <cellStyle name="계산 6 2 2 2 5" xfId="4156" xr:uid="{00000000-0005-0000-0000-000087200000}"/>
    <cellStyle name="계산 6 2 2 2 5 2" xfId="29372" xr:uid="{00000000-0005-0000-0000-000088200000}"/>
    <cellStyle name="계산 6 2 2 2 6" xfId="29368" xr:uid="{00000000-0005-0000-0000-000089200000}"/>
    <cellStyle name="계산 6 2 2 3" xfId="4157" xr:uid="{00000000-0005-0000-0000-00008A200000}"/>
    <cellStyle name="계산 6 2 2 3 2" xfId="29373" xr:uid="{00000000-0005-0000-0000-00008B200000}"/>
    <cellStyle name="계산 6 2 2 4" xfId="4158" xr:uid="{00000000-0005-0000-0000-00008C200000}"/>
    <cellStyle name="계산 6 2 2 4 2" xfId="29374" xr:uid="{00000000-0005-0000-0000-00008D200000}"/>
    <cellStyle name="계산 6 2 2 5" xfId="4159" xr:uid="{00000000-0005-0000-0000-00008E200000}"/>
    <cellStyle name="계산 6 2 2 5 2" xfId="29375" xr:uid="{00000000-0005-0000-0000-00008F200000}"/>
    <cellStyle name="계산 6 2 2 6" xfId="4160" xr:uid="{00000000-0005-0000-0000-000090200000}"/>
    <cellStyle name="계산 6 2 2 6 2" xfId="29376" xr:uid="{00000000-0005-0000-0000-000091200000}"/>
    <cellStyle name="계산 6 2 2 7" xfId="29367" xr:uid="{00000000-0005-0000-0000-000092200000}"/>
    <cellStyle name="계산 6 2 3" xfId="4161" xr:uid="{00000000-0005-0000-0000-000093200000}"/>
    <cellStyle name="계산 6 2 3 2" xfId="4162" xr:uid="{00000000-0005-0000-0000-000094200000}"/>
    <cellStyle name="계산 6 2 3 2 2" xfId="29378" xr:uid="{00000000-0005-0000-0000-000095200000}"/>
    <cellStyle name="계산 6 2 3 3" xfId="4163" xr:uid="{00000000-0005-0000-0000-000096200000}"/>
    <cellStyle name="계산 6 2 3 3 2" xfId="29379" xr:uid="{00000000-0005-0000-0000-000097200000}"/>
    <cellStyle name="계산 6 2 3 4" xfId="4164" xr:uid="{00000000-0005-0000-0000-000098200000}"/>
    <cellStyle name="계산 6 2 3 4 2" xfId="29380" xr:uid="{00000000-0005-0000-0000-000099200000}"/>
    <cellStyle name="계산 6 2 3 5" xfId="4165" xr:uid="{00000000-0005-0000-0000-00009A200000}"/>
    <cellStyle name="계산 6 2 3 5 2" xfId="29381" xr:uid="{00000000-0005-0000-0000-00009B200000}"/>
    <cellStyle name="계산 6 2 3 6" xfId="29377" xr:uid="{00000000-0005-0000-0000-00009C200000}"/>
    <cellStyle name="계산 6 2 4" xfId="4166" xr:uid="{00000000-0005-0000-0000-00009D200000}"/>
    <cellStyle name="계산 6 2 4 2" xfId="4167" xr:uid="{00000000-0005-0000-0000-00009E200000}"/>
    <cellStyle name="계산 6 2 4 2 2" xfId="29383" xr:uid="{00000000-0005-0000-0000-00009F200000}"/>
    <cellStyle name="계산 6 2 4 3" xfId="29382" xr:uid="{00000000-0005-0000-0000-0000A0200000}"/>
    <cellStyle name="계산 6 2 5" xfId="4168" xr:uid="{00000000-0005-0000-0000-0000A1200000}"/>
    <cellStyle name="계산 6 2 5 2" xfId="4169" xr:uid="{00000000-0005-0000-0000-0000A2200000}"/>
    <cellStyle name="계산 6 2 5 2 2" xfId="29385" xr:uid="{00000000-0005-0000-0000-0000A3200000}"/>
    <cellStyle name="계산 6 2 5 3" xfId="29384" xr:uid="{00000000-0005-0000-0000-0000A4200000}"/>
    <cellStyle name="계산 6 2 6" xfId="4170" xr:uid="{00000000-0005-0000-0000-0000A5200000}"/>
    <cellStyle name="계산 6 2 6 2" xfId="4171" xr:uid="{00000000-0005-0000-0000-0000A6200000}"/>
    <cellStyle name="계산 6 2 6 2 2" xfId="29387" xr:uid="{00000000-0005-0000-0000-0000A7200000}"/>
    <cellStyle name="계산 6 2 6 3" xfId="29386" xr:uid="{00000000-0005-0000-0000-0000A8200000}"/>
    <cellStyle name="계산 6 2 7" xfId="4172" xr:uid="{00000000-0005-0000-0000-0000A9200000}"/>
    <cellStyle name="계산 6 2 7 2" xfId="29388" xr:uid="{00000000-0005-0000-0000-0000AA200000}"/>
    <cellStyle name="계산 6 2 8" xfId="29366" xr:uid="{00000000-0005-0000-0000-0000AB200000}"/>
    <cellStyle name="계산 6 3" xfId="4173" xr:uid="{00000000-0005-0000-0000-0000AC200000}"/>
    <cellStyle name="계산 6 3 2" xfId="4174" xr:uid="{00000000-0005-0000-0000-0000AD200000}"/>
    <cellStyle name="계산 6 3 2 2" xfId="4175" xr:uid="{00000000-0005-0000-0000-0000AE200000}"/>
    <cellStyle name="계산 6 3 2 2 2" xfId="4176" xr:uid="{00000000-0005-0000-0000-0000AF200000}"/>
    <cellStyle name="계산 6 3 2 2 2 2" xfId="29392" xr:uid="{00000000-0005-0000-0000-0000B0200000}"/>
    <cellStyle name="계산 6 3 2 2 3" xfId="4177" xr:uid="{00000000-0005-0000-0000-0000B1200000}"/>
    <cellStyle name="계산 6 3 2 2 3 2" xfId="29393" xr:uid="{00000000-0005-0000-0000-0000B2200000}"/>
    <cellStyle name="계산 6 3 2 2 4" xfId="4178" xr:uid="{00000000-0005-0000-0000-0000B3200000}"/>
    <cellStyle name="계산 6 3 2 2 4 2" xfId="29394" xr:uid="{00000000-0005-0000-0000-0000B4200000}"/>
    <cellStyle name="계산 6 3 2 2 5" xfId="4179" xr:uid="{00000000-0005-0000-0000-0000B5200000}"/>
    <cellStyle name="계산 6 3 2 2 5 2" xfId="29395" xr:uid="{00000000-0005-0000-0000-0000B6200000}"/>
    <cellStyle name="계산 6 3 2 2 6" xfId="29391" xr:uid="{00000000-0005-0000-0000-0000B7200000}"/>
    <cellStyle name="계산 6 3 2 3" xfId="4180" xr:uid="{00000000-0005-0000-0000-0000B8200000}"/>
    <cellStyle name="계산 6 3 2 3 2" xfId="29396" xr:uid="{00000000-0005-0000-0000-0000B9200000}"/>
    <cellStyle name="계산 6 3 2 4" xfId="4181" xr:uid="{00000000-0005-0000-0000-0000BA200000}"/>
    <cellStyle name="계산 6 3 2 4 2" xfId="29397" xr:uid="{00000000-0005-0000-0000-0000BB200000}"/>
    <cellStyle name="계산 6 3 2 5" xfId="4182" xr:uid="{00000000-0005-0000-0000-0000BC200000}"/>
    <cellStyle name="계산 6 3 2 5 2" xfId="29398" xr:uid="{00000000-0005-0000-0000-0000BD200000}"/>
    <cellStyle name="계산 6 3 2 6" xfId="4183" xr:uid="{00000000-0005-0000-0000-0000BE200000}"/>
    <cellStyle name="계산 6 3 2 6 2" xfId="29399" xr:uid="{00000000-0005-0000-0000-0000BF200000}"/>
    <cellStyle name="계산 6 3 2 7" xfId="29390" xr:uid="{00000000-0005-0000-0000-0000C0200000}"/>
    <cellStyle name="계산 6 3 3" xfId="4184" xr:uid="{00000000-0005-0000-0000-0000C1200000}"/>
    <cellStyle name="계산 6 3 3 2" xfId="4185" xr:uid="{00000000-0005-0000-0000-0000C2200000}"/>
    <cellStyle name="계산 6 3 3 2 2" xfId="29401" xr:uid="{00000000-0005-0000-0000-0000C3200000}"/>
    <cellStyle name="계산 6 3 3 3" xfId="4186" xr:uid="{00000000-0005-0000-0000-0000C4200000}"/>
    <cellStyle name="계산 6 3 3 3 2" xfId="29402" xr:uid="{00000000-0005-0000-0000-0000C5200000}"/>
    <cellStyle name="계산 6 3 3 4" xfId="4187" xr:uid="{00000000-0005-0000-0000-0000C6200000}"/>
    <cellStyle name="계산 6 3 3 4 2" xfId="29403" xr:uid="{00000000-0005-0000-0000-0000C7200000}"/>
    <cellStyle name="계산 6 3 3 5" xfId="4188" xr:uid="{00000000-0005-0000-0000-0000C8200000}"/>
    <cellStyle name="계산 6 3 3 5 2" xfId="29404" xr:uid="{00000000-0005-0000-0000-0000C9200000}"/>
    <cellStyle name="계산 6 3 3 6" xfId="29400" xr:uid="{00000000-0005-0000-0000-0000CA200000}"/>
    <cellStyle name="계산 6 3 4" xfId="4189" xr:uid="{00000000-0005-0000-0000-0000CB200000}"/>
    <cellStyle name="계산 6 3 4 2" xfId="4190" xr:uid="{00000000-0005-0000-0000-0000CC200000}"/>
    <cellStyle name="계산 6 3 4 2 2" xfId="29406" xr:uid="{00000000-0005-0000-0000-0000CD200000}"/>
    <cellStyle name="계산 6 3 4 3" xfId="29405" xr:uid="{00000000-0005-0000-0000-0000CE200000}"/>
    <cellStyle name="계산 6 3 5" xfId="4191" xr:uid="{00000000-0005-0000-0000-0000CF200000}"/>
    <cellStyle name="계산 6 3 5 2" xfId="4192" xr:uid="{00000000-0005-0000-0000-0000D0200000}"/>
    <cellStyle name="계산 6 3 5 2 2" xfId="29408" xr:uid="{00000000-0005-0000-0000-0000D1200000}"/>
    <cellStyle name="계산 6 3 5 3" xfId="29407" xr:uid="{00000000-0005-0000-0000-0000D2200000}"/>
    <cellStyle name="계산 6 3 6" xfId="4193" xr:uid="{00000000-0005-0000-0000-0000D3200000}"/>
    <cellStyle name="계산 6 3 6 2" xfId="4194" xr:uid="{00000000-0005-0000-0000-0000D4200000}"/>
    <cellStyle name="계산 6 3 6 2 2" xfId="29410" xr:uid="{00000000-0005-0000-0000-0000D5200000}"/>
    <cellStyle name="계산 6 3 6 3" xfId="29409" xr:uid="{00000000-0005-0000-0000-0000D6200000}"/>
    <cellStyle name="계산 6 3 7" xfId="4195" xr:uid="{00000000-0005-0000-0000-0000D7200000}"/>
    <cellStyle name="계산 6 3 7 2" xfId="29411" xr:uid="{00000000-0005-0000-0000-0000D8200000}"/>
    <cellStyle name="계산 6 3 8" xfId="29389" xr:uid="{00000000-0005-0000-0000-0000D9200000}"/>
    <cellStyle name="계산 6 4" xfId="4196" xr:uid="{00000000-0005-0000-0000-0000DA200000}"/>
    <cellStyle name="계산 6 4 2" xfId="4197" xr:uid="{00000000-0005-0000-0000-0000DB200000}"/>
    <cellStyle name="계산 6 4 2 2" xfId="4198" xr:uid="{00000000-0005-0000-0000-0000DC200000}"/>
    <cellStyle name="계산 6 4 2 2 2" xfId="29414" xr:uid="{00000000-0005-0000-0000-0000DD200000}"/>
    <cellStyle name="계산 6 4 2 3" xfId="4199" xr:uid="{00000000-0005-0000-0000-0000DE200000}"/>
    <cellStyle name="계산 6 4 2 3 2" xfId="29415" xr:uid="{00000000-0005-0000-0000-0000DF200000}"/>
    <cellStyle name="계산 6 4 2 4" xfId="4200" xr:uid="{00000000-0005-0000-0000-0000E0200000}"/>
    <cellStyle name="계산 6 4 2 4 2" xfId="29416" xr:uid="{00000000-0005-0000-0000-0000E1200000}"/>
    <cellStyle name="계산 6 4 2 5" xfId="4201" xr:uid="{00000000-0005-0000-0000-0000E2200000}"/>
    <cellStyle name="계산 6 4 2 5 2" xfId="29417" xr:uid="{00000000-0005-0000-0000-0000E3200000}"/>
    <cellStyle name="계산 6 4 2 6" xfId="29413" xr:uid="{00000000-0005-0000-0000-0000E4200000}"/>
    <cellStyle name="계산 6 4 3" xfId="4202" xr:uid="{00000000-0005-0000-0000-0000E5200000}"/>
    <cellStyle name="계산 6 4 3 2" xfId="4203" xr:uid="{00000000-0005-0000-0000-0000E6200000}"/>
    <cellStyle name="계산 6 4 3 2 2" xfId="29419" xr:uid="{00000000-0005-0000-0000-0000E7200000}"/>
    <cellStyle name="계산 6 4 3 3" xfId="4204" xr:uid="{00000000-0005-0000-0000-0000E8200000}"/>
    <cellStyle name="계산 6 4 3 3 2" xfId="29420" xr:uid="{00000000-0005-0000-0000-0000E9200000}"/>
    <cellStyle name="계산 6 4 3 4" xfId="4205" xr:uid="{00000000-0005-0000-0000-0000EA200000}"/>
    <cellStyle name="계산 6 4 3 4 2" xfId="29421" xr:uid="{00000000-0005-0000-0000-0000EB200000}"/>
    <cellStyle name="계산 6 4 3 5" xfId="4206" xr:uid="{00000000-0005-0000-0000-0000EC200000}"/>
    <cellStyle name="계산 6 4 3 5 2" xfId="29422" xr:uid="{00000000-0005-0000-0000-0000ED200000}"/>
    <cellStyle name="계산 6 4 3 6" xfId="29418" xr:uid="{00000000-0005-0000-0000-0000EE200000}"/>
    <cellStyle name="계산 6 4 4" xfId="4207" xr:uid="{00000000-0005-0000-0000-0000EF200000}"/>
    <cellStyle name="계산 6 4 4 2" xfId="29423" xr:uid="{00000000-0005-0000-0000-0000F0200000}"/>
    <cellStyle name="계산 6 4 5" xfId="4208" xr:uid="{00000000-0005-0000-0000-0000F1200000}"/>
    <cellStyle name="계산 6 4 5 2" xfId="29424" xr:uid="{00000000-0005-0000-0000-0000F2200000}"/>
    <cellStyle name="계산 6 4 6" xfId="4209" xr:uid="{00000000-0005-0000-0000-0000F3200000}"/>
    <cellStyle name="계산 6 4 6 2" xfId="29425" xr:uid="{00000000-0005-0000-0000-0000F4200000}"/>
    <cellStyle name="계산 6 4 7" xfId="4210" xr:uid="{00000000-0005-0000-0000-0000F5200000}"/>
    <cellStyle name="계산 6 4 7 2" xfId="29426" xr:uid="{00000000-0005-0000-0000-0000F6200000}"/>
    <cellStyle name="계산 6 4 8" xfId="29412" xr:uid="{00000000-0005-0000-0000-0000F7200000}"/>
    <cellStyle name="계산 6 5" xfId="4211" xr:uid="{00000000-0005-0000-0000-0000F8200000}"/>
    <cellStyle name="계산 6 5 2" xfId="4212" xr:uid="{00000000-0005-0000-0000-0000F9200000}"/>
    <cellStyle name="계산 6 5 2 2" xfId="4213" xr:uid="{00000000-0005-0000-0000-0000FA200000}"/>
    <cellStyle name="계산 6 5 2 2 2" xfId="29429" xr:uid="{00000000-0005-0000-0000-0000FB200000}"/>
    <cellStyle name="계산 6 5 2 3" xfId="4214" xr:uid="{00000000-0005-0000-0000-0000FC200000}"/>
    <cellStyle name="계산 6 5 2 3 2" xfId="29430" xr:uid="{00000000-0005-0000-0000-0000FD200000}"/>
    <cellStyle name="계산 6 5 2 4" xfId="4215" xr:uid="{00000000-0005-0000-0000-0000FE200000}"/>
    <cellStyle name="계산 6 5 2 4 2" xfId="29431" xr:uid="{00000000-0005-0000-0000-0000FF200000}"/>
    <cellStyle name="계산 6 5 2 5" xfId="4216" xr:uid="{00000000-0005-0000-0000-000000210000}"/>
    <cellStyle name="계산 6 5 2 5 2" xfId="29432" xr:uid="{00000000-0005-0000-0000-000001210000}"/>
    <cellStyle name="계산 6 5 2 6" xfId="29428" xr:uid="{00000000-0005-0000-0000-000002210000}"/>
    <cellStyle name="계산 6 5 3" xfId="4217" xr:uid="{00000000-0005-0000-0000-000003210000}"/>
    <cellStyle name="계산 6 5 3 2" xfId="4218" xr:uid="{00000000-0005-0000-0000-000004210000}"/>
    <cellStyle name="계산 6 5 3 2 2" xfId="29434" xr:uid="{00000000-0005-0000-0000-000005210000}"/>
    <cellStyle name="계산 6 5 3 3" xfId="4219" xr:uid="{00000000-0005-0000-0000-000006210000}"/>
    <cellStyle name="계산 6 5 3 3 2" xfId="29435" xr:uid="{00000000-0005-0000-0000-000007210000}"/>
    <cellStyle name="계산 6 5 3 4" xfId="4220" xr:uid="{00000000-0005-0000-0000-000008210000}"/>
    <cellStyle name="계산 6 5 3 4 2" xfId="29436" xr:uid="{00000000-0005-0000-0000-000009210000}"/>
    <cellStyle name="계산 6 5 3 5" xfId="4221" xr:uid="{00000000-0005-0000-0000-00000A210000}"/>
    <cellStyle name="계산 6 5 3 5 2" xfId="29437" xr:uid="{00000000-0005-0000-0000-00000B210000}"/>
    <cellStyle name="계산 6 5 3 6" xfId="29433" xr:uid="{00000000-0005-0000-0000-00000C210000}"/>
    <cellStyle name="계산 6 5 4" xfId="4222" xr:uid="{00000000-0005-0000-0000-00000D210000}"/>
    <cellStyle name="계산 6 5 4 2" xfId="29438" xr:uid="{00000000-0005-0000-0000-00000E210000}"/>
    <cellStyle name="계산 6 5 5" xfId="4223" xr:uid="{00000000-0005-0000-0000-00000F210000}"/>
    <cellStyle name="계산 6 5 5 2" xfId="29439" xr:uid="{00000000-0005-0000-0000-000010210000}"/>
    <cellStyle name="계산 6 5 6" xfId="4224" xr:uid="{00000000-0005-0000-0000-000011210000}"/>
    <cellStyle name="계산 6 5 6 2" xfId="29440" xr:uid="{00000000-0005-0000-0000-000012210000}"/>
    <cellStyle name="계산 6 5 7" xfId="4225" xr:uid="{00000000-0005-0000-0000-000013210000}"/>
    <cellStyle name="계산 6 5 7 2" xfId="29441" xr:uid="{00000000-0005-0000-0000-000014210000}"/>
    <cellStyle name="계산 6 5 8" xfId="29427" xr:uid="{00000000-0005-0000-0000-000015210000}"/>
    <cellStyle name="계산 6 6" xfId="4226" xr:uid="{00000000-0005-0000-0000-000016210000}"/>
    <cellStyle name="계산 6 6 2" xfId="4227" xr:uid="{00000000-0005-0000-0000-000017210000}"/>
    <cellStyle name="계산 6 6 2 2" xfId="4228" xr:uid="{00000000-0005-0000-0000-000018210000}"/>
    <cellStyle name="계산 6 6 2 2 2" xfId="29444" xr:uid="{00000000-0005-0000-0000-000019210000}"/>
    <cellStyle name="계산 6 6 2 3" xfId="4229" xr:uid="{00000000-0005-0000-0000-00001A210000}"/>
    <cellStyle name="계산 6 6 2 3 2" xfId="29445" xr:uid="{00000000-0005-0000-0000-00001B210000}"/>
    <cellStyle name="계산 6 6 2 4" xfId="4230" xr:uid="{00000000-0005-0000-0000-00001C210000}"/>
    <cellStyle name="계산 6 6 2 4 2" xfId="29446" xr:uid="{00000000-0005-0000-0000-00001D210000}"/>
    <cellStyle name="계산 6 6 2 5" xfId="4231" xr:uid="{00000000-0005-0000-0000-00001E210000}"/>
    <cellStyle name="계산 6 6 2 5 2" xfId="29447" xr:uid="{00000000-0005-0000-0000-00001F210000}"/>
    <cellStyle name="계산 6 6 2 6" xfId="29443" xr:uid="{00000000-0005-0000-0000-000020210000}"/>
    <cellStyle name="계산 6 6 3" xfId="4232" xr:uid="{00000000-0005-0000-0000-000021210000}"/>
    <cellStyle name="계산 6 6 3 2" xfId="4233" xr:uid="{00000000-0005-0000-0000-000022210000}"/>
    <cellStyle name="계산 6 6 3 2 2" xfId="29449" xr:uid="{00000000-0005-0000-0000-000023210000}"/>
    <cellStyle name="계산 6 6 3 3" xfId="4234" xr:uid="{00000000-0005-0000-0000-000024210000}"/>
    <cellStyle name="계산 6 6 3 3 2" xfId="29450" xr:uid="{00000000-0005-0000-0000-000025210000}"/>
    <cellStyle name="계산 6 6 3 4" xfId="4235" xr:uid="{00000000-0005-0000-0000-000026210000}"/>
    <cellStyle name="계산 6 6 3 4 2" xfId="29451" xr:uid="{00000000-0005-0000-0000-000027210000}"/>
    <cellStyle name="계산 6 6 3 5" xfId="4236" xr:uid="{00000000-0005-0000-0000-000028210000}"/>
    <cellStyle name="계산 6 6 3 5 2" xfId="29452" xr:uid="{00000000-0005-0000-0000-000029210000}"/>
    <cellStyle name="계산 6 6 3 6" xfId="29448" xr:uid="{00000000-0005-0000-0000-00002A210000}"/>
    <cellStyle name="계산 6 6 4" xfId="4237" xr:uid="{00000000-0005-0000-0000-00002B210000}"/>
    <cellStyle name="계산 6 6 4 2" xfId="29453" xr:uid="{00000000-0005-0000-0000-00002C210000}"/>
    <cellStyle name="계산 6 6 5" xfId="4238" xr:uid="{00000000-0005-0000-0000-00002D210000}"/>
    <cellStyle name="계산 6 6 5 2" xfId="29454" xr:uid="{00000000-0005-0000-0000-00002E210000}"/>
    <cellStyle name="계산 6 6 6" xfId="4239" xr:uid="{00000000-0005-0000-0000-00002F210000}"/>
    <cellStyle name="계산 6 6 6 2" xfId="29455" xr:uid="{00000000-0005-0000-0000-000030210000}"/>
    <cellStyle name="계산 6 6 7" xfId="4240" xr:uid="{00000000-0005-0000-0000-000031210000}"/>
    <cellStyle name="계산 6 6 7 2" xfId="29456" xr:uid="{00000000-0005-0000-0000-000032210000}"/>
    <cellStyle name="계산 6 6 8" xfId="29442" xr:uid="{00000000-0005-0000-0000-000033210000}"/>
    <cellStyle name="계산 6 7" xfId="4241" xr:uid="{00000000-0005-0000-0000-000034210000}"/>
    <cellStyle name="계산 6 7 2" xfId="4242" xr:uid="{00000000-0005-0000-0000-000035210000}"/>
    <cellStyle name="계산 6 7 2 2" xfId="4243" xr:uid="{00000000-0005-0000-0000-000036210000}"/>
    <cellStyle name="계산 6 7 2 2 2" xfId="29459" xr:uid="{00000000-0005-0000-0000-000037210000}"/>
    <cellStyle name="계산 6 7 2 3" xfId="4244" xr:uid="{00000000-0005-0000-0000-000038210000}"/>
    <cellStyle name="계산 6 7 2 3 2" xfId="29460" xr:uid="{00000000-0005-0000-0000-000039210000}"/>
    <cellStyle name="계산 6 7 2 4" xfId="4245" xr:uid="{00000000-0005-0000-0000-00003A210000}"/>
    <cellStyle name="계산 6 7 2 4 2" xfId="29461" xr:uid="{00000000-0005-0000-0000-00003B210000}"/>
    <cellStyle name="계산 6 7 2 5" xfId="4246" xr:uid="{00000000-0005-0000-0000-00003C210000}"/>
    <cellStyle name="계산 6 7 2 5 2" xfId="29462" xr:uid="{00000000-0005-0000-0000-00003D210000}"/>
    <cellStyle name="계산 6 7 2 6" xfId="29458" xr:uid="{00000000-0005-0000-0000-00003E210000}"/>
    <cellStyle name="계산 6 7 3" xfId="4247" xr:uid="{00000000-0005-0000-0000-00003F210000}"/>
    <cellStyle name="계산 6 7 3 2" xfId="4248" xr:uid="{00000000-0005-0000-0000-000040210000}"/>
    <cellStyle name="계산 6 7 3 2 2" xfId="29464" xr:uid="{00000000-0005-0000-0000-000041210000}"/>
    <cellStyle name="계산 6 7 3 3" xfId="4249" xr:uid="{00000000-0005-0000-0000-000042210000}"/>
    <cellStyle name="계산 6 7 3 3 2" xfId="29465" xr:uid="{00000000-0005-0000-0000-000043210000}"/>
    <cellStyle name="계산 6 7 3 4" xfId="4250" xr:uid="{00000000-0005-0000-0000-000044210000}"/>
    <cellStyle name="계산 6 7 3 4 2" xfId="29466" xr:uid="{00000000-0005-0000-0000-000045210000}"/>
    <cellStyle name="계산 6 7 3 5" xfId="4251" xr:uid="{00000000-0005-0000-0000-000046210000}"/>
    <cellStyle name="계산 6 7 3 5 2" xfId="29467" xr:uid="{00000000-0005-0000-0000-000047210000}"/>
    <cellStyle name="계산 6 7 3 6" xfId="29463" xr:uid="{00000000-0005-0000-0000-000048210000}"/>
    <cellStyle name="계산 6 7 4" xfId="4252" xr:uid="{00000000-0005-0000-0000-000049210000}"/>
    <cellStyle name="계산 6 7 4 2" xfId="29468" xr:uid="{00000000-0005-0000-0000-00004A210000}"/>
    <cellStyle name="계산 6 7 5" xfId="4253" xr:uid="{00000000-0005-0000-0000-00004B210000}"/>
    <cellStyle name="계산 6 7 5 2" xfId="29469" xr:uid="{00000000-0005-0000-0000-00004C210000}"/>
    <cellStyle name="계산 6 7 6" xfId="4254" xr:uid="{00000000-0005-0000-0000-00004D210000}"/>
    <cellStyle name="계산 6 7 6 2" xfId="29470" xr:uid="{00000000-0005-0000-0000-00004E210000}"/>
    <cellStyle name="계산 6 7 7" xfId="4255" xr:uid="{00000000-0005-0000-0000-00004F210000}"/>
    <cellStyle name="계산 6 7 7 2" xfId="29471" xr:uid="{00000000-0005-0000-0000-000050210000}"/>
    <cellStyle name="계산 6 7 8" xfId="29457" xr:uid="{00000000-0005-0000-0000-000051210000}"/>
    <cellStyle name="계산 6 8" xfId="4256" xr:uid="{00000000-0005-0000-0000-000052210000}"/>
    <cellStyle name="계산 6 8 2" xfId="4257" xr:uid="{00000000-0005-0000-0000-000053210000}"/>
    <cellStyle name="계산 6 8 2 2" xfId="4258" xr:uid="{00000000-0005-0000-0000-000054210000}"/>
    <cellStyle name="계산 6 8 2 2 2" xfId="29474" xr:uid="{00000000-0005-0000-0000-000055210000}"/>
    <cellStyle name="계산 6 8 2 3" xfId="4259" xr:uid="{00000000-0005-0000-0000-000056210000}"/>
    <cellStyle name="계산 6 8 2 3 2" xfId="29475" xr:uid="{00000000-0005-0000-0000-000057210000}"/>
    <cellStyle name="계산 6 8 2 4" xfId="4260" xr:uid="{00000000-0005-0000-0000-000058210000}"/>
    <cellStyle name="계산 6 8 2 4 2" xfId="29476" xr:uid="{00000000-0005-0000-0000-000059210000}"/>
    <cellStyle name="계산 6 8 2 5" xfId="4261" xr:uid="{00000000-0005-0000-0000-00005A210000}"/>
    <cellStyle name="계산 6 8 2 5 2" xfId="29477" xr:uid="{00000000-0005-0000-0000-00005B210000}"/>
    <cellStyle name="계산 6 8 2 6" xfId="29473" xr:uid="{00000000-0005-0000-0000-00005C210000}"/>
    <cellStyle name="계산 6 8 3" xfId="4262" xr:uid="{00000000-0005-0000-0000-00005D210000}"/>
    <cellStyle name="계산 6 8 3 2" xfId="4263" xr:uid="{00000000-0005-0000-0000-00005E210000}"/>
    <cellStyle name="계산 6 8 3 2 2" xfId="29479" xr:uid="{00000000-0005-0000-0000-00005F210000}"/>
    <cellStyle name="계산 6 8 3 3" xfId="4264" xr:uid="{00000000-0005-0000-0000-000060210000}"/>
    <cellStyle name="계산 6 8 3 3 2" xfId="29480" xr:uid="{00000000-0005-0000-0000-000061210000}"/>
    <cellStyle name="계산 6 8 3 4" xfId="4265" xr:uid="{00000000-0005-0000-0000-000062210000}"/>
    <cellStyle name="계산 6 8 3 4 2" xfId="29481" xr:uid="{00000000-0005-0000-0000-000063210000}"/>
    <cellStyle name="계산 6 8 3 5" xfId="4266" xr:uid="{00000000-0005-0000-0000-000064210000}"/>
    <cellStyle name="계산 6 8 3 5 2" xfId="29482" xr:uid="{00000000-0005-0000-0000-000065210000}"/>
    <cellStyle name="계산 6 8 3 6" xfId="29478" xr:uid="{00000000-0005-0000-0000-000066210000}"/>
    <cellStyle name="계산 6 8 4" xfId="4267" xr:uid="{00000000-0005-0000-0000-000067210000}"/>
    <cellStyle name="계산 6 8 4 2" xfId="29483" xr:uid="{00000000-0005-0000-0000-000068210000}"/>
    <cellStyle name="계산 6 8 5" xfId="4268" xr:uid="{00000000-0005-0000-0000-000069210000}"/>
    <cellStyle name="계산 6 8 5 2" xfId="29484" xr:uid="{00000000-0005-0000-0000-00006A210000}"/>
    <cellStyle name="계산 6 8 6" xfId="4269" xr:uid="{00000000-0005-0000-0000-00006B210000}"/>
    <cellStyle name="계산 6 8 6 2" xfId="29485" xr:uid="{00000000-0005-0000-0000-00006C210000}"/>
    <cellStyle name="계산 6 8 7" xfId="4270" xr:uid="{00000000-0005-0000-0000-00006D210000}"/>
    <cellStyle name="계산 6 8 7 2" xfId="29486" xr:uid="{00000000-0005-0000-0000-00006E210000}"/>
    <cellStyle name="계산 6 8 8" xfId="29472" xr:uid="{00000000-0005-0000-0000-00006F210000}"/>
    <cellStyle name="계산 6 9" xfId="4271" xr:uid="{00000000-0005-0000-0000-000070210000}"/>
    <cellStyle name="계산 6 9 2" xfId="4272" xr:uid="{00000000-0005-0000-0000-000071210000}"/>
    <cellStyle name="계산 6 9 2 2" xfId="4273" xr:uid="{00000000-0005-0000-0000-000072210000}"/>
    <cellStyle name="계산 6 9 2 2 2" xfId="29489" xr:uid="{00000000-0005-0000-0000-000073210000}"/>
    <cellStyle name="계산 6 9 2 3" xfId="4274" xr:uid="{00000000-0005-0000-0000-000074210000}"/>
    <cellStyle name="계산 6 9 2 3 2" xfId="29490" xr:uid="{00000000-0005-0000-0000-000075210000}"/>
    <cellStyle name="계산 6 9 2 4" xfId="4275" xr:uid="{00000000-0005-0000-0000-000076210000}"/>
    <cellStyle name="계산 6 9 2 4 2" xfId="29491" xr:uid="{00000000-0005-0000-0000-000077210000}"/>
    <cellStyle name="계산 6 9 2 5" xfId="4276" xr:uid="{00000000-0005-0000-0000-000078210000}"/>
    <cellStyle name="계산 6 9 2 5 2" xfId="29492" xr:uid="{00000000-0005-0000-0000-000079210000}"/>
    <cellStyle name="계산 6 9 2 6" xfId="29488" xr:uid="{00000000-0005-0000-0000-00007A210000}"/>
    <cellStyle name="계산 6 9 3" xfId="4277" xr:uid="{00000000-0005-0000-0000-00007B210000}"/>
    <cellStyle name="계산 6 9 3 2" xfId="4278" xr:uid="{00000000-0005-0000-0000-00007C210000}"/>
    <cellStyle name="계산 6 9 3 2 2" xfId="29494" xr:uid="{00000000-0005-0000-0000-00007D210000}"/>
    <cellStyle name="계산 6 9 3 3" xfId="4279" xr:uid="{00000000-0005-0000-0000-00007E210000}"/>
    <cellStyle name="계산 6 9 3 3 2" xfId="29495" xr:uid="{00000000-0005-0000-0000-00007F210000}"/>
    <cellStyle name="계산 6 9 3 4" xfId="4280" xr:uid="{00000000-0005-0000-0000-000080210000}"/>
    <cellStyle name="계산 6 9 3 4 2" xfId="29496" xr:uid="{00000000-0005-0000-0000-000081210000}"/>
    <cellStyle name="계산 6 9 3 5" xfId="4281" xr:uid="{00000000-0005-0000-0000-000082210000}"/>
    <cellStyle name="계산 6 9 3 5 2" xfId="29497" xr:uid="{00000000-0005-0000-0000-000083210000}"/>
    <cellStyle name="계산 6 9 3 6" xfId="29493" xr:uid="{00000000-0005-0000-0000-000084210000}"/>
    <cellStyle name="계산 6 9 4" xfId="4282" xr:uid="{00000000-0005-0000-0000-000085210000}"/>
    <cellStyle name="계산 6 9 4 2" xfId="29498" xr:uid="{00000000-0005-0000-0000-000086210000}"/>
    <cellStyle name="계산 6 9 5" xfId="4283" xr:uid="{00000000-0005-0000-0000-000087210000}"/>
    <cellStyle name="계산 6 9 5 2" xfId="29499" xr:uid="{00000000-0005-0000-0000-000088210000}"/>
    <cellStyle name="계산 6 9 6" xfId="4284" xr:uid="{00000000-0005-0000-0000-000089210000}"/>
    <cellStyle name="계산 6 9 6 2" xfId="29500" xr:uid="{00000000-0005-0000-0000-00008A210000}"/>
    <cellStyle name="계산 6 9 7" xfId="4285" xr:uid="{00000000-0005-0000-0000-00008B210000}"/>
    <cellStyle name="계산 6 9 7 2" xfId="29501" xr:uid="{00000000-0005-0000-0000-00008C210000}"/>
    <cellStyle name="계산 6 9 8" xfId="29487" xr:uid="{00000000-0005-0000-0000-00008D210000}"/>
    <cellStyle name="계산 7" xfId="4286" xr:uid="{00000000-0005-0000-0000-00008E210000}"/>
    <cellStyle name="계산 7 10" xfId="4287" xr:uid="{00000000-0005-0000-0000-00008F210000}"/>
    <cellStyle name="계산 7 10 2" xfId="4288" xr:uid="{00000000-0005-0000-0000-000090210000}"/>
    <cellStyle name="계산 7 10 2 2" xfId="4289" xr:uid="{00000000-0005-0000-0000-000091210000}"/>
    <cellStyle name="계산 7 10 2 2 2" xfId="29505" xr:uid="{00000000-0005-0000-0000-000092210000}"/>
    <cellStyle name="계산 7 10 2 3" xfId="4290" xr:uid="{00000000-0005-0000-0000-000093210000}"/>
    <cellStyle name="계산 7 10 2 3 2" xfId="29506" xr:uid="{00000000-0005-0000-0000-000094210000}"/>
    <cellStyle name="계산 7 10 2 4" xfId="4291" xr:uid="{00000000-0005-0000-0000-000095210000}"/>
    <cellStyle name="계산 7 10 2 4 2" xfId="29507" xr:uid="{00000000-0005-0000-0000-000096210000}"/>
    <cellStyle name="계산 7 10 2 5" xfId="4292" xr:uid="{00000000-0005-0000-0000-000097210000}"/>
    <cellStyle name="계산 7 10 2 5 2" xfId="29508" xr:uid="{00000000-0005-0000-0000-000098210000}"/>
    <cellStyle name="계산 7 10 2 6" xfId="29504" xr:uid="{00000000-0005-0000-0000-000099210000}"/>
    <cellStyle name="계산 7 10 3" xfId="4293" xr:uid="{00000000-0005-0000-0000-00009A210000}"/>
    <cellStyle name="계산 7 10 3 2" xfId="4294" xr:uid="{00000000-0005-0000-0000-00009B210000}"/>
    <cellStyle name="계산 7 10 3 2 2" xfId="29510" xr:uid="{00000000-0005-0000-0000-00009C210000}"/>
    <cellStyle name="계산 7 10 3 3" xfId="4295" xr:uid="{00000000-0005-0000-0000-00009D210000}"/>
    <cellStyle name="계산 7 10 3 3 2" xfId="29511" xr:uid="{00000000-0005-0000-0000-00009E210000}"/>
    <cellStyle name="계산 7 10 3 4" xfId="4296" xr:uid="{00000000-0005-0000-0000-00009F210000}"/>
    <cellStyle name="계산 7 10 3 4 2" xfId="29512" xr:uid="{00000000-0005-0000-0000-0000A0210000}"/>
    <cellStyle name="계산 7 10 3 5" xfId="4297" xr:uid="{00000000-0005-0000-0000-0000A1210000}"/>
    <cellStyle name="계산 7 10 3 5 2" xfId="29513" xr:uid="{00000000-0005-0000-0000-0000A2210000}"/>
    <cellStyle name="계산 7 10 3 6" xfId="29509" xr:uid="{00000000-0005-0000-0000-0000A3210000}"/>
    <cellStyle name="계산 7 10 4" xfId="4298" xr:uid="{00000000-0005-0000-0000-0000A4210000}"/>
    <cellStyle name="계산 7 10 4 2" xfId="29514" xr:uid="{00000000-0005-0000-0000-0000A5210000}"/>
    <cellStyle name="계산 7 10 5" xfId="4299" xr:uid="{00000000-0005-0000-0000-0000A6210000}"/>
    <cellStyle name="계산 7 10 5 2" xfId="29515" xr:uid="{00000000-0005-0000-0000-0000A7210000}"/>
    <cellStyle name="계산 7 10 6" xfId="4300" xr:uid="{00000000-0005-0000-0000-0000A8210000}"/>
    <cellStyle name="계산 7 10 6 2" xfId="29516" xr:uid="{00000000-0005-0000-0000-0000A9210000}"/>
    <cellStyle name="계산 7 10 7" xfId="4301" xr:uid="{00000000-0005-0000-0000-0000AA210000}"/>
    <cellStyle name="계산 7 10 7 2" xfId="29517" xr:uid="{00000000-0005-0000-0000-0000AB210000}"/>
    <cellStyle name="계산 7 10 8" xfId="29503" xr:uid="{00000000-0005-0000-0000-0000AC210000}"/>
    <cellStyle name="계산 7 11" xfId="4302" xr:uid="{00000000-0005-0000-0000-0000AD210000}"/>
    <cellStyle name="계산 7 11 2" xfId="4303" xr:uid="{00000000-0005-0000-0000-0000AE210000}"/>
    <cellStyle name="계산 7 11 2 2" xfId="29519" xr:uid="{00000000-0005-0000-0000-0000AF210000}"/>
    <cellStyle name="계산 7 11 3" xfId="4304" xr:uid="{00000000-0005-0000-0000-0000B0210000}"/>
    <cellStyle name="계산 7 11 3 2" xfId="29520" xr:uid="{00000000-0005-0000-0000-0000B1210000}"/>
    <cellStyle name="계산 7 11 4" xfId="4305" xr:uid="{00000000-0005-0000-0000-0000B2210000}"/>
    <cellStyle name="계산 7 11 4 2" xfId="29521" xr:uid="{00000000-0005-0000-0000-0000B3210000}"/>
    <cellStyle name="계산 7 11 5" xfId="4306" xr:uid="{00000000-0005-0000-0000-0000B4210000}"/>
    <cellStyle name="계산 7 11 5 2" xfId="29522" xr:uid="{00000000-0005-0000-0000-0000B5210000}"/>
    <cellStyle name="계산 7 11 6" xfId="29518" xr:uid="{00000000-0005-0000-0000-0000B6210000}"/>
    <cellStyle name="계산 7 12" xfId="4307" xr:uid="{00000000-0005-0000-0000-0000B7210000}"/>
    <cellStyle name="계산 7 12 2" xfId="4308" xr:uid="{00000000-0005-0000-0000-0000B8210000}"/>
    <cellStyle name="계산 7 12 2 2" xfId="29524" xr:uid="{00000000-0005-0000-0000-0000B9210000}"/>
    <cellStyle name="계산 7 12 3" xfId="4309" xr:uid="{00000000-0005-0000-0000-0000BA210000}"/>
    <cellStyle name="계산 7 12 3 2" xfId="29525" xr:uid="{00000000-0005-0000-0000-0000BB210000}"/>
    <cellStyle name="계산 7 12 4" xfId="4310" xr:uid="{00000000-0005-0000-0000-0000BC210000}"/>
    <cellStyle name="계산 7 12 4 2" xfId="29526" xr:uid="{00000000-0005-0000-0000-0000BD210000}"/>
    <cellStyle name="계산 7 12 5" xfId="4311" xr:uid="{00000000-0005-0000-0000-0000BE210000}"/>
    <cellStyle name="계산 7 12 5 2" xfId="29527" xr:uid="{00000000-0005-0000-0000-0000BF210000}"/>
    <cellStyle name="계산 7 12 6" xfId="29523" xr:uid="{00000000-0005-0000-0000-0000C0210000}"/>
    <cellStyle name="계산 7 13" xfId="4312" xr:uid="{00000000-0005-0000-0000-0000C1210000}"/>
    <cellStyle name="계산 7 13 2" xfId="29528" xr:uid="{00000000-0005-0000-0000-0000C2210000}"/>
    <cellStyle name="계산 7 14" xfId="4313" xr:uid="{00000000-0005-0000-0000-0000C3210000}"/>
    <cellStyle name="계산 7 14 2" xfId="29529" xr:uid="{00000000-0005-0000-0000-0000C4210000}"/>
    <cellStyle name="계산 7 15" xfId="4314" xr:uid="{00000000-0005-0000-0000-0000C5210000}"/>
    <cellStyle name="계산 7 15 2" xfId="29530" xr:uid="{00000000-0005-0000-0000-0000C6210000}"/>
    <cellStyle name="계산 7 16" xfId="4315" xr:uid="{00000000-0005-0000-0000-0000C7210000}"/>
    <cellStyle name="계산 7 16 2" xfId="29531" xr:uid="{00000000-0005-0000-0000-0000C8210000}"/>
    <cellStyle name="계산 7 17" xfId="29502" xr:uid="{00000000-0005-0000-0000-0000C9210000}"/>
    <cellStyle name="계산 7 18" xfId="50545" xr:uid="{00000000-0005-0000-0000-0000CA210000}"/>
    <cellStyle name="계산 7 2" xfId="4316" xr:uid="{00000000-0005-0000-0000-0000CB210000}"/>
    <cellStyle name="계산 7 2 2" xfId="4317" xr:uid="{00000000-0005-0000-0000-0000CC210000}"/>
    <cellStyle name="계산 7 2 2 2" xfId="4318" xr:uid="{00000000-0005-0000-0000-0000CD210000}"/>
    <cellStyle name="계산 7 2 2 2 2" xfId="4319" xr:uid="{00000000-0005-0000-0000-0000CE210000}"/>
    <cellStyle name="계산 7 2 2 2 2 2" xfId="29535" xr:uid="{00000000-0005-0000-0000-0000CF210000}"/>
    <cellStyle name="계산 7 2 2 2 3" xfId="4320" xr:uid="{00000000-0005-0000-0000-0000D0210000}"/>
    <cellStyle name="계산 7 2 2 2 3 2" xfId="29536" xr:uid="{00000000-0005-0000-0000-0000D1210000}"/>
    <cellStyle name="계산 7 2 2 2 4" xfId="4321" xr:uid="{00000000-0005-0000-0000-0000D2210000}"/>
    <cellStyle name="계산 7 2 2 2 4 2" xfId="29537" xr:uid="{00000000-0005-0000-0000-0000D3210000}"/>
    <cellStyle name="계산 7 2 2 2 5" xfId="4322" xr:uid="{00000000-0005-0000-0000-0000D4210000}"/>
    <cellStyle name="계산 7 2 2 2 5 2" xfId="29538" xr:uid="{00000000-0005-0000-0000-0000D5210000}"/>
    <cellStyle name="계산 7 2 2 2 6" xfId="29534" xr:uid="{00000000-0005-0000-0000-0000D6210000}"/>
    <cellStyle name="계산 7 2 2 3" xfId="4323" xr:uid="{00000000-0005-0000-0000-0000D7210000}"/>
    <cellStyle name="계산 7 2 2 3 2" xfId="29539" xr:uid="{00000000-0005-0000-0000-0000D8210000}"/>
    <cellStyle name="계산 7 2 2 4" xfId="4324" xr:uid="{00000000-0005-0000-0000-0000D9210000}"/>
    <cellStyle name="계산 7 2 2 4 2" xfId="29540" xr:uid="{00000000-0005-0000-0000-0000DA210000}"/>
    <cellStyle name="계산 7 2 2 5" xfId="4325" xr:uid="{00000000-0005-0000-0000-0000DB210000}"/>
    <cellStyle name="계산 7 2 2 5 2" xfId="29541" xr:uid="{00000000-0005-0000-0000-0000DC210000}"/>
    <cellStyle name="계산 7 2 2 6" xfId="4326" xr:uid="{00000000-0005-0000-0000-0000DD210000}"/>
    <cellStyle name="계산 7 2 2 6 2" xfId="29542" xr:uid="{00000000-0005-0000-0000-0000DE210000}"/>
    <cellStyle name="계산 7 2 2 7" xfId="29533" xr:uid="{00000000-0005-0000-0000-0000DF210000}"/>
    <cellStyle name="계산 7 2 3" xfId="4327" xr:uid="{00000000-0005-0000-0000-0000E0210000}"/>
    <cellStyle name="계산 7 2 3 2" xfId="4328" xr:uid="{00000000-0005-0000-0000-0000E1210000}"/>
    <cellStyle name="계산 7 2 3 2 2" xfId="29544" xr:uid="{00000000-0005-0000-0000-0000E2210000}"/>
    <cellStyle name="계산 7 2 3 3" xfId="4329" xr:uid="{00000000-0005-0000-0000-0000E3210000}"/>
    <cellStyle name="계산 7 2 3 3 2" xfId="29545" xr:uid="{00000000-0005-0000-0000-0000E4210000}"/>
    <cellStyle name="계산 7 2 3 4" xfId="4330" xr:uid="{00000000-0005-0000-0000-0000E5210000}"/>
    <cellStyle name="계산 7 2 3 4 2" xfId="29546" xr:uid="{00000000-0005-0000-0000-0000E6210000}"/>
    <cellStyle name="계산 7 2 3 5" xfId="4331" xr:uid="{00000000-0005-0000-0000-0000E7210000}"/>
    <cellStyle name="계산 7 2 3 5 2" xfId="29547" xr:uid="{00000000-0005-0000-0000-0000E8210000}"/>
    <cellStyle name="계산 7 2 3 6" xfId="29543" xr:uid="{00000000-0005-0000-0000-0000E9210000}"/>
    <cellStyle name="계산 7 2 4" xfId="4332" xr:uid="{00000000-0005-0000-0000-0000EA210000}"/>
    <cellStyle name="계산 7 2 4 2" xfId="4333" xr:uid="{00000000-0005-0000-0000-0000EB210000}"/>
    <cellStyle name="계산 7 2 4 2 2" xfId="29549" xr:uid="{00000000-0005-0000-0000-0000EC210000}"/>
    <cellStyle name="계산 7 2 4 3" xfId="29548" xr:uid="{00000000-0005-0000-0000-0000ED210000}"/>
    <cellStyle name="계산 7 2 5" xfId="4334" xr:uid="{00000000-0005-0000-0000-0000EE210000}"/>
    <cellStyle name="계산 7 2 5 2" xfId="4335" xr:uid="{00000000-0005-0000-0000-0000EF210000}"/>
    <cellStyle name="계산 7 2 5 2 2" xfId="29551" xr:uid="{00000000-0005-0000-0000-0000F0210000}"/>
    <cellStyle name="계산 7 2 5 3" xfId="29550" xr:uid="{00000000-0005-0000-0000-0000F1210000}"/>
    <cellStyle name="계산 7 2 6" xfId="4336" xr:uid="{00000000-0005-0000-0000-0000F2210000}"/>
    <cellStyle name="계산 7 2 6 2" xfId="4337" xr:uid="{00000000-0005-0000-0000-0000F3210000}"/>
    <cellStyle name="계산 7 2 6 2 2" xfId="29553" xr:uid="{00000000-0005-0000-0000-0000F4210000}"/>
    <cellStyle name="계산 7 2 6 3" xfId="29552" xr:uid="{00000000-0005-0000-0000-0000F5210000}"/>
    <cellStyle name="계산 7 2 7" xfId="4338" xr:uid="{00000000-0005-0000-0000-0000F6210000}"/>
    <cellStyle name="계산 7 2 7 2" xfId="29554" xr:uid="{00000000-0005-0000-0000-0000F7210000}"/>
    <cellStyle name="계산 7 2 8" xfId="29532" xr:uid="{00000000-0005-0000-0000-0000F8210000}"/>
    <cellStyle name="계산 7 3" xfId="4339" xr:uid="{00000000-0005-0000-0000-0000F9210000}"/>
    <cellStyle name="계산 7 3 2" xfId="4340" xr:uid="{00000000-0005-0000-0000-0000FA210000}"/>
    <cellStyle name="계산 7 3 2 2" xfId="4341" xr:uid="{00000000-0005-0000-0000-0000FB210000}"/>
    <cellStyle name="계산 7 3 2 2 2" xfId="4342" xr:uid="{00000000-0005-0000-0000-0000FC210000}"/>
    <cellStyle name="계산 7 3 2 2 2 2" xfId="29558" xr:uid="{00000000-0005-0000-0000-0000FD210000}"/>
    <cellStyle name="계산 7 3 2 2 3" xfId="4343" xr:uid="{00000000-0005-0000-0000-0000FE210000}"/>
    <cellStyle name="계산 7 3 2 2 3 2" xfId="29559" xr:uid="{00000000-0005-0000-0000-0000FF210000}"/>
    <cellStyle name="계산 7 3 2 2 4" xfId="4344" xr:uid="{00000000-0005-0000-0000-000000220000}"/>
    <cellStyle name="계산 7 3 2 2 4 2" xfId="29560" xr:uid="{00000000-0005-0000-0000-000001220000}"/>
    <cellStyle name="계산 7 3 2 2 5" xfId="4345" xr:uid="{00000000-0005-0000-0000-000002220000}"/>
    <cellStyle name="계산 7 3 2 2 5 2" xfId="29561" xr:uid="{00000000-0005-0000-0000-000003220000}"/>
    <cellStyle name="계산 7 3 2 2 6" xfId="29557" xr:uid="{00000000-0005-0000-0000-000004220000}"/>
    <cellStyle name="계산 7 3 2 3" xfId="4346" xr:uid="{00000000-0005-0000-0000-000005220000}"/>
    <cellStyle name="계산 7 3 2 3 2" xfId="29562" xr:uid="{00000000-0005-0000-0000-000006220000}"/>
    <cellStyle name="계산 7 3 2 4" xfId="4347" xr:uid="{00000000-0005-0000-0000-000007220000}"/>
    <cellStyle name="계산 7 3 2 4 2" xfId="29563" xr:uid="{00000000-0005-0000-0000-000008220000}"/>
    <cellStyle name="계산 7 3 2 5" xfId="4348" xr:uid="{00000000-0005-0000-0000-000009220000}"/>
    <cellStyle name="계산 7 3 2 5 2" xfId="29564" xr:uid="{00000000-0005-0000-0000-00000A220000}"/>
    <cellStyle name="계산 7 3 2 6" xfId="4349" xr:uid="{00000000-0005-0000-0000-00000B220000}"/>
    <cellStyle name="계산 7 3 2 6 2" xfId="29565" xr:uid="{00000000-0005-0000-0000-00000C220000}"/>
    <cellStyle name="계산 7 3 2 7" xfId="29556" xr:uid="{00000000-0005-0000-0000-00000D220000}"/>
    <cellStyle name="계산 7 3 3" xfId="4350" xr:uid="{00000000-0005-0000-0000-00000E220000}"/>
    <cellStyle name="계산 7 3 3 2" xfId="4351" xr:uid="{00000000-0005-0000-0000-00000F220000}"/>
    <cellStyle name="계산 7 3 3 2 2" xfId="29567" xr:uid="{00000000-0005-0000-0000-000010220000}"/>
    <cellStyle name="계산 7 3 3 3" xfId="4352" xr:uid="{00000000-0005-0000-0000-000011220000}"/>
    <cellStyle name="계산 7 3 3 3 2" xfId="29568" xr:uid="{00000000-0005-0000-0000-000012220000}"/>
    <cellStyle name="계산 7 3 3 4" xfId="4353" xr:uid="{00000000-0005-0000-0000-000013220000}"/>
    <cellStyle name="계산 7 3 3 4 2" xfId="29569" xr:uid="{00000000-0005-0000-0000-000014220000}"/>
    <cellStyle name="계산 7 3 3 5" xfId="4354" xr:uid="{00000000-0005-0000-0000-000015220000}"/>
    <cellStyle name="계산 7 3 3 5 2" xfId="29570" xr:uid="{00000000-0005-0000-0000-000016220000}"/>
    <cellStyle name="계산 7 3 3 6" xfId="29566" xr:uid="{00000000-0005-0000-0000-000017220000}"/>
    <cellStyle name="계산 7 3 4" xfId="4355" xr:uid="{00000000-0005-0000-0000-000018220000}"/>
    <cellStyle name="계산 7 3 4 2" xfId="4356" xr:uid="{00000000-0005-0000-0000-000019220000}"/>
    <cellStyle name="계산 7 3 4 2 2" xfId="29572" xr:uid="{00000000-0005-0000-0000-00001A220000}"/>
    <cellStyle name="계산 7 3 4 3" xfId="29571" xr:uid="{00000000-0005-0000-0000-00001B220000}"/>
    <cellStyle name="계산 7 3 5" xfId="4357" xr:uid="{00000000-0005-0000-0000-00001C220000}"/>
    <cellStyle name="계산 7 3 5 2" xfId="4358" xr:uid="{00000000-0005-0000-0000-00001D220000}"/>
    <cellStyle name="계산 7 3 5 2 2" xfId="29574" xr:uid="{00000000-0005-0000-0000-00001E220000}"/>
    <cellStyle name="계산 7 3 5 3" xfId="29573" xr:uid="{00000000-0005-0000-0000-00001F220000}"/>
    <cellStyle name="계산 7 3 6" xfId="4359" xr:uid="{00000000-0005-0000-0000-000020220000}"/>
    <cellStyle name="계산 7 3 6 2" xfId="4360" xr:uid="{00000000-0005-0000-0000-000021220000}"/>
    <cellStyle name="계산 7 3 6 2 2" xfId="29576" xr:uid="{00000000-0005-0000-0000-000022220000}"/>
    <cellStyle name="계산 7 3 6 3" xfId="29575" xr:uid="{00000000-0005-0000-0000-000023220000}"/>
    <cellStyle name="계산 7 3 7" xfId="4361" xr:uid="{00000000-0005-0000-0000-000024220000}"/>
    <cellStyle name="계산 7 3 7 2" xfId="29577" xr:uid="{00000000-0005-0000-0000-000025220000}"/>
    <cellStyle name="계산 7 3 8" xfId="29555" xr:uid="{00000000-0005-0000-0000-000026220000}"/>
    <cellStyle name="계산 7 4" xfId="4362" xr:uid="{00000000-0005-0000-0000-000027220000}"/>
    <cellStyle name="계산 7 4 2" xfId="4363" xr:uid="{00000000-0005-0000-0000-000028220000}"/>
    <cellStyle name="계산 7 4 2 2" xfId="4364" xr:uid="{00000000-0005-0000-0000-000029220000}"/>
    <cellStyle name="계산 7 4 2 2 2" xfId="29580" xr:uid="{00000000-0005-0000-0000-00002A220000}"/>
    <cellStyle name="계산 7 4 2 3" xfId="4365" xr:uid="{00000000-0005-0000-0000-00002B220000}"/>
    <cellStyle name="계산 7 4 2 3 2" xfId="29581" xr:uid="{00000000-0005-0000-0000-00002C220000}"/>
    <cellStyle name="계산 7 4 2 4" xfId="4366" xr:uid="{00000000-0005-0000-0000-00002D220000}"/>
    <cellStyle name="계산 7 4 2 4 2" xfId="29582" xr:uid="{00000000-0005-0000-0000-00002E220000}"/>
    <cellStyle name="계산 7 4 2 5" xfId="4367" xr:uid="{00000000-0005-0000-0000-00002F220000}"/>
    <cellStyle name="계산 7 4 2 5 2" xfId="29583" xr:uid="{00000000-0005-0000-0000-000030220000}"/>
    <cellStyle name="계산 7 4 2 6" xfId="29579" xr:uid="{00000000-0005-0000-0000-000031220000}"/>
    <cellStyle name="계산 7 4 3" xfId="4368" xr:uid="{00000000-0005-0000-0000-000032220000}"/>
    <cellStyle name="계산 7 4 3 2" xfId="4369" xr:uid="{00000000-0005-0000-0000-000033220000}"/>
    <cellStyle name="계산 7 4 3 2 2" xfId="29585" xr:uid="{00000000-0005-0000-0000-000034220000}"/>
    <cellStyle name="계산 7 4 3 3" xfId="4370" xr:uid="{00000000-0005-0000-0000-000035220000}"/>
    <cellStyle name="계산 7 4 3 3 2" xfId="29586" xr:uid="{00000000-0005-0000-0000-000036220000}"/>
    <cellStyle name="계산 7 4 3 4" xfId="4371" xr:uid="{00000000-0005-0000-0000-000037220000}"/>
    <cellStyle name="계산 7 4 3 4 2" xfId="29587" xr:uid="{00000000-0005-0000-0000-000038220000}"/>
    <cellStyle name="계산 7 4 3 5" xfId="4372" xr:uid="{00000000-0005-0000-0000-000039220000}"/>
    <cellStyle name="계산 7 4 3 5 2" xfId="29588" xr:uid="{00000000-0005-0000-0000-00003A220000}"/>
    <cellStyle name="계산 7 4 3 6" xfId="29584" xr:uid="{00000000-0005-0000-0000-00003B220000}"/>
    <cellStyle name="계산 7 4 4" xfId="4373" xr:uid="{00000000-0005-0000-0000-00003C220000}"/>
    <cellStyle name="계산 7 4 4 2" xfId="29589" xr:uid="{00000000-0005-0000-0000-00003D220000}"/>
    <cellStyle name="계산 7 4 5" xfId="4374" xr:uid="{00000000-0005-0000-0000-00003E220000}"/>
    <cellStyle name="계산 7 4 5 2" xfId="29590" xr:uid="{00000000-0005-0000-0000-00003F220000}"/>
    <cellStyle name="계산 7 4 6" xfId="4375" xr:uid="{00000000-0005-0000-0000-000040220000}"/>
    <cellStyle name="계산 7 4 6 2" xfId="29591" xr:uid="{00000000-0005-0000-0000-000041220000}"/>
    <cellStyle name="계산 7 4 7" xfId="4376" xr:uid="{00000000-0005-0000-0000-000042220000}"/>
    <cellStyle name="계산 7 4 7 2" xfId="29592" xr:uid="{00000000-0005-0000-0000-000043220000}"/>
    <cellStyle name="계산 7 4 8" xfId="29578" xr:uid="{00000000-0005-0000-0000-000044220000}"/>
    <cellStyle name="계산 7 5" xfId="4377" xr:uid="{00000000-0005-0000-0000-000045220000}"/>
    <cellStyle name="계산 7 5 2" xfId="4378" xr:uid="{00000000-0005-0000-0000-000046220000}"/>
    <cellStyle name="계산 7 5 2 2" xfId="4379" xr:uid="{00000000-0005-0000-0000-000047220000}"/>
    <cellStyle name="계산 7 5 2 2 2" xfId="29595" xr:uid="{00000000-0005-0000-0000-000048220000}"/>
    <cellStyle name="계산 7 5 2 3" xfId="4380" xr:uid="{00000000-0005-0000-0000-000049220000}"/>
    <cellStyle name="계산 7 5 2 3 2" xfId="29596" xr:uid="{00000000-0005-0000-0000-00004A220000}"/>
    <cellStyle name="계산 7 5 2 4" xfId="4381" xr:uid="{00000000-0005-0000-0000-00004B220000}"/>
    <cellStyle name="계산 7 5 2 4 2" xfId="29597" xr:uid="{00000000-0005-0000-0000-00004C220000}"/>
    <cellStyle name="계산 7 5 2 5" xfId="4382" xr:uid="{00000000-0005-0000-0000-00004D220000}"/>
    <cellStyle name="계산 7 5 2 5 2" xfId="29598" xr:uid="{00000000-0005-0000-0000-00004E220000}"/>
    <cellStyle name="계산 7 5 2 6" xfId="29594" xr:uid="{00000000-0005-0000-0000-00004F220000}"/>
    <cellStyle name="계산 7 5 3" xfId="4383" xr:uid="{00000000-0005-0000-0000-000050220000}"/>
    <cellStyle name="계산 7 5 3 2" xfId="4384" xr:uid="{00000000-0005-0000-0000-000051220000}"/>
    <cellStyle name="계산 7 5 3 2 2" xfId="29600" xr:uid="{00000000-0005-0000-0000-000052220000}"/>
    <cellStyle name="계산 7 5 3 3" xfId="4385" xr:uid="{00000000-0005-0000-0000-000053220000}"/>
    <cellStyle name="계산 7 5 3 3 2" xfId="29601" xr:uid="{00000000-0005-0000-0000-000054220000}"/>
    <cellStyle name="계산 7 5 3 4" xfId="4386" xr:uid="{00000000-0005-0000-0000-000055220000}"/>
    <cellStyle name="계산 7 5 3 4 2" xfId="29602" xr:uid="{00000000-0005-0000-0000-000056220000}"/>
    <cellStyle name="계산 7 5 3 5" xfId="4387" xr:uid="{00000000-0005-0000-0000-000057220000}"/>
    <cellStyle name="계산 7 5 3 5 2" xfId="29603" xr:uid="{00000000-0005-0000-0000-000058220000}"/>
    <cellStyle name="계산 7 5 3 6" xfId="29599" xr:uid="{00000000-0005-0000-0000-000059220000}"/>
    <cellStyle name="계산 7 5 4" xfId="4388" xr:uid="{00000000-0005-0000-0000-00005A220000}"/>
    <cellStyle name="계산 7 5 4 2" xfId="29604" xr:uid="{00000000-0005-0000-0000-00005B220000}"/>
    <cellStyle name="계산 7 5 5" xfId="4389" xr:uid="{00000000-0005-0000-0000-00005C220000}"/>
    <cellStyle name="계산 7 5 5 2" xfId="29605" xr:uid="{00000000-0005-0000-0000-00005D220000}"/>
    <cellStyle name="계산 7 5 6" xfId="4390" xr:uid="{00000000-0005-0000-0000-00005E220000}"/>
    <cellStyle name="계산 7 5 6 2" xfId="29606" xr:uid="{00000000-0005-0000-0000-00005F220000}"/>
    <cellStyle name="계산 7 5 7" xfId="4391" xr:uid="{00000000-0005-0000-0000-000060220000}"/>
    <cellStyle name="계산 7 5 7 2" xfId="29607" xr:uid="{00000000-0005-0000-0000-000061220000}"/>
    <cellStyle name="계산 7 5 8" xfId="29593" xr:uid="{00000000-0005-0000-0000-000062220000}"/>
    <cellStyle name="계산 7 6" xfId="4392" xr:uid="{00000000-0005-0000-0000-000063220000}"/>
    <cellStyle name="계산 7 6 2" xfId="4393" xr:uid="{00000000-0005-0000-0000-000064220000}"/>
    <cellStyle name="계산 7 6 2 2" xfId="4394" xr:uid="{00000000-0005-0000-0000-000065220000}"/>
    <cellStyle name="계산 7 6 2 2 2" xfId="29610" xr:uid="{00000000-0005-0000-0000-000066220000}"/>
    <cellStyle name="계산 7 6 2 3" xfId="4395" xr:uid="{00000000-0005-0000-0000-000067220000}"/>
    <cellStyle name="계산 7 6 2 3 2" xfId="29611" xr:uid="{00000000-0005-0000-0000-000068220000}"/>
    <cellStyle name="계산 7 6 2 4" xfId="4396" xr:uid="{00000000-0005-0000-0000-000069220000}"/>
    <cellStyle name="계산 7 6 2 4 2" xfId="29612" xr:uid="{00000000-0005-0000-0000-00006A220000}"/>
    <cellStyle name="계산 7 6 2 5" xfId="4397" xr:uid="{00000000-0005-0000-0000-00006B220000}"/>
    <cellStyle name="계산 7 6 2 5 2" xfId="29613" xr:uid="{00000000-0005-0000-0000-00006C220000}"/>
    <cellStyle name="계산 7 6 2 6" xfId="29609" xr:uid="{00000000-0005-0000-0000-00006D220000}"/>
    <cellStyle name="계산 7 6 3" xfId="4398" xr:uid="{00000000-0005-0000-0000-00006E220000}"/>
    <cellStyle name="계산 7 6 3 2" xfId="4399" xr:uid="{00000000-0005-0000-0000-00006F220000}"/>
    <cellStyle name="계산 7 6 3 2 2" xfId="29615" xr:uid="{00000000-0005-0000-0000-000070220000}"/>
    <cellStyle name="계산 7 6 3 3" xfId="4400" xr:uid="{00000000-0005-0000-0000-000071220000}"/>
    <cellStyle name="계산 7 6 3 3 2" xfId="29616" xr:uid="{00000000-0005-0000-0000-000072220000}"/>
    <cellStyle name="계산 7 6 3 4" xfId="4401" xr:uid="{00000000-0005-0000-0000-000073220000}"/>
    <cellStyle name="계산 7 6 3 4 2" xfId="29617" xr:uid="{00000000-0005-0000-0000-000074220000}"/>
    <cellStyle name="계산 7 6 3 5" xfId="4402" xr:uid="{00000000-0005-0000-0000-000075220000}"/>
    <cellStyle name="계산 7 6 3 5 2" xfId="29618" xr:uid="{00000000-0005-0000-0000-000076220000}"/>
    <cellStyle name="계산 7 6 3 6" xfId="29614" xr:uid="{00000000-0005-0000-0000-000077220000}"/>
    <cellStyle name="계산 7 6 4" xfId="4403" xr:uid="{00000000-0005-0000-0000-000078220000}"/>
    <cellStyle name="계산 7 6 4 2" xfId="29619" xr:uid="{00000000-0005-0000-0000-000079220000}"/>
    <cellStyle name="계산 7 6 5" xfId="4404" xr:uid="{00000000-0005-0000-0000-00007A220000}"/>
    <cellStyle name="계산 7 6 5 2" xfId="29620" xr:uid="{00000000-0005-0000-0000-00007B220000}"/>
    <cellStyle name="계산 7 6 6" xfId="4405" xr:uid="{00000000-0005-0000-0000-00007C220000}"/>
    <cellStyle name="계산 7 6 6 2" xfId="29621" xr:uid="{00000000-0005-0000-0000-00007D220000}"/>
    <cellStyle name="계산 7 6 7" xfId="4406" xr:uid="{00000000-0005-0000-0000-00007E220000}"/>
    <cellStyle name="계산 7 6 7 2" xfId="29622" xr:uid="{00000000-0005-0000-0000-00007F220000}"/>
    <cellStyle name="계산 7 6 8" xfId="29608" xr:uid="{00000000-0005-0000-0000-000080220000}"/>
    <cellStyle name="계산 7 7" xfId="4407" xr:uid="{00000000-0005-0000-0000-000081220000}"/>
    <cellStyle name="계산 7 7 2" xfId="4408" xr:uid="{00000000-0005-0000-0000-000082220000}"/>
    <cellStyle name="계산 7 7 2 2" xfId="4409" xr:uid="{00000000-0005-0000-0000-000083220000}"/>
    <cellStyle name="계산 7 7 2 2 2" xfId="29625" xr:uid="{00000000-0005-0000-0000-000084220000}"/>
    <cellStyle name="계산 7 7 2 3" xfId="4410" xr:uid="{00000000-0005-0000-0000-000085220000}"/>
    <cellStyle name="계산 7 7 2 3 2" xfId="29626" xr:uid="{00000000-0005-0000-0000-000086220000}"/>
    <cellStyle name="계산 7 7 2 4" xfId="4411" xr:uid="{00000000-0005-0000-0000-000087220000}"/>
    <cellStyle name="계산 7 7 2 4 2" xfId="29627" xr:uid="{00000000-0005-0000-0000-000088220000}"/>
    <cellStyle name="계산 7 7 2 5" xfId="4412" xr:uid="{00000000-0005-0000-0000-000089220000}"/>
    <cellStyle name="계산 7 7 2 5 2" xfId="29628" xr:uid="{00000000-0005-0000-0000-00008A220000}"/>
    <cellStyle name="계산 7 7 2 6" xfId="29624" xr:uid="{00000000-0005-0000-0000-00008B220000}"/>
    <cellStyle name="계산 7 7 3" xfId="4413" xr:uid="{00000000-0005-0000-0000-00008C220000}"/>
    <cellStyle name="계산 7 7 3 2" xfId="4414" xr:uid="{00000000-0005-0000-0000-00008D220000}"/>
    <cellStyle name="계산 7 7 3 2 2" xfId="29630" xr:uid="{00000000-0005-0000-0000-00008E220000}"/>
    <cellStyle name="계산 7 7 3 3" xfId="4415" xr:uid="{00000000-0005-0000-0000-00008F220000}"/>
    <cellStyle name="계산 7 7 3 3 2" xfId="29631" xr:uid="{00000000-0005-0000-0000-000090220000}"/>
    <cellStyle name="계산 7 7 3 4" xfId="4416" xr:uid="{00000000-0005-0000-0000-000091220000}"/>
    <cellStyle name="계산 7 7 3 4 2" xfId="29632" xr:uid="{00000000-0005-0000-0000-000092220000}"/>
    <cellStyle name="계산 7 7 3 5" xfId="4417" xr:uid="{00000000-0005-0000-0000-000093220000}"/>
    <cellStyle name="계산 7 7 3 5 2" xfId="29633" xr:uid="{00000000-0005-0000-0000-000094220000}"/>
    <cellStyle name="계산 7 7 3 6" xfId="29629" xr:uid="{00000000-0005-0000-0000-000095220000}"/>
    <cellStyle name="계산 7 7 4" xfId="4418" xr:uid="{00000000-0005-0000-0000-000096220000}"/>
    <cellStyle name="계산 7 7 4 2" xfId="29634" xr:uid="{00000000-0005-0000-0000-000097220000}"/>
    <cellStyle name="계산 7 7 5" xfId="4419" xr:uid="{00000000-0005-0000-0000-000098220000}"/>
    <cellStyle name="계산 7 7 5 2" xfId="29635" xr:uid="{00000000-0005-0000-0000-000099220000}"/>
    <cellStyle name="계산 7 7 6" xfId="4420" xr:uid="{00000000-0005-0000-0000-00009A220000}"/>
    <cellStyle name="계산 7 7 6 2" xfId="29636" xr:uid="{00000000-0005-0000-0000-00009B220000}"/>
    <cellStyle name="계산 7 7 7" xfId="4421" xr:uid="{00000000-0005-0000-0000-00009C220000}"/>
    <cellStyle name="계산 7 7 7 2" xfId="29637" xr:uid="{00000000-0005-0000-0000-00009D220000}"/>
    <cellStyle name="계산 7 7 8" xfId="29623" xr:uid="{00000000-0005-0000-0000-00009E220000}"/>
    <cellStyle name="계산 7 8" xfId="4422" xr:uid="{00000000-0005-0000-0000-00009F220000}"/>
    <cellStyle name="계산 7 8 2" xfId="4423" xr:uid="{00000000-0005-0000-0000-0000A0220000}"/>
    <cellStyle name="계산 7 8 2 2" xfId="4424" xr:uid="{00000000-0005-0000-0000-0000A1220000}"/>
    <cellStyle name="계산 7 8 2 2 2" xfId="29640" xr:uid="{00000000-0005-0000-0000-0000A2220000}"/>
    <cellStyle name="계산 7 8 2 3" xfId="4425" xr:uid="{00000000-0005-0000-0000-0000A3220000}"/>
    <cellStyle name="계산 7 8 2 3 2" xfId="29641" xr:uid="{00000000-0005-0000-0000-0000A4220000}"/>
    <cellStyle name="계산 7 8 2 4" xfId="4426" xr:uid="{00000000-0005-0000-0000-0000A5220000}"/>
    <cellStyle name="계산 7 8 2 4 2" xfId="29642" xr:uid="{00000000-0005-0000-0000-0000A6220000}"/>
    <cellStyle name="계산 7 8 2 5" xfId="4427" xr:uid="{00000000-0005-0000-0000-0000A7220000}"/>
    <cellStyle name="계산 7 8 2 5 2" xfId="29643" xr:uid="{00000000-0005-0000-0000-0000A8220000}"/>
    <cellStyle name="계산 7 8 2 6" xfId="29639" xr:uid="{00000000-0005-0000-0000-0000A9220000}"/>
    <cellStyle name="계산 7 8 3" xfId="4428" xr:uid="{00000000-0005-0000-0000-0000AA220000}"/>
    <cellStyle name="계산 7 8 3 2" xfId="4429" xr:uid="{00000000-0005-0000-0000-0000AB220000}"/>
    <cellStyle name="계산 7 8 3 2 2" xfId="29645" xr:uid="{00000000-0005-0000-0000-0000AC220000}"/>
    <cellStyle name="계산 7 8 3 3" xfId="4430" xr:uid="{00000000-0005-0000-0000-0000AD220000}"/>
    <cellStyle name="계산 7 8 3 3 2" xfId="29646" xr:uid="{00000000-0005-0000-0000-0000AE220000}"/>
    <cellStyle name="계산 7 8 3 4" xfId="4431" xr:uid="{00000000-0005-0000-0000-0000AF220000}"/>
    <cellStyle name="계산 7 8 3 4 2" xfId="29647" xr:uid="{00000000-0005-0000-0000-0000B0220000}"/>
    <cellStyle name="계산 7 8 3 5" xfId="4432" xr:uid="{00000000-0005-0000-0000-0000B1220000}"/>
    <cellStyle name="계산 7 8 3 5 2" xfId="29648" xr:uid="{00000000-0005-0000-0000-0000B2220000}"/>
    <cellStyle name="계산 7 8 3 6" xfId="29644" xr:uid="{00000000-0005-0000-0000-0000B3220000}"/>
    <cellStyle name="계산 7 8 4" xfId="4433" xr:uid="{00000000-0005-0000-0000-0000B4220000}"/>
    <cellStyle name="계산 7 8 4 2" xfId="29649" xr:uid="{00000000-0005-0000-0000-0000B5220000}"/>
    <cellStyle name="계산 7 8 5" xfId="4434" xr:uid="{00000000-0005-0000-0000-0000B6220000}"/>
    <cellStyle name="계산 7 8 5 2" xfId="29650" xr:uid="{00000000-0005-0000-0000-0000B7220000}"/>
    <cellStyle name="계산 7 8 6" xfId="4435" xr:uid="{00000000-0005-0000-0000-0000B8220000}"/>
    <cellStyle name="계산 7 8 6 2" xfId="29651" xr:uid="{00000000-0005-0000-0000-0000B9220000}"/>
    <cellStyle name="계산 7 8 7" xfId="4436" xr:uid="{00000000-0005-0000-0000-0000BA220000}"/>
    <cellStyle name="계산 7 8 7 2" xfId="29652" xr:uid="{00000000-0005-0000-0000-0000BB220000}"/>
    <cellStyle name="계산 7 8 8" xfId="29638" xr:uid="{00000000-0005-0000-0000-0000BC220000}"/>
    <cellStyle name="계산 7 9" xfId="4437" xr:uid="{00000000-0005-0000-0000-0000BD220000}"/>
    <cellStyle name="계산 7 9 2" xfId="4438" xr:uid="{00000000-0005-0000-0000-0000BE220000}"/>
    <cellStyle name="계산 7 9 2 2" xfId="4439" xr:uid="{00000000-0005-0000-0000-0000BF220000}"/>
    <cellStyle name="계산 7 9 2 2 2" xfId="29655" xr:uid="{00000000-0005-0000-0000-0000C0220000}"/>
    <cellStyle name="계산 7 9 2 3" xfId="4440" xr:uid="{00000000-0005-0000-0000-0000C1220000}"/>
    <cellStyle name="계산 7 9 2 3 2" xfId="29656" xr:uid="{00000000-0005-0000-0000-0000C2220000}"/>
    <cellStyle name="계산 7 9 2 4" xfId="4441" xr:uid="{00000000-0005-0000-0000-0000C3220000}"/>
    <cellStyle name="계산 7 9 2 4 2" xfId="29657" xr:uid="{00000000-0005-0000-0000-0000C4220000}"/>
    <cellStyle name="계산 7 9 2 5" xfId="4442" xr:uid="{00000000-0005-0000-0000-0000C5220000}"/>
    <cellStyle name="계산 7 9 2 5 2" xfId="29658" xr:uid="{00000000-0005-0000-0000-0000C6220000}"/>
    <cellStyle name="계산 7 9 2 6" xfId="29654" xr:uid="{00000000-0005-0000-0000-0000C7220000}"/>
    <cellStyle name="계산 7 9 3" xfId="4443" xr:uid="{00000000-0005-0000-0000-0000C8220000}"/>
    <cellStyle name="계산 7 9 3 2" xfId="4444" xr:uid="{00000000-0005-0000-0000-0000C9220000}"/>
    <cellStyle name="계산 7 9 3 2 2" xfId="29660" xr:uid="{00000000-0005-0000-0000-0000CA220000}"/>
    <cellStyle name="계산 7 9 3 3" xfId="4445" xr:uid="{00000000-0005-0000-0000-0000CB220000}"/>
    <cellStyle name="계산 7 9 3 3 2" xfId="29661" xr:uid="{00000000-0005-0000-0000-0000CC220000}"/>
    <cellStyle name="계산 7 9 3 4" xfId="4446" xr:uid="{00000000-0005-0000-0000-0000CD220000}"/>
    <cellStyle name="계산 7 9 3 4 2" xfId="29662" xr:uid="{00000000-0005-0000-0000-0000CE220000}"/>
    <cellStyle name="계산 7 9 3 5" xfId="4447" xr:uid="{00000000-0005-0000-0000-0000CF220000}"/>
    <cellStyle name="계산 7 9 3 5 2" xfId="29663" xr:uid="{00000000-0005-0000-0000-0000D0220000}"/>
    <cellStyle name="계산 7 9 3 6" xfId="29659" xr:uid="{00000000-0005-0000-0000-0000D1220000}"/>
    <cellStyle name="계산 7 9 4" xfId="4448" xr:uid="{00000000-0005-0000-0000-0000D2220000}"/>
    <cellStyle name="계산 7 9 4 2" xfId="29664" xr:uid="{00000000-0005-0000-0000-0000D3220000}"/>
    <cellStyle name="계산 7 9 5" xfId="4449" xr:uid="{00000000-0005-0000-0000-0000D4220000}"/>
    <cellStyle name="계산 7 9 5 2" xfId="29665" xr:uid="{00000000-0005-0000-0000-0000D5220000}"/>
    <cellStyle name="계산 7 9 6" xfId="4450" xr:uid="{00000000-0005-0000-0000-0000D6220000}"/>
    <cellStyle name="계산 7 9 6 2" xfId="29666" xr:uid="{00000000-0005-0000-0000-0000D7220000}"/>
    <cellStyle name="계산 7 9 7" xfId="4451" xr:uid="{00000000-0005-0000-0000-0000D8220000}"/>
    <cellStyle name="계산 7 9 7 2" xfId="29667" xr:uid="{00000000-0005-0000-0000-0000D9220000}"/>
    <cellStyle name="계산 7 9 8" xfId="29653" xr:uid="{00000000-0005-0000-0000-0000DA220000}"/>
    <cellStyle name="계산 8" xfId="4452" xr:uid="{00000000-0005-0000-0000-0000DB220000}"/>
    <cellStyle name="계산 8 10" xfId="4453" xr:uid="{00000000-0005-0000-0000-0000DC220000}"/>
    <cellStyle name="계산 8 10 2" xfId="4454" xr:uid="{00000000-0005-0000-0000-0000DD220000}"/>
    <cellStyle name="계산 8 10 2 2" xfId="4455" xr:uid="{00000000-0005-0000-0000-0000DE220000}"/>
    <cellStyle name="계산 8 10 2 2 2" xfId="29671" xr:uid="{00000000-0005-0000-0000-0000DF220000}"/>
    <cellStyle name="계산 8 10 2 3" xfId="4456" xr:uid="{00000000-0005-0000-0000-0000E0220000}"/>
    <cellStyle name="계산 8 10 2 3 2" xfId="29672" xr:uid="{00000000-0005-0000-0000-0000E1220000}"/>
    <cellStyle name="계산 8 10 2 4" xfId="4457" xr:uid="{00000000-0005-0000-0000-0000E2220000}"/>
    <cellStyle name="계산 8 10 2 4 2" xfId="29673" xr:uid="{00000000-0005-0000-0000-0000E3220000}"/>
    <cellStyle name="계산 8 10 2 5" xfId="4458" xr:uid="{00000000-0005-0000-0000-0000E4220000}"/>
    <cellStyle name="계산 8 10 2 5 2" xfId="29674" xr:uid="{00000000-0005-0000-0000-0000E5220000}"/>
    <cellStyle name="계산 8 10 2 6" xfId="29670" xr:uid="{00000000-0005-0000-0000-0000E6220000}"/>
    <cellStyle name="계산 8 10 3" xfId="4459" xr:uid="{00000000-0005-0000-0000-0000E7220000}"/>
    <cellStyle name="계산 8 10 3 2" xfId="4460" xr:uid="{00000000-0005-0000-0000-0000E8220000}"/>
    <cellStyle name="계산 8 10 3 2 2" xfId="29676" xr:uid="{00000000-0005-0000-0000-0000E9220000}"/>
    <cellStyle name="계산 8 10 3 3" xfId="4461" xr:uid="{00000000-0005-0000-0000-0000EA220000}"/>
    <cellStyle name="계산 8 10 3 3 2" xfId="29677" xr:uid="{00000000-0005-0000-0000-0000EB220000}"/>
    <cellStyle name="계산 8 10 3 4" xfId="4462" xr:uid="{00000000-0005-0000-0000-0000EC220000}"/>
    <cellStyle name="계산 8 10 3 4 2" xfId="29678" xr:uid="{00000000-0005-0000-0000-0000ED220000}"/>
    <cellStyle name="계산 8 10 3 5" xfId="4463" xr:uid="{00000000-0005-0000-0000-0000EE220000}"/>
    <cellStyle name="계산 8 10 3 5 2" xfId="29679" xr:uid="{00000000-0005-0000-0000-0000EF220000}"/>
    <cellStyle name="계산 8 10 3 6" xfId="29675" xr:uid="{00000000-0005-0000-0000-0000F0220000}"/>
    <cellStyle name="계산 8 10 4" xfId="4464" xr:uid="{00000000-0005-0000-0000-0000F1220000}"/>
    <cellStyle name="계산 8 10 4 2" xfId="29680" xr:uid="{00000000-0005-0000-0000-0000F2220000}"/>
    <cellStyle name="계산 8 10 5" xfId="4465" xr:uid="{00000000-0005-0000-0000-0000F3220000}"/>
    <cellStyle name="계산 8 10 5 2" xfId="29681" xr:uid="{00000000-0005-0000-0000-0000F4220000}"/>
    <cellStyle name="계산 8 10 6" xfId="4466" xr:uid="{00000000-0005-0000-0000-0000F5220000}"/>
    <cellStyle name="계산 8 10 6 2" xfId="29682" xr:uid="{00000000-0005-0000-0000-0000F6220000}"/>
    <cellStyle name="계산 8 10 7" xfId="4467" xr:uid="{00000000-0005-0000-0000-0000F7220000}"/>
    <cellStyle name="계산 8 10 7 2" xfId="29683" xr:uid="{00000000-0005-0000-0000-0000F8220000}"/>
    <cellStyle name="계산 8 10 8" xfId="29669" xr:uid="{00000000-0005-0000-0000-0000F9220000}"/>
    <cellStyle name="계산 8 11" xfId="4468" xr:uid="{00000000-0005-0000-0000-0000FA220000}"/>
    <cellStyle name="계산 8 11 2" xfId="4469" xr:uid="{00000000-0005-0000-0000-0000FB220000}"/>
    <cellStyle name="계산 8 11 2 2" xfId="29685" xr:uid="{00000000-0005-0000-0000-0000FC220000}"/>
    <cellStyle name="계산 8 11 3" xfId="4470" xr:uid="{00000000-0005-0000-0000-0000FD220000}"/>
    <cellStyle name="계산 8 11 3 2" xfId="29686" xr:uid="{00000000-0005-0000-0000-0000FE220000}"/>
    <cellStyle name="계산 8 11 4" xfId="4471" xr:uid="{00000000-0005-0000-0000-0000FF220000}"/>
    <cellStyle name="계산 8 11 4 2" xfId="29687" xr:uid="{00000000-0005-0000-0000-000000230000}"/>
    <cellStyle name="계산 8 11 5" xfId="4472" xr:uid="{00000000-0005-0000-0000-000001230000}"/>
    <cellStyle name="계산 8 11 5 2" xfId="29688" xr:uid="{00000000-0005-0000-0000-000002230000}"/>
    <cellStyle name="계산 8 11 6" xfId="29684" xr:uid="{00000000-0005-0000-0000-000003230000}"/>
    <cellStyle name="계산 8 12" xfId="4473" xr:uid="{00000000-0005-0000-0000-000004230000}"/>
    <cellStyle name="계산 8 12 2" xfId="4474" xr:uid="{00000000-0005-0000-0000-000005230000}"/>
    <cellStyle name="계산 8 12 2 2" xfId="29690" xr:uid="{00000000-0005-0000-0000-000006230000}"/>
    <cellStyle name="계산 8 12 3" xfId="4475" xr:uid="{00000000-0005-0000-0000-000007230000}"/>
    <cellStyle name="계산 8 12 3 2" xfId="29691" xr:uid="{00000000-0005-0000-0000-000008230000}"/>
    <cellStyle name="계산 8 12 4" xfId="4476" xr:uid="{00000000-0005-0000-0000-000009230000}"/>
    <cellStyle name="계산 8 12 4 2" xfId="29692" xr:uid="{00000000-0005-0000-0000-00000A230000}"/>
    <cellStyle name="계산 8 12 5" xfId="4477" xr:uid="{00000000-0005-0000-0000-00000B230000}"/>
    <cellStyle name="계산 8 12 5 2" xfId="29693" xr:uid="{00000000-0005-0000-0000-00000C230000}"/>
    <cellStyle name="계산 8 12 6" xfId="29689" xr:uid="{00000000-0005-0000-0000-00000D230000}"/>
    <cellStyle name="계산 8 13" xfId="4478" xr:uid="{00000000-0005-0000-0000-00000E230000}"/>
    <cellStyle name="계산 8 13 2" xfId="29694" xr:uid="{00000000-0005-0000-0000-00000F230000}"/>
    <cellStyle name="계산 8 14" xfId="4479" xr:uid="{00000000-0005-0000-0000-000010230000}"/>
    <cellStyle name="계산 8 14 2" xfId="29695" xr:uid="{00000000-0005-0000-0000-000011230000}"/>
    <cellStyle name="계산 8 15" xfId="4480" xr:uid="{00000000-0005-0000-0000-000012230000}"/>
    <cellStyle name="계산 8 15 2" xfId="29696" xr:uid="{00000000-0005-0000-0000-000013230000}"/>
    <cellStyle name="계산 8 16" xfId="4481" xr:uid="{00000000-0005-0000-0000-000014230000}"/>
    <cellStyle name="계산 8 16 2" xfId="29697" xr:uid="{00000000-0005-0000-0000-000015230000}"/>
    <cellStyle name="계산 8 17" xfId="29668" xr:uid="{00000000-0005-0000-0000-000016230000}"/>
    <cellStyle name="계산 8 2" xfId="4482" xr:uid="{00000000-0005-0000-0000-000017230000}"/>
    <cellStyle name="계산 8 2 2" xfId="4483" xr:uid="{00000000-0005-0000-0000-000018230000}"/>
    <cellStyle name="계산 8 2 2 2" xfId="4484" xr:uid="{00000000-0005-0000-0000-000019230000}"/>
    <cellStyle name="계산 8 2 2 2 2" xfId="4485" xr:uid="{00000000-0005-0000-0000-00001A230000}"/>
    <cellStyle name="계산 8 2 2 2 2 2" xfId="29701" xr:uid="{00000000-0005-0000-0000-00001B230000}"/>
    <cellStyle name="계산 8 2 2 2 3" xfId="4486" xr:uid="{00000000-0005-0000-0000-00001C230000}"/>
    <cellStyle name="계산 8 2 2 2 3 2" xfId="29702" xr:uid="{00000000-0005-0000-0000-00001D230000}"/>
    <cellStyle name="계산 8 2 2 2 4" xfId="4487" xr:uid="{00000000-0005-0000-0000-00001E230000}"/>
    <cellStyle name="계산 8 2 2 2 4 2" xfId="29703" xr:uid="{00000000-0005-0000-0000-00001F230000}"/>
    <cellStyle name="계산 8 2 2 2 5" xfId="4488" xr:uid="{00000000-0005-0000-0000-000020230000}"/>
    <cellStyle name="계산 8 2 2 2 5 2" xfId="29704" xr:uid="{00000000-0005-0000-0000-000021230000}"/>
    <cellStyle name="계산 8 2 2 2 6" xfId="29700" xr:uid="{00000000-0005-0000-0000-000022230000}"/>
    <cellStyle name="계산 8 2 2 3" xfId="4489" xr:uid="{00000000-0005-0000-0000-000023230000}"/>
    <cellStyle name="계산 8 2 2 3 2" xfId="29705" xr:uid="{00000000-0005-0000-0000-000024230000}"/>
    <cellStyle name="계산 8 2 2 4" xfId="4490" xr:uid="{00000000-0005-0000-0000-000025230000}"/>
    <cellStyle name="계산 8 2 2 4 2" xfId="29706" xr:uid="{00000000-0005-0000-0000-000026230000}"/>
    <cellStyle name="계산 8 2 2 5" xfId="4491" xr:uid="{00000000-0005-0000-0000-000027230000}"/>
    <cellStyle name="계산 8 2 2 5 2" xfId="29707" xr:uid="{00000000-0005-0000-0000-000028230000}"/>
    <cellStyle name="계산 8 2 2 6" xfId="4492" xr:uid="{00000000-0005-0000-0000-000029230000}"/>
    <cellStyle name="계산 8 2 2 6 2" xfId="29708" xr:uid="{00000000-0005-0000-0000-00002A230000}"/>
    <cellStyle name="계산 8 2 2 7" xfId="29699" xr:uid="{00000000-0005-0000-0000-00002B230000}"/>
    <cellStyle name="계산 8 2 3" xfId="4493" xr:uid="{00000000-0005-0000-0000-00002C230000}"/>
    <cellStyle name="계산 8 2 3 2" xfId="4494" xr:uid="{00000000-0005-0000-0000-00002D230000}"/>
    <cellStyle name="계산 8 2 3 2 2" xfId="29710" xr:uid="{00000000-0005-0000-0000-00002E230000}"/>
    <cellStyle name="계산 8 2 3 3" xfId="4495" xr:uid="{00000000-0005-0000-0000-00002F230000}"/>
    <cellStyle name="계산 8 2 3 3 2" xfId="29711" xr:uid="{00000000-0005-0000-0000-000030230000}"/>
    <cellStyle name="계산 8 2 3 4" xfId="4496" xr:uid="{00000000-0005-0000-0000-000031230000}"/>
    <cellStyle name="계산 8 2 3 4 2" xfId="29712" xr:uid="{00000000-0005-0000-0000-000032230000}"/>
    <cellStyle name="계산 8 2 3 5" xfId="4497" xr:uid="{00000000-0005-0000-0000-000033230000}"/>
    <cellStyle name="계산 8 2 3 5 2" xfId="29713" xr:uid="{00000000-0005-0000-0000-000034230000}"/>
    <cellStyle name="계산 8 2 3 6" xfId="29709" xr:uid="{00000000-0005-0000-0000-000035230000}"/>
    <cellStyle name="계산 8 2 4" xfId="4498" xr:uid="{00000000-0005-0000-0000-000036230000}"/>
    <cellStyle name="계산 8 2 4 2" xfId="4499" xr:uid="{00000000-0005-0000-0000-000037230000}"/>
    <cellStyle name="계산 8 2 4 2 2" xfId="29715" xr:uid="{00000000-0005-0000-0000-000038230000}"/>
    <cellStyle name="계산 8 2 4 3" xfId="29714" xr:uid="{00000000-0005-0000-0000-000039230000}"/>
    <cellStyle name="계산 8 2 5" xfId="4500" xr:uid="{00000000-0005-0000-0000-00003A230000}"/>
    <cellStyle name="계산 8 2 5 2" xfId="4501" xr:uid="{00000000-0005-0000-0000-00003B230000}"/>
    <cellStyle name="계산 8 2 5 2 2" xfId="29717" xr:uid="{00000000-0005-0000-0000-00003C230000}"/>
    <cellStyle name="계산 8 2 5 3" xfId="29716" xr:uid="{00000000-0005-0000-0000-00003D230000}"/>
    <cellStyle name="계산 8 2 6" xfId="4502" xr:uid="{00000000-0005-0000-0000-00003E230000}"/>
    <cellStyle name="계산 8 2 6 2" xfId="4503" xr:uid="{00000000-0005-0000-0000-00003F230000}"/>
    <cellStyle name="계산 8 2 6 2 2" xfId="29719" xr:uid="{00000000-0005-0000-0000-000040230000}"/>
    <cellStyle name="계산 8 2 6 3" xfId="29718" xr:uid="{00000000-0005-0000-0000-000041230000}"/>
    <cellStyle name="계산 8 2 7" xfId="4504" xr:uid="{00000000-0005-0000-0000-000042230000}"/>
    <cellStyle name="계산 8 2 7 2" xfId="29720" xr:uid="{00000000-0005-0000-0000-000043230000}"/>
    <cellStyle name="계산 8 2 8" xfId="29698" xr:uid="{00000000-0005-0000-0000-000044230000}"/>
    <cellStyle name="계산 8 3" xfId="4505" xr:uid="{00000000-0005-0000-0000-000045230000}"/>
    <cellStyle name="계산 8 3 2" xfId="4506" xr:uid="{00000000-0005-0000-0000-000046230000}"/>
    <cellStyle name="계산 8 3 2 2" xfId="4507" xr:uid="{00000000-0005-0000-0000-000047230000}"/>
    <cellStyle name="계산 8 3 2 2 2" xfId="4508" xr:uid="{00000000-0005-0000-0000-000048230000}"/>
    <cellStyle name="계산 8 3 2 2 2 2" xfId="29724" xr:uid="{00000000-0005-0000-0000-000049230000}"/>
    <cellStyle name="계산 8 3 2 2 3" xfId="4509" xr:uid="{00000000-0005-0000-0000-00004A230000}"/>
    <cellStyle name="계산 8 3 2 2 3 2" xfId="29725" xr:uid="{00000000-0005-0000-0000-00004B230000}"/>
    <cellStyle name="계산 8 3 2 2 4" xfId="4510" xr:uid="{00000000-0005-0000-0000-00004C230000}"/>
    <cellStyle name="계산 8 3 2 2 4 2" xfId="29726" xr:uid="{00000000-0005-0000-0000-00004D230000}"/>
    <cellStyle name="계산 8 3 2 2 5" xfId="4511" xr:uid="{00000000-0005-0000-0000-00004E230000}"/>
    <cellStyle name="계산 8 3 2 2 5 2" xfId="29727" xr:uid="{00000000-0005-0000-0000-00004F230000}"/>
    <cellStyle name="계산 8 3 2 2 6" xfId="29723" xr:uid="{00000000-0005-0000-0000-000050230000}"/>
    <cellStyle name="계산 8 3 2 3" xfId="4512" xr:uid="{00000000-0005-0000-0000-000051230000}"/>
    <cellStyle name="계산 8 3 2 3 2" xfId="29728" xr:uid="{00000000-0005-0000-0000-000052230000}"/>
    <cellStyle name="계산 8 3 2 4" xfId="4513" xr:uid="{00000000-0005-0000-0000-000053230000}"/>
    <cellStyle name="계산 8 3 2 4 2" xfId="29729" xr:uid="{00000000-0005-0000-0000-000054230000}"/>
    <cellStyle name="계산 8 3 2 5" xfId="4514" xr:uid="{00000000-0005-0000-0000-000055230000}"/>
    <cellStyle name="계산 8 3 2 5 2" xfId="29730" xr:uid="{00000000-0005-0000-0000-000056230000}"/>
    <cellStyle name="계산 8 3 2 6" xfId="4515" xr:uid="{00000000-0005-0000-0000-000057230000}"/>
    <cellStyle name="계산 8 3 2 6 2" xfId="29731" xr:uid="{00000000-0005-0000-0000-000058230000}"/>
    <cellStyle name="계산 8 3 2 7" xfId="29722" xr:uid="{00000000-0005-0000-0000-000059230000}"/>
    <cellStyle name="계산 8 3 3" xfId="4516" xr:uid="{00000000-0005-0000-0000-00005A230000}"/>
    <cellStyle name="계산 8 3 3 2" xfId="4517" xr:uid="{00000000-0005-0000-0000-00005B230000}"/>
    <cellStyle name="계산 8 3 3 2 2" xfId="29733" xr:uid="{00000000-0005-0000-0000-00005C230000}"/>
    <cellStyle name="계산 8 3 3 3" xfId="4518" xr:uid="{00000000-0005-0000-0000-00005D230000}"/>
    <cellStyle name="계산 8 3 3 3 2" xfId="29734" xr:uid="{00000000-0005-0000-0000-00005E230000}"/>
    <cellStyle name="계산 8 3 3 4" xfId="4519" xr:uid="{00000000-0005-0000-0000-00005F230000}"/>
    <cellStyle name="계산 8 3 3 4 2" xfId="29735" xr:uid="{00000000-0005-0000-0000-000060230000}"/>
    <cellStyle name="계산 8 3 3 5" xfId="4520" xr:uid="{00000000-0005-0000-0000-000061230000}"/>
    <cellStyle name="계산 8 3 3 5 2" xfId="29736" xr:uid="{00000000-0005-0000-0000-000062230000}"/>
    <cellStyle name="계산 8 3 3 6" xfId="29732" xr:uid="{00000000-0005-0000-0000-000063230000}"/>
    <cellStyle name="계산 8 3 4" xfId="4521" xr:uid="{00000000-0005-0000-0000-000064230000}"/>
    <cellStyle name="계산 8 3 4 2" xfId="4522" xr:uid="{00000000-0005-0000-0000-000065230000}"/>
    <cellStyle name="계산 8 3 4 2 2" xfId="29738" xr:uid="{00000000-0005-0000-0000-000066230000}"/>
    <cellStyle name="계산 8 3 4 3" xfId="29737" xr:uid="{00000000-0005-0000-0000-000067230000}"/>
    <cellStyle name="계산 8 3 5" xfId="4523" xr:uid="{00000000-0005-0000-0000-000068230000}"/>
    <cellStyle name="계산 8 3 5 2" xfId="4524" xr:uid="{00000000-0005-0000-0000-000069230000}"/>
    <cellStyle name="계산 8 3 5 2 2" xfId="29740" xr:uid="{00000000-0005-0000-0000-00006A230000}"/>
    <cellStyle name="계산 8 3 5 3" xfId="29739" xr:uid="{00000000-0005-0000-0000-00006B230000}"/>
    <cellStyle name="계산 8 3 6" xfId="4525" xr:uid="{00000000-0005-0000-0000-00006C230000}"/>
    <cellStyle name="계산 8 3 6 2" xfId="4526" xr:uid="{00000000-0005-0000-0000-00006D230000}"/>
    <cellStyle name="계산 8 3 6 2 2" xfId="29742" xr:uid="{00000000-0005-0000-0000-00006E230000}"/>
    <cellStyle name="계산 8 3 6 3" xfId="29741" xr:uid="{00000000-0005-0000-0000-00006F230000}"/>
    <cellStyle name="계산 8 3 7" xfId="4527" xr:uid="{00000000-0005-0000-0000-000070230000}"/>
    <cellStyle name="계산 8 3 7 2" xfId="29743" xr:uid="{00000000-0005-0000-0000-000071230000}"/>
    <cellStyle name="계산 8 3 8" xfId="29721" xr:uid="{00000000-0005-0000-0000-000072230000}"/>
    <cellStyle name="계산 8 4" xfId="4528" xr:uid="{00000000-0005-0000-0000-000073230000}"/>
    <cellStyle name="계산 8 4 2" xfId="4529" xr:uid="{00000000-0005-0000-0000-000074230000}"/>
    <cellStyle name="계산 8 4 2 2" xfId="4530" xr:uid="{00000000-0005-0000-0000-000075230000}"/>
    <cellStyle name="계산 8 4 2 2 2" xfId="29746" xr:uid="{00000000-0005-0000-0000-000076230000}"/>
    <cellStyle name="계산 8 4 2 3" xfId="4531" xr:uid="{00000000-0005-0000-0000-000077230000}"/>
    <cellStyle name="계산 8 4 2 3 2" xfId="29747" xr:uid="{00000000-0005-0000-0000-000078230000}"/>
    <cellStyle name="계산 8 4 2 4" xfId="4532" xr:uid="{00000000-0005-0000-0000-000079230000}"/>
    <cellStyle name="계산 8 4 2 4 2" xfId="29748" xr:uid="{00000000-0005-0000-0000-00007A230000}"/>
    <cellStyle name="계산 8 4 2 5" xfId="4533" xr:uid="{00000000-0005-0000-0000-00007B230000}"/>
    <cellStyle name="계산 8 4 2 5 2" xfId="29749" xr:uid="{00000000-0005-0000-0000-00007C230000}"/>
    <cellStyle name="계산 8 4 2 6" xfId="29745" xr:uid="{00000000-0005-0000-0000-00007D230000}"/>
    <cellStyle name="계산 8 4 3" xfId="4534" xr:uid="{00000000-0005-0000-0000-00007E230000}"/>
    <cellStyle name="계산 8 4 3 2" xfId="4535" xr:uid="{00000000-0005-0000-0000-00007F230000}"/>
    <cellStyle name="계산 8 4 3 2 2" xfId="29751" xr:uid="{00000000-0005-0000-0000-000080230000}"/>
    <cellStyle name="계산 8 4 3 3" xfId="4536" xr:uid="{00000000-0005-0000-0000-000081230000}"/>
    <cellStyle name="계산 8 4 3 3 2" xfId="29752" xr:uid="{00000000-0005-0000-0000-000082230000}"/>
    <cellStyle name="계산 8 4 3 4" xfId="4537" xr:uid="{00000000-0005-0000-0000-000083230000}"/>
    <cellStyle name="계산 8 4 3 4 2" xfId="29753" xr:uid="{00000000-0005-0000-0000-000084230000}"/>
    <cellStyle name="계산 8 4 3 5" xfId="4538" xr:uid="{00000000-0005-0000-0000-000085230000}"/>
    <cellStyle name="계산 8 4 3 5 2" xfId="29754" xr:uid="{00000000-0005-0000-0000-000086230000}"/>
    <cellStyle name="계산 8 4 3 6" xfId="29750" xr:uid="{00000000-0005-0000-0000-000087230000}"/>
    <cellStyle name="계산 8 4 4" xfId="4539" xr:uid="{00000000-0005-0000-0000-000088230000}"/>
    <cellStyle name="계산 8 4 4 2" xfId="29755" xr:uid="{00000000-0005-0000-0000-000089230000}"/>
    <cellStyle name="계산 8 4 5" xfId="4540" xr:uid="{00000000-0005-0000-0000-00008A230000}"/>
    <cellStyle name="계산 8 4 5 2" xfId="29756" xr:uid="{00000000-0005-0000-0000-00008B230000}"/>
    <cellStyle name="계산 8 4 6" xfId="4541" xr:uid="{00000000-0005-0000-0000-00008C230000}"/>
    <cellStyle name="계산 8 4 6 2" xfId="29757" xr:uid="{00000000-0005-0000-0000-00008D230000}"/>
    <cellStyle name="계산 8 4 7" xfId="4542" xr:uid="{00000000-0005-0000-0000-00008E230000}"/>
    <cellStyle name="계산 8 4 7 2" xfId="29758" xr:uid="{00000000-0005-0000-0000-00008F230000}"/>
    <cellStyle name="계산 8 4 8" xfId="29744" xr:uid="{00000000-0005-0000-0000-000090230000}"/>
    <cellStyle name="계산 8 5" xfId="4543" xr:uid="{00000000-0005-0000-0000-000091230000}"/>
    <cellStyle name="계산 8 5 2" xfId="4544" xr:uid="{00000000-0005-0000-0000-000092230000}"/>
    <cellStyle name="계산 8 5 2 2" xfId="4545" xr:uid="{00000000-0005-0000-0000-000093230000}"/>
    <cellStyle name="계산 8 5 2 2 2" xfId="29761" xr:uid="{00000000-0005-0000-0000-000094230000}"/>
    <cellStyle name="계산 8 5 2 3" xfId="4546" xr:uid="{00000000-0005-0000-0000-000095230000}"/>
    <cellStyle name="계산 8 5 2 3 2" xfId="29762" xr:uid="{00000000-0005-0000-0000-000096230000}"/>
    <cellStyle name="계산 8 5 2 4" xfId="4547" xr:uid="{00000000-0005-0000-0000-000097230000}"/>
    <cellStyle name="계산 8 5 2 4 2" xfId="29763" xr:uid="{00000000-0005-0000-0000-000098230000}"/>
    <cellStyle name="계산 8 5 2 5" xfId="4548" xr:uid="{00000000-0005-0000-0000-000099230000}"/>
    <cellStyle name="계산 8 5 2 5 2" xfId="29764" xr:uid="{00000000-0005-0000-0000-00009A230000}"/>
    <cellStyle name="계산 8 5 2 6" xfId="29760" xr:uid="{00000000-0005-0000-0000-00009B230000}"/>
    <cellStyle name="계산 8 5 3" xfId="4549" xr:uid="{00000000-0005-0000-0000-00009C230000}"/>
    <cellStyle name="계산 8 5 3 2" xfId="4550" xr:uid="{00000000-0005-0000-0000-00009D230000}"/>
    <cellStyle name="계산 8 5 3 2 2" xfId="29766" xr:uid="{00000000-0005-0000-0000-00009E230000}"/>
    <cellStyle name="계산 8 5 3 3" xfId="4551" xr:uid="{00000000-0005-0000-0000-00009F230000}"/>
    <cellStyle name="계산 8 5 3 3 2" xfId="29767" xr:uid="{00000000-0005-0000-0000-0000A0230000}"/>
    <cellStyle name="계산 8 5 3 4" xfId="4552" xr:uid="{00000000-0005-0000-0000-0000A1230000}"/>
    <cellStyle name="계산 8 5 3 4 2" xfId="29768" xr:uid="{00000000-0005-0000-0000-0000A2230000}"/>
    <cellStyle name="계산 8 5 3 5" xfId="4553" xr:uid="{00000000-0005-0000-0000-0000A3230000}"/>
    <cellStyle name="계산 8 5 3 5 2" xfId="29769" xr:uid="{00000000-0005-0000-0000-0000A4230000}"/>
    <cellStyle name="계산 8 5 3 6" xfId="29765" xr:uid="{00000000-0005-0000-0000-0000A5230000}"/>
    <cellStyle name="계산 8 5 4" xfId="4554" xr:uid="{00000000-0005-0000-0000-0000A6230000}"/>
    <cellStyle name="계산 8 5 4 2" xfId="29770" xr:uid="{00000000-0005-0000-0000-0000A7230000}"/>
    <cellStyle name="계산 8 5 5" xfId="4555" xr:uid="{00000000-0005-0000-0000-0000A8230000}"/>
    <cellStyle name="계산 8 5 5 2" xfId="29771" xr:uid="{00000000-0005-0000-0000-0000A9230000}"/>
    <cellStyle name="계산 8 5 6" xfId="4556" xr:uid="{00000000-0005-0000-0000-0000AA230000}"/>
    <cellStyle name="계산 8 5 6 2" xfId="29772" xr:uid="{00000000-0005-0000-0000-0000AB230000}"/>
    <cellStyle name="계산 8 5 7" xfId="4557" xr:uid="{00000000-0005-0000-0000-0000AC230000}"/>
    <cellStyle name="계산 8 5 7 2" xfId="29773" xr:uid="{00000000-0005-0000-0000-0000AD230000}"/>
    <cellStyle name="계산 8 5 8" xfId="29759" xr:uid="{00000000-0005-0000-0000-0000AE230000}"/>
    <cellStyle name="계산 8 6" xfId="4558" xr:uid="{00000000-0005-0000-0000-0000AF230000}"/>
    <cellStyle name="계산 8 6 2" xfId="4559" xr:uid="{00000000-0005-0000-0000-0000B0230000}"/>
    <cellStyle name="계산 8 6 2 2" xfId="4560" xr:uid="{00000000-0005-0000-0000-0000B1230000}"/>
    <cellStyle name="계산 8 6 2 2 2" xfId="29776" xr:uid="{00000000-0005-0000-0000-0000B2230000}"/>
    <cellStyle name="계산 8 6 2 3" xfId="4561" xr:uid="{00000000-0005-0000-0000-0000B3230000}"/>
    <cellStyle name="계산 8 6 2 3 2" xfId="29777" xr:uid="{00000000-0005-0000-0000-0000B4230000}"/>
    <cellStyle name="계산 8 6 2 4" xfId="4562" xr:uid="{00000000-0005-0000-0000-0000B5230000}"/>
    <cellStyle name="계산 8 6 2 4 2" xfId="29778" xr:uid="{00000000-0005-0000-0000-0000B6230000}"/>
    <cellStyle name="계산 8 6 2 5" xfId="4563" xr:uid="{00000000-0005-0000-0000-0000B7230000}"/>
    <cellStyle name="계산 8 6 2 5 2" xfId="29779" xr:uid="{00000000-0005-0000-0000-0000B8230000}"/>
    <cellStyle name="계산 8 6 2 6" xfId="29775" xr:uid="{00000000-0005-0000-0000-0000B9230000}"/>
    <cellStyle name="계산 8 6 3" xfId="4564" xr:uid="{00000000-0005-0000-0000-0000BA230000}"/>
    <cellStyle name="계산 8 6 3 2" xfId="4565" xr:uid="{00000000-0005-0000-0000-0000BB230000}"/>
    <cellStyle name="계산 8 6 3 2 2" xfId="29781" xr:uid="{00000000-0005-0000-0000-0000BC230000}"/>
    <cellStyle name="계산 8 6 3 3" xfId="4566" xr:uid="{00000000-0005-0000-0000-0000BD230000}"/>
    <cellStyle name="계산 8 6 3 3 2" xfId="29782" xr:uid="{00000000-0005-0000-0000-0000BE230000}"/>
    <cellStyle name="계산 8 6 3 4" xfId="4567" xr:uid="{00000000-0005-0000-0000-0000BF230000}"/>
    <cellStyle name="계산 8 6 3 4 2" xfId="29783" xr:uid="{00000000-0005-0000-0000-0000C0230000}"/>
    <cellStyle name="계산 8 6 3 5" xfId="4568" xr:uid="{00000000-0005-0000-0000-0000C1230000}"/>
    <cellStyle name="계산 8 6 3 5 2" xfId="29784" xr:uid="{00000000-0005-0000-0000-0000C2230000}"/>
    <cellStyle name="계산 8 6 3 6" xfId="29780" xr:uid="{00000000-0005-0000-0000-0000C3230000}"/>
    <cellStyle name="계산 8 6 4" xfId="4569" xr:uid="{00000000-0005-0000-0000-0000C4230000}"/>
    <cellStyle name="계산 8 6 4 2" xfId="29785" xr:uid="{00000000-0005-0000-0000-0000C5230000}"/>
    <cellStyle name="계산 8 6 5" xfId="4570" xr:uid="{00000000-0005-0000-0000-0000C6230000}"/>
    <cellStyle name="계산 8 6 5 2" xfId="29786" xr:uid="{00000000-0005-0000-0000-0000C7230000}"/>
    <cellStyle name="계산 8 6 6" xfId="4571" xr:uid="{00000000-0005-0000-0000-0000C8230000}"/>
    <cellStyle name="계산 8 6 6 2" xfId="29787" xr:uid="{00000000-0005-0000-0000-0000C9230000}"/>
    <cellStyle name="계산 8 6 7" xfId="4572" xr:uid="{00000000-0005-0000-0000-0000CA230000}"/>
    <cellStyle name="계산 8 6 7 2" xfId="29788" xr:uid="{00000000-0005-0000-0000-0000CB230000}"/>
    <cellStyle name="계산 8 6 8" xfId="29774" xr:uid="{00000000-0005-0000-0000-0000CC230000}"/>
    <cellStyle name="계산 8 7" xfId="4573" xr:uid="{00000000-0005-0000-0000-0000CD230000}"/>
    <cellStyle name="계산 8 7 2" xfId="4574" xr:uid="{00000000-0005-0000-0000-0000CE230000}"/>
    <cellStyle name="계산 8 7 2 2" xfId="4575" xr:uid="{00000000-0005-0000-0000-0000CF230000}"/>
    <cellStyle name="계산 8 7 2 2 2" xfId="29791" xr:uid="{00000000-0005-0000-0000-0000D0230000}"/>
    <cellStyle name="계산 8 7 2 3" xfId="4576" xr:uid="{00000000-0005-0000-0000-0000D1230000}"/>
    <cellStyle name="계산 8 7 2 3 2" xfId="29792" xr:uid="{00000000-0005-0000-0000-0000D2230000}"/>
    <cellStyle name="계산 8 7 2 4" xfId="4577" xr:uid="{00000000-0005-0000-0000-0000D3230000}"/>
    <cellStyle name="계산 8 7 2 4 2" xfId="29793" xr:uid="{00000000-0005-0000-0000-0000D4230000}"/>
    <cellStyle name="계산 8 7 2 5" xfId="4578" xr:uid="{00000000-0005-0000-0000-0000D5230000}"/>
    <cellStyle name="계산 8 7 2 5 2" xfId="29794" xr:uid="{00000000-0005-0000-0000-0000D6230000}"/>
    <cellStyle name="계산 8 7 2 6" xfId="29790" xr:uid="{00000000-0005-0000-0000-0000D7230000}"/>
    <cellStyle name="계산 8 7 3" xfId="4579" xr:uid="{00000000-0005-0000-0000-0000D8230000}"/>
    <cellStyle name="계산 8 7 3 2" xfId="4580" xr:uid="{00000000-0005-0000-0000-0000D9230000}"/>
    <cellStyle name="계산 8 7 3 2 2" xfId="29796" xr:uid="{00000000-0005-0000-0000-0000DA230000}"/>
    <cellStyle name="계산 8 7 3 3" xfId="4581" xr:uid="{00000000-0005-0000-0000-0000DB230000}"/>
    <cellStyle name="계산 8 7 3 3 2" xfId="29797" xr:uid="{00000000-0005-0000-0000-0000DC230000}"/>
    <cellStyle name="계산 8 7 3 4" xfId="4582" xr:uid="{00000000-0005-0000-0000-0000DD230000}"/>
    <cellStyle name="계산 8 7 3 4 2" xfId="29798" xr:uid="{00000000-0005-0000-0000-0000DE230000}"/>
    <cellStyle name="계산 8 7 3 5" xfId="4583" xr:uid="{00000000-0005-0000-0000-0000DF230000}"/>
    <cellStyle name="계산 8 7 3 5 2" xfId="29799" xr:uid="{00000000-0005-0000-0000-0000E0230000}"/>
    <cellStyle name="계산 8 7 3 6" xfId="29795" xr:uid="{00000000-0005-0000-0000-0000E1230000}"/>
    <cellStyle name="계산 8 7 4" xfId="4584" xr:uid="{00000000-0005-0000-0000-0000E2230000}"/>
    <cellStyle name="계산 8 7 4 2" xfId="29800" xr:uid="{00000000-0005-0000-0000-0000E3230000}"/>
    <cellStyle name="계산 8 7 5" xfId="4585" xr:uid="{00000000-0005-0000-0000-0000E4230000}"/>
    <cellStyle name="계산 8 7 5 2" xfId="29801" xr:uid="{00000000-0005-0000-0000-0000E5230000}"/>
    <cellStyle name="계산 8 7 6" xfId="4586" xr:uid="{00000000-0005-0000-0000-0000E6230000}"/>
    <cellStyle name="계산 8 7 6 2" xfId="29802" xr:uid="{00000000-0005-0000-0000-0000E7230000}"/>
    <cellStyle name="계산 8 7 7" xfId="4587" xr:uid="{00000000-0005-0000-0000-0000E8230000}"/>
    <cellStyle name="계산 8 7 7 2" xfId="29803" xr:uid="{00000000-0005-0000-0000-0000E9230000}"/>
    <cellStyle name="계산 8 7 8" xfId="29789" xr:uid="{00000000-0005-0000-0000-0000EA230000}"/>
    <cellStyle name="계산 8 8" xfId="4588" xr:uid="{00000000-0005-0000-0000-0000EB230000}"/>
    <cellStyle name="계산 8 8 2" xfId="4589" xr:uid="{00000000-0005-0000-0000-0000EC230000}"/>
    <cellStyle name="계산 8 8 2 2" xfId="4590" xr:uid="{00000000-0005-0000-0000-0000ED230000}"/>
    <cellStyle name="계산 8 8 2 2 2" xfId="29806" xr:uid="{00000000-0005-0000-0000-0000EE230000}"/>
    <cellStyle name="계산 8 8 2 3" xfId="4591" xr:uid="{00000000-0005-0000-0000-0000EF230000}"/>
    <cellStyle name="계산 8 8 2 3 2" xfId="29807" xr:uid="{00000000-0005-0000-0000-0000F0230000}"/>
    <cellStyle name="계산 8 8 2 4" xfId="4592" xr:uid="{00000000-0005-0000-0000-0000F1230000}"/>
    <cellStyle name="계산 8 8 2 4 2" xfId="29808" xr:uid="{00000000-0005-0000-0000-0000F2230000}"/>
    <cellStyle name="계산 8 8 2 5" xfId="4593" xr:uid="{00000000-0005-0000-0000-0000F3230000}"/>
    <cellStyle name="계산 8 8 2 5 2" xfId="29809" xr:uid="{00000000-0005-0000-0000-0000F4230000}"/>
    <cellStyle name="계산 8 8 2 6" xfId="29805" xr:uid="{00000000-0005-0000-0000-0000F5230000}"/>
    <cellStyle name="계산 8 8 3" xfId="4594" xr:uid="{00000000-0005-0000-0000-0000F6230000}"/>
    <cellStyle name="계산 8 8 3 2" xfId="4595" xr:uid="{00000000-0005-0000-0000-0000F7230000}"/>
    <cellStyle name="계산 8 8 3 2 2" xfId="29811" xr:uid="{00000000-0005-0000-0000-0000F8230000}"/>
    <cellStyle name="계산 8 8 3 3" xfId="4596" xr:uid="{00000000-0005-0000-0000-0000F9230000}"/>
    <cellStyle name="계산 8 8 3 3 2" xfId="29812" xr:uid="{00000000-0005-0000-0000-0000FA230000}"/>
    <cellStyle name="계산 8 8 3 4" xfId="4597" xr:uid="{00000000-0005-0000-0000-0000FB230000}"/>
    <cellStyle name="계산 8 8 3 4 2" xfId="29813" xr:uid="{00000000-0005-0000-0000-0000FC230000}"/>
    <cellStyle name="계산 8 8 3 5" xfId="4598" xr:uid="{00000000-0005-0000-0000-0000FD230000}"/>
    <cellStyle name="계산 8 8 3 5 2" xfId="29814" xr:uid="{00000000-0005-0000-0000-0000FE230000}"/>
    <cellStyle name="계산 8 8 3 6" xfId="29810" xr:uid="{00000000-0005-0000-0000-0000FF230000}"/>
    <cellStyle name="계산 8 8 4" xfId="4599" xr:uid="{00000000-0005-0000-0000-000000240000}"/>
    <cellStyle name="계산 8 8 4 2" xfId="29815" xr:uid="{00000000-0005-0000-0000-000001240000}"/>
    <cellStyle name="계산 8 8 5" xfId="4600" xr:uid="{00000000-0005-0000-0000-000002240000}"/>
    <cellStyle name="계산 8 8 5 2" xfId="29816" xr:uid="{00000000-0005-0000-0000-000003240000}"/>
    <cellStyle name="계산 8 8 6" xfId="4601" xr:uid="{00000000-0005-0000-0000-000004240000}"/>
    <cellStyle name="계산 8 8 6 2" xfId="29817" xr:uid="{00000000-0005-0000-0000-000005240000}"/>
    <cellStyle name="계산 8 8 7" xfId="4602" xr:uid="{00000000-0005-0000-0000-000006240000}"/>
    <cellStyle name="계산 8 8 7 2" xfId="29818" xr:uid="{00000000-0005-0000-0000-000007240000}"/>
    <cellStyle name="계산 8 8 8" xfId="29804" xr:uid="{00000000-0005-0000-0000-000008240000}"/>
    <cellStyle name="계산 8 9" xfId="4603" xr:uid="{00000000-0005-0000-0000-000009240000}"/>
    <cellStyle name="계산 8 9 2" xfId="4604" xr:uid="{00000000-0005-0000-0000-00000A240000}"/>
    <cellStyle name="계산 8 9 2 2" xfId="4605" xr:uid="{00000000-0005-0000-0000-00000B240000}"/>
    <cellStyle name="계산 8 9 2 2 2" xfId="29821" xr:uid="{00000000-0005-0000-0000-00000C240000}"/>
    <cellStyle name="계산 8 9 2 3" xfId="4606" xr:uid="{00000000-0005-0000-0000-00000D240000}"/>
    <cellStyle name="계산 8 9 2 3 2" xfId="29822" xr:uid="{00000000-0005-0000-0000-00000E240000}"/>
    <cellStyle name="계산 8 9 2 4" xfId="4607" xr:uid="{00000000-0005-0000-0000-00000F240000}"/>
    <cellStyle name="계산 8 9 2 4 2" xfId="29823" xr:uid="{00000000-0005-0000-0000-000010240000}"/>
    <cellStyle name="계산 8 9 2 5" xfId="4608" xr:uid="{00000000-0005-0000-0000-000011240000}"/>
    <cellStyle name="계산 8 9 2 5 2" xfId="29824" xr:uid="{00000000-0005-0000-0000-000012240000}"/>
    <cellStyle name="계산 8 9 2 6" xfId="29820" xr:uid="{00000000-0005-0000-0000-000013240000}"/>
    <cellStyle name="계산 8 9 3" xfId="4609" xr:uid="{00000000-0005-0000-0000-000014240000}"/>
    <cellStyle name="계산 8 9 3 2" xfId="4610" xr:uid="{00000000-0005-0000-0000-000015240000}"/>
    <cellStyle name="계산 8 9 3 2 2" xfId="29826" xr:uid="{00000000-0005-0000-0000-000016240000}"/>
    <cellStyle name="계산 8 9 3 3" xfId="4611" xr:uid="{00000000-0005-0000-0000-000017240000}"/>
    <cellStyle name="계산 8 9 3 3 2" xfId="29827" xr:uid="{00000000-0005-0000-0000-000018240000}"/>
    <cellStyle name="계산 8 9 3 4" xfId="4612" xr:uid="{00000000-0005-0000-0000-000019240000}"/>
    <cellStyle name="계산 8 9 3 4 2" xfId="29828" xr:uid="{00000000-0005-0000-0000-00001A240000}"/>
    <cellStyle name="계산 8 9 3 5" xfId="4613" xr:uid="{00000000-0005-0000-0000-00001B240000}"/>
    <cellStyle name="계산 8 9 3 5 2" xfId="29829" xr:uid="{00000000-0005-0000-0000-00001C240000}"/>
    <cellStyle name="계산 8 9 3 6" xfId="29825" xr:uid="{00000000-0005-0000-0000-00001D240000}"/>
    <cellStyle name="계산 8 9 4" xfId="4614" xr:uid="{00000000-0005-0000-0000-00001E240000}"/>
    <cellStyle name="계산 8 9 4 2" xfId="29830" xr:uid="{00000000-0005-0000-0000-00001F240000}"/>
    <cellStyle name="계산 8 9 5" xfId="4615" xr:uid="{00000000-0005-0000-0000-000020240000}"/>
    <cellStyle name="계산 8 9 5 2" xfId="29831" xr:uid="{00000000-0005-0000-0000-000021240000}"/>
    <cellStyle name="계산 8 9 6" xfId="4616" xr:uid="{00000000-0005-0000-0000-000022240000}"/>
    <cellStyle name="계산 8 9 6 2" xfId="29832" xr:uid="{00000000-0005-0000-0000-000023240000}"/>
    <cellStyle name="계산 8 9 7" xfId="4617" xr:uid="{00000000-0005-0000-0000-000024240000}"/>
    <cellStyle name="계산 8 9 7 2" xfId="29833" xr:uid="{00000000-0005-0000-0000-000025240000}"/>
    <cellStyle name="계산 8 9 8" xfId="29819" xr:uid="{00000000-0005-0000-0000-000026240000}"/>
    <cellStyle name="계산 9" xfId="4618" xr:uid="{00000000-0005-0000-0000-000027240000}"/>
    <cellStyle name="계산 9 10" xfId="4619" xr:uid="{00000000-0005-0000-0000-000028240000}"/>
    <cellStyle name="계산 9 10 2" xfId="4620" xr:uid="{00000000-0005-0000-0000-000029240000}"/>
    <cellStyle name="계산 9 10 2 2" xfId="4621" xr:uid="{00000000-0005-0000-0000-00002A240000}"/>
    <cellStyle name="계산 9 10 2 2 2" xfId="29837" xr:uid="{00000000-0005-0000-0000-00002B240000}"/>
    <cellStyle name="계산 9 10 2 3" xfId="4622" xr:uid="{00000000-0005-0000-0000-00002C240000}"/>
    <cellStyle name="계산 9 10 2 3 2" xfId="29838" xr:uid="{00000000-0005-0000-0000-00002D240000}"/>
    <cellStyle name="계산 9 10 2 4" xfId="4623" xr:uid="{00000000-0005-0000-0000-00002E240000}"/>
    <cellStyle name="계산 9 10 2 4 2" xfId="29839" xr:uid="{00000000-0005-0000-0000-00002F240000}"/>
    <cellStyle name="계산 9 10 2 5" xfId="4624" xr:uid="{00000000-0005-0000-0000-000030240000}"/>
    <cellStyle name="계산 9 10 2 5 2" xfId="29840" xr:uid="{00000000-0005-0000-0000-000031240000}"/>
    <cellStyle name="계산 9 10 2 6" xfId="29836" xr:uid="{00000000-0005-0000-0000-000032240000}"/>
    <cellStyle name="계산 9 10 3" xfId="4625" xr:uid="{00000000-0005-0000-0000-000033240000}"/>
    <cellStyle name="계산 9 10 3 2" xfId="4626" xr:uid="{00000000-0005-0000-0000-000034240000}"/>
    <cellStyle name="계산 9 10 3 2 2" xfId="29842" xr:uid="{00000000-0005-0000-0000-000035240000}"/>
    <cellStyle name="계산 9 10 3 3" xfId="4627" xr:uid="{00000000-0005-0000-0000-000036240000}"/>
    <cellStyle name="계산 9 10 3 3 2" xfId="29843" xr:uid="{00000000-0005-0000-0000-000037240000}"/>
    <cellStyle name="계산 9 10 3 4" xfId="4628" xr:uid="{00000000-0005-0000-0000-000038240000}"/>
    <cellStyle name="계산 9 10 3 4 2" xfId="29844" xr:uid="{00000000-0005-0000-0000-000039240000}"/>
    <cellStyle name="계산 9 10 3 5" xfId="4629" xr:uid="{00000000-0005-0000-0000-00003A240000}"/>
    <cellStyle name="계산 9 10 3 5 2" xfId="29845" xr:uid="{00000000-0005-0000-0000-00003B240000}"/>
    <cellStyle name="계산 9 10 3 6" xfId="29841" xr:uid="{00000000-0005-0000-0000-00003C240000}"/>
    <cellStyle name="계산 9 10 4" xfId="4630" xr:uid="{00000000-0005-0000-0000-00003D240000}"/>
    <cellStyle name="계산 9 10 4 2" xfId="29846" xr:uid="{00000000-0005-0000-0000-00003E240000}"/>
    <cellStyle name="계산 9 10 5" xfId="4631" xr:uid="{00000000-0005-0000-0000-00003F240000}"/>
    <cellStyle name="계산 9 10 5 2" xfId="29847" xr:uid="{00000000-0005-0000-0000-000040240000}"/>
    <cellStyle name="계산 9 10 6" xfId="4632" xr:uid="{00000000-0005-0000-0000-000041240000}"/>
    <cellStyle name="계산 9 10 6 2" xfId="29848" xr:uid="{00000000-0005-0000-0000-000042240000}"/>
    <cellStyle name="계산 9 10 7" xfId="4633" xr:uid="{00000000-0005-0000-0000-000043240000}"/>
    <cellStyle name="계산 9 10 7 2" xfId="29849" xr:uid="{00000000-0005-0000-0000-000044240000}"/>
    <cellStyle name="계산 9 10 8" xfId="29835" xr:uid="{00000000-0005-0000-0000-000045240000}"/>
    <cellStyle name="계산 9 11" xfId="4634" xr:uid="{00000000-0005-0000-0000-000046240000}"/>
    <cellStyle name="계산 9 11 2" xfId="4635" xr:uid="{00000000-0005-0000-0000-000047240000}"/>
    <cellStyle name="계산 9 11 2 2" xfId="29851" xr:uid="{00000000-0005-0000-0000-000048240000}"/>
    <cellStyle name="계산 9 11 3" xfId="4636" xr:uid="{00000000-0005-0000-0000-000049240000}"/>
    <cellStyle name="계산 9 11 3 2" xfId="29852" xr:uid="{00000000-0005-0000-0000-00004A240000}"/>
    <cellStyle name="계산 9 11 4" xfId="4637" xr:uid="{00000000-0005-0000-0000-00004B240000}"/>
    <cellStyle name="계산 9 11 4 2" xfId="29853" xr:uid="{00000000-0005-0000-0000-00004C240000}"/>
    <cellStyle name="계산 9 11 5" xfId="4638" xr:uid="{00000000-0005-0000-0000-00004D240000}"/>
    <cellStyle name="계산 9 11 5 2" xfId="29854" xr:uid="{00000000-0005-0000-0000-00004E240000}"/>
    <cellStyle name="계산 9 11 6" xfId="29850" xr:uid="{00000000-0005-0000-0000-00004F240000}"/>
    <cellStyle name="계산 9 12" xfId="4639" xr:uid="{00000000-0005-0000-0000-000050240000}"/>
    <cellStyle name="계산 9 12 2" xfId="4640" xr:uid="{00000000-0005-0000-0000-000051240000}"/>
    <cellStyle name="계산 9 12 2 2" xfId="29856" xr:uid="{00000000-0005-0000-0000-000052240000}"/>
    <cellStyle name="계산 9 12 3" xfId="4641" xr:uid="{00000000-0005-0000-0000-000053240000}"/>
    <cellStyle name="계산 9 12 3 2" xfId="29857" xr:uid="{00000000-0005-0000-0000-000054240000}"/>
    <cellStyle name="계산 9 12 4" xfId="4642" xr:uid="{00000000-0005-0000-0000-000055240000}"/>
    <cellStyle name="계산 9 12 4 2" xfId="29858" xr:uid="{00000000-0005-0000-0000-000056240000}"/>
    <cellStyle name="계산 9 12 5" xfId="4643" xr:uid="{00000000-0005-0000-0000-000057240000}"/>
    <cellStyle name="계산 9 12 5 2" xfId="29859" xr:uid="{00000000-0005-0000-0000-000058240000}"/>
    <cellStyle name="계산 9 12 6" xfId="29855" xr:uid="{00000000-0005-0000-0000-000059240000}"/>
    <cellStyle name="계산 9 13" xfId="4644" xr:uid="{00000000-0005-0000-0000-00005A240000}"/>
    <cellStyle name="계산 9 13 2" xfId="29860" xr:uid="{00000000-0005-0000-0000-00005B240000}"/>
    <cellStyle name="계산 9 14" xfId="4645" xr:uid="{00000000-0005-0000-0000-00005C240000}"/>
    <cellStyle name="계산 9 14 2" xfId="29861" xr:uid="{00000000-0005-0000-0000-00005D240000}"/>
    <cellStyle name="계산 9 15" xfId="4646" xr:uid="{00000000-0005-0000-0000-00005E240000}"/>
    <cellStyle name="계산 9 15 2" xfId="29862" xr:uid="{00000000-0005-0000-0000-00005F240000}"/>
    <cellStyle name="계산 9 16" xfId="4647" xr:uid="{00000000-0005-0000-0000-000060240000}"/>
    <cellStyle name="계산 9 16 2" xfId="29863" xr:uid="{00000000-0005-0000-0000-000061240000}"/>
    <cellStyle name="계산 9 17" xfId="29834" xr:uid="{00000000-0005-0000-0000-000062240000}"/>
    <cellStyle name="계산 9 2" xfId="4648" xr:uid="{00000000-0005-0000-0000-000063240000}"/>
    <cellStyle name="계산 9 2 2" xfId="4649" xr:uid="{00000000-0005-0000-0000-000064240000}"/>
    <cellStyle name="계산 9 2 2 2" xfId="4650" xr:uid="{00000000-0005-0000-0000-000065240000}"/>
    <cellStyle name="계산 9 2 2 2 2" xfId="4651" xr:uid="{00000000-0005-0000-0000-000066240000}"/>
    <cellStyle name="계산 9 2 2 2 2 2" xfId="29867" xr:uid="{00000000-0005-0000-0000-000067240000}"/>
    <cellStyle name="계산 9 2 2 2 3" xfId="4652" xr:uid="{00000000-0005-0000-0000-000068240000}"/>
    <cellStyle name="계산 9 2 2 2 3 2" xfId="29868" xr:uid="{00000000-0005-0000-0000-000069240000}"/>
    <cellStyle name="계산 9 2 2 2 4" xfId="4653" xr:uid="{00000000-0005-0000-0000-00006A240000}"/>
    <cellStyle name="계산 9 2 2 2 4 2" xfId="29869" xr:uid="{00000000-0005-0000-0000-00006B240000}"/>
    <cellStyle name="계산 9 2 2 2 5" xfId="4654" xr:uid="{00000000-0005-0000-0000-00006C240000}"/>
    <cellStyle name="계산 9 2 2 2 5 2" xfId="29870" xr:uid="{00000000-0005-0000-0000-00006D240000}"/>
    <cellStyle name="계산 9 2 2 2 6" xfId="29866" xr:uid="{00000000-0005-0000-0000-00006E240000}"/>
    <cellStyle name="계산 9 2 2 3" xfId="4655" xr:uid="{00000000-0005-0000-0000-00006F240000}"/>
    <cellStyle name="계산 9 2 2 3 2" xfId="29871" xr:uid="{00000000-0005-0000-0000-000070240000}"/>
    <cellStyle name="계산 9 2 2 4" xfId="4656" xr:uid="{00000000-0005-0000-0000-000071240000}"/>
    <cellStyle name="계산 9 2 2 4 2" xfId="29872" xr:uid="{00000000-0005-0000-0000-000072240000}"/>
    <cellStyle name="계산 9 2 2 5" xfId="4657" xr:uid="{00000000-0005-0000-0000-000073240000}"/>
    <cellStyle name="계산 9 2 2 5 2" xfId="29873" xr:uid="{00000000-0005-0000-0000-000074240000}"/>
    <cellStyle name="계산 9 2 2 6" xfId="4658" xr:uid="{00000000-0005-0000-0000-000075240000}"/>
    <cellStyle name="계산 9 2 2 6 2" xfId="29874" xr:uid="{00000000-0005-0000-0000-000076240000}"/>
    <cellStyle name="계산 9 2 2 7" xfId="29865" xr:uid="{00000000-0005-0000-0000-000077240000}"/>
    <cellStyle name="계산 9 2 3" xfId="4659" xr:uid="{00000000-0005-0000-0000-000078240000}"/>
    <cellStyle name="계산 9 2 3 2" xfId="4660" xr:uid="{00000000-0005-0000-0000-000079240000}"/>
    <cellStyle name="계산 9 2 3 2 2" xfId="29876" xr:uid="{00000000-0005-0000-0000-00007A240000}"/>
    <cellStyle name="계산 9 2 3 3" xfId="4661" xr:uid="{00000000-0005-0000-0000-00007B240000}"/>
    <cellStyle name="계산 9 2 3 3 2" xfId="29877" xr:uid="{00000000-0005-0000-0000-00007C240000}"/>
    <cellStyle name="계산 9 2 3 4" xfId="4662" xr:uid="{00000000-0005-0000-0000-00007D240000}"/>
    <cellStyle name="계산 9 2 3 4 2" xfId="29878" xr:uid="{00000000-0005-0000-0000-00007E240000}"/>
    <cellStyle name="계산 9 2 3 5" xfId="4663" xr:uid="{00000000-0005-0000-0000-00007F240000}"/>
    <cellStyle name="계산 9 2 3 5 2" xfId="29879" xr:uid="{00000000-0005-0000-0000-000080240000}"/>
    <cellStyle name="계산 9 2 3 6" xfId="29875" xr:uid="{00000000-0005-0000-0000-000081240000}"/>
    <cellStyle name="계산 9 2 4" xfId="4664" xr:uid="{00000000-0005-0000-0000-000082240000}"/>
    <cellStyle name="계산 9 2 4 2" xfId="4665" xr:uid="{00000000-0005-0000-0000-000083240000}"/>
    <cellStyle name="계산 9 2 4 2 2" xfId="29881" xr:uid="{00000000-0005-0000-0000-000084240000}"/>
    <cellStyle name="계산 9 2 4 3" xfId="29880" xr:uid="{00000000-0005-0000-0000-000085240000}"/>
    <cellStyle name="계산 9 2 5" xfId="4666" xr:uid="{00000000-0005-0000-0000-000086240000}"/>
    <cellStyle name="계산 9 2 5 2" xfId="4667" xr:uid="{00000000-0005-0000-0000-000087240000}"/>
    <cellStyle name="계산 9 2 5 2 2" xfId="29883" xr:uid="{00000000-0005-0000-0000-000088240000}"/>
    <cellStyle name="계산 9 2 5 3" xfId="29882" xr:uid="{00000000-0005-0000-0000-000089240000}"/>
    <cellStyle name="계산 9 2 6" xfId="4668" xr:uid="{00000000-0005-0000-0000-00008A240000}"/>
    <cellStyle name="계산 9 2 6 2" xfId="4669" xr:uid="{00000000-0005-0000-0000-00008B240000}"/>
    <cellStyle name="계산 9 2 6 2 2" xfId="29885" xr:uid="{00000000-0005-0000-0000-00008C240000}"/>
    <cellStyle name="계산 9 2 6 3" xfId="29884" xr:uid="{00000000-0005-0000-0000-00008D240000}"/>
    <cellStyle name="계산 9 2 7" xfId="4670" xr:uid="{00000000-0005-0000-0000-00008E240000}"/>
    <cellStyle name="계산 9 2 7 2" xfId="29886" xr:uid="{00000000-0005-0000-0000-00008F240000}"/>
    <cellStyle name="계산 9 2 8" xfId="29864" xr:uid="{00000000-0005-0000-0000-000090240000}"/>
    <cellStyle name="계산 9 3" xfId="4671" xr:uid="{00000000-0005-0000-0000-000091240000}"/>
    <cellStyle name="계산 9 3 2" xfId="4672" xr:uid="{00000000-0005-0000-0000-000092240000}"/>
    <cellStyle name="계산 9 3 2 2" xfId="4673" xr:uid="{00000000-0005-0000-0000-000093240000}"/>
    <cellStyle name="계산 9 3 2 2 2" xfId="4674" xr:uid="{00000000-0005-0000-0000-000094240000}"/>
    <cellStyle name="계산 9 3 2 2 2 2" xfId="29890" xr:uid="{00000000-0005-0000-0000-000095240000}"/>
    <cellStyle name="계산 9 3 2 2 3" xfId="4675" xr:uid="{00000000-0005-0000-0000-000096240000}"/>
    <cellStyle name="계산 9 3 2 2 3 2" xfId="29891" xr:uid="{00000000-0005-0000-0000-000097240000}"/>
    <cellStyle name="계산 9 3 2 2 4" xfId="4676" xr:uid="{00000000-0005-0000-0000-000098240000}"/>
    <cellStyle name="계산 9 3 2 2 4 2" xfId="29892" xr:uid="{00000000-0005-0000-0000-000099240000}"/>
    <cellStyle name="계산 9 3 2 2 5" xfId="4677" xr:uid="{00000000-0005-0000-0000-00009A240000}"/>
    <cellStyle name="계산 9 3 2 2 5 2" xfId="29893" xr:uid="{00000000-0005-0000-0000-00009B240000}"/>
    <cellStyle name="계산 9 3 2 2 6" xfId="29889" xr:uid="{00000000-0005-0000-0000-00009C240000}"/>
    <cellStyle name="계산 9 3 2 3" xfId="4678" xr:uid="{00000000-0005-0000-0000-00009D240000}"/>
    <cellStyle name="계산 9 3 2 3 2" xfId="29894" xr:uid="{00000000-0005-0000-0000-00009E240000}"/>
    <cellStyle name="계산 9 3 2 4" xfId="4679" xr:uid="{00000000-0005-0000-0000-00009F240000}"/>
    <cellStyle name="계산 9 3 2 4 2" xfId="29895" xr:uid="{00000000-0005-0000-0000-0000A0240000}"/>
    <cellStyle name="계산 9 3 2 5" xfId="4680" xr:uid="{00000000-0005-0000-0000-0000A1240000}"/>
    <cellStyle name="계산 9 3 2 5 2" xfId="29896" xr:uid="{00000000-0005-0000-0000-0000A2240000}"/>
    <cellStyle name="계산 9 3 2 6" xfId="4681" xr:uid="{00000000-0005-0000-0000-0000A3240000}"/>
    <cellStyle name="계산 9 3 2 6 2" xfId="29897" xr:uid="{00000000-0005-0000-0000-0000A4240000}"/>
    <cellStyle name="계산 9 3 2 7" xfId="29888" xr:uid="{00000000-0005-0000-0000-0000A5240000}"/>
    <cellStyle name="계산 9 3 3" xfId="4682" xr:uid="{00000000-0005-0000-0000-0000A6240000}"/>
    <cellStyle name="계산 9 3 3 2" xfId="4683" xr:uid="{00000000-0005-0000-0000-0000A7240000}"/>
    <cellStyle name="계산 9 3 3 2 2" xfId="29899" xr:uid="{00000000-0005-0000-0000-0000A8240000}"/>
    <cellStyle name="계산 9 3 3 3" xfId="4684" xr:uid="{00000000-0005-0000-0000-0000A9240000}"/>
    <cellStyle name="계산 9 3 3 3 2" xfId="29900" xr:uid="{00000000-0005-0000-0000-0000AA240000}"/>
    <cellStyle name="계산 9 3 3 4" xfId="4685" xr:uid="{00000000-0005-0000-0000-0000AB240000}"/>
    <cellStyle name="계산 9 3 3 4 2" xfId="29901" xr:uid="{00000000-0005-0000-0000-0000AC240000}"/>
    <cellStyle name="계산 9 3 3 5" xfId="4686" xr:uid="{00000000-0005-0000-0000-0000AD240000}"/>
    <cellStyle name="계산 9 3 3 5 2" xfId="29902" xr:uid="{00000000-0005-0000-0000-0000AE240000}"/>
    <cellStyle name="계산 9 3 3 6" xfId="29898" xr:uid="{00000000-0005-0000-0000-0000AF240000}"/>
    <cellStyle name="계산 9 3 4" xfId="4687" xr:uid="{00000000-0005-0000-0000-0000B0240000}"/>
    <cellStyle name="계산 9 3 4 2" xfId="4688" xr:uid="{00000000-0005-0000-0000-0000B1240000}"/>
    <cellStyle name="계산 9 3 4 2 2" xfId="29904" xr:uid="{00000000-0005-0000-0000-0000B2240000}"/>
    <cellStyle name="계산 9 3 4 3" xfId="29903" xr:uid="{00000000-0005-0000-0000-0000B3240000}"/>
    <cellStyle name="계산 9 3 5" xfId="4689" xr:uid="{00000000-0005-0000-0000-0000B4240000}"/>
    <cellStyle name="계산 9 3 5 2" xfId="4690" xr:uid="{00000000-0005-0000-0000-0000B5240000}"/>
    <cellStyle name="계산 9 3 5 2 2" xfId="29906" xr:uid="{00000000-0005-0000-0000-0000B6240000}"/>
    <cellStyle name="계산 9 3 5 3" xfId="29905" xr:uid="{00000000-0005-0000-0000-0000B7240000}"/>
    <cellStyle name="계산 9 3 6" xfId="4691" xr:uid="{00000000-0005-0000-0000-0000B8240000}"/>
    <cellStyle name="계산 9 3 6 2" xfId="4692" xr:uid="{00000000-0005-0000-0000-0000B9240000}"/>
    <cellStyle name="계산 9 3 6 2 2" xfId="29908" xr:uid="{00000000-0005-0000-0000-0000BA240000}"/>
    <cellStyle name="계산 9 3 6 3" xfId="29907" xr:uid="{00000000-0005-0000-0000-0000BB240000}"/>
    <cellStyle name="계산 9 3 7" xfId="4693" xr:uid="{00000000-0005-0000-0000-0000BC240000}"/>
    <cellStyle name="계산 9 3 7 2" xfId="29909" xr:uid="{00000000-0005-0000-0000-0000BD240000}"/>
    <cellStyle name="계산 9 3 8" xfId="29887" xr:uid="{00000000-0005-0000-0000-0000BE240000}"/>
    <cellStyle name="계산 9 4" xfId="4694" xr:uid="{00000000-0005-0000-0000-0000BF240000}"/>
    <cellStyle name="계산 9 4 2" xfId="4695" xr:uid="{00000000-0005-0000-0000-0000C0240000}"/>
    <cellStyle name="계산 9 4 2 2" xfId="4696" xr:uid="{00000000-0005-0000-0000-0000C1240000}"/>
    <cellStyle name="계산 9 4 2 2 2" xfId="29912" xr:uid="{00000000-0005-0000-0000-0000C2240000}"/>
    <cellStyle name="계산 9 4 2 3" xfId="4697" xr:uid="{00000000-0005-0000-0000-0000C3240000}"/>
    <cellStyle name="계산 9 4 2 3 2" xfId="29913" xr:uid="{00000000-0005-0000-0000-0000C4240000}"/>
    <cellStyle name="계산 9 4 2 4" xfId="4698" xr:uid="{00000000-0005-0000-0000-0000C5240000}"/>
    <cellStyle name="계산 9 4 2 4 2" xfId="29914" xr:uid="{00000000-0005-0000-0000-0000C6240000}"/>
    <cellStyle name="계산 9 4 2 5" xfId="4699" xr:uid="{00000000-0005-0000-0000-0000C7240000}"/>
    <cellStyle name="계산 9 4 2 5 2" xfId="29915" xr:uid="{00000000-0005-0000-0000-0000C8240000}"/>
    <cellStyle name="계산 9 4 2 6" xfId="29911" xr:uid="{00000000-0005-0000-0000-0000C9240000}"/>
    <cellStyle name="계산 9 4 3" xfId="4700" xr:uid="{00000000-0005-0000-0000-0000CA240000}"/>
    <cellStyle name="계산 9 4 3 2" xfId="4701" xr:uid="{00000000-0005-0000-0000-0000CB240000}"/>
    <cellStyle name="계산 9 4 3 2 2" xfId="29917" xr:uid="{00000000-0005-0000-0000-0000CC240000}"/>
    <cellStyle name="계산 9 4 3 3" xfId="4702" xr:uid="{00000000-0005-0000-0000-0000CD240000}"/>
    <cellStyle name="계산 9 4 3 3 2" xfId="29918" xr:uid="{00000000-0005-0000-0000-0000CE240000}"/>
    <cellStyle name="계산 9 4 3 4" xfId="4703" xr:uid="{00000000-0005-0000-0000-0000CF240000}"/>
    <cellStyle name="계산 9 4 3 4 2" xfId="29919" xr:uid="{00000000-0005-0000-0000-0000D0240000}"/>
    <cellStyle name="계산 9 4 3 5" xfId="4704" xr:uid="{00000000-0005-0000-0000-0000D1240000}"/>
    <cellStyle name="계산 9 4 3 5 2" xfId="29920" xr:uid="{00000000-0005-0000-0000-0000D2240000}"/>
    <cellStyle name="계산 9 4 3 6" xfId="29916" xr:uid="{00000000-0005-0000-0000-0000D3240000}"/>
    <cellStyle name="계산 9 4 4" xfId="4705" xr:uid="{00000000-0005-0000-0000-0000D4240000}"/>
    <cellStyle name="계산 9 4 4 2" xfId="29921" xr:uid="{00000000-0005-0000-0000-0000D5240000}"/>
    <cellStyle name="계산 9 4 5" xfId="4706" xr:uid="{00000000-0005-0000-0000-0000D6240000}"/>
    <cellStyle name="계산 9 4 5 2" xfId="29922" xr:uid="{00000000-0005-0000-0000-0000D7240000}"/>
    <cellStyle name="계산 9 4 6" xfId="4707" xr:uid="{00000000-0005-0000-0000-0000D8240000}"/>
    <cellStyle name="계산 9 4 6 2" xfId="29923" xr:uid="{00000000-0005-0000-0000-0000D9240000}"/>
    <cellStyle name="계산 9 4 7" xfId="4708" xr:uid="{00000000-0005-0000-0000-0000DA240000}"/>
    <cellStyle name="계산 9 4 7 2" xfId="29924" xr:uid="{00000000-0005-0000-0000-0000DB240000}"/>
    <cellStyle name="계산 9 4 8" xfId="29910" xr:uid="{00000000-0005-0000-0000-0000DC240000}"/>
    <cellStyle name="계산 9 5" xfId="4709" xr:uid="{00000000-0005-0000-0000-0000DD240000}"/>
    <cellStyle name="계산 9 5 2" xfId="4710" xr:uid="{00000000-0005-0000-0000-0000DE240000}"/>
    <cellStyle name="계산 9 5 2 2" xfId="4711" xr:uid="{00000000-0005-0000-0000-0000DF240000}"/>
    <cellStyle name="계산 9 5 2 2 2" xfId="29927" xr:uid="{00000000-0005-0000-0000-0000E0240000}"/>
    <cellStyle name="계산 9 5 2 3" xfId="4712" xr:uid="{00000000-0005-0000-0000-0000E1240000}"/>
    <cellStyle name="계산 9 5 2 3 2" xfId="29928" xr:uid="{00000000-0005-0000-0000-0000E2240000}"/>
    <cellStyle name="계산 9 5 2 4" xfId="4713" xr:uid="{00000000-0005-0000-0000-0000E3240000}"/>
    <cellStyle name="계산 9 5 2 4 2" xfId="29929" xr:uid="{00000000-0005-0000-0000-0000E4240000}"/>
    <cellStyle name="계산 9 5 2 5" xfId="4714" xr:uid="{00000000-0005-0000-0000-0000E5240000}"/>
    <cellStyle name="계산 9 5 2 5 2" xfId="29930" xr:uid="{00000000-0005-0000-0000-0000E6240000}"/>
    <cellStyle name="계산 9 5 2 6" xfId="29926" xr:uid="{00000000-0005-0000-0000-0000E7240000}"/>
    <cellStyle name="계산 9 5 3" xfId="4715" xr:uid="{00000000-0005-0000-0000-0000E8240000}"/>
    <cellStyle name="계산 9 5 3 2" xfId="4716" xr:uid="{00000000-0005-0000-0000-0000E9240000}"/>
    <cellStyle name="계산 9 5 3 2 2" xfId="29932" xr:uid="{00000000-0005-0000-0000-0000EA240000}"/>
    <cellStyle name="계산 9 5 3 3" xfId="4717" xr:uid="{00000000-0005-0000-0000-0000EB240000}"/>
    <cellStyle name="계산 9 5 3 3 2" xfId="29933" xr:uid="{00000000-0005-0000-0000-0000EC240000}"/>
    <cellStyle name="계산 9 5 3 4" xfId="4718" xr:uid="{00000000-0005-0000-0000-0000ED240000}"/>
    <cellStyle name="계산 9 5 3 4 2" xfId="29934" xr:uid="{00000000-0005-0000-0000-0000EE240000}"/>
    <cellStyle name="계산 9 5 3 5" xfId="4719" xr:uid="{00000000-0005-0000-0000-0000EF240000}"/>
    <cellStyle name="계산 9 5 3 5 2" xfId="29935" xr:uid="{00000000-0005-0000-0000-0000F0240000}"/>
    <cellStyle name="계산 9 5 3 6" xfId="29931" xr:uid="{00000000-0005-0000-0000-0000F1240000}"/>
    <cellStyle name="계산 9 5 4" xfId="4720" xr:uid="{00000000-0005-0000-0000-0000F2240000}"/>
    <cellStyle name="계산 9 5 4 2" xfId="29936" xr:uid="{00000000-0005-0000-0000-0000F3240000}"/>
    <cellStyle name="계산 9 5 5" xfId="4721" xr:uid="{00000000-0005-0000-0000-0000F4240000}"/>
    <cellStyle name="계산 9 5 5 2" xfId="29937" xr:uid="{00000000-0005-0000-0000-0000F5240000}"/>
    <cellStyle name="계산 9 5 6" xfId="4722" xr:uid="{00000000-0005-0000-0000-0000F6240000}"/>
    <cellStyle name="계산 9 5 6 2" xfId="29938" xr:uid="{00000000-0005-0000-0000-0000F7240000}"/>
    <cellStyle name="계산 9 5 7" xfId="4723" xr:uid="{00000000-0005-0000-0000-0000F8240000}"/>
    <cellStyle name="계산 9 5 7 2" xfId="29939" xr:uid="{00000000-0005-0000-0000-0000F9240000}"/>
    <cellStyle name="계산 9 5 8" xfId="29925" xr:uid="{00000000-0005-0000-0000-0000FA240000}"/>
    <cellStyle name="계산 9 6" xfId="4724" xr:uid="{00000000-0005-0000-0000-0000FB240000}"/>
    <cellStyle name="계산 9 6 2" xfId="4725" xr:uid="{00000000-0005-0000-0000-0000FC240000}"/>
    <cellStyle name="계산 9 6 2 2" xfId="4726" xr:uid="{00000000-0005-0000-0000-0000FD240000}"/>
    <cellStyle name="계산 9 6 2 2 2" xfId="29942" xr:uid="{00000000-0005-0000-0000-0000FE240000}"/>
    <cellStyle name="계산 9 6 2 3" xfId="4727" xr:uid="{00000000-0005-0000-0000-0000FF240000}"/>
    <cellStyle name="계산 9 6 2 3 2" xfId="29943" xr:uid="{00000000-0005-0000-0000-000000250000}"/>
    <cellStyle name="계산 9 6 2 4" xfId="4728" xr:uid="{00000000-0005-0000-0000-000001250000}"/>
    <cellStyle name="계산 9 6 2 4 2" xfId="29944" xr:uid="{00000000-0005-0000-0000-000002250000}"/>
    <cellStyle name="계산 9 6 2 5" xfId="4729" xr:uid="{00000000-0005-0000-0000-000003250000}"/>
    <cellStyle name="계산 9 6 2 5 2" xfId="29945" xr:uid="{00000000-0005-0000-0000-000004250000}"/>
    <cellStyle name="계산 9 6 2 6" xfId="29941" xr:uid="{00000000-0005-0000-0000-000005250000}"/>
    <cellStyle name="계산 9 6 3" xfId="4730" xr:uid="{00000000-0005-0000-0000-000006250000}"/>
    <cellStyle name="계산 9 6 3 2" xfId="4731" xr:uid="{00000000-0005-0000-0000-000007250000}"/>
    <cellStyle name="계산 9 6 3 2 2" xfId="29947" xr:uid="{00000000-0005-0000-0000-000008250000}"/>
    <cellStyle name="계산 9 6 3 3" xfId="4732" xr:uid="{00000000-0005-0000-0000-000009250000}"/>
    <cellStyle name="계산 9 6 3 3 2" xfId="29948" xr:uid="{00000000-0005-0000-0000-00000A250000}"/>
    <cellStyle name="계산 9 6 3 4" xfId="4733" xr:uid="{00000000-0005-0000-0000-00000B250000}"/>
    <cellStyle name="계산 9 6 3 4 2" xfId="29949" xr:uid="{00000000-0005-0000-0000-00000C250000}"/>
    <cellStyle name="계산 9 6 3 5" xfId="4734" xr:uid="{00000000-0005-0000-0000-00000D250000}"/>
    <cellStyle name="계산 9 6 3 5 2" xfId="29950" xr:uid="{00000000-0005-0000-0000-00000E250000}"/>
    <cellStyle name="계산 9 6 3 6" xfId="29946" xr:uid="{00000000-0005-0000-0000-00000F250000}"/>
    <cellStyle name="계산 9 6 4" xfId="4735" xr:uid="{00000000-0005-0000-0000-000010250000}"/>
    <cellStyle name="계산 9 6 4 2" xfId="29951" xr:uid="{00000000-0005-0000-0000-000011250000}"/>
    <cellStyle name="계산 9 6 5" xfId="4736" xr:uid="{00000000-0005-0000-0000-000012250000}"/>
    <cellStyle name="계산 9 6 5 2" xfId="29952" xr:uid="{00000000-0005-0000-0000-000013250000}"/>
    <cellStyle name="계산 9 6 6" xfId="4737" xr:uid="{00000000-0005-0000-0000-000014250000}"/>
    <cellStyle name="계산 9 6 6 2" xfId="29953" xr:uid="{00000000-0005-0000-0000-000015250000}"/>
    <cellStyle name="계산 9 6 7" xfId="4738" xr:uid="{00000000-0005-0000-0000-000016250000}"/>
    <cellStyle name="계산 9 6 7 2" xfId="29954" xr:uid="{00000000-0005-0000-0000-000017250000}"/>
    <cellStyle name="계산 9 6 8" xfId="29940" xr:uid="{00000000-0005-0000-0000-000018250000}"/>
    <cellStyle name="계산 9 7" xfId="4739" xr:uid="{00000000-0005-0000-0000-000019250000}"/>
    <cellStyle name="계산 9 7 2" xfId="4740" xr:uid="{00000000-0005-0000-0000-00001A250000}"/>
    <cellStyle name="계산 9 7 2 2" xfId="4741" xr:uid="{00000000-0005-0000-0000-00001B250000}"/>
    <cellStyle name="계산 9 7 2 2 2" xfId="29957" xr:uid="{00000000-0005-0000-0000-00001C250000}"/>
    <cellStyle name="계산 9 7 2 3" xfId="4742" xr:uid="{00000000-0005-0000-0000-00001D250000}"/>
    <cellStyle name="계산 9 7 2 3 2" xfId="29958" xr:uid="{00000000-0005-0000-0000-00001E250000}"/>
    <cellStyle name="계산 9 7 2 4" xfId="4743" xr:uid="{00000000-0005-0000-0000-00001F250000}"/>
    <cellStyle name="계산 9 7 2 4 2" xfId="29959" xr:uid="{00000000-0005-0000-0000-000020250000}"/>
    <cellStyle name="계산 9 7 2 5" xfId="4744" xr:uid="{00000000-0005-0000-0000-000021250000}"/>
    <cellStyle name="계산 9 7 2 5 2" xfId="29960" xr:uid="{00000000-0005-0000-0000-000022250000}"/>
    <cellStyle name="계산 9 7 2 6" xfId="29956" xr:uid="{00000000-0005-0000-0000-000023250000}"/>
    <cellStyle name="계산 9 7 3" xfId="4745" xr:uid="{00000000-0005-0000-0000-000024250000}"/>
    <cellStyle name="계산 9 7 3 2" xfId="4746" xr:uid="{00000000-0005-0000-0000-000025250000}"/>
    <cellStyle name="계산 9 7 3 2 2" xfId="29962" xr:uid="{00000000-0005-0000-0000-000026250000}"/>
    <cellStyle name="계산 9 7 3 3" xfId="4747" xr:uid="{00000000-0005-0000-0000-000027250000}"/>
    <cellStyle name="계산 9 7 3 3 2" xfId="29963" xr:uid="{00000000-0005-0000-0000-000028250000}"/>
    <cellStyle name="계산 9 7 3 4" xfId="4748" xr:uid="{00000000-0005-0000-0000-000029250000}"/>
    <cellStyle name="계산 9 7 3 4 2" xfId="29964" xr:uid="{00000000-0005-0000-0000-00002A250000}"/>
    <cellStyle name="계산 9 7 3 5" xfId="4749" xr:uid="{00000000-0005-0000-0000-00002B250000}"/>
    <cellStyle name="계산 9 7 3 5 2" xfId="29965" xr:uid="{00000000-0005-0000-0000-00002C250000}"/>
    <cellStyle name="계산 9 7 3 6" xfId="29961" xr:uid="{00000000-0005-0000-0000-00002D250000}"/>
    <cellStyle name="계산 9 7 4" xfId="4750" xr:uid="{00000000-0005-0000-0000-00002E250000}"/>
    <cellStyle name="계산 9 7 4 2" xfId="29966" xr:uid="{00000000-0005-0000-0000-00002F250000}"/>
    <cellStyle name="계산 9 7 5" xfId="4751" xr:uid="{00000000-0005-0000-0000-000030250000}"/>
    <cellStyle name="계산 9 7 5 2" xfId="29967" xr:uid="{00000000-0005-0000-0000-000031250000}"/>
    <cellStyle name="계산 9 7 6" xfId="4752" xr:uid="{00000000-0005-0000-0000-000032250000}"/>
    <cellStyle name="계산 9 7 6 2" xfId="29968" xr:uid="{00000000-0005-0000-0000-000033250000}"/>
    <cellStyle name="계산 9 7 7" xfId="4753" xr:uid="{00000000-0005-0000-0000-000034250000}"/>
    <cellStyle name="계산 9 7 7 2" xfId="29969" xr:uid="{00000000-0005-0000-0000-000035250000}"/>
    <cellStyle name="계산 9 7 8" xfId="29955" xr:uid="{00000000-0005-0000-0000-000036250000}"/>
    <cellStyle name="계산 9 8" xfId="4754" xr:uid="{00000000-0005-0000-0000-000037250000}"/>
    <cellStyle name="계산 9 8 2" xfId="4755" xr:uid="{00000000-0005-0000-0000-000038250000}"/>
    <cellStyle name="계산 9 8 2 2" xfId="4756" xr:uid="{00000000-0005-0000-0000-000039250000}"/>
    <cellStyle name="계산 9 8 2 2 2" xfId="29972" xr:uid="{00000000-0005-0000-0000-00003A250000}"/>
    <cellStyle name="계산 9 8 2 3" xfId="4757" xr:uid="{00000000-0005-0000-0000-00003B250000}"/>
    <cellStyle name="계산 9 8 2 3 2" xfId="29973" xr:uid="{00000000-0005-0000-0000-00003C250000}"/>
    <cellStyle name="계산 9 8 2 4" xfId="4758" xr:uid="{00000000-0005-0000-0000-00003D250000}"/>
    <cellStyle name="계산 9 8 2 4 2" xfId="29974" xr:uid="{00000000-0005-0000-0000-00003E250000}"/>
    <cellStyle name="계산 9 8 2 5" xfId="4759" xr:uid="{00000000-0005-0000-0000-00003F250000}"/>
    <cellStyle name="계산 9 8 2 5 2" xfId="29975" xr:uid="{00000000-0005-0000-0000-000040250000}"/>
    <cellStyle name="계산 9 8 2 6" xfId="29971" xr:uid="{00000000-0005-0000-0000-000041250000}"/>
    <cellStyle name="계산 9 8 3" xfId="4760" xr:uid="{00000000-0005-0000-0000-000042250000}"/>
    <cellStyle name="계산 9 8 3 2" xfId="4761" xr:uid="{00000000-0005-0000-0000-000043250000}"/>
    <cellStyle name="계산 9 8 3 2 2" xfId="29977" xr:uid="{00000000-0005-0000-0000-000044250000}"/>
    <cellStyle name="계산 9 8 3 3" xfId="4762" xr:uid="{00000000-0005-0000-0000-000045250000}"/>
    <cellStyle name="계산 9 8 3 3 2" xfId="29978" xr:uid="{00000000-0005-0000-0000-000046250000}"/>
    <cellStyle name="계산 9 8 3 4" xfId="4763" xr:uid="{00000000-0005-0000-0000-000047250000}"/>
    <cellStyle name="계산 9 8 3 4 2" xfId="29979" xr:uid="{00000000-0005-0000-0000-000048250000}"/>
    <cellStyle name="계산 9 8 3 5" xfId="4764" xr:uid="{00000000-0005-0000-0000-000049250000}"/>
    <cellStyle name="계산 9 8 3 5 2" xfId="29980" xr:uid="{00000000-0005-0000-0000-00004A250000}"/>
    <cellStyle name="계산 9 8 3 6" xfId="29976" xr:uid="{00000000-0005-0000-0000-00004B250000}"/>
    <cellStyle name="계산 9 8 4" xfId="4765" xr:uid="{00000000-0005-0000-0000-00004C250000}"/>
    <cellStyle name="계산 9 8 4 2" xfId="29981" xr:uid="{00000000-0005-0000-0000-00004D250000}"/>
    <cellStyle name="계산 9 8 5" xfId="4766" xr:uid="{00000000-0005-0000-0000-00004E250000}"/>
    <cellStyle name="계산 9 8 5 2" xfId="29982" xr:uid="{00000000-0005-0000-0000-00004F250000}"/>
    <cellStyle name="계산 9 8 6" xfId="4767" xr:uid="{00000000-0005-0000-0000-000050250000}"/>
    <cellStyle name="계산 9 8 6 2" xfId="29983" xr:uid="{00000000-0005-0000-0000-000051250000}"/>
    <cellStyle name="계산 9 8 7" xfId="4768" xr:uid="{00000000-0005-0000-0000-000052250000}"/>
    <cellStyle name="계산 9 8 7 2" xfId="29984" xr:uid="{00000000-0005-0000-0000-000053250000}"/>
    <cellStyle name="계산 9 8 8" xfId="29970" xr:uid="{00000000-0005-0000-0000-000054250000}"/>
    <cellStyle name="계산 9 9" xfId="4769" xr:uid="{00000000-0005-0000-0000-000055250000}"/>
    <cellStyle name="계산 9 9 2" xfId="4770" xr:uid="{00000000-0005-0000-0000-000056250000}"/>
    <cellStyle name="계산 9 9 2 2" xfId="4771" xr:uid="{00000000-0005-0000-0000-000057250000}"/>
    <cellStyle name="계산 9 9 2 2 2" xfId="29987" xr:uid="{00000000-0005-0000-0000-000058250000}"/>
    <cellStyle name="계산 9 9 2 3" xfId="4772" xr:uid="{00000000-0005-0000-0000-000059250000}"/>
    <cellStyle name="계산 9 9 2 3 2" xfId="29988" xr:uid="{00000000-0005-0000-0000-00005A250000}"/>
    <cellStyle name="계산 9 9 2 4" xfId="4773" xr:uid="{00000000-0005-0000-0000-00005B250000}"/>
    <cellStyle name="계산 9 9 2 4 2" xfId="29989" xr:uid="{00000000-0005-0000-0000-00005C250000}"/>
    <cellStyle name="계산 9 9 2 5" xfId="4774" xr:uid="{00000000-0005-0000-0000-00005D250000}"/>
    <cellStyle name="계산 9 9 2 5 2" xfId="29990" xr:uid="{00000000-0005-0000-0000-00005E250000}"/>
    <cellStyle name="계산 9 9 2 6" xfId="29986" xr:uid="{00000000-0005-0000-0000-00005F250000}"/>
    <cellStyle name="계산 9 9 3" xfId="4775" xr:uid="{00000000-0005-0000-0000-000060250000}"/>
    <cellStyle name="계산 9 9 3 2" xfId="4776" xr:uid="{00000000-0005-0000-0000-000061250000}"/>
    <cellStyle name="계산 9 9 3 2 2" xfId="29992" xr:uid="{00000000-0005-0000-0000-000062250000}"/>
    <cellStyle name="계산 9 9 3 3" xfId="4777" xr:uid="{00000000-0005-0000-0000-000063250000}"/>
    <cellStyle name="계산 9 9 3 3 2" xfId="29993" xr:uid="{00000000-0005-0000-0000-000064250000}"/>
    <cellStyle name="계산 9 9 3 4" xfId="4778" xr:uid="{00000000-0005-0000-0000-000065250000}"/>
    <cellStyle name="계산 9 9 3 4 2" xfId="29994" xr:uid="{00000000-0005-0000-0000-000066250000}"/>
    <cellStyle name="계산 9 9 3 5" xfId="4779" xr:uid="{00000000-0005-0000-0000-000067250000}"/>
    <cellStyle name="계산 9 9 3 5 2" xfId="29995" xr:uid="{00000000-0005-0000-0000-000068250000}"/>
    <cellStyle name="계산 9 9 3 6" xfId="29991" xr:uid="{00000000-0005-0000-0000-000069250000}"/>
    <cellStyle name="계산 9 9 4" xfId="4780" xr:uid="{00000000-0005-0000-0000-00006A250000}"/>
    <cellStyle name="계산 9 9 4 2" xfId="29996" xr:uid="{00000000-0005-0000-0000-00006B250000}"/>
    <cellStyle name="계산 9 9 5" xfId="4781" xr:uid="{00000000-0005-0000-0000-00006C250000}"/>
    <cellStyle name="계산 9 9 5 2" xfId="29997" xr:uid="{00000000-0005-0000-0000-00006D250000}"/>
    <cellStyle name="계산 9 9 6" xfId="4782" xr:uid="{00000000-0005-0000-0000-00006E250000}"/>
    <cellStyle name="계산 9 9 6 2" xfId="29998" xr:uid="{00000000-0005-0000-0000-00006F250000}"/>
    <cellStyle name="계산 9 9 7" xfId="4783" xr:uid="{00000000-0005-0000-0000-000070250000}"/>
    <cellStyle name="계산 9 9 7 2" xfId="29999" xr:uid="{00000000-0005-0000-0000-000071250000}"/>
    <cellStyle name="계산 9 9 8" xfId="29985" xr:uid="{00000000-0005-0000-0000-000072250000}"/>
    <cellStyle name="나쁨 1" xfId="50546" xr:uid="{00000000-0005-0000-0000-000073250000}"/>
    <cellStyle name="나쁨 2" xfId="4784" xr:uid="{00000000-0005-0000-0000-000074250000}"/>
    <cellStyle name="나쁨 2 2" xfId="50547" xr:uid="{00000000-0005-0000-0000-000075250000}"/>
    <cellStyle name="나쁨 3" xfId="4785" xr:uid="{00000000-0005-0000-0000-000076250000}"/>
    <cellStyle name="나쁨 3 2" xfId="50548" xr:uid="{00000000-0005-0000-0000-000077250000}"/>
    <cellStyle name="나쁨 4" xfId="4786" xr:uid="{00000000-0005-0000-0000-000078250000}"/>
    <cellStyle name="나쁨 4 2" xfId="50549" xr:uid="{00000000-0005-0000-0000-000079250000}"/>
    <cellStyle name="나쁨 5" xfId="50550" xr:uid="{00000000-0005-0000-0000-00007A250000}"/>
    <cellStyle name="나쁨 6" xfId="50551" xr:uid="{00000000-0005-0000-0000-00007B250000}"/>
    <cellStyle name="나쁨 7" xfId="50552" xr:uid="{00000000-0005-0000-0000-00007C250000}"/>
    <cellStyle name="메모 1" xfId="50553" xr:uid="{00000000-0005-0000-0000-00007D250000}"/>
    <cellStyle name="메모 10" xfId="4787" xr:uid="{00000000-0005-0000-0000-00007E250000}"/>
    <cellStyle name="메모 10 10" xfId="4788" xr:uid="{00000000-0005-0000-0000-00007F250000}"/>
    <cellStyle name="메모 10 10 2" xfId="4789" xr:uid="{00000000-0005-0000-0000-000080250000}"/>
    <cellStyle name="메모 10 10 2 2" xfId="4790" xr:uid="{00000000-0005-0000-0000-000081250000}"/>
    <cellStyle name="메모 10 10 2 2 2" xfId="30003" xr:uid="{00000000-0005-0000-0000-000082250000}"/>
    <cellStyle name="메모 10 10 2 3" xfId="4791" xr:uid="{00000000-0005-0000-0000-000083250000}"/>
    <cellStyle name="메모 10 10 2 3 2" xfId="30004" xr:uid="{00000000-0005-0000-0000-000084250000}"/>
    <cellStyle name="메모 10 10 2 4" xfId="4792" xr:uid="{00000000-0005-0000-0000-000085250000}"/>
    <cellStyle name="메모 10 10 2 4 2" xfId="30005" xr:uid="{00000000-0005-0000-0000-000086250000}"/>
    <cellStyle name="메모 10 10 2 5" xfId="4793" xr:uid="{00000000-0005-0000-0000-000087250000}"/>
    <cellStyle name="메모 10 10 2 5 2" xfId="30006" xr:uid="{00000000-0005-0000-0000-000088250000}"/>
    <cellStyle name="메모 10 10 2 6" xfId="30002" xr:uid="{00000000-0005-0000-0000-000089250000}"/>
    <cellStyle name="메모 10 10 3" xfId="4794" xr:uid="{00000000-0005-0000-0000-00008A250000}"/>
    <cellStyle name="메모 10 10 3 2" xfId="30007" xr:uid="{00000000-0005-0000-0000-00008B250000}"/>
    <cellStyle name="메모 10 10 4" xfId="4795" xr:uid="{00000000-0005-0000-0000-00008C250000}"/>
    <cellStyle name="메모 10 10 4 2" xfId="30008" xr:uid="{00000000-0005-0000-0000-00008D250000}"/>
    <cellStyle name="메모 10 10 5" xfId="4796" xr:uid="{00000000-0005-0000-0000-00008E250000}"/>
    <cellStyle name="메모 10 10 5 2" xfId="30009" xr:uid="{00000000-0005-0000-0000-00008F250000}"/>
    <cellStyle name="메모 10 10 6" xfId="4797" xr:uid="{00000000-0005-0000-0000-000090250000}"/>
    <cellStyle name="메모 10 10 6 2" xfId="30010" xr:uid="{00000000-0005-0000-0000-000091250000}"/>
    <cellStyle name="메모 10 10 7" xfId="30001" xr:uid="{00000000-0005-0000-0000-000092250000}"/>
    <cellStyle name="메모 10 11" xfId="4798" xr:uid="{00000000-0005-0000-0000-000093250000}"/>
    <cellStyle name="메모 10 11 2" xfId="4799" xr:uid="{00000000-0005-0000-0000-000094250000}"/>
    <cellStyle name="메모 10 11 2 2" xfId="30012" xr:uid="{00000000-0005-0000-0000-000095250000}"/>
    <cellStyle name="메모 10 11 3" xfId="4800" xr:uid="{00000000-0005-0000-0000-000096250000}"/>
    <cellStyle name="메모 10 11 3 2" xfId="30013" xr:uid="{00000000-0005-0000-0000-000097250000}"/>
    <cellStyle name="메모 10 11 4" xfId="4801" xr:uid="{00000000-0005-0000-0000-000098250000}"/>
    <cellStyle name="메모 10 11 4 2" xfId="30014" xr:uid="{00000000-0005-0000-0000-000099250000}"/>
    <cellStyle name="메모 10 11 5" xfId="4802" xr:uid="{00000000-0005-0000-0000-00009A250000}"/>
    <cellStyle name="메모 10 11 5 2" xfId="30015" xr:uid="{00000000-0005-0000-0000-00009B250000}"/>
    <cellStyle name="메모 10 11 6" xfId="30011" xr:uid="{00000000-0005-0000-0000-00009C250000}"/>
    <cellStyle name="메모 10 12" xfId="4803" xr:uid="{00000000-0005-0000-0000-00009D250000}"/>
    <cellStyle name="메모 10 12 2" xfId="4804" xr:uid="{00000000-0005-0000-0000-00009E250000}"/>
    <cellStyle name="메모 10 12 2 2" xfId="30017" xr:uid="{00000000-0005-0000-0000-00009F250000}"/>
    <cellStyle name="메모 10 12 3" xfId="30016" xr:uid="{00000000-0005-0000-0000-0000A0250000}"/>
    <cellStyle name="메모 10 13" xfId="4805" xr:uid="{00000000-0005-0000-0000-0000A1250000}"/>
    <cellStyle name="메모 10 13 2" xfId="30018" xr:uid="{00000000-0005-0000-0000-0000A2250000}"/>
    <cellStyle name="메모 10 14" xfId="4806" xr:uid="{00000000-0005-0000-0000-0000A3250000}"/>
    <cellStyle name="메모 10 14 2" xfId="30019" xr:uid="{00000000-0005-0000-0000-0000A4250000}"/>
    <cellStyle name="메모 10 15" xfId="4807" xr:uid="{00000000-0005-0000-0000-0000A5250000}"/>
    <cellStyle name="메모 10 15 2" xfId="30020" xr:uid="{00000000-0005-0000-0000-0000A6250000}"/>
    <cellStyle name="메모 10 16" xfId="4808" xr:uid="{00000000-0005-0000-0000-0000A7250000}"/>
    <cellStyle name="메모 10 16 2" xfId="30021" xr:uid="{00000000-0005-0000-0000-0000A8250000}"/>
    <cellStyle name="메모 10 17" xfId="4809" xr:uid="{00000000-0005-0000-0000-0000A9250000}"/>
    <cellStyle name="메모 10 17 2" xfId="30022" xr:uid="{00000000-0005-0000-0000-0000AA250000}"/>
    <cellStyle name="메모 10 18" xfId="30000" xr:uid="{00000000-0005-0000-0000-0000AB250000}"/>
    <cellStyle name="메모 10 2" xfId="4810" xr:uid="{00000000-0005-0000-0000-0000AC250000}"/>
    <cellStyle name="메모 10 2 2" xfId="4811" xr:uid="{00000000-0005-0000-0000-0000AD250000}"/>
    <cellStyle name="메모 10 2 2 2" xfId="4812" xr:uid="{00000000-0005-0000-0000-0000AE250000}"/>
    <cellStyle name="메모 10 2 2 2 2" xfId="4813" xr:uid="{00000000-0005-0000-0000-0000AF250000}"/>
    <cellStyle name="메모 10 2 2 2 2 2" xfId="30026" xr:uid="{00000000-0005-0000-0000-0000B0250000}"/>
    <cellStyle name="메모 10 2 2 2 3" xfId="4814" xr:uid="{00000000-0005-0000-0000-0000B1250000}"/>
    <cellStyle name="메모 10 2 2 2 3 2" xfId="30027" xr:uid="{00000000-0005-0000-0000-0000B2250000}"/>
    <cellStyle name="메모 10 2 2 2 4" xfId="4815" xr:uid="{00000000-0005-0000-0000-0000B3250000}"/>
    <cellStyle name="메모 10 2 2 2 4 2" xfId="30028" xr:uid="{00000000-0005-0000-0000-0000B4250000}"/>
    <cellStyle name="메모 10 2 2 2 5" xfId="4816" xr:uid="{00000000-0005-0000-0000-0000B5250000}"/>
    <cellStyle name="메모 10 2 2 2 5 2" xfId="30029" xr:uid="{00000000-0005-0000-0000-0000B6250000}"/>
    <cellStyle name="메모 10 2 2 2 6" xfId="30025" xr:uid="{00000000-0005-0000-0000-0000B7250000}"/>
    <cellStyle name="메모 10 2 2 3" xfId="4817" xr:uid="{00000000-0005-0000-0000-0000B8250000}"/>
    <cellStyle name="메모 10 2 2 3 2" xfId="30030" xr:uid="{00000000-0005-0000-0000-0000B9250000}"/>
    <cellStyle name="메모 10 2 2 4" xfId="4818" xr:uid="{00000000-0005-0000-0000-0000BA250000}"/>
    <cellStyle name="메모 10 2 2 4 2" xfId="30031" xr:uid="{00000000-0005-0000-0000-0000BB250000}"/>
    <cellStyle name="메모 10 2 2 5" xfId="4819" xr:uid="{00000000-0005-0000-0000-0000BC250000}"/>
    <cellStyle name="메모 10 2 2 5 2" xfId="30032" xr:uid="{00000000-0005-0000-0000-0000BD250000}"/>
    <cellStyle name="메모 10 2 2 6" xfId="4820" xr:uid="{00000000-0005-0000-0000-0000BE250000}"/>
    <cellStyle name="메모 10 2 2 6 2" xfId="30033" xr:uid="{00000000-0005-0000-0000-0000BF250000}"/>
    <cellStyle name="메모 10 2 2 7" xfId="30024" xr:uid="{00000000-0005-0000-0000-0000C0250000}"/>
    <cellStyle name="메모 10 2 3" xfId="4821" xr:uid="{00000000-0005-0000-0000-0000C1250000}"/>
    <cellStyle name="메모 10 2 3 2" xfId="4822" xr:uid="{00000000-0005-0000-0000-0000C2250000}"/>
    <cellStyle name="메모 10 2 3 2 2" xfId="30035" xr:uid="{00000000-0005-0000-0000-0000C3250000}"/>
    <cellStyle name="메모 10 2 3 3" xfId="4823" xr:uid="{00000000-0005-0000-0000-0000C4250000}"/>
    <cellStyle name="메모 10 2 3 3 2" xfId="30036" xr:uid="{00000000-0005-0000-0000-0000C5250000}"/>
    <cellStyle name="메모 10 2 3 4" xfId="4824" xr:uid="{00000000-0005-0000-0000-0000C6250000}"/>
    <cellStyle name="메모 10 2 3 4 2" xfId="30037" xr:uid="{00000000-0005-0000-0000-0000C7250000}"/>
    <cellStyle name="메모 10 2 3 5" xfId="4825" xr:uid="{00000000-0005-0000-0000-0000C8250000}"/>
    <cellStyle name="메모 10 2 3 5 2" xfId="30038" xr:uid="{00000000-0005-0000-0000-0000C9250000}"/>
    <cellStyle name="메모 10 2 3 6" xfId="30034" xr:uid="{00000000-0005-0000-0000-0000CA250000}"/>
    <cellStyle name="메모 10 2 4" xfId="4826" xr:uid="{00000000-0005-0000-0000-0000CB250000}"/>
    <cellStyle name="메모 10 2 4 2" xfId="4827" xr:uid="{00000000-0005-0000-0000-0000CC250000}"/>
    <cellStyle name="메모 10 2 4 2 2" xfId="30040" xr:uid="{00000000-0005-0000-0000-0000CD250000}"/>
    <cellStyle name="메모 10 2 4 3" xfId="30039" xr:uid="{00000000-0005-0000-0000-0000CE250000}"/>
    <cellStyle name="메모 10 2 5" xfId="4828" xr:uid="{00000000-0005-0000-0000-0000CF250000}"/>
    <cellStyle name="메모 10 2 5 2" xfId="4829" xr:uid="{00000000-0005-0000-0000-0000D0250000}"/>
    <cellStyle name="메모 10 2 5 2 2" xfId="30042" xr:uid="{00000000-0005-0000-0000-0000D1250000}"/>
    <cellStyle name="메모 10 2 5 3" xfId="30041" xr:uid="{00000000-0005-0000-0000-0000D2250000}"/>
    <cellStyle name="메모 10 2 6" xfId="4830" xr:uid="{00000000-0005-0000-0000-0000D3250000}"/>
    <cellStyle name="메모 10 2 6 2" xfId="4831" xr:uid="{00000000-0005-0000-0000-0000D4250000}"/>
    <cellStyle name="메모 10 2 6 2 2" xfId="30044" xr:uid="{00000000-0005-0000-0000-0000D5250000}"/>
    <cellStyle name="메모 10 2 6 3" xfId="30043" xr:uid="{00000000-0005-0000-0000-0000D6250000}"/>
    <cellStyle name="메모 10 2 7" xfId="4832" xr:uid="{00000000-0005-0000-0000-0000D7250000}"/>
    <cellStyle name="메모 10 2 7 2" xfId="30045" xr:uid="{00000000-0005-0000-0000-0000D8250000}"/>
    <cellStyle name="메모 10 2 8" xfId="30023" xr:uid="{00000000-0005-0000-0000-0000D9250000}"/>
    <cellStyle name="메모 10 3" xfId="4833" xr:uid="{00000000-0005-0000-0000-0000DA250000}"/>
    <cellStyle name="메모 10 3 2" xfId="4834" xr:uid="{00000000-0005-0000-0000-0000DB250000}"/>
    <cellStyle name="메모 10 3 2 2" xfId="4835" xr:uid="{00000000-0005-0000-0000-0000DC250000}"/>
    <cellStyle name="메모 10 3 2 2 2" xfId="4836" xr:uid="{00000000-0005-0000-0000-0000DD250000}"/>
    <cellStyle name="메모 10 3 2 2 2 2" xfId="30049" xr:uid="{00000000-0005-0000-0000-0000DE250000}"/>
    <cellStyle name="메모 10 3 2 2 3" xfId="4837" xr:uid="{00000000-0005-0000-0000-0000DF250000}"/>
    <cellStyle name="메모 10 3 2 2 3 2" xfId="30050" xr:uid="{00000000-0005-0000-0000-0000E0250000}"/>
    <cellStyle name="메모 10 3 2 2 4" xfId="4838" xr:uid="{00000000-0005-0000-0000-0000E1250000}"/>
    <cellStyle name="메모 10 3 2 2 4 2" xfId="30051" xr:uid="{00000000-0005-0000-0000-0000E2250000}"/>
    <cellStyle name="메모 10 3 2 2 5" xfId="4839" xr:uid="{00000000-0005-0000-0000-0000E3250000}"/>
    <cellStyle name="메모 10 3 2 2 5 2" xfId="30052" xr:uid="{00000000-0005-0000-0000-0000E4250000}"/>
    <cellStyle name="메모 10 3 2 2 6" xfId="30048" xr:uid="{00000000-0005-0000-0000-0000E5250000}"/>
    <cellStyle name="메모 10 3 2 3" xfId="4840" xr:uid="{00000000-0005-0000-0000-0000E6250000}"/>
    <cellStyle name="메모 10 3 2 3 2" xfId="30053" xr:uid="{00000000-0005-0000-0000-0000E7250000}"/>
    <cellStyle name="메모 10 3 2 4" xfId="4841" xr:uid="{00000000-0005-0000-0000-0000E8250000}"/>
    <cellStyle name="메모 10 3 2 4 2" xfId="30054" xr:uid="{00000000-0005-0000-0000-0000E9250000}"/>
    <cellStyle name="메모 10 3 2 5" xfId="4842" xr:uid="{00000000-0005-0000-0000-0000EA250000}"/>
    <cellStyle name="메모 10 3 2 5 2" xfId="30055" xr:uid="{00000000-0005-0000-0000-0000EB250000}"/>
    <cellStyle name="메모 10 3 2 6" xfId="4843" xr:uid="{00000000-0005-0000-0000-0000EC250000}"/>
    <cellStyle name="메모 10 3 2 6 2" xfId="30056" xr:uid="{00000000-0005-0000-0000-0000ED250000}"/>
    <cellStyle name="메모 10 3 2 7" xfId="30047" xr:uid="{00000000-0005-0000-0000-0000EE250000}"/>
    <cellStyle name="메모 10 3 3" xfId="4844" xr:uid="{00000000-0005-0000-0000-0000EF250000}"/>
    <cellStyle name="메모 10 3 3 2" xfId="4845" xr:uid="{00000000-0005-0000-0000-0000F0250000}"/>
    <cellStyle name="메모 10 3 3 2 2" xfId="30058" xr:uid="{00000000-0005-0000-0000-0000F1250000}"/>
    <cellStyle name="메모 10 3 3 3" xfId="4846" xr:uid="{00000000-0005-0000-0000-0000F2250000}"/>
    <cellStyle name="메모 10 3 3 3 2" xfId="30059" xr:uid="{00000000-0005-0000-0000-0000F3250000}"/>
    <cellStyle name="메모 10 3 3 4" xfId="4847" xr:uid="{00000000-0005-0000-0000-0000F4250000}"/>
    <cellStyle name="메모 10 3 3 4 2" xfId="30060" xr:uid="{00000000-0005-0000-0000-0000F5250000}"/>
    <cellStyle name="메모 10 3 3 5" xfId="4848" xr:uid="{00000000-0005-0000-0000-0000F6250000}"/>
    <cellStyle name="메모 10 3 3 5 2" xfId="30061" xr:uid="{00000000-0005-0000-0000-0000F7250000}"/>
    <cellStyle name="메모 10 3 3 6" xfId="30057" xr:uid="{00000000-0005-0000-0000-0000F8250000}"/>
    <cellStyle name="메모 10 3 4" xfId="4849" xr:uid="{00000000-0005-0000-0000-0000F9250000}"/>
    <cellStyle name="메모 10 3 4 2" xfId="4850" xr:uid="{00000000-0005-0000-0000-0000FA250000}"/>
    <cellStyle name="메모 10 3 4 2 2" xfId="30063" xr:uid="{00000000-0005-0000-0000-0000FB250000}"/>
    <cellStyle name="메모 10 3 4 3" xfId="30062" xr:uid="{00000000-0005-0000-0000-0000FC250000}"/>
    <cellStyle name="메모 10 3 5" xfId="4851" xr:uid="{00000000-0005-0000-0000-0000FD250000}"/>
    <cellStyle name="메모 10 3 5 2" xfId="4852" xr:uid="{00000000-0005-0000-0000-0000FE250000}"/>
    <cellStyle name="메모 10 3 5 2 2" xfId="30065" xr:uid="{00000000-0005-0000-0000-0000FF250000}"/>
    <cellStyle name="메모 10 3 5 3" xfId="30064" xr:uid="{00000000-0005-0000-0000-000000260000}"/>
    <cellStyle name="메모 10 3 6" xfId="4853" xr:uid="{00000000-0005-0000-0000-000001260000}"/>
    <cellStyle name="메모 10 3 6 2" xfId="4854" xr:uid="{00000000-0005-0000-0000-000002260000}"/>
    <cellStyle name="메모 10 3 6 2 2" xfId="30067" xr:uid="{00000000-0005-0000-0000-000003260000}"/>
    <cellStyle name="메모 10 3 6 3" xfId="30066" xr:uid="{00000000-0005-0000-0000-000004260000}"/>
    <cellStyle name="메모 10 3 7" xfId="4855" xr:uid="{00000000-0005-0000-0000-000005260000}"/>
    <cellStyle name="메모 10 3 7 2" xfId="30068" xr:uid="{00000000-0005-0000-0000-000006260000}"/>
    <cellStyle name="메모 10 3 8" xfId="30046" xr:uid="{00000000-0005-0000-0000-000007260000}"/>
    <cellStyle name="메모 10 4" xfId="4856" xr:uid="{00000000-0005-0000-0000-000008260000}"/>
    <cellStyle name="메모 10 4 2" xfId="4857" xr:uid="{00000000-0005-0000-0000-000009260000}"/>
    <cellStyle name="메모 10 4 2 2" xfId="4858" xr:uid="{00000000-0005-0000-0000-00000A260000}"/>
    <cellStyle name="메모 10 4 2 2 2" xfId="30071" xr:uid="{00000000-0005-0000-0000-00000B260000}"/>
    <cellStyle name="메모 10 4 2 3" xfId="4859" xr:uid="{00000000-0005-0000-0000-00000C260000}"/>
    <cellStyle name="메모 10 4 2 3 2" xfId="30072" xr:uid="{00000000-0005-0000-0000-00000D260000}"/>
    <cellStyle name="메모 10 4 2 4" xfId="4860" xr:uid="{00000000-0005-0000-0000-00000E260000}"/>
    <cellStyle name="메모 10 4 2 4 2" xfId="30073" xr:uid="{00000000-0005-0000-0000-00000F260000}"/>
    <cellStyle name="메모 10 4 2 5" xfId="4861" xr:uid="{00000000-0005-0000-0000-000010260000}"/>
    <cellStyle name="메모 10 4 2 5 2" xfId="30074" xr:uid="{00000000-0005-0000-0000-000011260000}"/>
    <cellStyle name="메모 10 4 2 6" xfId="30070" xr:uid="{00000000-0005-0000-0000-000012260000}"/>
    <cellStyle name="메모 10 4 3" xfId="4862" xr:uid="{00000000-0005-0000-0000-000013260000}"/>
    <cellStyle name="메모 10 4 3 2" xfId="30075" xr:uid="{00000000-0005-0000-0000-000014260000}"/>
    <cellStyle name="메모 10 4 4" xfId="4863" xr:uid="{00000000-0005-0000-0000-000015260000}"/>
    <cellStyle name="메모 10 4 4 2" xfId="30076" xr:uid="{00000000-0005-0000-0000-000016260000}"/>
    <cellStyle name="메모 10 4 5" xfId="4864" xr:uid="{00000000-0005-0000-0000-000017260000}"/>
    <cellStyle name="메모 10 4 5 2" xfId="30077" xr:uid="{00000000-0005-0000-0000-000018260000}"/>
    <cellStyle name="메모 10 4 6" xfId="4865" xr:uid="{00000000-0005-0000-0000-000019260000}"/>
    <cellStyle name="메모 10 4 6 2" xfId="30078" xr:uid="{00000000-0005-0000-0000-00001A260000}"/>
    <cellStyle name="메모 10 4 7" xfId="30069" xr:uid="{00000000-0005-0000-0000-00001B260000}"/>
    <cellStyle name="메모 10 5" xfId="4866" xr:uid="{00000000-0005-0000-0000-00001C260000}"/>
    <cellStyle name="메모 10 5 2" xfId="4867" xr:uid="{00000000-0005-0000-0000-00001D260000}"/>
    <cellStyle name="메모 10 5 2 2" xfId="4868" xr:uid="{00000000-0005-0000-0000-00001E260000}"/>
    <cellStyle name="메모 10 5 2 2 2" xfId="30081" xr:uid="{00000000-0005-0000-0000-00001F260000}"/>
    <cellStyle name="메모 10 5 2 3" xfId="4869" xr:uid="{00000000-0005-0000-0000-000020260000}"/>
    <cellStyle name="메모 10 5 2 3 2" xfId="30082" xr:uid="{00000000-0005-0000-0000-000021260000}"/>
    <cellStyle name="메모 10 5 2 4" xfId="4870" xr:uid="{00000000-0005-0000-0000-000022260000}"/>
    <cellStyle name="메모 10 5 2 4 2" xfId="30083" xr:uid="{00000000-0005-0000-0000-000023260000}"/>
    <cellStyle name="메모 10 5 2 5" xfId="4871" xr:uid="{00000000-0005-0000-0000-000024260000}"/>
    <cellStyle name="메모 10 5 2 5 2" xfId="30084" xr:uid="{00000000-0005-0000-0000-000025260000}"/>
    <cellStyle name="메모 10 5 2 6" xfId="30080" xr:uid="{00000000-0005-0000-0000-000026260000}"/>
    <cellStyle name="메모 10 5 3" xfId="4872" xr:uid="{00000000-0005-0000-0000-000027260000}"/>
    <cellStyle name="메모 10 5 3 2" xfId="30085" xr:uid="{00000000-0005-0000-0000-000028260000}"/>
    <cellStyle name="메모 10 5 4" xfId="4873" xr:uid="{00000000-0005-0000-0000-000029260000}"/>
    <cellStyle name="메모 10 5 4 2" xfId="30086" xr:uid="{00000000-0005-0000-0000-00002A260000}"/>
    <cellStyle name="메모 10 5 5" xfId="4874" xr:uid="{00000000-0005-0000-0000-00002B260000}"/>
    <cellStyle name="메모 10 5 5 2" xfId="30087" xr:uid="{00000000-0005-0000-0000-00002C260000}"/>
    <cellStyle name="메모 10 5 6" xfId="4875" xr:uid="{00000000-0005-0000-0000-00002D260000}"/>
    <cellStyle name="메모 10 5 6 2" xfId="30088" xr:uid="{00000000-0005-0000-0000-00002E260000}"/>
    <cellStyle name="메모 10 5 7" xfId="30079" xr:uid="{00000000-0005-0000-0000-00002F260000}"/>
    <cellStyle name="메모 10 6" xfId="4876" xr:uid="{00000000-0005-0000-0000-000030260000}"/>
    <cellStyle name="메모 10 6 2" xfId="4877" xr:uid="{00000000-0005-0000-0000-000031260000}"/>
    <cellStyle name="메모 10 6 2 2" xfId="4878" xr:uid="{00000000-0005-0000-0000-000032260000}"/>
    <cellStyle name="메모 10 6 2 2 2" xfId="30091" xr:uid="{00000000-0005-0000-0000-000033260000}"/>
    <cellStyle name="메모 10 6 2 3" xfId="4879" xr:uid="{00000000-0005-0000-0000-000034260000}"/>
    <cellStyle name="메모 10 6 2 3 2" xfId="30092" xr:uid="{00000000-0005-0000-0000-000035260000}"/>
    <cellStyle name="메모 10 6 2 4" xfId="4880" xr:uid="{00000000-0005-0000-0000-000036260000}"/>
    <cellStyle name="메모 10 6 2 4 2" xfId="30093" xr:uid="{00000000-0005-0000-0000-000037260000}"/>
    <cellStyle name="메모 10 6 2 5" xfId="4881" xr:uid="{00000000-0005-0000-0000-000038260000}"/>
    <cellStyle name="메모 10 6 2 5 2" xfId="30094" xr:uid="{00000000-0005-0000-0000-000039260000}"/>
    <cellStyle name="메모 10 6 2 6" xfId="30090" xr:uid="{00000000-0005-0000-0000-00003A260000}"/>
    <cellStyle name="메모 10 6 3" xfId="4882" xr:uid="{00000000-0005-0000-0000-00003B260000}"/>
    <cellStyle name="메모 10 6 3 2" xfId="30095" xr:uid="{00000000-0005-0000-0000-00003C260000}"/>
    <cellStyle name="메모 10 6 4" xfId="4883" xr:uid="{00000000-0005-0000-0000-00003D260000}"/>
    <cellStyle name="메모 10 6 4 2" xfId="30096" xr:uid="{00000000-0005-0000-0000-00003E260000}"/>
    <cellStyle name="메모 10 6 5" xfId="4884" xr:uid="{00000000-0005-0000-0000-00003F260000}"/>
    <cellStyle name="메모 10 6 5 2" xfId="30097" xr:uid="{00000000-0005-0000-0000-000040260000}"/>
    <cellStyle name="메모 10 6 6" xfId="4885" xr:uid="{00000000-0005-0000-0000-000041260000}"/>
    <cellStyle name="메모 10 6 6 2" xfId="30098" xr:uid="{00000000-0005-0000-0000-000042260000}"/>
    <cellStyle name="메모 10 6 7" xfId="30089" xr:uid="{00000000-0005-0000-0000-000043260000}"/>
    <cellStyle name="메모 10 7" xfId="4886" xr:uid="{00000000-0005-0000-0000-000044260000}"/>
    <cellStyle name="메모 10 7 2" xfId="4887" xr:uid="{00000000-0005-0000-0000-000045260000}"/>
    <cellStyle name="메모 10 7 2 2" xfId="4888" xr:uid="{00000000-0005-0000-0000-000046260000}"/>
    <cellStyle name="메모 10 7 2 2 2" xfId="30101" xr:uid="{00000000-0005-0000-0000-000047260000}"/>
    <cellStyle name="메모 10 7 2 3" xfId="4889" xr:uid="{00000000-0005-0000-0000-000048260000}"/>
    <cellStyle name="메모 10 7 2 3 2" xfId="30102" xr:uid="{00000000-0005-0000-0000-000049260000}"/>
    <cellStyle name="메모 10 7 2 4" xfId="4890" xr:uid="{00000000-0005-0000-0000-00004A260000}"/>
    <cellStyle name="메모 10 7 2 4 2" xfId="30103" xr:uid="{00000000-0005-0000-0000-00004B260000}"/>
    <cellStyle name="메모 10 7 2 5" xfId="4891" xr:uid="{00000000-0005-0000-0000-00004C260000}"/>
    <cellStyle name="메모 10 7 2 5 2" xfId="30104" xr:uid="{00000000-0005-0000-0000-00004D260000}"/>
    <cellStyle name="메모 10 7 2 6" xfId="30100" xr:uid="{00000000-0005-0000-0000-00004E260000}"/>
    <cellStyle name="메모 10 7 3" xfId="4892" xr:uid="{00000000-0005-0000-0000-00004F260000}"/>
    <cellStyle name="메모 10 7 3 2" xfId="30105" xr:uid="{00000000-0005-0000-0000-000050260000}"/>
    <cellStyle name="메모 10 7 4" xfId="4893" xr:uid="{00000000-0005-0000-0000-000051260000}"/>
    <cellStyle name="메모 10 7 4 2" xfId="30106" xr:uid="{00000000-0005-0000-0000-000052260000}"/>
    <cellStyle name="메모 10 7 5" xfId="4894" xr:uid="{00000000-0005-0000-0000-000053260000}"/>
    <cellStyle name="메모 10 7 5 2" xfId="30107" xr:uid="{00000000-0005-0000-0000-000054260000}"/>
    <cellStyle name="메모 10 7 6" xfId="4895" xr:uid="{00000000-0005-0000-0000-000055260000}"/>
    <cellStyle name="메모 10 7 6 2" xfId="30108" xr:uid="{00000000-0005-0000-0000-000056260000}"/>
    <cellStyle name="메모 10 7 7" xfId="30099" xr:uid="{00000000-0005-0000-0000-000057260000}"/>
    <cellStyle name="메모 10 8" xfId="4896" xr:uid="{00000000-0005-0000-0000-000058260000}"/>
    <cellStyle name="메모 10 8 2" xfId="4897" xr:uid="{00000000-0005-0000-0000-000059260000}"/>
    <cellStyle name="메모 10 8 2 2" xfId="4898" xr:uid="{00000000-0005-0000-0000-00005A260000}"/>
    <cellStyle name="메모 10 8 2 2 2" xfId="30111" xr:uid="{00000000-0005-0000-0000-00005B260000}"/>
    <cellStyle name="메모 10 8 2 3" xfId="4899" xr:uid="{00000000-0005-0000-0000-00005C260000}"/>
    <cellStyle name="메모 10 8 2 3 2" xfId="30112" xr:uid="{00000000-0005-0000-0000-00005D260000}"/>
    <cellStyle name="메모 10 8 2 4" xfId="4900" xr:uid="{00000000-0005-0000-0000-00005E260000}"/>
    <cellStyle name="메모 10 8 2 4 2" xfId="30113" xr:uid="{00000000-0005-0000-0000-00005F260000}"/>
    <cellStyle name="메모 10 8 2 5" xfId="4901" xr:uid="{00000000-0005-0000-0000-000060260000}"/>
    <cellStyle name="메모 10 8 2 5 2" xfId="30114" xr:uid="{00000000-0005-0000-0000-000061260000}"/>
    <cellStyle name="메모 10 8 2 6" xfId="30110" xr:uid="{00000000-0005-0000-0000-000062260000}"/>
    <cellStyle name="메모 10 8 3" xfId="4902" xr:uid="{00000000-0005-0000-0000-000063260000}"/>
    <cellStyle name="메모 10 8 3 2" xfId="30115" xr:uid="{00000000-0005-0000-0000-000064260000}"/>
    <cellStyle name="메모 10 8 4" xfId="4903" xr:uid="{00000000-0005-0000-0000-000065260000}"/>
    <cellStyle name="메모 10 8 4 2" xfId="30116" xr:uid="{00000000-0005-0000-0000-000066260000}"/>
    <cellStyle name="메모 10 8 5" xfId="4904" xr:uid="{00000000-0005-0000-0000-000067260000}"/>
    <cellStyle name="메모 10 8 5 2" xfId="30117" xr:uid="{00000000-0005-0000-0000-000068260000}"/>
    <cellStyle name="메모 10 8 6" xfId="4905" xr:uid="{00000000-0005-0000-0000-000069260000}"/>
    <cellStyle name="메모 10 8 6 2" xfId="30118" xr:uid="{00000000-0005-0000-0000-00006A260000}"/>
    <cellStyle name="메모 10 8 7" xfId="30109" xr:uid="{00000000-0005-0000-0000-00006B260000}"/>
    <cellStyle name="메모 10 9" xfId="4906" xr:uid="{00000000-0005-0000-0000-00006C260000}"/>
    <cellStyle name="메모 10 9 2" xfId="4907" xr:uid="{00000000-0005-0000-0000-00006D260000}"/>
    <cellStyle name="메모 10 9 2 2" xfId="4908" xr:uid="{00000000-0005-0000-0000-00006E260000}"/>
    <cellStyle name="메모 10 9 2 2 2" xfId="30121" xr:uid="{00000000-0005-0000-0000-00006F260000}"/>
    <cellStyle name="메모 10 9 2 3" xfId="4909" xr:uid="{00000000-0005-0000-0000-000070260000}"/>
    <cellStyle name="메모 10 9 2 3 2" xfId="30122" xr:uid="{00000000-0005-0000-0000-000071260000}"/>
    <cellStyle name="메모 10 9 2 4" xfId="4910" xr:uid="{00000000-0005-0000-0000-000072260000}"/>
    <cellStyle name="메모 10 9 2 4 2" xfId="30123" xr:uid="{00000000-0005-0000-0000-000073260000}"/>
    <cellStyle name="메모 10 9 2 5" xfId="4911" xr:uid="{00000000-0005-0000-0000-000074260000}"/>
    <cellStyle name="메모 10 9 2 5 2" xfId="30124" xr:uid="{00000000-0005-0000-0000-000075260000}"/>
    <cellStyle name="메모 10 9 2 6" xfId="30120" xr:uid="{00000000-0005-0000-0000-000076260000}"/>
    <cellStyle name="메모 10 9 3" xfId="4912" xr:uid="{00000000-0005-0000-0000-000077260000}"/>
    <cellStyle name="메모 10 9 3 2" xfId="30125" xr:uid="{00000000-0005-0000-0000-000078260000}"/>
    <cellStyle name="메모 10 9 4" xfId="4913" xr:uid="{00000000-0005-0000-0000-000079260000}"/>
    <cellStyle name="메모 10 9 4 2" xfId="30126" xr:uid="{00000000-0005-0000-0000-00007A260000}"/>
    <cellStyle name="메모 10 9 5" xfId="4914" xr:uid="{00000000-0005-0000-0000-00007B260000}"/>
    <cellStyle name="메모 10 9 5 2" xfId="30127" xr:uid="{00000000-0005-0000-0000-00007C260000}"/>
    <cellStyle name="메모 10 9 6" xfId="4915" xr:uid="{00000000-0005-0000-0000-00007D260000}"/>
    <cellStyle name="메모 10 9 6 2" xfId="30128" xr:uid="{00000000-0005-0000-0000-00007E260000}"/>
    <cellStyle name="메모 10 9 7" xfId="30119" xr:uid="{00000000-0005-0000-0000-00007F260000}"/>
    <cellStyle name="메모 11" xfId="4916" xr:uid="{00000000-0005-0000-0000-000080260000}"/>
    <cellStyle name="메모 11 10" xfId="4917" xr:uid="{00000000-0005-0000-0000-000081260000}"/>
    <cellStyle name="메모 11 10 2" xfId="4918" xr:uid="{00000000-0005-0000-0000-000082260000}"/>
    <cellStyle name="메모 11 10 2 2" xfId="30131" xr:uid="{00000000-0005-0000-0000-000083260000}"/>
    <cellStyle name="메모 11 10 3" xfId="30130" xr:uid="{00000000-0005-0000-0000-000084260000}"/>
    <cellStyle name="메모 11 11" xfId="4919" xr:uid="{00000000-0005-0000-0000-000085260000}"/>
    <cellStyle name="메모 11 11 2" xfId="4920" xr:uid="{00000000-0005-0000-0000-000086260000}"/>
    <cellStyle name="메모 11 11 2 2" xfId="30133" xr:uid="{00000000-0005-0000-0000-000087260000}"/>
    <cellStyle name="메모 11 11 3" xfId="30132" xr:uid="{00000000-0005-0000-0000-000088260000}"/>
    <cellStyle name="메모 11 12" xfId="4921" xr:uid="{00000000-0005-0000-0000-000089260000}"/>
    <cellStyle name="메모 11 12 2" xfId="4922" xr:uid="{00000000-0005-0000-0000-00008A260000}"/>
    <cellStyle name="메모 11 12 2 2" xfId="30135" xr:uid="{00000000-0005-0000-0000-00008B260000}"/>
    <cellStyle name="메모 11 12 3" xfId="30134" xr:uid="{00000000-0005-0000-0000-00008C260000}"/>
    <cellStyle name="메모 11 13" xfId="4923" xr:uid="{00000000-0005-0000-0000-00008D260000}"/>
    <cellStyle name="메모 11 13 2" xfId="30136" xr:uid="{00000000-0005-0000-0000-00008E260000}"/>
    <cellStyle name="메모 11 14" xfId="30129" xr:uid="{00000000-0005-0000-0000-00008F260000}"/>
    <cellStyle name="메모 11 2" xfId="4924" xr:uid="{00000000-0005-0000-0000-000090260000}"/>
    <cellStyle name="메모 11 2 2" xfId="4925" xr:uid="{00000000-0005-0000-0000-000091260000}"/>
    <cellStyle name="메모 11 2 2 2" xfId="4926" xr:uid="{00000000-0005-0000-0000-000092260000}"/>
    <cellStyle name="메모 11 2 2 2 2" xfId="4927" xr:uid="{00000000-0005-0000-0000-000093260000}"/>
    <cellStyle name="메모 11 2 2 2 2 2" xfId="30140" xr:uid="{00000000-0005-0000-0000-000094260000}"/>
    <cellStyle name="메모 11 2 2 2 3" xfId="4928" xr:uid="{00000000-0005-0000-0000-000095260000}"/>
    <cellStyle name="메모 11 2 2 2 3 2" xfId="30141" xr:uid="{00000000-0005-0000-0000-000096260000}"/>
    <cellStyle name="메모 11 2 2 2 4" xfId="4929" xr:uid="{00000000-0005-0000-0000-000097260000}"/>
    <cellStyle name="메모 11 2 2 2 4 2" xfId="30142" xr:uid="{00000000-0005-0000-0000-000098260000}"/>
    <cellStyle name="메모 11 2 2 2 5" xfId="4930" xr:uid="{00000000-0005-0000-0000-000099260000}"/>
    <cellStyle name="메모 11 2 2 2 5 2" xfId="30143" xr:uid="{00000000-0005-0000-0000-00009A260000}"/>
    <cellStyle name="메모 11 2 2 2 6" xfId="30139" xr:uid="{00000000-0005-0000-0000-00009B260000}"/>
    <cellStyle name="메모 11 2 2 3" xfId="4931" xr:uid="{00000000-0005-0000-0000-00009C260000}"/>
    <cellStyle name="메모 11 2 2 3 2" xfId="30144" xr:uid="{00000000-0005-0000-0000-00009D260000}"/>
    <cellStyle name="메모 11 2 2 4" xfId="4932" xr:uid="{00000000-0005-0000-0000-00009E260000}"/>
    <cellStyle name="메모 11 2 2 4 2" xfId="30145" xr:uid="{00000000-0005-0000-0000-00009F260000}"/>
    <cellStyle name="메모 11 2 2 5" xfId="4933" xr:uid="{00000000-0005-0000-0000-0000A0260000}"/>
    <cellStyle name="메모 11 2 2 5 2" xfId="30146" xr:uid="{00000000-0005-0000-0000-0000A1260000}"/>
    <cellStyle name="메모 11 2 2 6" xfId="4934" xr:uid="{00000000-0005-0000-0000-0000A2260000}"/>
    <cellStyle name="메모 11 2 2 6 2" xfId="30147" xr:uid="{00000000-0005-0000-0000-0000A3260000}"/>
    <cellStyle name="메모 11 2 2 7" xfId="30138" xr:uid="{00000000-0005-0000-0000-0000A4260000}"/>
    <cellStyle name="메모 11 2 3" xfId="4935" xr:uid="{00000000-0005-0000-0000-0000A5260000}"/>
    <cellStyle name="메모 11 2 3 2" xfId="4936" xr:uid="{00000000-0005-0000-0000-0000A6260000}"/>
    <cellStyle name="메모 11 2 3 2 2" xfId="30149" xr:uid="{00000000-0005-0000-0000-0000A7260000}"/>
    <cellStyle name="메모 11 2 3 3" xfId="4937" xr:uid="{00000000-0005-0000-0000-0000A8260000}"/>
    <cellStyle name="메모 11 2 3 3 2" xfId="30150" xr:uid="{00000000-0005-0000-0000-0000A9260000}"/>
    <cellStyle name="메모 11 2 3 4" xfId="4938" xr:uid="{00000000-0005-0000-0000-0000AA260000}"/>
    <cellStyle name="메모 11 2 3 4 2" xfId="30151" xr:uid="{00000000-0005-0000-0000-0000AB260000}"/>
    <cellStyle name="메모 11 2 3 5" xfId="4939" xr:uid="{00000000-0005-0000-0000-0000AC260000}"/>
    <cellStyle name="메모 11 2 3 5 2" xfId="30152" xr:uid="{00000000-0005-0000-0000-0000AD260000}"/>
    <cellStyle name="메모 11 2 3 6" xfId="30148" xr:uid="{00000000-0005-0000-0000-0000AE260000}"/>
    <cellStyle name="메모 11 2 4" xfId="4940" xr:uid="{00000000-0005-0000-0000-0000AF260000}"/>
    <cellStyle name="메모 11 2 4 2" xfId="4941" xr:uid="{00000000-0005-0000-0000-0000B0260000}"/>
    <cellStyle name="메모 11 2 4 2 2" xfId="30154" xr:uid="{00000000-0005-0000-0000-0000B1260000}"/>
    <cellStyle name="메모 11 2 4 3" xfId="30153" xr:uid="{00000000-0005-0000-0000-0000B2260000}"/>
    <cellStyle name="메모 11 2 5" xfId="4942" xr:uid="{00000000-0005-0000-0000-0000B3260000}"/>
    <cellStyle name="메모 11 2 5 2" xfId="4943" xr:uid="{00000000-0005-0000-0000-0000B4260000}"/>
    <cellStyle name="메모 11 2 5 2 2" xfId="30156" xr:uid="{00000000-0005-0000-0000-0000B5260000}"/>
    <cellStyle name="메모 11 2 5 3" xfId="30155" xr:uid="{00000000-0005-0000-0000-0000B6260000}"/>
    <cellStyle name="메모 11 2 6" xfId="4944" xr:uid="{00000000-0005-0000-0000-0000B7260000}"/>
    <cellStyle name="메모 11 2 6 2" xfId="4945" xr:uid="{00000000-0005-0000-0000-0000B8260000}"/>
    <cellStyle name="메모 11 2 6 2 2" xfId="30158" xr:uid="{00000000-0005-0000-0000-0000B9260000}"/>
    <cellStyle name="메모 11 2 6 3" xfId="30157" xr:uid="{00000000-0005-0000-0000-0000BA260000}"/>
    <cellStyle name="메모 11 2 7" xfId="4946" xr:uid="{00000000-0005-0000-0000-0000BB260000}"/>
    <cellStyle name="메모 11 2 7 2" xfId="30159" xr:uid="{00000000-0005-0000-0000-0000BC260000}"/>
    <cellStyle name="메모 11 2 8" xfId="30137" xr:uid="{00000000-0005-0000-0000-0000BD260000}"/>
    <cellStyle name="메모 11 3" xfId="4947" xr:uid="{00000000-0005-0000-0000-0000BE260000}"/>
    <cellStyle name="메모 11 3 2" xfId="4948" xr:uid="{00000000-0005-0000-0000-0000BF260000}"/>
    <cellStyle name="메모 11 3 2 2" xfId="4949" xr:uid="{00000000-0005-0000-0000-0000C0260000}"/>
    <cellStyle name="메모 11 3 2 2 2" xfId="4950" xr:uid="{00000000-0005-0000-0000-0000C1260000}"/>
    <cellStyle name="메모 11 3 2 2 2 2" xfId="30163" xr:uid="{00000000-0005-0000-0000-0000C2260000}"/>
    <cellStyle name="메모 11 3 2 2 3" xfId="4951" xr:uid="{00000000-0005-0000-0000-0000C3260000}"/>
    <cellStyle name="메모 11 3 2 2 3 2" xfId="30164" xr:uid="{00000000-0005-0000-0000-0000C4260000}"/>
    <cellStyle name="메모 11 3 2 2 4" xfId="4952" xr:uid="{00000000-0005-0000-0000-0000C5260000}"/>
    <cellStyle name="메모 11 3 2 2 4 2" xfId="30165" xr:uid="{00000000-0005-0000-0000-0000C6260000}"/>
    <cellStyle name="메모 11 3 2 2 5" xfId="4953" xr:uid="{00000000-0005-0000-0000-0000C7260000}"/>
    <cellStyle name="메모 11 3 2 2 5 2" xfId="30166" xr:uid="{00000000-0005-0000-0000-0000C8260000}"/>
    <cellStyle name="메모 11 3 2 2 6" xfId="30162" xr:uid="{00000000-0005-0000-0000-0000C9260000}"/>
    <cellStyle name="메모 11 3 2 3" xfId="4954" xr:uid="{00000000-0005-0000-0000-0000CA260000}"/>
    <cellStyle name="메모 11 3 2 3 2" xfId="30167" xr:uid="{00000000-0005-0000-0000-0000CB260000}"/>
    <cellStyle name="메모 11 3 2 4" xfId="4955" xr:uid="{00000000-0005-0000-0000-0000CC260000}"/>
    <cellStyle name="메모 11 3 2 4 2" xfId="30168" xr:uid="{00000000-0005-0000-0000-0000CD260000}"/>
    <cellStyle name="메모 11 3 2 5" xfId="4956" xr:uid="{00000000-0005-0000-0000-0000CE260000}"/>
    <cellStyle name="메모 11 3 2 5 2" xfId="30169" xr:uid="{00000000-0005-0000-0000-0000CF260000}"/>
    <cellStyle name="메모 11 3 2 6" xfId="4957" xr:uid="{00000000-0005-0000-0000-0000D0260000}"/>
    <cellStyle name="메모 11 3 2 6 2" xfId="30170" xr:uid="{00000000-0005-0000-0000-0000D1260000}"/>
    <cellStyle name="메모 11 3 2 7" xfId="30161" xr:uid="{00000000-0005-0000-0000-0000D2260000}"/>
    <cellStyle name="메모 11 3 3" xfId="4958" xr:uid="{00000000-0005-0000-0000-0000D3260000}"/>
    <cellStyle name="메모 11 3 3 2" xfId="4959" xr:uid="{00000000-0005-0000-0000-0000D4260000}"/>
    <cellStyle name="메모 11 3 3 2 2" xfId="30172" xr:uid="{00000000-0005-0000-0000-0000D5260000}"/>
    <cellStyle name="메모 11 3 3 3" xfId="4960" xr:uid="{00000000-0005-0000-0000-0000D6260000}"/>
    <cellStyle name="메모 11 3 3 3 2" xfId="30173" xr:uid="{00000000-0005-0000-0000-0000D7260000}"/>
    <cellStyle name="메모 11 3 3 4" xfId="4961" xr:uid="{00000000-0005-0000-0000-0000D8260000}"/>
    <cellStyle name="메모 11 3 3 4 2" xfId="30174" xr:uid="{00000000-0005-0000-0000-0000D9260000}"/>
    <cellStyle name="메모 11 3 3 5" xfId="4962" xr:uid="{00000000-0005-0000-0000-0000DA260000}"/>
    <cellStyle name="메모 11 3 3 5 2" xfId="30175" xr:uid="{00000000-0005-0000-0000-0000DB260000}"/>
    <cellStyle name="메모 11 3 3 6" xfId="30171" xr:uid="{00000000-0005-0000-0000-0000DC260000}"/>
    <cellStyle name="메모 11 3 4" xfId="4963" xr:uid="{00000000-0005-0000-0000-0000DD260000}"/>
    <cellStyle name="메모 11 3 4 2" xfId="4964" xr:uid="{00000000-0005-0000-0000-0000DE260000}"/>
    <cellStyle name="메모 11 3 4 2 2" xfId="30177" xr:uid="{00000000-0005-0000-0000-0000DF260000}"/>
    <cellStyle name="메모 11 3 4 3" xfId="30176" xr:uid="{00000000-0005-0000-0000-0000E0260000}"/>
    <cellStyle name="메모 11 3 5" xfId="4965" xr:uid="{00000000-0005-0000-0000-0000E1260000}"/>
    <cellStyle name="메모 11 3 5 2" xfId="4966" xr:uid="{00000000-0005-0000-0000-0000E2260000}"/>
    <cellStyle name="메모 11 3 5 2 2" xfId="30179" xr:uid="{00000000-0005-0000-0000-0000E3260000}"/>
    <cellStyle name="메모 11 3 5 3" xfId="30178" xr:uid="{00000000-0005-0000-0000-0000E4260000}"/>
    <cellStyle name="메모 11 3 6" xfId="4967" xr:uid="{00000000-0005-0000-0000-0000E5260000}"/>
    <cellStyle name="메모 11 3 6 2" xfId="4968" xr:uid="{00000000-0005-0000-0000-0000E6260000}"/>
    <cellStyle name="메모 11 3 6 2 2" xfId="30181" xr:uid="{00000000-0005-0000-0000-0000E7260000}"/>
    <cellStyle name="메모 11 3 6 3" xfId="30180" xr:uid="{00000000-0005-0000-0000-0000E8260000}"/>
    <cellStyle name="메모 11 3 7" xfId="4969" xr:uid="{00000000-0005-0000-0000-0000E9260000}"/>
    <cellStyle name="메모 11 3 7 2" xfId="30182" xr:uid="{00000000-0005-0000-0000-0000EA260000}"/>
    <cellStyle name="메모 11 3 8" xfId="30160" xr:uid="{00000000-0005-0000-0000-0000EB260000}"/>
    <cellStyle name="메모 11 4" xfId="4970" xr:uid="{00000000-0005-0000-0000-0000EC260000}"/>
    <cellStyle name="메모 11 4 2" xfId="4971" xr:uid="{00000000-0005-0000-0000-0000ED260000}"/>
    <cellStyle name="메모 11 4 2 2" xfId="4972" xr:uid="{00000000-0005-0000-0000-0000EE260000}"/>
    <cellStyle name="메모 11 4 2 2 2" xfId="30185" xr:uid="{00000000-0005-0000-0000-0000EF260000}"/>
    <cellStyle name="메모 11 4 2 3" xfId="4973" xr:uid="{00000000-0005-0000-0000-0000F0260000}"/>
    <cellStyle name="메모 11 4 2 3 2" xfId="30186" xr:uid="{00000000-0005-0000-0000-0000F1260000}"/>
    <cellStyle name="메모 11 4 2 4" xfId="4974" xr:uid="{00000000-0005-0000-0000-0000F2260000}"/>
    <cellStyle name="메모 11 4 2 4 2" xfId="30187" xr:uid="{00000000-0005-0000-0000-0000F3260000}"/>
    <cellStyle name="메모 11 4 2 5" xfId="4975" xr:uid="{00000000-0005-0000-0000-0000F4260000}"/>
    <cellStyle name="메모 11 4 2 5 2" xfId="30188" xr:uid="{00000000-0005-0000-0000-0000F5260000}"/>
    <cellStyle name="메모 11 4 2 6" xfId="30184" xr:uid="{00000000-0005-0000-0000-0000F6260000}"/>
    <cellStyle name="메모 11 4 3" xfId="4976" xr:uid="{00000000-0005-0000-0000-0000F7260000}"/>
    <cellStyle name="메모 11 4 3 2" xfId="30189" xr:uid="{00000000-0005-0000-0000-0000F8260000}"/>
    <cellStyle name="메모 11 4 4" xfId="4977" xr:uid="{00000000-0005-0000-0000-0000F9260000}"/>
    <cellStyle name="메모 11 4 4 2" xfId="30190" xr:uid="{00000000-0005-0000-0000-0000FA260000}"/>
    <cellStyle name="메모 11 4 5" xfId="4978" xr:uid="{00000000-0005-0000-0000-0000FB260000}"/>
    <cellStyle name="메모 11 4 5 2" xfId="30191" xr:uid="{00000000-0005-0000-0000-0000FC260000}"/>
    <cellStyle name="메모 11 4 6" xfId="4979" xr:uid="{00000000-0005-0000-0000-0000FD260000}"/>
    <cellStyle name="메모 11 4 6 2" xfId="30192" xr:uid="{00000000-0005-0000-0000-0000FE260000}"/>
    <cellStyle name="메모 11 4 7" xfId="30183" xr:uid="{00000000-0005-0000-0000-0000FF260000}"/>
    <cellStyle name="메모 11 5" xfId="4980" xr:uid="{00000000-0005-0000-0000-000000270000}"/>
    <cellStyle name="메모 11 5 2" xfId="4981" xr:uid="{00000000-0005-0000-0000-000001270000}"/>
    <cellStyle name="메모 11 5 2 2" xfId="4982" xr:uid="{00000000-0005-0000-0000-000002270000}"/>
    <cellStyle name="메모 11 5 2 2 2" xfId="30195" xr:uid="{00000000-0005-0000-0000-000003270000}"/>
    <cellStyle name="메모 11 5 2 3" xfId="4983" xr:uid="{00000000-0005-0000-0000-000004270000}"/>
    <cellStyle name="메모 11 5 2 3 2" xfId="30196" xr:uid="{00000000-0005-0000-0000-000005270000}"/>
    <cellStyle name="메모 11 5 2 4" xfId="4984" xr:uid="{00000000-0005-0000-0000-000006270000}"/>
    <cellStyle name="메모 11 5 2 4 2" xfId="30197" xr:uid="{00000000-0005-0000-0000-000007270000}"/>
    <cellStyle name="메모 11 5 2 5" xfId="4985" xr:uid="{00000000-0005-0000-0000-000008270000}"/>
    <cellStyle name="메모 11 5 2 5 2" xfId="30198" xr:uid="{00000000-0005-0000-0000-000009270000}"/>
    <cellStyle name="메모 11 5 2 6" xfId="30194" xr:uid="{00000000-0005-0000-0000-00000A270000}"/>
    <cellStyle name="메모 11 5 3" xfId="4986" xr:uid="{00000000-0005-0000-0000-00000B270000}"/>
    <cellStyle name="메모 11 5 3 2" xfId="30199" xr:uid="{00000000-0005-0000-0000-00000C270000}"/>
    <cellStyle name="메모 11 5 4" xfId="4987" xr:uid="{00000000-0005-0000-0000-00000D270000}"/>
    <cellStyle name="메모 11 5 4 2" xfId="30200" xr:uid="{00000000-0005-0000-0000-00000E270000}"/>
    <cellStyle name="메모 11 5 5" xfId="4988" xr:uid="{00000000-0005-0000-0000-00000F270000}"/>
    <cellStyle name="메모 11 5 5 2" xfId="30201" xr:uid="{00000000-0005-0000-0000-000010270000}"/>
    <cellStyle name="메모 11 5 6" xfId="4989" xr:uid="{00000000-0005-0000-0000-000011270000}"/>
    <cellStyle name="메모 11 5 6 2" xfId="30202" xr:uid="{00000000-0005-0000-0000-000012270000}"/>
    <cellStyle name="메모 11 5 7" xfId="30193" xr:uid="{00000000-0005-0000-0000-000013270000}"/>
    <cellStyle name="메모 11 6" xfId="4990" xr:uid="{00000000-0005-0000-0000-000014270000}"/>
    <cellStyle name="메모 11 6 2" xfId="4991" xr:uid="{00000000-0005-0000-0000-000015270000}"/>
    <cellStyle name="메모 11 6 2 2" xfId="4992" xr:uid="{00000000-0005-0000-0000-000016270000}"/>
    <cellStyle name="메모 11 6 2 2 2" xfId="30205" xr:uid="{00000000-0005-0000-0000-000017270000}"/>
    <cellStyle name="메모 11 6 2 3" xfId="4993" xr:uid="{00000000-0005-0000-0000-000018270000}"/>
    <cellStyle name="메모 11 6 2 3 2" xfId="30206" xr:uid="{00000000-0005-0000-0000-000019270000}"/>
    <cellStyle name="메모 11 6 2 4" xfId="4994" xr:uid="{00000000-0005-0000-0000-00001A270000}"/>
    <cellStyle name="메모 11 6 2 4 2" xfId="30207" xr:uid="{00000000-0005-0000-0000-00001B270000}"/>
    <cellStyle name="메모 11 6 2 5" xfId="4995" xr:uid="{00000000-0005-0000-0000-00001C270000}"/>
    <cellStyle name="메모 11 6 2 5 2" xfId="30208" xr:uid="{00000000-0005-0000-0000-00001D270000}"/>
    <cellStyle name="메모 11 6 2 6" xfId="30204" xr:uid="{00000000-0005-0000-0000-00001E270000}"/>
    <cellStyle name="메모 11 6 3" xfId="4996" xr:uid="{00000000-0005-0000-0000-00001F270000}"/>
    <cellStyle name="메모 11 6 3 2" xfId="30209" xr:uid="{00000000-0005-0000-0000-000020270000}"/>
    <cellStyle name="메모 11 6 4" xfId="4997" xr:uid="{00000000-0005-0000-0000-000021270000}"/>
    <cellStyle name="메모 11 6 4 2" xfId="30210" xr:uid="{00000000-0005-0000-0000-000022270000}"/>
    <cellStyle name="메모 11 6 5" xfId="4998" xr:uid="{00000000-0005-0000-0000-000023270000}"/>
    <cellStyle name="메모 11 6 5 2" xfId="30211" xr:uid="{00000000-0005-0000-0000-000024270000}"/>
    <cellStyle name="메모 11 6 6" xfId="4999" xr:uid="{00000000-0005-0000-0000-000025270000}"/>
    <cellStyle name="메모 11 6 6 2" xfId="30212" xr:uid="{00000000-0005-0000-0000-000026270000}"/>
    <cellStyle name="메모 11 6 7" xfId="30203" xr:uid="{00000000-0005-0000-0000-000027270000}"/>
    <cellStyle name="메모 11 7" xfId="5000" xr:uid="{00000000-0005-0000-0000-000028270000}"/>
    <cellStyle name="메모 11 7 2" xfId="5001" xr:uid="{00000000-0005-0000-0000-000029270000}"/>
    <cellStyle name="메모 11 7 2 2" xfId="5002" xr:uid="{00000000-0005-0000-0000-00002A270000}"/>
    <cellStyle name="메모 11 7 2 2 2" xfId="30215" xr:uid="{00000000-0005-0000-0000-00002B270000}"/>
    <cellStyle name="메모 11 7 2 3" xfId="5003" xr:uid="{00000000-0005-0000-0000-00002C270000}"/>
    <cellStyle name="메모 11 7 2 3 2" xfId="30216" xr:uid="{00000000-0005-0000-0000-00002D270000}"/>
    <cellStyle name="메모 11 7 2 4" xfId="5004" xr:uid="{00000000-0005-0000-0000-00002E270000}"/>
    <cellStyle name="메모 11 7 2 4 2" xfId="30217" xr:uid="{00000000-0005-0000-0000-00002F270000}"/>
    <cellStyle name="메모 11 7 2 5" xfId="5005" xr:uid="{00000000-0005-0000-0000-000030270000}"/>
    <cellStyle name="메모 11 7 2 5 2" xfId="30218" xr:uid="{00000000-0005-0000-0000-000031270000}"/>
    <cellStyle name="메모 11 7 2 6" xfId="30214" xr:uid="{00000000-0005-0000-0000-000032270000}"/>
    <cellStyle name="메모 11 7 3" xfId="5006" xr:uid="{00000000-0005-0000-0000-000033270000}"/>
    <cellStyle name="메모 11 7 3 2" xfId="30219" xr:uid="{00000000-0005-0000-0000-000034270000}"/>
    <cellStyle name="메모 11 7 4" xfId="5007" xr:uid="{00000000-0005-0000-0000-000035270000}"/>
    <cellStyle name="메모 11 7 4 2" xfId="30220" xr:uid="{00000000-0005-0000-0000-000036270000}"/>
    <cellStyle name="메모 11 7 5" xfId="5008" xr:uid="{00000000-0005-0000-0000-000037270000}"/>
    <cellStyle name="메모 11 7 5 2" xfId="30221" xr:uid="{00000000-0005-0000-0000-000038270000}"/>
    <cellStyle name="메모 11 7 6" xfId="5009" xr:uid="{00000000-0005-0000-0000-000039270000}"/>
    <cellStyle name="메모 11 7 6 2" xfId="30222" xr:uid="{00000000-0005-0000-0000-00003A270000}"/>
    <cellStyle name="메모 11 7 7" xfId="30213" xr:uid="{00000000-0005-0000-0000-00003B270000}"/>
    <cellStyle name="메모 11 8" xfId="5010" xr:uid="{00000000-0005-0000-0000-00003C270000}"/>
    <cellStyle name="메모 11 8 2" xfId="5011" xr:uid="{00000000-0005-0000-0000-00003D270000}"/>
    <cellStyle name="메모 11 8 2 2" xfId="5012" xr:uid="{00000000-0005-0000-0000-00003E270000}"/>
    <cellStyle name="메모 11 8 2 2 2" xfId="30225" xr:uid="{00000000-0005-0000-0000-00003F270000}"/>
    <cellStyle name="메모 11 8 2 3" xfId="5013" xr:uid="{00000000-0005-0000-0000-000040270000}"/>
    <cellStyle name="메모 11 8 2 3 2" xfId="30226" xr:uid="{00000000-0005-0000-0000-000041270000}"/>
    <cellStyle name="메모 11 8 2 4" xfId="5014" xr:uid="{00000000-0005-0000-0000-000042270000}"/>
    <cellStyle name="메모 11 8 2 4 2" xfId="30227" xr:uid="{00000000-0005-0000-0000-000043270000}"/>
    <cellStyle name="메모 11 8 2 5" xfId="5015" xr:uid="{00000000-0005-0000-0000-000044270000}"/>
    <cellStyle name="메모 11 8 2 5 2" xfId="30228" xr:uid="{00000000-0005-0000-0000-000045270000}"/>
    <cellStyle name="메모 11 8 2 6" xfId="30224" xr:uid="{00000000-0005-0000-0000-000046270000}"/>
    <cellStyle name="메모 11 8 3" xfId="5016" xr:uid="{00000000-0005-0000-0000-000047270000}"/>
    <cellStyle name="메모 11 8 3 2" xfId="30229" xr:uid="{00000000-0005-0000-0000-000048270000}"/>
    <cellStyle name="메모 11 8 4" xfId="5017" xr:uid="{00000000-0005-0000-0000-000049270000}"/>
    <cellStyle name="메모 11 8 4 2" xfId="30230" xr:uid="{00000000-0005-0000-0000-00004A270000}"/>
    <cellStyle name="메모 11 8 5" xfId="5018" xr:uid="{00000000-0005-0000-0000-00004B270000}"/>
    <cellStyle name="메모 11 8 5 2" xfId="30231" xr:uid="{00000000-0005-0000-0000-00004C270000}"/>
    <cellStyle name="메모 11 8 6" xfId="5019" xr:uid="{00000000-0005-0000-0000-00004D270000}"/>
    <cellStyle name="메모 11 8 6 2" xfId="30232" xr:uid="{00000000-0005-0000-0000-00004E270000}"/>
    <cellStyle name="메모 11 8 7" xfId="30223" xr:uid="{00000000-0005-0000-0000-00004F270000}"/>
    <cellStyle name="메모 11 9" xfId="5020" xr:uid="{00000000-0005-0000-0000-000050270000}"/>
    <cellStyle name="메모 11 9 2" xfId="5021" xr:uid="{00000000-0005-0000-0000-000051270000}"/>
    <cellStyle name="메모 11 9 2 2" xfId="30234" xr:uid="{00000000-0005-0000-0000-000052270000}"/>
    <cellStyle name="메모 11 9 3" xfId="5022" xr:uid="{00000000-0005-0000-0000-000053270000}"/>
    <cellStyle name="메모 11 9 3 2" xfId="30235" xr:uid="{00000000-0005-0000-0000-000054270000}"/>
    <cellStyle name="메모 11 9 4" xfId="5023" xr:uid="{00000000-0005-0000-0000-000055270000}"/>
    <cellStyle name="메모 11 9 4 2" xfId="30236" xr:uid="{00000000-0005-0000-0000-000056270000}"/>
    <cellStyle name="메모 11 9 5" xfId="5024" xr:uid="{00000000-0005-0000-0000-000057270000}"/>
    <cellStyle name="메모 11 9 5 2" xfId="30237" xr:uid="{00000000-0005-0000-0000-000058270000}"/>
    <cellStyle name="메모 11 9 6" xfId="30233" xr:uid="{00000000-0005-0000-0000-000059270000}"/>
    <cellStyle name="메모 12" xfId="5025" xr:uid="{00000000-0005-0000-0000-00005A270000}"/>
    <cellStyle name="메모 12 10" xfId="5026" xr:uid="{00000000-0005-0000-0000-00005B270000}"/>
    <cellStyle name="메모 12 10 2" xfId="5027" xr:uid="{00000000-0005-0000-0000-00005C270000}"/>
    <cellStyle name="메모 12 10 2 2" xfId="30240" xr:uid="{00000000-0005-0000-0000-00005D270000}"/>
    <cellStyle name="메모 12 10 3" xfId="30239" xr:uid="{00000000-0005-0000-0000-00005E270000}"/>
    <cellStyle name="메모 12 11" xfId="5028" xr:uid="{00000000-0005-0000-0000-00005F270000}"/>
    <cellStyle name="메모 12 11 2" xfId="5029" xr:uid="{00000000-0005-0000-0000-000060270000}"/>
    <cellStyle name="메모 12 11 2 2" xfId="30242" xr:uid="{00000000-0005-0000-0000-000061270000}"/>
    <cellStyle name="메모 12 11 3" xfId="30241" xr:uid="{00000000-0005-0000-0000-000062270000}"/>
    <cellStyle name="메모 12 12" xfId="5030" xr:uid="{00000000-0005-0000-0000-000063270000}"/>
    <cellStyle name="메모 12 12 2" xfId="5031" xr:uid="{00000000-0005-0000-0000-000064270000}"/>
    <cellStyle name="메모 12 12 2 2" xfId="30244" xr:uid="{00000000-0005-0000-0000-000065270000}"/>
    <cellStyle name="메모 12 12 3" xfId="30243" xr:uid="{00000000-0005-0000-0000-000066270000}"/>
    <cellStyle name="메모 12 13" xfId="5032" xr:uid="{00000000-0005-0000-0000-000067270000}"/>
    <cellStyle name="메모 12 13 2" xfId="30245" xr:uid="{00000000-0005-0000-0000-000068270000}"/>
    <cellStyle name="메모 12 14" xfId="30238" xr:uid="{00000000-0005-0000-0000-000069270000}"/>
    <cellStyle name="메모 12 2" xfId="5033" xr:uid="{00000000-0005-0000-0000-00006A270000}"/>
    <cellStyle name="메모 12 2 2" xfId="5034" xr:uid="{00000000-0005-0000-0000-00006B270000}"/>
    <cellStyle name="메모 12 2 2 2" xfId="5035" xr:uid="{00000000-0005-0000-0000-00006C270000}"/>
    <cellStyle name="메모 12 2 2 2 2" xfId="5036" xr:uid="{00000000-0005-0000-0000-00006D270000}"/>
    <cellStyle name="메모 12 2 2 2 2 2" xfId="30249" xr:uid="{00000000-0005-0000-0000-00006E270000}"/>
    <cellStyle name="메모 12 2 2 2 3" xfId="5037" xr:uid="{00000000-0005-0000-0000-00006F270000}"/>
    <cellStyle name="메모 12 2 2 2 3 2" xfId="30250" xr:uid="{00000000-0005-0000-0000-000070270000}"/>
    <cellStyle name="메모 12 2 2 2 4" xfId="5038" xr:uid="{00000000-0005-0000-0000-000071270000}"/>
    <cellStyle name="메모 12 2 2 2 4 2" xfId="30251" xr:uid="{00000000-0005-0000-0000-000072270000}"/>
    <cellStyle name="메모 12 2 2 2 5" xfId="5039" xr:uid="{00000000-0005-0000-0000-000073270000}"/>
    <cellStyle name="메모 12 2 2 2 5 2" xfId="30252" xr:uid="{00000000-0005-0000-0000-000074270000}"/>
    <cellStyle name="메모 12 2 2 2 6" xfId="30248" xr:uid="{00000000-0005-0000-0000-000075270000}"/>
    <cellStyle name="메모 12 2 2 3" xfId="5040" xr:uid="{00000000-0005-0000-0000-000076270000}"/>
    <cellStyle name="메모 12 2 2 3 2" xfId="30253" xr:uid="{00000000-0005-0000-0000-000077270000}"/>
    <cellStyle name="메모 12 2 2 4" xfId="5041" xr:uid="{00000000-0005-0000-0000-000078270000}"/>
    <cellStyle name="메모 12 2 2 4 2" xfId="30254" xr:uid="{00000000-0005-0000-0000-000079270000}"/>
    <cellStyle name="메모 12 2 2 5" xfId="5042" xr:uid="{00000000-0005-0000-0000-00007A270000}"/>
    <cellStyle name="메모 12 2 2 5 2" xfId="30255" xr:uid="{00000000-0005-0000-0000-00007B270000}"/>
    <cellStyle name="메모 12 2 2 6" xfId="5043" xr:uid="{00000000-0005-0000-0000-00007C270000}"/>
    <cellStyle name="메모 12 2 2 6 2" xfId="30256" xr:uid="{00000000-0005-0000-0000-00007D270000}"/>
    <cellStyle name="메모 12 2 2 7" xfId="30247" xr:uid="{00000000-0005-0000-0000-00007E270000}"/>
    <cellStyle name="메모 12 2 3" xfId="5044" xr:uid="{00000000-0005-0000-0000-00007F270000}"/>
    <cellStyle name="메모 12 2 3 2" xfId="5045" xr:uid="{00000000-0005-0000-0000-000080270000}"/>
    <cellStyle name="메모 12 2 3 2 2" xfId="30258" xr:uid="{00000000-0005-0000-0000-000081270000}"/>
    <cellStyle name="메모 12 2 3 3" xfId="5046" xr:uid="{00000000-0005-0000-0000-000082270000}"/>
    <cellStyle name="메모 12 2 3 3 2" xfId="30259" xr:uid="{00000000-0005-0000-0000-000083270000}"/>
    <cellStyle name="메모 12 2 3 4" xfId="5047" xr:uid="{00000000-0005-0000-0000-000084270000}"/>
    <cellStyle name="메모 12 2 3 4 2" xfId="30260" xr:uid="{00000000-0005-0000-0000-000085270000}"/>
    <cellStyle name="메모 12 2 3 5" xfId="5048" xr:uid="{00000000-0005-0000-0000-000086270000}"/>
    <cellStyle name="메모 12 2 3 5 2" xfId="30261" xr:uid="{00000000-0005-0000-0000-000087270000}"/>
    <cellStyle name="메모 12 2 3 6" xfId="30257" xr:uid="{00000000-0005-0000-0000-000088270000}"/>
    <cellStyle name="메모 12 2 4" xfId="5049" xr:uid="{00000000-0005-0000-0000-000089270000}"/>
    <cellStyle name="메모 12 2 4 2" xfId="5050" xr:uid="{00000000-0005-0000-0000-00008A270000}"/>
    <cellStyle name="메모 12 2 4 2 2" xfId="30263" xr:uid="{00000000-0005-0000-0000-00008B270000}"/>
    <cellStyle name="메모 12 2 4 3" xfId="30262" xr:uid="{00000000-0005-0000-0000-00008C270000}"/>
    <cellStyle name="메모 12 2 5" xfId="5051" xr:uid="{00000000-0005-0000-0000-00008D270000}"/>
    <cellStyle name="메모 12 2 5 2" xfId="5052" xr:uid="{00000000-0005-0000-0000-00008E270000}"/>
    <cellStyle name="메모 12 2 5 2 2" xfId="30265" xr:uid="{00000000-0005-0000-0000-00008F270000}"/>
    <cellStyle name="메모 12 2 5 3" xfId="30264" xr:uid="{00000000-0005-0000-0000-000090270000}"/>
    <cellStyle name="메모 12 2 6" xfId="5053" xr:uid="{00000000-0005-0000-0000-000091270000}"/>
    <cellStyle name="메모 12 2 6 2" xfId="5054" xr:uid="{00000000-0005-0000-0000-000092270000}"/>
    <cellStyle name="메모 12 2 6 2 2" xfId="30267" xr:uid="{00000000-0005-0000-0000-000093270000}"/>
    <cellStyle name="메모 12 2 6 3" xfId="30266" xr:uid="{00000000-0005-0000-0000-000094270000}"/>
    <cellStyle name="메모 12 2 7" xfId="5055" xr:uid="{00000000-0005-0000-0000-000095270000}"/>
    <cellStyle name="메모 12 2 7 2" xfId="30268" xr:uid="{00000000-0005-0000-0000-000096270000}"/>
    <cellStyle name="메모 12 2 8" xfId="30246" xr:uid="{00000000-0005-0000-0000-000097270000}"/>
    <cellStyle name="메모 12 3" xfId="5056" xr:uid="{00000000-0005-0000-0000-000098270000}"/>
    <cellStyle name="메모 12 3 2" xfId="5057" xr:uid="{00000000-0005-0000-0000-000099270000}"/>
    <cellStyle name="메모 12 3 2 2" xfId="5058" xr:uid="{00000000-0005-0000-0000-00009A270000}"/>
    <cellStyle name="메모 12 3 2 2 2" xfId="5059" xr:uid="{00000000-0005-0000-0000-00009B270000}"/>
    <cellStyle name="메모 12 3 2 2 2 2" xfId="30272" xr:uid="{00000000-0005-0000-0000-00009C270000}"/>
    <cellStyle name="메모 12 3 2 2 3" xfId="5060" xr:uid="{00000000-0005-0000-0000-00009D270000}"/>
    <cellStyle name="메모 12 3 2 2 3 2" xfId="30273" xr:uid="{00000000-0005-0000-0000-00009E270000}"/>
    <cellStyle name="메모 12 3 2 2 4" xfId="5061" xr:uid="{00000000-0005-0000-0000-00009F270000}"/>
    <cellStyle name="메모 12 3 2 2 4 2" xfId="30274" xr:uid="{00000000-0005-0000-0000-0000A0270000}"/>
    <cellStyle name="메모 12 3 2 2 5" xfId="5062" xr:uid="{00000000-0005-0000-0000-0000A1270000}"/>
    <cellStyle name="메모 12 3 2 2 5 2" xfId="30275" xr:uid="{00000000-0005-0000-0000-0000A2270000}"/>
    <cellStyle name="메모 12 3 2 2 6" xfId="30271" xr:uid="{00000000-0005-0000-0000-0000A3270000}"/>
    <cellStyle name="메모 12 3 2 3" xfId="5063" xr:uid="{00000000-0005-0000-0000-0000A4270000}"/>
    <cellStyle name="메모 12 3 2 3 2" xfId="30276" xr:uid="{00000000-0005-0000-0000-0000A5270000}"/>
    <cellStyle name="메모 12 3 2 4" xfId="5064" xr:uid="{00000000-0005-0000-0000-0000A6270000}"/>
    <cellStyle name="메모 12 3 2 4 2" xfId="30277" xr:uid="{00000000-0005-0000-0000-0000A7270000}"/>
    <cellStyle name="메모 12 3 2 5" xfId="5065" xr:uid="{00000000-0005-0000-0000-0000A8270000}"/>
    <cellStyle name="메모 12 3 2 5 2" xfId="30278" xr:uid="{00000000-0005-0000-0000-0000A9270000}"/>
    <cellStyle name="메모 12 3 2 6" xfId="5066" xr:uid="{00000000-0005-0000-0000-0000AA270000}"/>
    <cellStyle name="메모 12 3 2 6 2" xfId="30279" xr:uid="{00000000-0005-0000-0000-0000AB270000}"/>
    <cellStyle name="메모 12 3 2 7" xfId="30270" xr:uid="{00000000-0005-0000-0000-0000AC270000}"/>
    <cellStyle name="메모 12 3 3" xfId="5067" xr:uid="{00000000-0005-0000-0000-0000AD270000}"/>
    <cellStyle name="메모 12 3 3 2" xfId="5068" xr:uid="{00000000-0005-0000-0000-0000AE270000}"/>
    <cellStyle name="메모 12 3 3 2 2" xfId="30281" xr:uid="{00000000-0005-0000-0000-0000AF270000}"/>
    <cellStyle name="메모 12 3 3 3" xfId="5069" xr:uid="{00000000-0005-0000-0000-0000B0270000}"/>
    <cellStyle name="메모 12 3 3 3 2" xfId="30282" xr:uid="{00000000-0005-0000-0000-0000B1270000}"/>
    <cellStyle name="메모 12 3 3 4" xfId="5070" xr:uid="{00000000-0005-0000-0000-0000B2270000}"/>
    <cellStyle name="메모 12 3 3 4 2" xfId="30283" xr:uid="{00000000-0005-0000-0000-0000B3270000}"/>
    <cellStyle name="메모 12 3 3 5" xfId="5071" xr:uid="{00000000-0005-0000-0000-0000B4270000}"/>
    <cellStyle name="메모 12 3 3 5 2" xfId="30284" xr:uid="{00000000-0005-0000-0000-0000B5270000}"/>
    <cellStyle name="메모 12 3 3 6" xfId="30280" xr:uid="{00000000-0005-0000-0000-0000B6270000}"/>
    <cellStyle name="메모 12 3 4" xfId="5072" xr:uid="{00000000-0005-0000-0000-0000B7270000}"/>
    <cellStyle name="메모 12 3 4 2" xfId="5073" xr:uid="{00000000-0005-0000-0000-0000B8270000}"/>
    <cellStyle name="메모 12 3 4 2 2" xfId="30286" xr:uid="{00000000-0005-0000-0000-0000B9270000}"/>
    <cellStyle name="메모 12 3 4 3" xfId="30285" xr:uid="{00000000-0005-0000-0000-0000BA270000}"/>
    <cellStyle name="메모 12 3 5" xfId="5074" xr:uid="{00000000-0005-0000-0000-0000BB270000}"/>
    <cellStyle name="메모 12 3 5 2" xfId="5075" xr:uid="{00000000-0005-0000-0000-0000BC270000}"/>
    <cellStyle name="메모 12 3 5 2 2" xfId="30288" xr:uid="{00000000-0005-0000-0000-0000BD270000}"/>
    <cellStyle name="메모 12 3 5 3" xfId="30287" xr:uid="{00000000-0005-0000-0000-0000BE270000}"/>
    <cellStyle name="메모 12 3 6" xfId="5076" xr:uid="{00000000-0005-0000-0000-0000BF270000}"/>
    <cellStyle name="메모 12 3 6 2" xfId="5077" xr:uid="{00000000-0005-0000-0000-0000C0270000}"/>
    <cellStyle name="메모 12 3 6 2 2" xfId="30290" xr:uid="{00000000-0005-0000-0000-0000C1270000}"/>
    <cellStyle name="메모 12 3 6 3" xfId="30289" xr:uid="{00000000-0005-0000-0000-0000C2270000}"/>
    <cellStyle name="메모 12 3 7" xfId="5078" xr:uid="{00000000-0005-0000-0000-0000C3270000}"/>
    <cellStyle name="메모 12 3 7 2" xfId="30291" xr:uid="{00000000-0005-0000-0000-0000C4270000}"/>
    <cellStyle name="메모 12 3 8" xfId="30269" xr:uid="{00000000-0005-0000-0000-0000C5270000}"/>
    <cellStyle name="메모 12 4" xfId="5079" xr:uid="{00000000-0005-0000-0000-0000C6270000}"/>
    <cellStyle name="메모 12 4 2" xfId="5080" xr:uid="{00000000-0005-0000-0000-0000C7270000}"/>
    <cellStyle name="메모 12 4 2 2" xfId="5081" xr:uid="{00000000-0005-0000-0000-0000C8270000}"/>
    <cellStyle name="메모 12 4 2 2 2" xfId="30294" xr:uid="{00000000-0005-0000-0000-0000C9270000}"/>
    <cellStyle name="메모 12 4 2 3" xfId="5082" xr:uid="{00000000-0005-0000-0000-0000CA270000}"/>
    <cellStyle name="메모 12 4 2 3 2" xfId="30295" xr:uid="{00000000-0005-0000-0000-0000CB270000}"/>
    <cellStyle name="메모 12 4 2 4" xfId="5083" xr:uid="{00000000-0005-0000-0000-0000CC270000}"/>
    <cellStyle name="메모 12 4 2 4 2" xfId="30296" xr:uid="{00000000-0005-0000-0000-0000CD270000}"/>
    <cellStyle name="메모 12 4 2 5" xfId="5084" xr:uid="{00000000-0005-0000-0000-0000CE270000}"/>
    <cellStyle name="메모 12 4 2 5 2" xfId="30297" xr:uid="{00000000-0005-0000-0000-0000CF270000}"/>
    <cellStyle name="메모 12 4 2 6" xfId="30293" xr:uid="{00000000-0005-0000-0000-0000D0270000}"/>
    <cellStyle name="메모 12 4 3" xfId="5085" xr:uid="{00000000-0005-0000-0000-0000D1270000}"/>
    <cellStyle name="메모 12 4 3 2" xfId="30298" xr:uid="{00000000-0005-0000-0000-0000D2270000}"/>
    <cellStyle name="메모 12 4 4" xfId="5086" xr:uid="{00000000-0005-0000-0000-0000D3270000}"/>
    <cellStyle name="메모 12 4 4 2" xfId="30299" xr:uid="{00000000-0005-0000-0000-0000D4270000}"/>
    <cellStyle name="메모 12 4 5" xfId="5087" xr:uid="{00000000-0005-0000-0000-0000D5270000}"/>
    <cellStyle name="메모 12 4 5 2" xfId="30300" xr:uid="{00000000-0005-0000-0000-0000D6270000}"/>
    <cellStyle name="메모 12 4 6" xfId="5088" xr:uid="{00000000-0005-0000-0000-0000D7270000}"/>
    <cellStyle name="메모 12 4 6 2" xfId="30301" xr:uid="{00000000-0005-0000-0000-0000D8270000}"/>
    <cellStyle name="메모 12 4 7" xfId="30292" xr:uid="{00000000-0005-0000-0000-0000D9270000}"/>
    <cellStyle name="메모 12 5" xfId="5089" xr:uid="{00000000-0005-0000-0000-0000DA270000}"/>
    <cellStyle name="메모 12 5 2" xfId="5090" xr:uid="{00000000-0005-0000-0000-0000DB270000}"/>
    <cellStyle name="메모 12 5 2 2" xfId="5091" xr:uid="{00000000-0005-0000-0000-0000DC270000}"/>
    <cellStyle name="메모 12 5 2 2 2" xfId="30304" xr:uid="{00000000-0005-0000-0000-0000DD270000}"/>
    <cellStyle name="메모 12 5 2 3" xfId="5092" xr:uid="{00000000-0005-0000-0000-0000DE270000}"/>
    <cellStyle name="메모 12 5 2 3 2" xfId="30305" xr:uid="{00000000-0005-0000-0000-0000DF270000}"/>
    <cellStyle name="메모 12 5 2 4" xfId="5093" xr:uid="{00000000-0005-0000-0000-0000E0270000}"/>
    <cellStyle name="메모 12 5 2 4 2" xfId="30306" xr:uid="{00000000-0005-0000-0000-0000E1270000}"/>
    <cellStyle name="메모 12 5 2 5" xfId="5094" xr:uid="{00000000-0005-0000-0000-0000E2270000}"/>
    <cellStyle name="메모 12 5 2 5 2" xfId="30307" xr:uid="{00000000-0005-0000-0000-0000E3270000}"/>
    <cellStyle name="메모 12 5 2 6" xfId="30303" xr:uid="{00000000-0005-0000-0000-0000E4270000}"/>
    <cellStyle name="메모 12 5 3" xfId="5095" xr:uid="{00000000-0005-0000-0000-0000E5270000}"/>
    <cellStyle name="메모 12 5 3 2" xfId="30308" xr:uid="{00000000-0005-0000-0000-0000E6270000}"/>
    <cellStyle name="메모 12 5 4" xfId="5096" xr:uid="{00000000-0005-0000-0000-0000E7270000}"/>
    <cellStyle name="메모 12 5 4 2" xfId="30309" xr:uid="{00000000-0005-0000-0000-0000E8270000}"/>
    <cellStyle name="메모 12 5 5" xfId="5097" xr:uid="{00000000-0005-0000-0000-0000E9270000}"/>
    <cellStyle name="메모 12 5 5 2" xfId="30310" xr:uid="{00000000-0005-0000-0000-0000EA270000}"/>
    <cellStyle name="메모 12 5 6" xfId="5098" xr:uid="{00000000-0005-0000-0000-0000EB270000}"/>
    <cellStyle name="메모 12 5 6 2" xfId="30311" xr:uid="{00000000-0005-0000-0000-0000EC270000}"/>
    <cellStyle name="메모 12 5 7" xfId="30302" xr:uid="{00000000-0005-0000-0000-0000ED270000}"/>
    <cellStyle name="메모 12 6" xfId="5099" xr:uid="{00000000-0005-0000-0000-0000EE270000}"/>
    <cellStyle name="메모 12 6 2" xfId="5100" xr:uid="{00000000-0005-0000-0000-0000EF270000}"/>
    <cellStyle name="메모 12 6 2 2" xfId="5101" xr:uid="{00000000-0005-0000-0000-0000F0270000}"/>
    <cellStyle name="메모 12 6 2 2 2" xfId="30314" xr:uid="{00000000-0005-0000-0000-0000F1270000}"/>
    <cellStyle name="메모 12 6 2 3" xfId="5102" xr:uid="{00000000-0005-0000-0000-0000F2270000}"/>
    <cellStyle name="메모 12 6 2 3 2" xfId="30315" xr:uid="{00000000-0005-0000-0000-0000F3270000}"/>
    <cellStyle name="메모 12 6 2 4" xfId="5103" xr:uid="{00000000-0005-0000-0000-0000F4270000}"/>
    <cellStyle name="메모 12 6 2 4 2" xfId="30316" xr:uid="{00000000-0005-0000-0000-0000F5270000}"/>
    <cellStyle name="메모 12 6 2 5" xfId="5104" xr:uid="{00000000-0005-0000-0000-0000F6270000}"/>
    <cellStyle name="메모 12 6 2 5 2" xfId="30317" xr:uid="{00000000-0005-0000-0000-0000F7270000}"/>
    <cellStyle name="메모 12 6 2 6" xfId="30313" xr:uid="{00000000-0005-0000-0000-0000F8270000}"/>
    <cellStyle name="메모 12 6 3" xfId="5105" xr:uid="{00000000-0005-0000-0000-0000F9270000}"/>
    <cellStyle name="메모 12 6 3 2" xfId="30318" xr:uid="{00000000-0005-0000-0000-0000FA270000}"/>
    <cellStyle name="메모 12 6 4" xfId="5106" xr:uid="{00000000-0005-0000-0000-0000FB270000}"/>
    <cellStyle name="메모 12 6 4 2" xfId="30319" xr:uid="{00000000-0005-0000-0000-0000FC270000}"/>
    <cellStyle name="메모 12 6 5" xfId="5107" xr:uid="{00000000-0005-0000-0000-0000FD270000}"/>
    <cellStyle name="메모 12 6 5 2" xfId="30320" xr:uid="{00000000-0005-0000-0000-0000FE270000}"/>
    <cellStyle name="메모 12 6 6" xfId="5108" xr:uid="{00000000-0005-0000-0000-0000FF270000}"/>
    <cellStyle name="메모 12 6 6 2" xfId="30321" xr:uid="{00000000-0005-0000-0000-000000280000}"/>
    <cellStyle name="메모 12 6 7" xfId="30312" xr:uid="{00000000-0005-0000-0000-000001280000}"/>
    <cellStyle name="메모 12 7" xfId="5109" xr:uid="{00000000-0005-0000-0000-000002280000}"/>
    <cellStyle name="메모 12 7 2" xfId="5110" xr:uid="{00000000-0005-0000-0000-000003280000}"/>
    <cellStyle name="메모 12 7 2 2" xfId="5111" xr:uid="{00000000-0005-0000-0000-000004280000}"/>
    <cellStyle name="메모 12 7 2 2 2" xfId="30324" xr:uid="{00000000-0005-0000-0000-000005280000}"/>
    <cellStyle name="메모 12 7 2 3" xfId="5112" xr:uid="{00000000-0005-0000-0000-000006280000}"/>
    <cellStyle name="메모 12 7 2 3 2" xfId="30325" xr:uid="{00000000-0005-0000-0000-000007280000}"/>
    <cellStyle name="메모 12 7 2 4" xfId="5113" xr:uid="{00000000-0005-0000-0000-000008280000}"/>
    <cellStyle name="메모 12 7 2 4 2" xfId="30326" xr:uid="{00000000-0005-0000-0000-000009280000}"/>
    <cellStyle name="메모 12 7 2 5" xfId="5114" xr:uid="{00000000-0005-0000-0000-00000A280000}"/>
    <cellStyle name="메모 12 7 2 5 2" xfId="30327" xr:uid="{00000000-0005-0000-0000-00000B280000}"/>
    <cellStyle name="메모 12 7 2 6" xfId="30323" xr:uid="{00000000-0005-0000-0000-00000C280000}"/>
    <cellStyle name="메모 12 7 3" xfId="5115" xr:uid="{00000000-0005-0000-0000-00000D280000}"/>
    <cellStyle name="메모 12 7 3 2" xfId="30328" xr:uid="{00000000-0005-0000-0000-00000E280000}"/>
    <cellStyle name="메모 12 7 4" xfId="5116" xr:uid="{00000000-0005-0000-0000-00000F280000}"/>
    <cellStyle name="메모 12 7 4 2" xfId="30329" xr:uid="{00000000-0005-0000-0000-000010280000}"/>
    <cellStyle name="메모 12 7 5" xfId="5117" xr:uid="{00000000-0005-0000-0000-000011280000}"/>
    <cellStyle name="메모 12 7 5 2" xfId="30330" xr:uid="{00000000-0005-0000-0000-000012280000}"/>
    <cellStyle name="메모 12 7 6" xfId="5118" xr:uid="{00000000-0005-0000-0000-000013280000}"/>
    <cellStyle name="메모 12 7 6 2" xfId="30331" xr:uid="{00000000-0005-0000-0000-000014280000}"/>
    <cellStyle name="메모 12 7 7" xfId="30322" xr:uid="{00000000-0005-0000-0000-000015280000}"/>
    <cellStyle name="메모 12 8" xfId="5119" xr:uid="{00000000-0005-0000-0000-000016280000}"/>
    <cellStyle name="메모 12 8 2" xfId="5120" xr:uid="{00000000-0005-0000-0000-000017280000}"/>
    <cellStyle name="메모 12 8 2 2" xfId="5121" xr:uid="{00000000-0005-0000-0000-000018280000}"/>
    <cellStyle name="메모 12 8 2 2 2" xfId="30334" xr:uid="{00000000-0005-0000-0000-000019280000}"/>
    <cellStyle name="메모 12 8 2 3" xfId="5122" xr:uid="{00000000-0005-0000-0000-00001A280000}"/>
    <cellStyle name="메모 12 8 2 3 2" xfId="30335" xr:uid="{00000000-0005-0000-0000-00001B280000}"/>
    <cellStyle name="메모 12 8 2 4" xfId="5123" xr:uid="{00000000-0005-0000-0000-00001C280000}"/>
    <cellStyle name="메모 12 8 2 4 2" xfId="30336" xr:uid="{00000000-0005-0000-0000-00001D280000}"/>
    <cellStyle name="메모 12 8 2 5" xfId="5124" xr:uid="{00000000-0005-0000-0000-00001E280000}"/>
    <cellStyle name="메모 12 8 2 5 2" xfId="30337" xr:uid="{00000000-0005-0000-0000-00001F280000}"/>
    <cellStyle name="메모 12 8 2 6" xfId="30333" xr:uid="{00000000-0005-0000-0000-000020280000}"/>
    <cellStyle name="메모 12 8 3" xfId="5125" xr:uid="{00000000-0005-0000-0000-000021280000}"/>
    <cellStyle name="메모 12 8 3 2" xfId="30338" xr:uid="{00000000-0005-0000-0000-000022280000}"/>
    <cellStyle name="메모 12 8 4" xfId="5126" xr:uid="{00000000-0005-0000-0000-000023280000}"/>
    <cellStyle name="메모 12 8 4 2" xfId="30339" xr:uid="{00000000-0005-0000-0000-000024280000}"/>
    <cellStyle name="메모 12 8 5" xfId="5127" xr:uid="{00000000-0005-0000-0000-000025280000}"/>
    <cellStyle name="메모 12 8 5 2" xfId="30340" xr:uid="{00000000-0005-0000-0000-000026280000}"/>
    <cellStyle name="메모 12 8 6" xfId="5128" xr:uid="{00000000-0005-0000-0000-000027280000}"/>
    <cellStyle name="메모 12 8 6 2" xfId="30341" xr:uid="{00000000-0005-0000-0000-000028280000}"/>
    <cellStyle name="메모 12 8 7" xfId="30332" xr:uid="{00000000-0005-0000-0000-000029280000}"/>
    <cellStyle name="메모 12 9" xfId="5129" xr:uid="{00000000-0005-0000-0000-00002A280000}"/>
    <cellStyle name="메모 12 9 2" xfId="5130" xr:uid="{00000000-0005-0000-0000-00002B280000}"/>
    <cellStyle name="메모 12 9 2 2" xfId="30343" xr:uid="{00000000-0005-0000-0000-00002C280000}"/>
    <cellStyle name="메모 12 9 3" xfId="5131" xr:uid="{00000000-0005-0000-0000-00002D280000}"/>
    <cellStyle name="메모 12 9 3 2" xfId="30344" xr:uid="{00000000-0005-0000-0000-00002E280000}"/>
    <cellStyle name="메모 12 9 4" xfId="5132" xr:uid="{00000000-0005-0000-0000-00002F280000}"/>
    <cellStyle name="메모 12 9 4 2" xfId="30345" xr:uid="{00000000-0005-0000-0000-000030280000}"/>
    <cellStyle name="메모 12 9 5" xfId="5133" xr:uid="{00000000-0005-0000-0000-000031280000}"/>
    <cellStyle name="메모 12 9 5 2" xfId="30346" xr:uid="{00000000-0005-0000-0000-000032280000}"/>
    <cellStyle name="메모 12 9 6" xfId="30342" xr:uid="{00000000-0005-0000-0000-000033280000}"/>
    <cellStyle name="메모 13" xfId="5134" xr:uid="{00000000-0005-0000-0000-000034280000}"/>
    <cellStyle name="메모 13 10" xfId="5135" xr:uid="{00000000-0005-0000-0000-000035280000}"/>
    <cellStyle name="메모 13 10 2" xfId="5136" xr:uid="{00000000-0005-0000-0000-000036280000}"/>
    <cellStyle name="메모 13 10 2 2" xfId="30349" xr:uid="{00000000-0005-0000-0000-000037280000}"/>
    <cellStyle name="메모 13 10 3" xfId="30348" xr:uid="{00000000-0005-0000-0000-000038280000}"/>
    <cellStyle name="메모 13 11" xfId="5137" xr:uid="{00000000-0005-0000-0000-000039280000}"/>
    <cellStyle name="메모 13 11 2" xfId="5138" xr:uid="{00000000-0005-0000-0000-00003A280000}"/>
    <cellStyle name="메모 13 11 2 2" xfId="30351" xr:uid="{00000000-0005-0000-0000-00003B280000}"/>
    <cellStyle name="메모 13 11 3" xfId="30350" xr:uid="{00000000-0005-0000-0000-00003C280000}"/>
    <cellStyle name="메모 13 12" xfId="5139" xr:uid="{00000000-0005-0000-0000-00003D280000}"/>
    <cellStyle name="메모 13 12 2" xfId="5140" xr:uid="{00000000-0005-0000-0000-00003E280000}"/>
    <cellStyle name="메모 13 12 2 2" xfId="30353" xr:uid="{00000000-0005-0000-0000-00003F280000}"/>
    <cellStyle name="메모 13 12 3" xfId="30352" xr:uid="{00000000-0005-0000-0000-000040280000}"/>
    <cellStyle name="메모 13 13" xfId="5141" xr:uid="{00000000-0005-0000-0000-000041280000}"/>
    <cellStyle name="메모 13 13 2" xfId="30354" xr:uid="{00000000-0005-0000-0000-000042280000}"/>
    <cellStyle name="메모 13 14" xfId="30347" xr:uid="{00000000-0005-0000-0000-000043280000}"/>
    <cellStyle name="메모 13 2" xfId="5142" xr:uid="{00000000-0005-0000-0000-000044280000}"/>
    <cellStyle name="메모 13 2 2" xfId="5143" xr:uid="{00000000-0005-0000-0000-000045280000}"/>
    <cellStyle name="메모 13 2 2 2" xfId="5144" xr:uid="{00000000-0005-0000-0000-000046280000}"/>
    <cellStyle name="메모 13 2 2 2 2" xfId="5145" xr:uid="{00000000-0005-0000-0000-000047280000}"/>
    <cellStyle name="메모 13 2 2 2 2 2" xfId="30358" xr:uid="{00000000-0005-0000-0000-000048280000}"/>
    <cellStyle name="메모 13 2 2 2 3" xfId="5146" xr:uid="{00000000-0005-0000-0000-000049280000}"/>
    <cellStyle name="메모 13 2 2 2 3 2" xfId="30359" xr:uid="{00000000-0005-0000-0000-00004A280000}"/>
    <cellStyle name="메모 13 2 2 2 4" xfId="5147" xr:uid="{00000000-0005-0000-0000-00004B280000}"/>
    <cellStyle name="메모 13 2 2 2 4 2" xfId="30360" xr:uid="{00000000-0005-0000-0000-00004C280000}"/>
    <cellStyle name="메모 13 2 2 2 5" xfId="5148" xr:uid="{00000000-0005-0000-0000-00004D280000}"/>
    <cellStyle name="메모 13 2 2 2 5 2" xfId="30361" xr:uid="{00000000-0005-0000-0000-00004E280000}"/>
    <cellStyle name="메모 13 2 2 2 6" xfId="30357" xr:uid="{00000000-0005-0000-0000-00004F280000}"/>
    <cellStyle name="메모 13 2 2 3" xfId="5149" xr:uid="{00000000-0005-0000-0000-000050280000}"/>
    <cellStyle name="메모 13 2 2 3 2" xfId="30362" xr:uid="{00000000-0005-0000-0000-000051280000}"/>
    <cellStyle name="메모 13 2 2 4" xfId="5150" xr:uid="{00000000-0005-0000-0000-000052280000}"/>
    <cellStyle name="메모 13 2 2 4 2" xfId="30363" xr:uid="{00000000-0005-0000-0000-000053280000}"/>
    <cellStyle name="메모 13 2 2 5" xfId="5151" xr:uid="{00000000-0005-0000-0000-000054280000}"/>
    <cellStyle name="메모 13 2 2 5 2" xfId="30364" xr:uid="{00000000-0005-0000-0000-000055280000}"/>
    <cellStyle name="메모 13 2 2 6" xfId="5152" xr:uid="{00000000-0005-0000-0000-000056280000}"/>
    <cellStyle name="메모 13 2 2 6 2" xfId="30365" xr:uid="{00000000-0005-0000-0000-000057280000}"/>
    <cellStyle name="메모 13 2 2 7" xfId="30356" xr:uid="{00000000-0005-0000-0000-000058280000}"/>
    <cellStyle name="메모 13 2 3" xfId="5153" xr:uid="{00000000-0005-0000-0000-000059280000}"/>
    <cellStyle name="메모 13 2 3 2" xfId="5154" xr:uid="{00000000-0005-0000-0000-00005A280000}"/>
    <cellStyle name="메모 13 2 3 2 2" xfId="30367" xr:uid="{00000000-0005-0000-0000-00005B280000}"/>
    <cellStyle name="메모 13 2 3 3" xfId="5155" xr:uid="{00000000-0005-0000-0000-00005C280000}"/>
    <cellStyle name="메모 13 2 3 3 2" xfId="30368" xr:uid="{00000000-0005-0000-0000-00005D280000}"/>
    <cellStyle name="메모 13 2 3 4" xfId="5156" xr:uid="{00000000-0005-0000-0000-00005E280000}"/>
    <cellStyle name="메모 13 2 3 4 2" xfId="30369" xr:uid="{00000000-0005-0000-0000-00005F280000}"/>
    <cellStyle name="메모 13 2 3 5" xfId="5157" xr:uid="{00000000-0005-0000-0000-000060280000}"/>
    <cellStyle name="메모 13 2 3 5 2" xfId="30370" xr:uid="{00000000-0005-0000-0000-000061280000}"/>
    <cellStyle name="메모 13 2 3 6" xfId="30366" xr:uid="{00000000-0005-0000-0000-000062280000}"/>
    <cellStyle name="메모 13 2 4" xfId="5158" xr:uid="{00000000-0005-0000-0000-000063280000}"/>
    <cellStyle name="메모 13 2 4 2" xfId="5159" xr:uid="{00000000-0005-0000-0000-000064280000}"/>
    <cellStyle name="메모 13 2 4 2 2" xfId="30372" xr:uid="{00000000-0005-0000-0000-000065280000}"/>
    <cellStyle name="메모 13 2 4 3" xfId="30371" xr:uid="{00000000-0005-0000-0000-000066280000}"/>
    <cellStyle name="메모 13 2 5" xfId="5160" xr:uid="{00000000-0005-0000-0000-000067280000}"/>
    <cellStyle name="메모 13 2 5 2" xfId="5161" xr:uid="{00000000-0005-0000-0000-000068280000}"/>
    <cellStyle name="메모 13 2 5 2 2" xfId="30374" xr:uid="{00000000-0005-0000-0000-000069280000}"/>
    <cellStyle name="메모 13 2 5 3" xfId="30373" xr:uid="{00000000-0005-0000-0000-00006A280000}"/>
    <cellStyle name="메모 13 2 6" xfId="5162" xr:uid="{00000000-0005-0000-0000-00006B280000}"/>
    <cellStyle name="메모 13 2 6 2" xfId="5163" xr:uid="{00000000-0005-0000-0000-00006C280000}"/>
    <cellStyle name="메모 13 2 6 2 2" xfId="30376" xr:uid="{00000000-0005-0000-0000-00006D280000}"/>
    <cellStyle name="메모 13 2 6 3" xfId="30375" xr:uid="{00000000-0005-0000-0000-00006E280000}"/>
    <cellStyle name="메모 13 2 7" xfId="5164" xr:uid="{00000000-0005-0000-0000-00006F280000}"/>
    <cellStyle name="메모 13 2 7 2" xfId="30377" xr:uid="{00000000-0005-0000-0000-000070280000}"/>
    <cellStyle name="메모 13 2 8" xfId="30355" xr:uid="{00000000-0005-0000-0000-000071280000}"/>
    <cellStyle name="메모 13 3" xfId="5165" xr:uid="{00000000-0005-0000-0000-000072280000}"/>
    <cellStyle name="메모 13 3 2" xfId="5166" xr:uid="{00000000-0005-0000-0000-000073280000}"/>
    <cellStyle name="메모 13 3 2 2" xfId="5167" xr:uid="{00000000-0005-0000-0000-000074280000}"/>
    <cellStyle name="메모 13 3 2 2 2" xfId="5168" xr:uid="{00000000-0005-0000-0000-000075280000}"/>
    <cellStyle name="메모 13 3 2 2 2 2" xfId="30381" xr:uid="{00000000-0005-0000-0000-000076280000}"/>
    <cellStyle name="메모 13 3 2 2 3" xfId="5169" xr:uid="{00000000-0005-0000-0000-000077280000}"/>
    <cellStyle name="메모 13 3 2 2 3 2" xfId="30382" xr:uid="{00000000-0005-0000-0000-000078280000}"/>
    <cellStyle name="메모 13 3 2 2 4" xfId="5170" xr:uid="{00000000-0005-0000-0000-000079280000}"/>
    <cellStyle name="메모 13 3 2 2 4 2" xfId="30383" xr:uid="{00000000-0005-0000-0000-00007A280000}"/>
    <cellStyle name="메모 13 3 2 2 5" xfId="5171" xr:uid="{00000000-0005-0000-0000-00007B280000}"/>
    <cellStyle name="메모 13 3 2 2 5 2" xfId="30384" xr:uid="{00000000-0005-0000-0000-00007C280000}"/>
    <cellStyle name="메모 13 3 2 2 6" xfId="30380" xr:uid="{00000000-0005-0000-0000-00007D280000}"/>
    <cellStyle name="메모 13 3 2 3" xfId="5172" xr:uid="{00000000-0005-0000-0000-00007E280000}"/>
    <cellStyle name="메모 13 3 2 3 2" xfId="30385" xr:uid="{00000000-0005-0000-0000-00007F280000}"/>
    <cellStyle name="메모 13 3 2 4" xfId="5173" xr:uid="{00000000-0005-0000-0000-000080280000}"/>
    <cellStyle name="메모 13 3 2 4 2" xfId="30386" xr:uid="{00000000-0005-0000-0000-000081280000}"/>
    <cellStyle name="메모 13 3 2 5" xfId="5174" xr:uid="{00000000-0005-0000-0000-000082280000}"/>
    <cellStyle name="메모 13 3 2 5 2" xfId="30387" xr:uid="{00000000-0005-0000-0000-000083280000}"/>
    <cellStyle name="메모 13 3 2 6" xfId="5175" xr:uid="{00000000-0005-0000-0000-000084280000}"/>
    <cellStyle name="메모 13 3 2 6 2" xfId="30388" xr:uid="{00000000-0005-0000-0000-000085280000}"/>
    <cellStyle name="메모 13 3 2 7" xfId="30379" xr:uid="{00000000-0005-0000-0000-000086280000}"/>
    <cellStyle name="메모 13 3 3" xfId="5176" xr:uid="{00000000-0005-0000-0000-000087280000}"/>
    <cellStyle name="메모 13 3 3 2" xfId="5177" xr:uid="{00000000-0005-0000-0000-000088280000}"/>
    <cellStyle name="메모 13 3 3 2 2" xfId="30390" xr:uid="{00000000-0005-0000-0000-000089280000}"/>
    <cellStyle name="메모 13 3 3 3" xfId="5178" xr:uid="{00000000-0005-0000-0000-00008A280000}"/>
    <cellStyle name="메모 13 3 3 3 2" xfId="30391" xr:uid="{00000000-0005-0000-0000-00008B280000}"/>
    <cellStyle name="메모 13 3 3 4" xfId="5179" xr:uid="{00000000-0005-0000-0000-00008C280000}"/>
    <cellStyle name="메모 13 3 3 4 2" xfId="30392" xr:uid="{00000000-0005-0000-0000-00008D280000}"/>
    <cellStyle name="메모 13 3 3 5" xfId="5180" xr:uid="{00000000-0005-0000-0000-00008E280000}"/>
    <cellStyle name="메모 13 3 3 5 2" xfId="30393" xr:uid="{00000000-0005-0000-0000-00008F280000}"/>
    <cellStyle name="메모 13 3 3 6" xfId="30389" xr:uid="{00000000-0005-0000-0000-000090280000}"/>
    <cellStyle name="메모 13 3 4" xfId="5181" xr:uid="{00000000-0005-0000-0000-000091280000}"/>
    <cellStyle name="메모 13 3 4 2" xfId="5182" xr:uid="{00000000-0005-0000-0000-000092280000}"/>
    <cellStyle name="메모 13 3 4 2 2" xfId="30395" xr:uid="{00000000-0005-0000-0000-000093280000}"/>
    <cellStyle name="메모 13 3 4 3" xfId="30394" xr:uid="{00000000-0005-0000-0000-000094280000}"/>
    <cellStyle name="메모 13 3 5" xfId="5183" xr:uid="{00000000-0005-0000-0000-000095280000}"/>
    <cellStyle name="메모 13 3 5 2" xfId="5184" xr:uid="{00000000-0005-0000-0000-000096280000}"/>
    <cellStyle name="메모 13 3 5 2 2" xfId="30397" xr:uid="{00000000-0005-0000-0000-000097280000}"/>
    <cellStyle name="메모 13 3 5 3" xfId="30396" xr:uid="{00000000-0005-0000-0000-000098280000}"/>
    <cellStyle name="메모 13 3 6" xfId="5185" xr:uid="{00000000-0005-0000-0000-000099280000}"/>
    <cellStyle name="메모 13 3 6 2" xfId="5186" xr:uid="{00000000-0005-0000-0000-00009A280000}"/>
    <cellStyle name="메모 13 3 6 2 2" xfId="30399" xr:uid="{00000000-0005-0000-0000-00009B280000}"/>
    <cellStyle name="메모 13 3 6 3" xfId="30398" xr:uid="{00000000-0005-0000-0000-00009C280000}"/>
    <cellStyle name="메모 13 3 7" xfId="5187" xr:uid="{00000000-0005-0000-0000-00009D280000}"/>
    <cellStyle name="메모 13 3 7 2" xfId="30400" xr:uid="{00000000-0005-0000-0000-00009E280000}"/>
    <cellStyle name="메모 13 3 8" xfId="30378" xr:uid="{00000000-0005-0000-0000-00009F280000}"/>
    <cellStyle name="메모 13 4" xfId="5188" xr:uid="{00000000-0005-0000-0000-0000A0280000}"/>
    <cellStyle name="메모 13 4 2" xfId="5189" xr:uid="{00000000-0005-0000-0000-0000A1280000}"/>
    <cellStyle name="메모 13 4 2 2" xfId="5190" xr:uid="{00000000-0005-0000-0000-0000A2280000}"/>
    <cellStyle name="메모 13 4 2 2 2" xfId="30403" xr:uid="{00000000-0005-0000-0000-0000A3280000}"/>
    <cellStyle name="메모 13 4 2 3" xfId="5191" xr:uid="{00000000-0005-0000-0000-0000A4280000}"/>
    <cellStyle name="메모 13 4 2 3 2" xfId="30404" xr:uid="{00000000-0005-0000-0000-0000A5280000}"/>
    <cellStyle name="메모 13 4 2 4" xfId="5192" xr:uid="{00000000-0005-0000-0000-0000A6280000}"/>
    <cellStyle name="메모 13 4 2 4 2" xfId="30405" xr:uid="{00000000-0005-0000-0000-0000A7280000}"/>
    <cellStyle name="메모 13 4 2 5" xfId="5193" xr:uid="{00000000-0005-0000-0000-0000A8280000}"/>
    <cellStyle name="메모 13 4 2 5 2" xfId="30406" xr:uid="{00000000-0005-0000-0000-0000A9280000}"/>
    <cellStyle name="메모 13 4 2 6" xfId="30402" xr:uid="{00000000-0005-0000-0000-0000AA280000}"/>
    <cellStyle name="메모 13 4 3" xfId="5194" xr:uid="{00000000-0005-0000-0000-0000AB280000}"/>
    <cellStyle name="메모 13 4 3 2" xfId="30407" xr:uid="{00000000-0005-0000-0000-0000AC280000}"/>
    <cellStyle name="메모 13 4 4" xfId="5195" xr:uid="{00000000-0005-0000-0000-0000AD280000}"/>
    <cellStyle name="메모 13 4 4 2" xfId="30408" xr:uid="{00000000-0005-0000-0000-0000AE280000}"/>
    <cellStyle name="메모 13 4 5" xfId="5196" xr:uid="{00000000-0005-0000-0000-0000AF280000}"/>
    <cellStyle name="메모 13 4 5 2" xfId="30409" xr:uid="{00000000-0005-0000-0000-0000B0280000}"/>
    <cellStyle name="메모 13 4 6" xfId="5197" xr:uid="{00000000-0005-0000-0000-0000B1280000}"/>
    <cellStyle name="메모 13 4 6 2" xfId="30410" xr:uid="{00000000-0005-0000-0000-0000B2280000}"/>
    <cellStyle name="메모 13 4 7" xfId="30401" xr:uid="{00000000-0005-0000-0000-0000B3280000}"/>
    <cellStyle name="메모 13 5" xfId="5198" xr:uid="{00000000-0005-0000-0000-0000B4280000}"/>
    <cellStyle name="메모 13 5 2" xfId="5199" xr:uid="{00000000-0005-0000-0000-0000B5280000}"/>
    <cellStyle name="메모 13 5 2 2" xfId="5200" xr:uid="{00000000-0005-0000-0000-0000B6280000}"/>
    <cellStyle name="메모 13 5 2 2 2" xfId="30413" xr:uid="{00000000-0005-0000-0000-0000B7280000}"/>
    <cellStyle name="메모 13 5 2 3" xfId="5201" xr:uid="{00000000-0005-0000-0000-0000B8280000}"/>
    <cellStyle name="메모 13 5 2 3 2" xfId="30414" xr:uid="{00000000-0005-0000-0000-0000B9280000}"/>
    <cellStyle name="메모 13 5 2 4" xfId="5202" xr:uid="{00000000-0005-0000-0000-0000BA280000}"/>
    <cellStyle name="메모 13 5 2 4 2" xfId="30415" xr:uid="{00000000-0005-0000-0000-0000BB280000}"/>
    <cellStyle name="메모 13 5 2 5" xfId="5203" xr:uid="{00000000-0005-0000-0000-0000BC280000}"/>
    <cellStyle name="메모 13 5 2 5 2" xfId="30416" xr:uid="{00000000-0005-0000-0000-0000BD280000}"/>
    <cellStyle name="메모 13 5 2 6" xfId="30412" xr:uid="{00000000-0005-0000-0000-0000BE280000}"/>
    <cellStyle name="메모 13 5 3" xfId="5204" xr:uid="{00000000-0005-0000-0000-0000BF280000}"/>
    <cellStyle name="메모 13 5 3 2" xfId="30417" xr:uid="{00000000-0005-0000-0000-0000C0280000}"/>
    <cellStyle name="메모 13 5 4" xfId="5205" xr:uid="{00000000-0005-0000-0000-0000C1280000}"/>
    <cellStyle name="메모 13 5 4 2" xfId="30418" xr:uid="{00000000-0005-0000-0000-0000C2280000}"/>
    <cellStyle name="메모 13 5 5" xfId="5206" xr:uid="{00000000-0005-0000-0000-0000C3280000}"/>
    <cellStyle name="메모 13 5 5 2" xfId="30419" xr:uid="{00000000-0005-0000-0000-0000C4280000}"/>
    <cellStyle name="메모 13 5 6" xfId="5207" xr:uid="{00000000-0005-0000-0000-0000C5280000}"/>
    <cellStyle name="메모 13 5 6 2" xfId="30420" xr:uid="{00000000-0005-0000-0000-0000C6280000}"/>
    <cellStyle name="메모 13 5 7" xfId="30411" xr:uid="{00000000-0005-0000-0000-0000C7280000}"/>
    <cellStyle name="메모 13 6" xfId="5208" xr:uid="{00000000-0005-0000-0000-0000C8280000}"/>
    <cellStyle name="메모 13 6 2" xfId="5209" xr:uid="{00000000-0005-0000-0000-0000C9280000}"/>
    <cellStyle name="메모 13 6 2 2" xfId="5210" xr:uid="{00000000-0005-0000-0000-0000CA280000}"/>
    <cellStyle name="메모 13 6 2 2 2" xfId="30423" xr:uid="{00000000-0005-0000-0000-0000CB280000}"/>
    <cellStyle name="메모 13 6 2 3" xfId="5211" xr:uid="{00000000-0005-0000-0000-0000CC280000}"/>
    <cellStyle name="메모 13 6 2 3 2" xfId="30424" xr:uid="{00000000-0005-0000-0000-0000CD280000}"/>
    <cellStyle name="메모 13 6 2 4" xfId="5212" xr:uid="{00000000-0005-0000-0000-0000CE280000}"/>
    <cellStyle name="메모 13 6 2 4 2" xfId="30425" xr:uid="{00000000-0005-0000-0000-0000CF280000}"/>
    <cellStyle name="메모 13 6 2 5" xfId="5213" xr:uid="{00000000-0005-0000-0000-0000D0280000}"/>
    <cellStyle name="메모 13 6 2 5 2" xfId="30426" xr:uid="{00000000-0005-0000-0000-0000D1280000}"/>
    <cellStyle name="메모 13 6 2 6" xfId="30422" xr:uid="{00000000-0005-0000-0000-0000D2280000}"/>
    <cellStyle name="메모 13 6 3" xfId="5214" xr:uid="{00000000-0005-0000-0000-0000D3280000}"/>
    <cellStyle name="메모 13 6 3 2" xfId="30427" xr:uid="{00000000-0005-0000-0000-0000D4280000}"/>
    <cellStyle name="메모 13 6 4" xfId="5215" xr:uid="{00000000-0005-0000-0000-0000D5280000}"/>
    <cellStyle name="메모 13 6 4 2" xfId="30428" xr:uid="{00000000-0005-0000-0000-0000D6280000}"/>
    <cellStyle name="메모 13 6 5" xfId="5216" xr:uid="{00000000-0005-0000-0000-0000D7280000}"/>
    <cellStyle name="메모 13 6 5 2" xfId="30429" xr:uid="{00000000-0005-0000-0000-0000D8280000}"/>
    <cellStyle name="메모 13 6 6" xfId="5217" xr:uid="{00000000-0005-0000-0000-0000D9280000}"/>
    <cellStyle name="메모 13 6 6 2" xfId="30430" xr:uid="{00000000-0005-0000-0000-0000DA280000}"/>
    <cellStyle name="메모 13 6 7" xfId="30421" xr:uid="{00000000-0005-0000-0000-0000DB280000}"/>
    <cellStyle name="메모 13 7" xfId="5218" xr:uid="{00000000-0005-0000-0000-0000DC280000}"/>
    <cellStyle name="메모 13 7 2" xfId="5219" xr:uid="{00000000-0005-0000-0000-0000DD280000}"/>
    <cellStyle name="메모 13 7 2 2" xfId="5220" xr:uid="{00000000-0005-0000-0000-0000DE280000}"/>
    <cellStyle name="메모 13 7 2 2 2" xfId="30433" xr:uid="{00000000-0005-0000-0000-0000DF280000}"/>
    <cellStyle name="메모 13 7 2 3" xfId="5221" xr:uid="{00000000-0005-0000-0000-0000E0280000}"/>
    <cellStyle name="메모 13 7 2 3 2" xfId="30434" xr:uid="{00000000-0005-0000-0000-0000E1280000}"/>
    <cellStyle name="메모 13 7 2 4" xfId="5222" xr:uid="{00000000-0005-0000-0000-0000E2280000}"/>
    <cellStyle name="메모 13 7 2 4 2" xfId="30435" xr:uid="{00000000-0005-0000-0000-0000E3280000}"/>
    <cellStyle name="메모 13 7 2 5" xfId="5223" xr:uid="{00000000-0005-0000-0000-0000E4280000}"/>
    <cellStyle name="메모 13 7 2 5 2" xfId="30436" xr:uid="{00000000-0005-0000-0000-0000E5280000}"/>
    <cellStyle name="메모 13 7 2 6" xfId="30432" xr:uid="{00000000-0005-0000-0000-0000E6280000}"/>
    <cellStyle name="메모 13 7 3" xfId="5224" xr:uid="{00000000-0005-0000-0000-0000E7280000}"/>
    <cellStyle name="메모 13 7 3 2" xfId="30437" xr:uid="{00000000-0005-0000-0000-0000E8280000}"/>
    <cellStyle name="메모 13 7 4" xfId="5225" xr:uid="{00000000-0005-0000-0000-0000E9280000}"/>
    <cellStyle name="메모 13 7 4 2" xfId="30438" xr:uid="{00000000-0005-0000-0000-0000EA280000}"/>
    <cellStyle name="메모 13 7 5" xfId="5226" xr:uid="{00000000-0005-0000-0000-0000EB280000}"/>
    <cellStyle name="메모 13 7 5 2" xfId="30439" xr:uid="{00000000-0005-0000-0000-0000EC280000}"/>
    <cellStyle name="메모 13 7 6" xfId="5227" xr:uid="{00000000-0005-0000-0000-0000ED280000}"/>
    <cellStyle name="메모 13 7 6 2" xfId="30440" xr:uid="{00000000-0005-0000-0000-0000EE280000}"/>
    <cellStyle name="메모 13 7 7" xfId="30431" xr:uid="{00000000-0005-0000-0000-0000EF280000}"/>
    <cellStyle name="메모 13 8" xfId="5228" xr:uid="{00000000-0005-0000-0000-0000F0280000}"/>
    <cellStyle name="메모 13 8 2" xfId="5229" xr:uid="{00000000-0005-0000-0000-0000F1280000}"/>
    <cellStyle name="메모 13 8 2 2" xfId="5230" xr:uid="{00000000-0005-0000-0000-0000F2280000}"/>
    <cellStyle name="메모 13 8 2 2 2" xfId="30443" xr:uid="{00000000-0005-0000-0000-0000F3280000}"/>
    <cellStyle name="메모 13 8 2 3" xfId="5231" xr:uid="{00000000-0005-0000-0000-0000F4280000}"/>
    <cellStyle name="메모 13 8 2 3 2" xfId="30444" xr:uid="{00000000-0005-0000-0000-0000F5280000}"/>
    <cellStyle name="메모 13 8 2 4" xfId="5232" xr:uid="{00000000-0005-0000-0000-0000F6280000}"/>
    <cellStyle name="메모 13 8 2 4 2" xfId="30445" xr:uid="{00000000-0005-0000-0000-0000F7280000}"/>
    <cellStyle name="메모 13 8 2 5" xfId="5233" xr:uid="{00000000-0005-0000-0000-0000F8280000}"/>
    <cellStyle name="메모 13 8 2 5 2" xfId="30446" xr:uid="{00000000-0005-0000-0000-0000F9280000}"/>
    <cellStyle name="메모 13 8 2 6" xfId="30442" xr:uid="{00000000-0005-0000-0000-0000FA280000}"/>
    <cellStyle name="메모 13 8 3" xfId="5234" xr:uid="{00000000-0005-0000-0000-0000FB280000}"/>
    <cellStyle name="메모 13 8 3 2" xfId="30447" xr:uid="{00000000-0005-0000-0000-0000FC280000}"/>
    <cellStyle name="메모 13 8 4" xfId="5235" xr:uid="{00000000-0005-0000-0000-0000FD280000}"/>
    <cellStyle name="메모 13 8 4 2" xfId="30448" xr:uid="{00000000-0005-0000-0000-0000FE280000}"/>
    <cellStyle name="메모 13 8 5" xfId="5236" xr:uid="{00000000-0005-0000-0000-0000FF280000}"/>
    <cellStyle name="메모 13 8 5 2" xfId="30449" xr:uid="{00000000-0005-0000-0000-000000290000}"/>
    <cellStyle name="메모 13 8 6" xfId="5237" xr:uid="{00000000-0005-0000-0000-000001290000}"/>
    <cellStyle name="메모 13 8 6 2" xfId="30450" xr:uid="{00000000-0005-0000-0000-000002290000}"/>
    <cellStyle name="메모 13 8 7" xfId="30441" xr:uid="{00000000-0005-0000-0000-000003290000}"/>
    <cellStyle name="메모 13 9" xfId="5238" xr:uid="{00000000-0005-0000-0000-000004290000}"/>
    <cellStyle name="메모 13 9 2" xfId="5239" xr:uid="{00000000-0005-0000-0000-000005290000}"/>
    <cellStyle name="메모 13 9 2 2" xfId="30452" xr:uid="{00000000-0005-0000-0000-000006290000}"/>
    <cellStyle name="메모 13 9 3" xfId="5240" xr:uid="{00000000-0005-0000-0000-000007290000}"/>
    <cellStyle name="메모 13 9 3 2" xfId="30453" xr:uid="{00000000-0005-0000-0000-000008290000}"/>
    <cellStyle name="메모 13 9 4" xfId="5241" xr:uid="{00000000-0005-0000-0000-000009290000}"/>
    <cellStyle name="메모 13 9 4 2" xfId="30454" xr:uid="{00000000-0005-0000-0000-00000A290000}"/>
    <cellStyle name="메모 13 9 5" xfId="5242" xr:uid="{00000000-0005-0000-0000-00000B290000}"/>
    <cellStyle name="메모 13 9 5 2" xfId="30455" xr:uid="{00000000-0005-0000-0000-00000C290000}"/>
    <cellStyle name="메모 13 9 6" xfId="30451" xr:uid="{00000000-0005-0000-0000-00000D290000}"/>
    <cellStyle name="메모 14" xfId="5243" xr:uid="{00000000-0005-0000-0000-00000E290000}"/>
    <cellStyle name="메모 14 10" xfId="5244" xr:uid="{00000000-0005-0000-0000-00000F290000}"/>
    <cellStyle name="메모 14 10 2" xfId="5245" xr:uid="{00000000-0005-0000-0000-000010290000}"/>
    <cellStyle name="메모 14 10 2 2" xfId="30458" xr:uid="{00000000-0005-0000-0000-000011290000}"/>
    <cellStyle name="메모 14 10 3" xfId="30457" xr:uid="{00000000-0005-0000-0000-000012290000}"/>
    <cellStyle name="메모 14 11" xfId="5246" xr:uid="{00000000-0005-0000-0000-000013290000}"/>
    <cellStyle name="메모 14 11 2" xfId="5247" xr:uid="{00000000-0005-0000-0000-000014290000}"/>
    <cellStyle name="메모 14 11 2 2" xfId="30460" xr:uid="{00000000-0005-0000-0000-000015290000}"/>
    <cellStyle name="메모 14 11 3" xfId="30459" xr:uid="{00000000-0005-0000-0000-000016290000}"/>
    <cellStyle name="메모 14 12" xfId="5248" xr:uid="{00000000-0005-0000-0000-000017290000}"/>
    <cellStyle name="메모 14 12 2" xfId="5249" xr:uid="{00000000-0005-0000-0000-000018290000}"/>
    <cellStyle name="메모 14 12 2 2" xfId="30462" xr:uid="{00000000-0005-0000-0000-000019290000}"/>
    <cellStyle name="메모 14 12 3" xfId="30461" xr:uid="{00000000-0005-0000-0000-00001A290000}"/>
    <cellStyle name="메모 14 13" xfId="5250" xr:uid="{00000000-0005-0000-0000-00001B290000}"/>
    <cellStyle name="메모 14 13 2" xfId="30463" xr:uid="{00000000-0005-0000-0000-00001C290000}"/>
    <cellStyle name="메모 14 14" xfId="30456" xr:uid="{00000000-0005-0000-0000-00001D290000}"/>
    <cellStyle name="메모 14 2" xfId="5251" xr:uid="{00000000-0005-0000-0000-00001E290000}"/>
    <cellStyle name="메모 14 2 2" xfId="5252" xr:uid="{00000000-0005-0000-0000-00001F290000}"/>
    <cellStyle name="메모 14 2 2 2" xfId="5253" xr:uid="{00000000-0005-0000-0000-000020290000}"/>
    <cellStyle name="메모 14 2 2 2 2" xfId="5254" xr:uid="{00000000-0005-0000-0000-000021290000}"/>
    <cellStyle name="메모 14 2 2 2 2 2" xfId="30467" xr:uid="{00000000-0005-0000-0000-000022290000}"/>
    <cellStyle name="메모 14 2 2 2 3" xfId="5255" xr:uid="{00000000-0005-0000-0000-000023290000}"/>
    <cellStyle name="메모 14 2 2 2 3 2" xfId="30468" xr:uid="{00000000-0005-0000-0000-000024290000}"/>
    <cellStyle name="메모 14 2 2 2 4" xfId="5256" xr:uid="{00000000-0005-0000-0000-000025290000}"/>
    <cellStyle name="메모 14 2 2 2 4 2" xfId="30469" xr:uid="{00000000-0005-0000-0000-000026290000}"/>
    <cellStyle name="메모 14 2 2 2 5" xfId="5257" xr:uid="{00000000-0005-0000-0000-000027290000}"/>
    <cellStyle name="메모 14 2 2 2 5 2" xfId="30470" xr:uid="{00000000-0005-0000-0000-000028290000}"/>
    <cellStyle name="메모 14 2 2 2 6" xfId="30466" xr:uid="{00000000-0005-0000-0000-000029290000}"/>
    <cellStyle name="메모 14 2 2 3" xfId="5258" xr:uid="{00000000-0005-0000-0000-00002A290000}"/>
    <cellStyle name="메모 14 2 2 3 2" xfId="30471" xr:uid="{00000000-0005-0000-0000-00002B290000}"/>
    <cellStyle name="메모 14 2 2 4" xfId="5259" xr:uid="{00000000-0005-0000-0000-00002C290000}"/>
    <cellStyle name="메모 14 2 2 4 2" xfId="30472" xr:uid="{00000000-0005-0000-0000-00002D290000}"/>
    <cellStyle name="메모 14 2 2 5" xfId="5260" xr:uid="{00000000-0005-0000-0000-00002E290000}"/>
    <cellStyle name="메모 14 2 2 5 2" xfId="30473" xr:uid="{00000000-0005-0000-0000-00002F290000}"/>
    <cellStyle name="메모 14 2 2 6" xfId="5261" xr:uid="{00000000-0005-0000-0000-000030290000}"/>
    <cellStyle name="메모 14 2 2 6 2" xfId="30474" xr:uid="{00000000-0005-0000-0000-000031290000}"/>
    <cellStyle name="메모 14 2 2 7" xfId="30465" xr:uid="{00000000-0005-0000-0000-000032290000}"/>
    <cellStyle name="메모 14 2 3" xfId="5262" xr:uid="{00000000-0005-0000-0000-000033290000}"/>
    <cellStyle name="메모 14 2 3 2" xfId="5263" xr:uid="{00000000-0005-0000-0000-000034290000}"/>
    <cellStyle name="메모 14 2 3 2 2" xfId="30476" xr:uid="{00000000-0005-0000-0000-000035290000}"/>
    <cellStyle name="메모 14 2 3 3" xfId="5264" xr:uid="{00000000-0005-0000-0000-000036290000}"/>
    <cellStyle name="메모 14 2 3 3 2" xfId="30477" xr:uid="{00000000-0005-0000-0000-000037290000}"/>
    <cellStyle name="메모 14 2 3 4" xfId="5265" xr:uid="{00000000-0005-0000-0000-000038290000}"/>
    <cellStyle name="메모 14 2 3 4 2" xfId="30478" xr:uid="{00000000-0005-0000-0000-000039290000}"/>
    <cellStyle name="메모 14 2 3 5" xfId="5266" xr:uid="{00000000-0005-0000-0000-00003A290000}"/>
    <cellStyle name="메모 14 2 3 5 2" xfId="30479" xr:uid="{00000000-0005-0000-0000-00003B290000}"/>
    <cellStyle name="메모 14 2 3 6" xfId="30475" xr:uid="{00000000-0005-0000-0000-00003C290000}"/>
    <cellStyle name="메모 14 2 4" xfId="5267" xr:uid="{00000000-0005-0000-0000-00003D290000}"/>
    <cellStyle name="메모 14 2 4 2" xfId="5268" xr:uid="{00000000-0005-0000-0000-00003E290000}"/>
    <cellStyle name="메모 14 2 4 2 2" xfId="30481" xr:uid="{00000000-0005-0000-0000-00003F290000}"/>
    <cellStyle name="메모 14 2 4 3" xfId="30480" xr:uid="{00000000-0005-0000-0000-000040290000}"/>
    <cellStyle name="메모 14 2 5" xfId="5269" xr:uid="{00000000-0005-0000-0000-000041290000}"/>
    <cellStyle name="메모 14 2 5 2" xfId="5270" xr:uid="{00000000-0005-0000-0000-000042290000}"/>
    <cellStyle name="메모 14 2 5 2 2" xfId="30483" xr:uid="{00000000-0005-0000-0000-000043290000}"/>
    <cellStyle name="메모 14 2 5 3" xfId="30482" xr:uid="{00000000-0005-0000-0000-000044290000}"/>
    <cellStyle name="메모 14 2 6" xfId="5271" xr:uid="{00000000-0005-0000-0000-000045290000}"/>
    <cellStyle name="메모 14 2 6 2" xfId="5272" xr:uid="{00000000-0005-0000-0000-000046290000}"/>
    <cellStyle name="메모 14 2 6 2 2" xfId="30485" xr:uid="{00000000-0005-0000-0000-000047290000}"/>
    <cellStyle name="메모 14 2 6 3" xfId="30484" xr:uid="{00000000-0005-0000-0000-000048290000}"/>
    <cellStyle name="메모 14 2 7" xfId="5273" xr:uid="{00000000-0005-0000-0000-000049290000}"/>
    <cellStyle name="메모 14 2 7 2" xfId="30486" xr:uid="{00000000-0005-0000-0000-00004A290000}"/>
    <cellStyle name="메모 14 2 8" xfId="30464" xr:uid="{00000000-0005-0000-0000-00004B290000}"/>
    <cellStyle name="메모 14 3" xfId="5274" xr:uid="{00000000-0005-0000-0000-00004C290000}"/>
    <cellStyle name="메모 14 3 2" xfId="5275" xr:uid="{00000000-0005-0000-0000-00004D290000}"/>
    <cellStyle name="메모 14 3 2 2" xfId="5276" xr:uid="{00000000-0005-0000-0000-00004E290000}"/>
    <cellStyle name="메모 14 3 2 2 2" xfId="5277" xr:uid="{00000000-0005-0000-0000-00004F290000}"/>
    <cellStyle name="메모 14 3 2 2 2 2" xfId="30490" xr:uid="{00000000-0005-0000-0000-000050290000}"/>
    <cellStyle name="메모 14 3 2 2 3" xfId="5278" xr:uid="{00000000-0005-0000-0000-000051290000}"/>
    <cellStyle name="메모 14 3 2 2 3 2" xfId="30491" xr:uid="{00000000-0005-0000-0000-000052290000}"/>
    <cellStyle name="메모 14 3 2 2 4" xfId="5279" xr:uid="{00000000-0005-0000-0000-000053290000}"/>
    <cellStyle name="메모 14 3 2 2 4 2" xfId="30492" xr:uid="{00000000-0005-0000-0000-000054290000}"/>
    <cellStyle name="메모 14 3 2 2 5" xfId="5280" xr:uid="{00000000-0005-0000-0000-000055290000}"/>
    <cellStyle name="메모 14 3 2 2 5 2" xfId="30493" xr:uid="{00000000-0005-0000-0000-000056290000}"/>
    <cellStyle name="메모 14 3 2 2 6" xfId="30489" xr:uid="{00000000-0005-0000-0000-000057290000}"/>
    <cellStyle name="메모 14 3 2 3" xfId="5281" xr:uid="{00000000-0005-0000-0000-000058290000}"/>
    <cellStyle name="메모 14 3 2 3 2" xfId="30494" xr:uid="{00000000-0005-0000-0000-000059290000}"/>
    <cellStyle name="메모 14 3 2 4" xfId="5282" xr:uid="{00000000-0005-0000-0000-00005A290000}"/>
    <cellStyle name="메모 14 3 2 4 2" xfId="30495" xr:uid="{00000000-0005-0000-0000-00005B290000}"/>
    <cellStyle name="메모 14 3 2 5" xfId="5283" xr:uid="{00000000-0005-0000-0000-00005C290000}"/>
    <cellStyle name="메모 14 3 2 5 2" xfId="30496" xr:uid="{00000000-0005-0000-0000-00005D290000}"/>
    <cellStyle name="메모 14 3 2 6" xfId="5284" xr:uid="{00000000-0005-0000-0000-00005E290000}"/>
    <cellStyle name="메모 14 3 2 6 2" xfId="30497" xr:uid="{00000000-0005-0000-0000-00005F290000}"/>
    <cellStyle name="메모 14 3 2 7" xfId="30488" xr:uid="{00000000-0005-0000-0000-000060290000}"/>
    <cellStyle name="메모 14 3 3" xfId="5285" xr:uid="{00000000-0005-0000-0000-000061290000}"/>
    <cellStyle name="메모 14 3 3 2" xfId="5286" xr:uid="{00000000-0005-0000-0000-000062290000}"/>
    <cellStyle name="메모 14 3 3 2 2" xfId="30499" xr:uid="{00000000-0005-0000-0000-000063290000}"/>
    <cellStyle name="메모 14 3 3 3" xfId="5287" xr:uid="{00000000-0005-0000-0000-000064290000}"/>
    <cellStyle name="메모 14 3 3 3 2" xfId="30500" xr:uid="{00000000-0005-0000-0000-000065290000}"/>
    <cellStyle name="메모 14 3 3 4" xfId="5288" xr:uid="{00000000-0005-0000-0000-000066290000}"/>
    <cellStyle name="메모 14 3 3 4 2" xfId="30501" xr:uid="{00000000-0005-0000-0000-000067290000}"/>
    <cellStyle name="메모 14 3 3 5" xfId="5289" xr:uid="{00000000-0005-0000-0000-000068290000}"/>
    <cellStyle name="메모 14 3 3 5 2" xfId="30502" xr:uid="{00000000-0005-0000-0000-000069290000}"/>
    <cellStyle name="메모 14 3 3 6" xfId="30498" xr:uid="{00000000-0005-0000-0000-00006A290000}"/>
    <cellStyle name="메모 14 3 4" xfId="5290" xr:uid="{00000000-0005-0000-0000-00006B290000}"/>
    <cellStyle name="메모 14 3 4 2" xfId="5291" xr:uid="{00000000-0005-0000-0000-00006C290000}"/>
    <cellStyle name="메모 14 3 4 2 2" xfId="30504" xr:uid="{00000000-0005-0000-0000-00006D290000}"/>
    <cellStyle name="메모 14 3 4 3" xfId="30503" xr:uid="{00000000-0005-0000-0000-00006E290000}"/>
    <cellStyle name="메모 14 3 5" xfId="5292" xr:uid="{00000000-0005-0000-0000-00006F290000}"/>
    <cellStyle name="메모 14 3 5 2" xfId="5293" xr:uid="{00000000-0005-0000-0000-000070290000}"/>
    <cellStyle name="메모 14 3 5 2 2" xfId="30506" xr:uid="{00000000-0005-0000-0000-000071290000}"/>
    <cellStyle name="메모 14 3 5 3" xfId="30505" xr:uid="{00000000-0005-0000-0000-000072290000}"/>
    <cellStyle name="메모 14 3 6" xfId="5294" xr:uid="{00000000-0005-0000-0000-000073290000}"/>
    <cellStyle name="메모 14 3 6 2" xfId="5295" xr:uid="{00000000-0005-0000-0000-000074290000}"/>
    <cellStyle name="메모 14 3 6 2 2" xfId="30508" xr:uid="{00000000-0005-0000-0000-000075290000}"/>
    <cellStyle name="메모 14 3 6 3" xfId="30507" xr:uid="{00000000-0005-0000-0000-000076290000}"/>
    <cellStyle name="메모 14 3 7" xfId="5296" xr:uid="{00000000-0005-0000-0000-000077290000}"/>
    <cellStyle name="메모 14 3 7 2" xfId="30509" xr:uid="{00000000-0005-0000-0000-000078290000}"/>
    <cellStyle name="메모 14 3 8" xfId="30487" xr:uid="{00000000-0005-0000-0000-000079290000}"/>
    <cellStyle name="메모 14 4" xfId="5297" xr:uid="{00000000-0005-0000-0000-00007A290000}"/>
    <cellStyle name="메모 14 4 2" xfId="5298" xr:uid="{00000000-0005-0000-0000-00007B290000}"/>
    <cellStyle name="메모 14 4 2 2" xfId="5299" xr:uid="{00000000-0005-0000-0000-00007C290000}"/>
    <cellStyle name="메모 14 4 2 2 2" xfId="30512" xr:uid="{00000000-0005-0000-0000-00007D290000}"/>
    <cellStyle name="메모 14 4 2 3" xfId="5300" xr:uid="{00000000-0005-0000-0000-00007E290000}"/>
    <cellStyle name="메모 14 4 2 3 2" xfId="30513" xr:uid="{00000000-0005-0000-0000-00007F290000}"/>
    <cellStyle name="메모 14 4 2 4" xfId="5301" xr:uid="{00000000-0005-0000-0000-000080290000}"/>
    <cellStyle name="메모 14 4 2 4 2" xfId="30514" xr:uid="{00000000-0005-0000-0000-000081290000}"/>
    <cellStyle name="메모 14 4 2 5" xfId="5302" xr:uid="{00000000-0005-0000-0000-000082290000}"/>
    <cellStyle name="메모 14 4 2 5 2" xfId="30515" xr:uid="{00000000-0005-0000-0000-000083290000}"/>
    <cellStyle name="메모 14 4 2 6" xfId="30511" xr:uid="{00000000-0005-0000-0000-000084290000}"/>
    <cellStyle name="메모 14 4 3" xfId="5303" xr:uid="{00000000-0005-0000-0000-000085290000}"/>
    <cellStyle name="메모 14 4 3 2" xfId="30516" xr:uid="{00000000-0005-0000-0000-000086290000}"/>
    <cellStyle name="메모 14 4 4" xfId="5304" xr:uid="{00000000-0005-0000-0000-000087290000}"/>
    <cellStyle name="메모 14 4 4 2" xfId="30517" xr:uid="{00000000-0005-0000-0000-000088290000}"/>
    <cellStyle name="메모 14 4 5" xfId="5305" xr:uid="{00000000-0005-0000-0000-000089290000}"/>
    <cellStyle name="메모 14 4 5 2" xfId="30518" xr:uid="{00000000-0005-0000-0000-00008A290000}"/>
    <cellStyle name="메모 14 4 6" xfId="5306" xr:uid="{00000000-0005-0000-0000-00008B290000}"/>
    <cellStyle name="메모 14 4 6 2" xfId="30519" xr:uid="{00000000-0005-0000-0000-00008C290000}"/>
    <cellStyle name="메모 14 4 7" xfId="30510" xr:uid="{00000000-0005-0000-0000-00008D290000}"/>
    <cellStyle name="메모 14 5" xfId="5307" xr:uid="{00000000-0005-0000-0000-00008E290000}"/>
    <cellStyle name="메모 14 5 2" xfId="5308" xr:uid="{00000000-0005-0000-0000-00008F290000}"/>
    <cellStyle name="메모 14 5 2 2" xfId="5309" xr:uid="{00000000-0005-0000-0000-000090290000}"/>
    <cellStyle name="메모 14 5 2 2 2" xfId="30522" xr:uid="{00000000-0005-0000-0000-000091290000}"/>
    <cellStyle name="메모 14 5 2 3" xfId="5310" xr:uid="{00000000-0005-0000-0000-000092290000}"/>
    <cellStyle name="메모 14 5 2 3 2" xfId="30523" xr:uid="{00000000-0005-0000-0000-000093290000}"/>
    <cellStyle name="메모 14 5 2 4" xfId="5311" xr:uid="{00000000-0005-0000-0000-000094290000}"/>
    <cellStyle name="메모 14 5 2 4 2" xfId="30524" xr:uid="{00000000-0005-0000-0000-000095290000}"/>
    <cellStyle name="메모 14 5 2 5" xfId="5312" xr:uid="{00000000-0005-0000-0000-000096290000}"/>
    <cellStyle name="메모 14 5 2 5 2" xfId="30525" xr:uid="{00000000-0005-0000-0000-000097290000}"/>
    <cellStyle name="메모 14 5 2 6" xfId="30521" xr:uid="{00000000-0005-0000-0000-000098290000}"/>
    <cellStyle name="메모 14 5 3" xfId="5313" xr:uid="{00000000-0005-0000-0000-000099290000}"/>
    <cellStyle name="메모 14 5 3 2" xfId="30526" xr:uid="{00000000-0005-0000-0000-00009A290000}"/>
    <cellStyle name="메모 14 5 4" xfId="5314" xr:uid="{00000000-0005-0000-0000-00009B290000}"/>
    <cellStyle name="메모 14 5 4 2" xfId="30527" xr:uid="{00000000-0005-0000-0000-00009C290000}"/>
    <cellStyle name="메모 14 5 5" xfId="5315" xr:uid="{00000000-0005-0000-0000-00009D290000}"/>
    <cellStyle name="메모 14 5 5 2" xfId="30528" xr:uid="{00000000-0005-0000-0000-00009E290000}"/>
    <cellStyle name="메모 14 5 6" xfId="5316" xr:uid="{00000000-0005-0000-0000-00009F290000}"/>
    <cellStyle name="메모 14 5 6 2" xfId="30529" xr:uid="{00000000-0005-0000-0000-0000A0290000}"/>
    <cellStyle name="메모 14 5 7" xfId="30520" xr:uid="{00000000-0005-0000-0000-0000A1290000}"/>
    <cellStyle name="메모 14 6" xfId="5317" xr:uid="{00000000-0005-0000-0000-0000A2290000}"/>
    <cellStyle name="메모 14 6 2" xfId="5318" xr:uid="{00000000-0005-0000-0000-0000A3290000}"/>
    <cellStyle name="메모 14 6 2 2" xfId="5319" xr:uid="{00000000-0005-0000-0000-0000A4290000}"/>
    <cellStyle name="메모 14 6 2 2 2" xfId="30532" xr:uid="{00000000-0005-0000-0000-0000A5290000}"/>
    <cellStyle name="메모 14 6 2 3" xfId="5320" xr:uid="{00000000-0005-0000-0000-0000A6290000}"/>
    <cellStyle name="메모 14 6 2 3 2" xfId="30533" xr:uid="{00000000-0005-0000-0000-0000A7290000}"/>
    <cellStyle name="메모 14 6 2 4" xfId="5321" xr:uid="{00000000-0005-0000-0000-0000A8290000}"/>
    <cellStyle name="메모 14 6 2 4 2" xfId="30534" xr:uid="{00000000-0005-0000-0000-0000A9290000}"/>
    <cellStyle name="메모 14 6 2 5" xfId="5322" xr:uid="{00000000-0005-0000-0000-0000AA290000}"/>
    <cellStyle name="메모 14 6 2 5 2" xfId="30535" xr:uid="{00000000-0005-0000-0000-0000AB290000}"/>
    <cellStyle name="메모 14 6 2 6" xfId="30531" xr:uid="{00000000-0005-0000-0000-0000AC290000}"/>
    <cellStyle name="메모 14 6 3" xfId="5323" xr:uid="{00000000-0005-0000-0000-0000AD290000}"/>
    <cellStyle name="메모 14 6 3 2" xfId="30536" xr:uid="{00000000-0005-0000-0000-0000AE290000}"/>
    <cellStyle name="메모 14 6 4" xfId="5324" xr:uid="{00000000-0005-0000-0000-0000AF290000}"/>
    <cellStyle name="메모 14 6 4 2" xfId="30537" xr:uid="{00000000-0005-0000-0000-0000B0290000}"/>
    <cellStyle name="메모 14 6 5" xfId="5325" xr:uid="{00000000-0005-0000-0000-0000B1290000}"/>
    <cellStyle name="메모 14 6 5 2" xfId="30538" xr:uid="{00000000-0005-0000-0000-0000B2290000}"/>
    <cellStyle name="메모 14 6 6" xfId="5326" xr:uid="{00000000-0005-0000-0000-0000B3290000}"/>
    <cellStyle name="메모 14 6 6 2" xfId="30539" xr:uid="{00000000-0005-0000-0000-0000B4290000}"/>
    <cellStyle name="메모 14 6 7" xfId="30530" xr:uid="{00000000-0005-0000-0000-0000B5290000}"/>
    <cellStyle name="메모 14 7" xfId="5327" xr:uid="{00000000-0005-0000-0000-0000B6290000}"/>
    <cellStyle name="메모 14 7 2" xfId="5328" xr:uid="{00000000-0005-0000-0000-0000B7290000}"/>
    <cellStyle name="메모 14 7 2 2" xfId="5329" xr:uid="{00000000-0005-0000-0000-0000B8290000}"/>
    <cellStyle name="메모 14 7 2 2 2" xfId="30542" xr:uid="{00000000-0005-0000-0000-0000B9290000}"/>
    <cellStyle name="메모 14 7 2 3" xfId="5330" xr:uid="{00000000-0005-0000-0000-0000BA290000}"/>
    <cellStyle name="메모 14 7 2 3 2" xfId="30543" xr:uid="{00000000-0005-0000-0000-0000BB290000}"/>
    <cellStyle name="메모 14 7 2 4" xfId="5331" xr:uid="{00000000-0005-0000-0000-0000BC290000}"/>
    <cellStyle name="메모 14 7 2 4 2" xfId="30544" xr:uid="{00000000-0005-0000-0000-0000BD290000}"/>
    <cellStyle name="메모 14 7 2 5" xfId="5332" xr:uid="{00000000-0005-0000-0000-0000BE290000}"/>
    <cellStyle name="메모 14 7 2 5 2" xfId="30545" xr:uid="{00000000-0005-0000-0000-0000BF290000}"/>
    <cellStyle name="메모 14 7 2 6" xfId="30541" xr:uid="{00000000-0005-0000-0000-0000C0290000}"/>
    <cellStyle name="메모 14 7 3" xfId="5333" xr:uid="{00000000-0005-0000-0000-0000C1290000}"/>
    <cellStyle name="메모 14 7 3 2" xfId="30546" xr:uid="{00000000-0005-0000-0000-0000C2290000}"/>
    <cellStyle name="메모 14 7 4" xfId="5334" xr:uid="{00000000-0005-0000-0000-0000C3290000}"/>
    <cellStyle name="메모 14 7 4 2" xfId="30547" xr:uid="{00000000-0005-0000-0000-0000C4290000}"/>
    <cellStyle name="메모 14 7 5" xfId="5335" xr:uid="{00000000-0005-0000-0000-0000C5290000}"/>
    <cellStyle name="메모 14 7 5 2" xfId="30548" xr:uid="{00000000-0005-0000-0000-0000C6290000}"/>
    <cellStyle name="메모 14 7 6" xfId="5336" xr:uid="{00000000-0005-0000-0000-0000C7290000}"/>
    <cellStyle name="메모 14 7 6 2" xfId="30549" xr:uid="{00000000-0005-0000-0000-0000C8290000}"/>
    <cellStyle name="메모 14 7 7" xfId="30540" xr:uid="{00000000-0005-0000-0000-0000C9290000}"/>
    <cellStyle name="메모 14 8" xfId="5337" xr:uid="{00000000-0005-0000-0000-0000CA290000}"/>
    <cellStyle name="메모 14 8 2" xfId="5338" xr:uid="{00000000-0005-0000-0000-0000CB290000}"/>
    <cellStyle name="메모 14 8 2 2" xfId="5339" xr:uid="{00000000-0005-0000-0000-0000CC290000}"/>
    <cellStyle name="메모 14 8 2 2 2" xfId="30552" xr:uid="{00000000-0005-0000-0000-0000CD290000}"/>
    <cellStyle name="메모 14 8 2 3" xfId="5340" xr:uid="{00000000-0005-0000-0000-0000CE290000}"/>
    <cellStyle name="메모 14 8 2 3 2" xfId="30553" xr:uid="{00000000-0005-0000-0000-0000CF290000}"/>
    <cellStyle name="메모 14 8 2 4" xfId="5341" xr:uid="{00000000-0005-0000-0000-0000D0290000}"/>
    <cellStyle name="메모 14 8 2 4 2" xfId="30554" xr:uid="{00000000-0005-0000-0000-0000D1290000}"/>
    <cellStyle name="메모 14 8 2 5" xfId="5342" xr:uid="{00000000-0005-0000-0000-0000D2290000}"/>
    <cellStyle name="메모 14 8 2 5 2" xfId="30555" xr:uid="{00000000-0005-0000-0000-0000D3290000}"/>
    <cellStyle name="메모 14 8 2 6" xfId="30551" xr:uid="{00000000-0005-0000-0000-0000D4290000}"/>
    <cellStyle name="메모 14 8 3" xfId="5343" xr:uid="{00000000-0005-0000-0000-0000D5290000}"/>
    <cellStyle name="메모 14 8 3 2" xfId="30556" xr:uid="{00000000-0005-0000-0000-0000D6290000}"/>
    <cellStyle name="메모 14 8 4" xfId="5344" xr:uid="{00000000-0005-0000-0000-0000D7290000}"/>
    <cellStyle name="메모 14 8 4 2" xfId="30557" xr:uid="{00000000-0005-0000-0000-0000D8290000}"/>
    <cellStyle name="메모 14 8 5" xfId="5345" xr:uid="{00000000-0005-0000-0000-0000D9290000}"/>
    <cellStyle name="메모 14 8 5 2" xfId="30558" xr:uid="{00000000-0005-0000-0000-0000DA290000}"/>
    <cellStyle name="메모 14 8 6" xfId="5346" xr:uid="{00000000-0005-0000-0000-0000DB290000}"/>
    <cellStyle name="메모 14 8 6 2" xfId="30559" xr:uid="{00000000-0005-0000-0000-0000DC290000}"/>
    <cellStyle name="메모 14 8 7" xfId="30550" xr:uid="{00000000-0005-0000-0000-0000DD290000}"/>
    <cellStyle name="메모 14 9" xfId="5347" xr:uid="{00000000-0005-0000-0000-0000DE290000}"/>
    <cellStyle name="메모 14 9 2" xfId="5348" xr:uid="{00000000-0005-0000-0000-0000DF290000}"/>
    <cellStyle name="메모 14 9 2 2" xfId="30561" xr:uid="{00000000-0005-0000-0000-0000E0290000}"/>
    <cellStyle name="메모 14 9 3" xfId="5349" xr:uid="{00000000-0005-0000-0000-0000E1290000}"/>
    <cellStyle name="메모 14 9 3 2" xfId="30562" xr:uid="{00000000-0005-0000-0000-0000E2290000}"/>
    <cellStyle name="메모 14 9 4" xfId="5350" xr:uid="{00000000-0005-0000-0000-0000E3290000}"/>
    <cellStyle name="메모 14 9 4 2" xfId="30563" xr:uid="{00000000-0005-0000-0000-0000E4290000}"/>
    <cellStyle name="메모 14 9 5" xfId="5351" xr:uid="{00000000-0005-0000-0000-0000E5290000}"/>
    <cellStyle name="메모 14 9 5 2" xfId="30564" xr:uid="{00000000-0005-0000-0000-0000E6290000}"/>
    <cellStyle name="메모 14 9 6" xfId="30560" xr:uid="{00000000-0005-0000-0000-0000E7290000}"/>
    <cellStyle name="메모 15" xfId="5352" xr:uid="{00000000-0005-0000-0000-0000E8290000}"/>
    <cellStyle name="메모 15 10" xfId="5353" xr:uid="{00000000-0005-0000-0000-0000E9290000}"/>
    <cellStyle name="메모 15 10 2" xfId="5354" xr:uid="{00000000-0005-0000-0000-0000EA290000}"/>
    <cellStyle name="메모 15 10 2 2" xfId="30567" xr:uid="{00000000-0005-0000-0000-0000EB290000}"/>
    <cellStyle name="메모 15 10 3" xfId="30566" xr:uid="{00000000-0005-0000-0000-0000EC290000}"/>
    <cellStyle name="메모 15 11" xfId="5355" xr:uid="{00000000-0005-0000-0000-0000ED290000}"/>
    <cellStyle name="메모 15 11 2" xfId="5356" xr:uid="{00000000-0005-0000-0000-0000EE290000}"/>
    <cellStyle name="메모 15 11 2 2" xfId="30569" xr:uid="{00000000-0005-0000-0000-0000EF290000}"/>
    <cellStyle name="메모 15 11 3" xfId="30568" xr:uid="{00000000-0005-0000-0000-0000F0290000}"/>
    <cellStyle name="메모 15 12" xfId="5357" xr:uid="{00000000-0005-0000-0000-0000F1290000}"/>
    <cellStyle name="메모 15 12 2" xfId="5358" xr:uid="{00000000-0005-0000-0000-0000F2290000}"/>
    <cellStyle name="메모 15 12 2 2" xfId="30571" xr:uid="{00000000-0005-0000-0000-0000F3290000}"/>
    <cellStyle name="메모 15 12 3" xfId="30570" xr:uid="{00000000-0005-0000-0000-0000F4290000}"/>
    <cellStyle name="메모 15 13" xfId="5359" xr:uid="{00000000-0005-0000-0000-0000F5290000}"/>
    <cellStyle name="메모 15 13 2" xfId="30572" xr:uid="{00000000-0005-0000-0000-0000F6290000}"/>
    <cellStyle name="메모 15 14" xfId="30565" xr:uid="{00000000-0005-0000-0000-0000F7290000}"/>
    <cellStyle name="메모 15 2" xfId="5360" xr:uid="{00000000-0005-0000-0000-0000F8290000}"/>
    <cellStyle name="메모 15 2 2" xfId="5361" xr:uid="{00000000-0005-0000-0000-0000F9290000}"/>
    <cellStyle name="메모 15 2 2 2" xfId="5362" xr:uid="{00000000-0005-0000-0000-0000FA290000}"/>
    <cellStyle name="메모 15 2 2 2 2" xfId="5363" xr:uid="{00000000-0005-0000-0000-0000FB290000}"/>
    <cellStyle name="메모 15 2 2 2 2 2" xfId="30576" xr:uid="{00000000-0005-0000-0000-0000FC290000}"/>
    <cellStyle name="메모 15 2 2 2 3" xfId="5364" xr:uid="{00000000-0005-0000-0000-0000FD290000}"/>
    <cellStyle name="메모 15 2 2 2 3 2" xfId="30577" xr:uid="{00000000-0005-0000-0000-0000FE290000}"/>
    <cellStyle name="메모 15 2 2 2 4" xfId="5365" xr:uid="{00000000-0005-0000-0000-0000FF290000}"/>
    <cellStyle name="메모 15 2 2 2 4 2" xfId="30578" xr:uid="{00000000-0005-0000-0000-0000002A0000}"/>
    <cellStyle name="메모 15 2 2 2 5" xfId="5366" xr:uid="{00000000-0005-0000-0000-0000012A0000}"/>
    <cellStyle name="메모 15 2 2 2 5 2" xfId="30579" xr:uid="{00000000-0005-0000-0000-0000022A0000}"/>
    <cellStyle name="메모 15 2 2 2 6" xfId="30575" xr:uid="{00000000-0005-0000-0000-0000032A0000}"/>
    <cellStyle name="메모 15 2 2 3" xfId="5367" xr:uid="{00000000-0005-0000-0000-0000042A0000}"/>
    <cellStyle name="메모 15 2 2 3 2" xfId="30580" xr:uid="{00000000-0005-0000-0000-0000052A0000}"/>
    <cellStyle name="메모 15 2 2 4" xfId="5368" xr:uid="{00000000-0005-0000-0000-0000062A0000}"/>
    <cellStyle name="메모 15 2 2 4 2" xfId="30581" xr:uid="{00000000-0005-0000-0000-0000072A0000}"/>
    <cellStyle name="메모 15 2 2 5" xfId="5369" xr:uid="{00000000-0005-0000-0000-0000082A0000}"/>
    <cellStyle name="메모 15 2 2 5 2" xfId="30582" xr:uid="{00000000-0005-0000-0000-0000092A0000}"/>
    <cellStyle name="메모 15 2 2 6" xfId="5370" xr:uid="{00000000-0005-0000-0000-00000A2A0000}"/>
    <cellStyle name="메모 15 2 2 6 2" xfId="30583" xr:uid="{00000000-0005-0000-0000-00000B2A0000}"/>
    <cellStyle name="메모 15 2 2 7" xfId="30574" xr:uid="{00000000-0005-0000-0000-00000C2A0000}"/>
    <cellStyle name="메모 15 2 3" xfId="5371" xr:uid="{00000000-0005-0000-0000-00000D2A0000}"/>
    <cellStyle name="메모 15 2 3 2" xfId="5372" xr:uid="{00000000-0005-0000-0000-00000E2A0000}"/>
    <cellStyle name="메모 15 2 3 2 2" xfId="30585" xr:uid="{00000000-0005-0000-0000-00000F2A0000}"/>
    <cellStyle name="메모 15 2 3 3" xfId="5373" xr:uid="{00000000-0005-0000-0000-0000102A0000}"/>
    <cellStyle name="메모 15 2 3 3 2" xfId="30586" xr:uid="{00000000-0005-0000-0000-0000112A0000}"/>
    <cellStyle name="메모 15 2 3 4" xfId="5374" xr:uid="{00000000-0005-0000-0000-0000122A0000}"/>
    <cellStyle name="메모 15 2 3 4 2" xfId="30587" xr:uid="{00000000-0005-0000-0000-0000132A0000}"/>
    <cellStyle name="메모 15 2 3 5" xfId="5375" xr:uid="{00000000-0005-0000-0000-0000142A0000}"/>
    <cellStyle name="메모 15 2 3 5 2" xfId="30588" xr:uid="{00000000-0005-0000-0000-0000152A0000}"/>
    <cellStyle name="메모 15 2 3 6" xfId="30584" xr:uid="{00000000-0005-0000-0000-0000162A0000}"/>
    <cellStyle name="메모 15 2 4" xfId="5376" xr:uid="{00000000-0005-0000-0000-0000172A0000}"/>
    <cellStyle name="메모 15 2 4 2" xfId="5377" xr:uid="{00000000-0005-0000-0000-0000182A0000}"/>
    <cellStyle name="메모 15 2 4 2 2" xfId="30590" xr:uid="{00000000-0005-0000-0000-0000192A0000}"/>
    <cellStyle name="메모 15 2 4 3" xfId="30589" xr:uid="{00000000-0005-0000-0000-00001A2A0000}"/>
    <cellStyle name="메모 15 2 5" xfId="5378" xr:uid="{00000000-0005-0000-0000-00001B2A0000}"/>
    <cellStyle name="메모 15 2 5 2" xfId="5379" xr:uid="{00000000-0005-0000-0000-00001C2A0000}"/>
    <cellStyle name="메모 15 2 5 2 2" xfId="30592" xr:uid="{00000000-0005-0000-0000-00001D2A0000}"/>
    <cellStyle name="메모 15 2 5 3" xfId="30591" xr:uid="{00000000-0005-0000-0000-00001E2A0000}"/>
    <cellStyle name="메모 15 2 6" xfId="5380" xr:uid="{00000000-0005-0000-0000-00001F2A0000}"/>
    <cellStyle name="메모 15 2 6 2" xfId="5381" xr:uid="{00000000-0005-0000-0000-0000202A0000}"/>
    <cellStyle name="메모 15 2 6 2 2" xfId="30594" xr:uid="{00000000-0005-0000-0000-0000212A0000}"/>
    <cellStyle name="메모 15 2 6 3" xfId="30593" xr:uid="{00000000-0005-0000-0000-0000222A0000}"/>
    <cellStyle name="메모 15 2 7" xfId="5382" xr:uid="{00000000-0005-0000-0000-0000232A0000}"/>
    <cellStyle name="메모 15 2 7 2" xfId="30595" xr:uid="{00000000-0005-0000-0000-0000242A0000}"/>
    <cellStyle name="메모 15 2 8" xfId="30573" xr:uid="{00000000-0005-0000-0000-0000252A0000}"/>
    <cellStyle name="메모 15 3" xfId="5383" xr:uid="{00000000-0005-0000-0000-0000262A0000}"/>
    <cellStyle name="메모 15 3 2" xfId="5384" xr:uid="{00000000-0005-0000-0000-0000272A0000}"/>
    <cellStyle name="메모 15 3 2 2" xfId="5385" xr:uid="{00000000-0005-0000-0000-0000282A0000}"/>
    <cellStyle name="메모 15 3 2 2 2" xfId="5386" xr:uid="{00000000-0005-0000-0000-0000292A0000}"/>
    <cellStyle name="메모 15 3 2 2 2 2" xfId="30599" xr:uid="{00000000-0005-0000-0000-00002A2A0000}"/>
    <cellStyle name="메모 15 3 2 2 3" xfId="5387" xr:uid="{00000000-0005-0000-0000-00002B2A0000}"/>
    <cellStyle name="메모 15 3 2 2 3 2" xfId="30600" xr:uid="{00000000-0005-0000-0000-00002C2A0000}"/>
    <cellStyle name="메모 15 3 2 2 4" xfId="5388" xr:uid="{00000000-0005-0000-0000-00002D2A0000}"/>
    <cellStyle name="메모 15 3 2 2 4 2" xfId="30601" xr:uid="{00000000-0005-0000-0000-00002E2A0000}"/>
    <cellStyle name="메모 15 3 2 2 5" xfId="5389" xr:uid="{00000000-0005-0000-0000-00002F2A0000}"/>
    <cellStyle name="메모 15 3 2 2 5 2" xfId="30602" xr:uid="{00000000-0005-0000-0000-0000302A0000}"/>
    <cellStyle name="메모 15 3 2 2 6" xfId="30598" xr:uid="{00000000-0005-0000-0000-0000312A0000}"/>
    <cellStyle name="메모 15 3 2 3" xfId="5390" xr:uid="{00000000-0005-0000-0000-0000322A0000}"/>
    <cellStyle name="메모 15 3 2 3 2" xfId="30603" xr:uid="{00000000-0005-0000-0000-0000332A0000}"/>
    <cellStyle name="메모 15 3 2 4" xfId="5391" xr:uid="{00000000-0005-0000-0000-0000342A0000}"/>
    <cellStyle name="메모 15 3 2 4 2" xfId="30604" xr:uid="{00000000-0005-0000-0000-0000352A0000}"/>
    <cellStyle name="메모 15 3 2 5" xfId="5392" xr:uid="{00000000-0005-0000-0000-0000362A0000}"/>
    <cellStyle name="메모 15 3 2 5 2" xfId="30605" xr:uid="{00000000-0005-0000-0000-0000372A0000}"/>
    <cellStyle name="메모 15 3 2 6" xfId="5393" xr:uid="{00000000-0005-0000-0000-0000382A0000}"/>
    <cellStyle name="메모 15 3 2 6 2" xfId="30606" xr:uid="{00000000-0005-0000-0000-0000392A0000}"/>
    <cellStyle name="메모 15 3 2 7" xfId="30597" xr:uid="{00000000-0005-0000-0000-00003A2A0000}"/>
    <cellStyle name="메모 15 3 3" xfId="5394" xr:uid="{00000000-0005-0000-0000-00003B2A0000}"/>
    <cellStyle name="메모 15 3 3 2" xfId="5395" xr:uid="{00000000-0005-0000-0000-00003C2A0000}"/>
    <cellStyle name="메모 15 3 3 2 2" xfId="30608" xr:uid="{00000000-0005-0000-0000-00003D2A0000}"/>
    <cellStyle name="메모 15 3 3 3" xfId="5396" xr:uid="{00000000-0005-0000-0000-00003E2A0000}"/>
    <cellStyle name="메모 15 3 3 3 2" xfId="30609" xr:uid="{00000000-0005-0000-0000-00003F2A0000}"/>
    <cellStyle name="메모 15 3 3 4" xfId="5397" xr:uid="{00000000-0005-0000-0000-0000402A0000}"/>
    <cellStyle name="메모 15 3 3 4 2" xfId="30610" xr:uid="{00000000-0005-0000-0000-0000412A0000}"/>
    <cellStyle name="메모 15 3 3 5" xfId="5398" xr:uid="{00000000-0005-0000-0000-0000422A0000}"/>
    <cellStyle name="메모 15 3 3 5 2" xfId="30611" xr:uid="{00000000-0005-0000-0000-0000432A0000}"/>
    <cellStyle name="메모 15 3 3 6" xfId="30607" xr:uid="{00000000-0005-0000-0000-0000442A0000}"/>
    <cellStyle name="메모 15 3 4" xfId="5399" xr:uid="{00000000-0005-0000-0000-0000452A0000}"/>
    <cellStyle name="메모 15 3 4 2" xfId="5400" xr:uid="{00000000-0005-0000-0000-0000462A0000}"/>
    <cellStyle name="메모 15 3 4 2 2" xfId="30613" xr:uid="{00000000-0005-0000-0000-0000472A0000}"/>
    <cellStyle name="메모 15 3 4 3" xfId="30612" xr:uid="{00000000-0005-0000-0000-0000482A0000}"/>
    <cellStyle name="메모 15 3 5" xfId="5401" xr:uid="{00000000-0005-0000-0000-0000492A0000}"/>
    <cellStyle name="메모 15 3 5 2" xfId="5402" xr:uid="{00000000-0005-0000-0000-00004A2A0000}"/>
    <cellStyle name="메모 15 3 5 2 2" xfId="30615" xr:uid="{00000000-0005-0000-0000-00004B2A0000}"/>
    <cellStyle name="메모 15 3 5 3" xfId="30614" xr:uid="{00000000-0005-0000-0000-00004C2A0000}"/>
    <cellStyle name="메모 15 3 6" xfId="5403" xr:uid="{00000000-0005-0000-0000-00004D2A0000}"/>
    <cellStyle name="메모 15 3 6 2" xfId="5404" xr:uid="{00000000-0005-0000-0000-00004E2A0000}"/>
    <cellStyle name="메모 15 3 6 2 2" xfId="30617" xr:uid="{00000000-0005-0000-0000-00004F2A0000}"/>
    <cellStyle name="메모 15 3 6 3" xfId="30616" xr:uid="{00000000-0005-0000-0000-0000502A0000}"/>
    <cellStyle name="메모 15 3 7" xfId="5405" xr:uid="{00000000-0005-0000-0000-0000512A0000}"/>
    <cellStyle name="메모 15 3 7 2" xfId="30618" xr:uid="{00000000-0005-0000-0000-0000522A0000}"/>
    <cellStyle name="메모 15 3 8" xfId="30596" xr:uid="{00000000-0005-0000-0000-0000532A0000}"/>
    <cellStyle name="메모 15 4" xfId="5406" xr:uid="{00000000-0005-0000-0000-0000542A0000}"/>
    <cellStyle name="메모 15 4 2" xfId="5407" xr:uid="{00000000-0005-0000-0000-0000552A0000}"/>
    <cellStyle name="메모 15 4 2 2" xfId="5408" xr:uid="{00000000-0005-0000-0000-0000562A0000}"/>
    <cellStyle name="메모 15 4 2 2 2" xfId="30621" xr:uid="{00000000-0005-0000-0000-0000572A0000}"/>
    <cellStyle name="메모 15 4 2 3" xfId="5409" xr:uid="{00000000-0005-0000-0000-0000582A0000}"/>
    <cellStyle name="메모 15 4 2 3 2" xfId="30622" xr:uid="{00000000-0005-0000-0000-0000592A0000}"/>
    <cellStyle name="메모 15 4 2 4" xfId="5410" xr:uid="{00000000-0005-0000-0000-00005A2A0000}"/>
    <cellStyle name="메모 15 4 2 4 2" xfId="30623" xr:uid="{00000000-0005-0000-0000-00005B2A0000}"/>
    <cellStyle name="메모 15 4 2 5" xfId="5411" xr:uid="{00000000-0005-0000-0000-00005C2A0000}"/>
    <cellStyle name="메모 15 4 2 5 2" xfId="30624" xr:uid="{00000000-0005-0000-0000-00005D2A0000}"/>
    <cellStyle name="메모 15 4 2 6" xfId="30620" xr:uid="{00000000-0005-0000-0000-00005E2A0000}"/>
    <cellStyle name="메모 15 4 3" xfId="5412" xr:uid="{00000000-0005-0000-0000-00005F2A0000}"/>
    <cellStyle name="메모 15 4 3 2" xfId="30625" xr:uid="{00000000-0005-0000-0000-0000602A0000}"/>
    <cellStyle name="메모 15 4 4" xfId="5413" xr:uid="{00000000-0005-0000-0000-0000612A0000}"/>
    <cellStyle name="메모 15 4 4 2" xfId="30626" xr:uid="{00000000-0005-0000-0000-0000622A0000}"/>
    <cellStyle name="메모 15 4 5" xfId="5414" xr:uid="{00000000-0005-0000-0000-0000632A0000}"/>
    <cellStyle name="메모 15 4 5 2" xfId="30627" xr:uid="{00000000-0005-0000-0000-0000642A0000}"/>
    <cellStyle name="메모 15 4 6" xfId="5415" xr:uid="{00000000-0005-0000-0000-0000652A0000}"/>
    <cellStyle name="메모 15 4 6 2" xfId="30628" xr:uid="{00000000-0005-0000-0000-0000662A0000}"/>
    <cellStyle name="메모 15 4 7" xfId="30619" xr:uid="{00000000-0005-0000-0000-0000672A0000}"/>
    <cellStyle name="메모 15 5" xfId="5416" xr:uid="{00000000-0005-0000-0000-0000682A0000}"/>
    <cellStyle name="메모 15 5 2" xfId="5417" xr:uid="{00000000-0005-0000-0000-0000692A0000}"/>
    <cellStyle name="메모 15 5 2 2" xfId="5418" xr:uid="{00000000-0005-0000-0000-00006A2A0000}"/>
    <cellStyle name="메모 15 5 2 2 2" xfId="30631" xr:uid="{00000000-0005-0000-0000-00006B2A0000}"/>
    <cellStyle name="메모 15 5 2 3" xfId="5419" xr:uid="{00000000-0005-0000-0000-00006C2A0000}"/>
    <cellStyle name="메모 15 5 2 3 2" xfId="30632" xr:uid="{00000000-0005-0000-0000-00006D2A0000}"/>
    <cellStyle name="메모 15 5 2 4" xfId="5420" xr:uid="{00000000-0005-0000-0000-00006E2A0000}"/>
    <cellStyle name="메모 15 5 2 4 2" xfId="30633" xr:uid="{00000000-0005-0000-0000-00006F2A0000}"/>
    <cellStyle name="메모 15 5 2 5" xfId="5421" xr:uid="{00000000-0005-0000-0000-0000702A0000}"/>
    <cellStyle name="메모 15 5 2 5 2" xfId="30634" xr:uid="{00000000-0005-0000-0000-0000712A0000}"/>
    <cellStyle name="메모 15 5 2 6" xfId="30630" xr:uid="{00000000-0005-0000-0000-0000722A0000}"/>
    <cellStyle name="메모 15 5 3" xfId="5422" xr:uid="{00000000-0005-0000-0000-0000732A0000}"/>
    <cellStyle name="메모 15 5 3 2" xfId="30635" xr:uid="{00000000-0005-0000-0000-0000742A0000}"/>
    <cellStyle name="메모 15 5 4" xfId="5423" xr:uid="{00000000-0005-0000-0000-0000752A0000}"/>
    <cellStyle name="메모 15 5 4 2" xfId="30636" xr:uid="{00000000-0005-0000-0000-0000762A0000}"/>
    <cellStyle name="메모 15 5 5" xfId="5424" xr:uid="{00000000-0005-0000-0000-0000772A0000}"/>
    <cellStyle name="메모 15 5 5 2" xfId="30637" xr:uid="{00000000-0005-0000-0000-0000782A0000}"/>
    <cellStyle name="메모 15 5 6" xfId="5425" xr:uid="{00000000-0005-0000-0000-0000792A0000}"/>
    <cellStyle name="메모 15 5 6 2" xfId="30638" xr:uid="{00000000-0005-0000-0000-00007A2A0000}"/>
    <cellStyle name="메모 15 5 7" xfId="30629" xr:uid="{00000000-0005-0000-0000-00007B2A0000}"/>
    <cellStyle name="메모 15 6" xfId="5426" xr:uid="{00000000-0005-0000-0000-00007C2A0000}"/>
    <cellStyle name="메모 15 6 2" xfId="5427" xr:uid="{00000000-0005-0000-0000-00007D2A0000}"/>
    <cellStyle name="메모 15 6 2 2" xfId="5428" xr:uid="{00000000-0005-0000-0000-00007E2A0000}"/>
    <cellStyle name="메모 15 6 2 2 2" xfId="30641" xr:uid="{00000000-0005-0000-0000-00007F2A0000}"/>
    <cellStyle name="메모 15 6 2 3" xfId="5429" xr:uid="{00000000-0005-0000-0000-0000802A0000}"/>
    <cellStyle name="메모 15 6 2 3 2" xfId="30642" xr:uid="{00000000-0005-0000-0000-0000812A0000}"/>
    <cellStyle name="메모 15 6 2 4" xfId="5430" xr:uid="{00000000-0005-0000-0000-0000822A0000}"/>
    <cellStyle name="메모 15 6 2 4 2" xfId="30643" xr:uid="{00000000-0005-0000-0000-0000832A0000}"/>
    <cellStyle name="메모 15 6 2 5" xfId="5431" xr:uid="{00000000-0005-0000-0000-0000842A0000}"/>
    <cellStyle name="메모 15 6 2 5 2" xfId="30644" xr:uid="{00000000-0005-0000-0000-0000852A0000}"/>
    <cellStyle name="메모 15 6 2 6" xfId="30640" xr:uid="{00000000-0005-0000-0000-0000862A0000}"/>
    <cellStyle name="메모 15 6 3" xfId="5432" xr:uid="{00000000-0005-0000-0000-0000872A0000}"/>
    <cellStyle name="메모 15 6 3 2" xfId="30645" xr:uid="{00000000-0005-0000-0000-0000882A0000}"/>
    <cellStyle name="메모 15 6 4" xfId="5433" xr:uid="{00000000-0005-0000-0000-0000892A0000}"/>
    <cellStyle name="메모 15 6 4 2" xfId="30646" xr:uid="{00000000-0005-0000-0000-00008A2A0000}"/>
    <cellStyle name="메모 15 6 5" xfId="5434" xr:uid="{00000000-0005-0000-0000-00008B2A0000}"/>
    <cellStyle name="메모 15 6 5 2" xfId="30647" xr:uid="{00000000-0005-0000-0000-00008C2A0000}"/>
    <cellStyle name="메모 15 6 6" xfId="5435" xr:uid="{00000000-0005-0000-0000-00008D2A0000}"/>
    <cellStyle name="메모 15 6 6 2" xfId="30648" xr:uid="{00000000-0005-0000-0000-00008E2A0000}"/>
    <cellStyle name="메모 15 6 7" xfId="30639" xr:uid="{00000000-0005-0000-0000-00008F2A0000}"/>
    <cellStyle name="메모 15 7" xfId="5436" xr:uid="{00000000-0005-0000-0000-0000902A0000}"/>
    <cellStyle name="메모 15 7 2" xfId="5437" xr:uid="{00000000-0005-0000-0000-0000912A0000}"/>
    <cellStyle name="메모 15 7 2 2" xfId="5438" xr:uid="{00000000-0005-0000-0000-0000922A0000}"/>
    <cellStyle name="메모 15 7 2 2 2" xfId="30651" xr:uid="{00000000-0005-0000-0000-0000932A0000}"/>
    <cellStyle name="메모 15 7 2 3" xfId="5439" xr:uid="{00000000-0005-0000-0000-0000942A0000}"/>
    <cellStyle name="메모 15 7 2 3 2" xfId="30652" xr:uid="{00000000-0005-0000-0000-0000952A0000}"/>
    <cellStyle name="메모 15 7 2 4" xfId="5440" xr:uid="{00000000-0005-0000-0000-0000962A0000}"/>
    <cellStyle name="메모 15 7 2 4 2" xfId="30653" xr:uid="{00000000-0005-0000-0000-0000972A0000}"/>
    <cellStyle name="메모 15 7 2 5" xfId="5441" xr:uid="{00000000-0005-0000-0000-0000982A0000}"/>
    <cellStyle name="메모 15 7 2 5 2" xfId="30654" xr:uid="{00000000-0005-0000-0000-0000992A0000}"/>
    <cellStyle name="메모 15 7 2 6" xfId="30650" xr:uid="{00000000-0005-0000-0000-00009A2A0000}"/>
    <cellStyle name="메모 15 7 3" xfId="5442" xr:uid="{00000000-0005-0000-0000-00009B2A0000}"/>
    <cellStyle name="메모 15 7 3 2" xfId="30655" xr:uid="{00000000-0005-0000-0000-00009C2A0000}"/>
    <cellStyle name="메모 15 7 4" xfId="5443" xr:uid="{00000000-0005-0000-0000-00009D2A0000}"/>
    <cellStyle name="메모 15 7 4 2" xfId="30656" xr:uid="{00000000-0005-0000-0000-00009E2A0000}"/>
    <cellStyle name="메모 15 7 5" xfId="5444" xr:uid="{00000000-0005-0000-0000-00009F2A0000}"/>
    <cellStyle name="메모 15 7 5 2" xfId="30657" xr:uid="{00000000-0005-0000-0000-0000A02A0000}"/>
    <cellStyle name="메모 15 7 6" xfId="5445" xr:uid="{00000000-0005-0000-0000-0000A12A0000}"/>
    <cellStyle name="메모 15 7 6 2" xfId="30658" xr:uid="{00000000-0005-0000-0000-0000A22A0000}"/>
    <cellStyle name="메모 15 7 7" xfId="30649" xr:uid="{00000000-0005-0000-0000-0000A32A0000}"/>
    <cellStyle name="메모 15 8" xfId="5446" xr:uid="{00000000-0005-0000-0000-0000A42A0000}"/>
    <cellStyle name="메모 15 8 2" xfId="5447" xr:uid="{00000000-0005-0000-0000-0000A52A0000}"/>
    <cellStyle name="메모 15 8 2 2" xfId="5448" xr:uid="{00000000-0005-0000-0000-0000A62A0000}"/>
    <cellStyle name="메모 15 8 2 2 2" xfId="30661" xr:uid="{00000000-0005-0000-0000-0000A72A0000}"/>
    <cellStyle name="메모 15 8 2 3" xfId="5449" xr:uid="{00000000-0005-0000-0000-0000A82A0000}"/>
    <cellStyle name="메모 15 8 2 3 2" xfId="30662" xr:uid="{00000000-0005-0000-0000-0000A92A0000}"/>
    <cellStyle name="메모 15 8 2 4" xfId="5450" xr:uid="{00000000-0005-0000-0000-0000AA2A0000}"/>
    <cellStyle name="메모 15 8 2 4 2" xfId="30663" xr:uid="{00000000-0005-0000-0000-0000AB2A0000}"/>
    <cellStyle name="메모 15 8 2 5" xfId="5451" xr:uid="{00000000-0005-0000-0000-0000AC2A0000}"/>
    <cellStyle name="메모 15 8 2 5 2" xfId="30664" xr:uid="{00000000-0005-0000-0000-0000AD2A0000}"/>
    <cellStyle name="메모 15 8 2 6" xfId="30660" xr:uid="{00000000-0005-0000-0000-0000AE2A0000}"/>
    <cellStyle name="메모 15 8 3" xfId="5452" xr:uid="{00000000-0005-0000-0000-0000AF2A0000}"/>
    <cellStyle name="메모 15 8 3 2" xfId="30665" xr:uid="{00000000-0005-0000-0000-0000B02A0000}"/>
    <cellStyle name="메모 15 8 4" xfId="5453" xr:uid="{00000000-0005-0000-0000-0000B12A0000}"/>
    <cellStyle name="메모 15 8 4 2" xfId="30666" xr:uid="{00000000-0005-0000-0000-0000B22A0000}"/>
    <cellStyle name="메모 15 8 5" xfId="5454" xr:uid="{00000000-0005-0000-0000-0000B32A0000}"/>
    <cellStyle name="메모 15 8 5 2" xfId="30667" xr:uid="{00000000-0005-0000-0000-0000B42A0000}"/>
    <cellStyle name="메모 15 8 6" xfId="5455" xr:uid="{00000000-0005-0000-0000-0000B52A0000}"/>
    <cellStyle name="메모 15 8 6 2" xfId="30668" xr:uid="{00000000-0005-0000-0000-0000B62A0000}"/>
    <cellStyle name="메모 15 8 7" xfId="30659" xr:uid="{00000000-0005-0000-0000-0000B72A0000}"/>
    <cellStyle name="메모 15 9" xfId="5456" xr:uid="{00000000-0005-0000-0000-0000B82A0000}"/>
    <cellStyle name="메모 15 9 2" xfId="5457" xr:uid="{00000000-0005-0000-0000-0000B92A0000}"/>
    <cellStyle name="메모 15 9 2 2" xfId="30670" xr:uid="{00000000-0005-0000-0000-0000BA2A0000}"/>
    <cellStyle name="메모 15 9 3" xfId="5458" xr:uid="{00000000-0005-0000-0000-0000BB2A0000}"/>
    <cellStyle name="메모 15 9 3 2" xfId="30671" xr:uid="{00000000-0005-0000-0000-0000BC2A0000}"/>
    <cellStyle name="메모 15 9 4" xfId="5459" xr:uid="{00000000-0005-0000-0000-0000BD2A0000}"/>
    <cellStyle name="메모 15 9 4 2" xfId="30672" xr:uid="{00000000-0005-0000-0000-0000BE2A0000}"/>
    <cellStyle name="메모 15 9 5" xfId="5460" xr:uid="{00000000-0005-0000-0000-0000BF2A0000}"/>
    <cellStyle name="메모 15 9 5 2" xfId="30673" xr:uid="{00000000-0005-0000-0000-0000C02A0000}"/>
    <cellStyle name="메모 15 9 6" xfId="30669" xr:uid="{00000000-0005-0000-0000-0000C12A0000}"/>
    <cellStyle name="메모 16" xfId="5461" xr:uid="{00000000-0005-0000-0000-0000C22A0000}"/>
    <cellStyle name="메모 16 10" xfId="5462" xr:uid="{00000000-0005-0000-0000-0000C32A0000}"/>
    <cellStyle name="메모 16 10 2" xfId="5463" xr:uid="{00000000-0005-0000-0000-0000C42A0000}"/>
    <cellStyle name="메모 16 10 2 2" xfId="30676" xr:uid="{00000000-0005-0000-0000-0000C52A0000}"/>
    <cellStyle name="메모 16 10 3" xfId="30675" xr:uid="{00000000-0005-0000-0000-0000C62A0000}"/>
    <cellStyle name="메모 16 11" xfId="5464" xr:uid="{00000000-0005-0000-0000-0000C72A0000}"/>
    <cellStyle name="메모 16 11 2" xfId="5465" xr:uid="{00000000-0005-0000-0000-0000C82A0000}"/>
    <cellStyle name="메모 16 11 2 2" xfId="30678" xr:uid="{00000000-0005-0000-0000-0000C92A0000}"/>
    <cellStyle name="메모 16 11 3" xfId="30677" xr:uid="{00000000-0005-0000-0000-0000CA2A0000}"/>
    <cellStyle name="메모 16 12" xfId="5466" xr:uid="{00000000-0005-0000-0000-0000CB2A0000}"/>
    <cellStyle name="메모 16 12 2" xfId="5467" xr:uid="{00000000-0005-0000-0000-0000CC2A0000}"/>
    <cellStyle name="메모 16 12 2 2" xfId="30680" xr:uid="{00000000-0005-0000-0000-0000CD2A0000}"/>
    <cellStyle name="메모 16 12 3" xfId="30679" xr:uid="{00000000-0005-0000-0000-0000CE2A0000}"/>
    <cellStyle name="메모 16 13" xfId="5468" xr:uid="{00000000-0005-0000-0000-0000CF2A0000}"/>
    <cellStyle name="메모 16 13 2" xfId="30681" xr:uid="{00000000-0005-0000-0000-0000D02A0000}"/>
    <cellStyle name="메모 16 14" xfId="30674" xr:uid="{00000000-0005-0000-0000-0000D12A0000}"/>
    <cellStyle name="메모 16 2" xfId="5469" xr:uid="{00000000-0005-0000-0000-0000D22A0000}"/>
    <cellStyle name="메모 16 2 2" xfId="5470" xr:uid="{00000000-0005-0000-0000-0000D32A0000}"/>
    <cellStyle name="메모 16 2 2 2" xfId="5471" xr:uid="{00000000-0005-0000-0000-0000D42A0000}"/>
    <cellStyle name="메모 16 2 2 2 2" xfId="5472" xr:uid="{00000000-0005-0000-0000-0000D52A0000}"/>
    <cellStyle name="메모 16 2 2 2 2 2" xfId="30685" xr:uid="{00000000-0005-0000-0000-0000D62A0000}"/>
    <cellStyle name="메모 16 2 2 2 3" xfId="5473" xr:uid="{00000000-0005-0000-0000-0000D72A0000}"/>
    <cellStyle name="메모 16 2 2 2 3 2" xfId="30686" xr:uid="{00000000-0005-0000-0000-0000D82A0000}"/>
    <cellStyle name="메모 16 2 2 2 4" xfId="5474" xr:uid="{00000000-0005-0000-0000-0000D92A0000}"/>
    <cellStyle name="메모 16 2 2 2 4 2" xfId="30687" xr:uid="{00000000-0005-0000-0000-0000DA2A0000}"/>
    <cellStyle name="메모 16 2 2 2 5" xfId="5475" xr:uid="{00000000-0005-0000-0000-0000DB2A0000}"/>
    <cellStyle name="메모 16 2 2 2 5 2" xfId="30688" xr:uid="{00000000-0005-0000-0000-0000DC2A0000}"/>
    <cellStyle name="메모 16 2 2 2 6" xfId="30684" xr:uid="{00000000-0005-0000-0000-0000DD2A0000}"/>
    <cellStyle name="메모 16 2 2 3" xfId="5476" xr:uid="{00000000-0005-0000-0000-0000DE2A0000}"/>
    <cellStyle name="메모 16 2 2 3 2" xfId="30689" xr:uid="{00000000-0005-0000-0000-0000DF2A0000}"/>
    <cellStyle name="메모 16 2 2 4" xfId="5477" xr:uid="{00000000-0005-0000-0000-0000E02A0000}"/>
    <cellStyle name="메모 16 2 2 4 2" xfId="30690" xr:uid="{00000000-0005-0000-0000-0000E12A0000}"/>
    <cellStyle name="메모 16 2 2 5" xfId="5478" xr:uid="{00000000-0005-0000-0000-0000E22A0000}"/>
    <cellStyle name="메모 16 2 2 5 2" xfId="30691" xr:uid="{00000000-0005-0000-0000-0000E32A0000}"/>
    <cellStyle name="메모 16 2 2 6" xfId="5479" xr:uid="{00000000-0005-0000-0000-0000E42A0000}"/>
    <cellStyle name="메모 16 2 2 6 2" xfId="30692" xr:uid="{00000000-0005-0000-0000-0000E52A0000}"/>
    <cellStyle name="메모 16 2 2 7" xfId="30683" xr:uid="{00000000-0005-0000-0000-0000E62A0000}"/>
    <cellStyle name="메모 16 2 3" xfId="5480" xr:uid="{00000000-0005-0000-0000-0000E72A0000}"/>
    <cellStyle name="메모 16 2 3 2" xfId="5481" xr:uid="{00000000-0005-0000-0000-0000E82A0000}"/>
    <cellStyle name="메모 16 2 3 2 2" xfId="30694" xr:uid="{00000000-0005-0000-0000-0000E92A0000}"/>
    <cellStyle name="메모 16 2 3 3" xfId="5482" xr:uid="{00000000-0005-0000-0000-0000EA2A0000}"/>
    <cellStyle name="메모 16 2 3 3 2" xfId="30695" xr:uid="{00000000-0005-0000-0000-0000EB2A0000}"/>
    <cellStyle name="메모 16 2 3 4" xfId="5483" xr:uid="{00000000-0005-0000-0000-0000EC2A0000}"/>
    <cellStyle name="메모 16 2 3 4 2" xfId="30696" xr:uid="{00000000-0005-0000-0000-0000ED2A0000}"/>
    <cellStyle name="메모 16 2 3 5" xfId="5484" xr:uid="{00000000-0005-0000-0000-0000EE2A0000}"/>
    <cellStyle name="메모 16 2 3 5 2" xfId="30697" xr:uid="{00000000-0005-0000-0000-0000EF2A0000}"/>
    <cellStyle name="메모 16 2 3 6" xfId="30693" xr:uid="{00000000-0005-0000-0000-0000F02A0000}"/>
    <cellStyle name="메모 16 2 4" xfId="5485" xr:uid="{00000000-0005-0000-0000-0000F12A0000}"/>
    <cellStyle name="메모 16 2 4 2" xfId="5486" xr:uid="{00000000-0005-0000-0000-0000F22A0000}"/>
    <cellStyle name="메모 16 2 4 2 2" xfId="30699" xr:uid="{00000000-0005-0000-0000-0000F32A0000}"/>
    <cellStyle name="메모 16 2 4 3" xfId="30698" xr:uid="{00000000-0005-0000-0000-0000F42A0000}"/>
    <cellStyle name="메모 16 2 5" xfId="5487" xr:uid="{00000000-0005-0000-0000-0000F52A0000}"/>
    <cellStyle name="메모 16 2 5 2" xfId="5488" xr:uid="{00000000-0005-0000-0000-0000F62A0000}"/>
    <cellStyle name="메모 16 2 5 2 2" xfId="30701" xr:uid="{00000000-0005-0000-0000-0000F72A0000}"/>
    <cellStyle name="메모 16 2 5 3" xfId="30700" xr:uid="{00000000-0005-0000-0000-0000F82A0000}"/>
    <cellStyle name="메모 16 2 6" xfId="5489" xr:uid="{00000000-0005-0000-0000-0000F92A0000}"/>
    <cellStyle name="메모 16 2 6 2" xfId="5490" xr:uid="{00000000-0005-0000-0000-0000FA2A0000}"/>
    <cellStyle name="메모 16 2 6 2 2" xfId="30703" xr:uid="{00000000-0005-0000-0000-0000FB2A0000}"/>
    <cellStyle name="메모 16 2 6 3" xfId="30702" xr:uid="{00000000-0005-0000-0000-0000FC2A0000}"/>
    <cellStyle name="메모 16 2 7" xfId="5491" xr:uid="{00000000-0005-0000-0000-0000FD2A0000}"/>
    <cellStyle name="메모 16 2 7 2" xfId="30704" xr:uid="{00000000-0005-0000-0000-0000FE2A0000}"/>
    <cellStyle name="메모 16 2 8" xfId="30682" xr:uid="{00000000-0005-0000-0000-0000FF2A0000}"/>
    <cellStyle name="메모 16 3" xfId="5492" xr:uid="{00000000-0005-0000-0000-0000002B0000}"/>
    <cellStyle name="메모 16 3 2" xfId="5493" xr:uid="{00000000-0005-0000-0000-0000012B0000}"/>
    <cellStyle name="메모 16 3 2 2" xfId="5494" xr:uid="{00000000-0005-0000-0000-0000022B0000}"/>
    <cellStyle name="메모 16 3 2 2 2" xfId="5495" xr:uid="{00000000-0005-0000-0000-0000032B0000}"/>
    <cellStyle name="메모 16 3 2 2 2 2" xfId="30708" xr:uid="{00000000-0005-0000-0000-0000042B0000}"/>
    <cellStyle name="메모 16 3 2 2 3" xfId="5496" xr:uid="{00000000-0005-0000-0000-0000052B0000}"/>
    <cellStyle name="메모 16 3 2 2 3 2" xfId="30709" xr:uid="{00000000-0005-0000-0000-0000062B0000}"/>
    <cellStyle name="메모 16 3 2 2 4" xfId="5497" xr:uid="{00000000-0005-0000-0000-0000072B0000}"/>
    <cellStyle name="메모 16 3 2 2 4 2" xfId="30710" xr:uid="{00000000-0005-0000-0000-0000082B0000}"/>
    <cellStyle name="메모 16 3 2 2 5" xfId="5498" xr:uid="{00000000-0005-0000-0000-0000092B0000}"/>
    <cellStyle name="메모 16 3 2 2 5 2" xfId="30711" xr:uid="{00000000-0005-0000-0000-00000A2B0000}"/>
    <cellStyle name="메모 16 3 2 2 6" xfId="30707" xr:uid="{00000000-0005-0000-0000-00000B2B0000}"/>
    <cellStyle name="메모 16 3 2 3" xfId="5499" xr:uid="{00000000-0005-0000-0000-00000C2B0000}"/>
    <cellStyle name="메모 16 3 2 3 2" xfId="30712" xr:uid="{00000000-0005-0000-0000-00000D2B0000}"/>
    <cellStyle name="메모 16 3 2 4" xfId="5500" xr:uid="{00000000-0005-0000-0000-00000E2B0000}"/>
    <cellStyle name="메모 16 3 2 4 2" xfId="30713" xr:uid="{00000000-0005-0000-0000-00000F2B0000}"/>
    <cellStyle name="메모 16 3 2 5" xfId="5501" xr:uid="{00000000-0005-0000-0000-0000102B0000}"/>
    <cellStyle name="메모 16 3 2 5 2" xfId="30714" xr:uid="{00000000-0005-0000-0000-0000112B0000}"/>
    <cellStyle name="메모 16 3 2 6" xfId="5502" xr:uid="{00000000-0005-0000-0000-0000122B0000}"/>
    <cellStyle name="메모 16 3 2 6 2" xfId="30715" xr:uid="{00000000-0005-0000-0000-0000132B0000}"/>
    <cellStyle name="메모 16 3 2 7" xfId="30706" xr:uid="{00000000-0005-0000-0000-0000142B0000}"/>
    <cellStyle name="메모 16 3 3" xfId="5503" xr:uid="{00000000-0005-0000-0000-0000152B0000}"/>
    <cellStyle name="메모 16 3 3 2" xfId="5504" xr:uid="{00000000-0005-0000-0000-0000162B0000}"/>
    <cellStyle name="메모 16 3 3 2 2" xfId="30717" xr:uid="{00000000-0005-0000-0000-0000172B0000}"/>
    <cellStyle name="메모 16 3 3 3" xfId="5505" xr:uid="{00000000-0005-0000-0000-0000182B0000}"/>
    <cellStyle name="메모 16 3 3 3 2" xfId="30718" xr:uid="{00000000-0005-0000-0000-0000192B0000}"/>
    <cellStyle name="메모 16 3 3 4" xfId="5506" xr:uid="{00000000-0005-0000-0000-00001A2B0000}"/>
    <cellStyle name="메모 16 3 3 4 2" xfId="30719" xr:uid="{00000000-0005-0000-0000-00001B2B0000}"/>
    <cellStyle name="메모 16 3 3 5" xfId="5507" xr:uid="{00000000-0005-0000-0000-00001C2B0000}"/>
    <cellStyle name="메모 16 3 3 5 2" xfId="30720" xr:uid="{00000000-0005-0000-0000-00001D2B0000}"/>
    <cellStyle name="메모 16 3 3 6" xfId="30716" xr:uid="{00000000-0005-0000-0000-00001E2B0000}"/>
    <cellStyle name="메모 16 3 4" xfId="5508" xr:uid="{00000000-0005-0000-0000-00001F2B0000}"/>
    <cellStyle name="메모 16 3 4 2" xfId="5509" xr:uid="{00000000-0005-0000-0000-0000202B0000}"/>
    <cellStyle name="메모 16 3 4 2 2" xfId="30722" xr:uid="{00000000-0005-0000-0000-0000212B0000}"/>
    <cellStyle name="메모 16 3 4 3" xfId="30721" xr:uid="{00000000-0005-0000-0000-0000222B0000}"/>
    <cellStyle name="메모 16 3 5" xfId="5510" xr:uid="{00000000-0005-0000-0000-0000232B0000}"/>
    <cellStyle name="메모 16 3 5 2" xfId="5511" xr:uid="{00000000-0005-0000-0000-0000242B0000}"/>
    <cellStyle name="메모 16 3 5 2 2" xfId="30724" xr:uid="{00000000-0005-0000-0000-0000252B0000}"/>
    <cellStyle name="메모 16 3 5 3" xfId="30723" xr:uid="{00000000-0005-0000-0000-0000262B0000}"/>
    <cellStyle name="메모 16 3 6" xfId="5512" xr:uid="{00000000-0005-0000-0000-0000272B0000}"/>
    <cellStyle name="메모 16 3 6 2" xfId="5513" xr:uid="{00000000-0005-0000-0000-0000282B0000}"/>
    <cellStyle name="메모 16 3 6 2 2" xfId="30726" xr:uid="{00000000-0005-0000-0000-0000292B0000}"/>
    <cellStyle name="메모 16 3 6 3" xfId="30725" xr:uid="{00000000-0005-0000-0000-00002A2B0000}"/>
    <cellStyle name="메모 16 3 7" xfId="5514" xr:uid="{00000000-0005-0000-0000-00002B2B0000}"/>
    <cellStyle name="메모 16 3 7 2" xfId="30727" xr:uid="{00000000-0005-0000-0000-00002C2B0000}"/>
    <cellStyle name="메모 16 3 8" xfId="30705" xr:uid="{00000000-0005-0000-0000-00002D2B0000}"/>
    <cellStyle name="메모 16 4" xfId="5515" xr:uid="{00000000-0005-0000-0000-00002E2B0000}"/>
    <cellStyle name="메모 16 4 2" xfId="5516" xr:uid="{00000000-0005-0000-0000-00002F2B0000}"/>
    <cellStyle name="메모 16 4 2 2" xfId="5517" xr:uid="{00000000-0005-0000-0000-0000302B0000}"/>
    <cellStyle name="메모 16 4 2 2 2" xfId="30730" xr:uid="{00000000-0005-0000-0000-0000312B0000}"/>
    <cellStyle name="메모 16 4 2 3" xfId="5518" xr:uid="{00000000-0005-0000-0000-0000322B0000}"/>
    <cellStyle name="메모 16 4 2 3 2" xfId="30731" xr:uid="{00000000-0005-0000-0000-0000332B0000}"/>
    <cellStyle name="메모 16 4 2 4" xfId="5519" xr:uid="{00000000-0005-0000-0000-0000342B0000}"/>
    <cellStyle name="메모 16 4 2 4 2" xfId="30732" xr:uid="{00000000-0005-0000-0000-0000352B0000}"/>
    <cellStyle name="메모 16 4 2 5" xfId="5520" xr:uid="{00000000-0005-0000-0000-0000362B0000}"/>
    <cellStyle name="메모 16 4 2 5 2" xfId="30733" xr:uid="{00000000-0005-0000-0000-0000372B0000}"/>
    <cellStyle name="메모 16 4 2 6" xfId="30729" xr:uid="{00000000-0005-0000-0000-0000382B0000}"/>
    <cellStyle name="메모 16 4 3" xfId="5521" xr:uid="{00000000-0005-0000-0000-0000392B0000}"/>
    <cellStyle name="메모 16 4 3 2" xfId="30734" xr:uid="{00000000-0005-0000-0000-00003A2B0000}"/>
    <cellStyle name="메모 16 4 4" xfId="5522" xr:uid="{00000000-0005-0000-0000-00003B2B0000}"/>
    <cellStyle name="메모 16 4 4 2" xfId="30735" xr:uid="{00000000-0005-0000-0000-00003C2B0000}"/>
    <cellStyle name="메모 16 4 5" xfId="5523" xr:uid="{00000000-0005-0000-0000-00003D2B0000}"/>
    <cellStyle name="메모 16 4 5 2" xfId="30736" xr:uid="{00000000-0005-0000-0000-00003E2B0000}"/>
    <cellStyle name="메모 16 4 6" xfId="5524" xr:uid="{00000000-0005-0000-0000-00003F2B0000}"/>
    <cellStyle name="메모 16 4 6 2" xfId="30737" xr:uid="{00000000-0005-0000-0000-0000402B0000}"/>
    <cellStyle name="메모 16 4 7" xfId="30728" xr:uid="{00000000-0005-0000-0000-0000412B0000}"/>
    <cellStyle name="메모 16 5" xfId="5525" xr:uid="{00000000-0005-0000-0000-0000422B0000}"/>
    <cellStyle name="메모 16 5 2" xfId="5526" xr:uid="{00000000-0005-0000-0000-0000432B0000}"/>
    <cellStyle name="메모 16 5 2 2" xfId="5527" xr:uid="{00000000-0005-0000-0000-0000442B0000}"/>
    <cellStyle name="메모 16 5 2 2 2" xfId="30740" xr:uid="{00000000-0005-0000-0000-0000452B0000}"/>
    <cellStyle name="메모 16 5 2 3" xfId="5528" xr:uid="{00000000-0005-0000-0000-0000462B0000}"/>
    <cellStyle name="메모 16 5 2 3 2" xfId="30741" xr:uid="{00000000-0005-0000-0000-0000472B0000}"/>
    <cellStyle name="메모 16 5 2 4" xfId="5529" xr:uid="{00000000-0005-0000-0000-0000482B0000}"/>
    <cellStyle name="메모 16 5 2 4 2" xfId="30742" xr:uid="{00000000-0005-0000-0000-0000492B0000}"/>
    <cellStyle name="메모 16 5 2 5" xfId="5530" xr:uid="{00000000-0005-0000-0000-00004A2B0000}"/>
    <cellStyle name="메모 16 5 2 5 2" xfId="30743" xr:uid="{00000000-0005-0000-0000-00004B2B0000}"/>
    <cellStyle name="메모 16 5 2 6" xfId="30739" xr:uid="{00000000-0005-0000-0000-00004C2B0000}"/>
    <cellStyle name="메모 16 5 3" xfId="5531" xr:uid="{00000000-0005-0000-0000-00004D2B0000}"/>
    <cellStyle name="메모 16 5 3 2" xfId="30744" xr:uid="{00000000-0005-0000-0000-00004E2B0000}"/>
    <cellStyle name="메모 16 5 4" xfId="5532" xr:uid="{00000000-0005-0000-0000-00004F2B0000}"/>
    <cellStyle name="메모 16 5 4 2" xfId="30745" xr:uid="{00000000-0005-0000-0000-0000502B0000}"/>
    <cellStyle name="메모 16 5 5" xfId="5533" xr:uid="{00000000-0005-0000-0000-0000512B0000}"/>
    <cellStyle name="메모 16 5 5 2" xfId="30746" xr:uid="{00000000-0005-0000-0000-0000522B0000}"/>
    <cellStyle name="메모 16 5 6" xfId="5534" xr:uid="{00000000-0005-0000-0000-0000532B0000}"/>
    <cellStyle name="메모 16 5 6 2" xfId="30747" xr:uid="{00000000-0005-0000-0000-0000542B0000}"/>
    <cellStyle name="메모 16 5 7" xfId="30738" xr:uid="{00000000-0005-0000-0000-0000552B0000}"/>
    <cellStyle name="메모 16 6" xfId="5535" xr:uid="{00000000-0005-0000-0000-0000562B0000}"/>
    <cellStyle name="메모 16 6 2" xfId="5536" xr:uid="{00000000-0005-0000-0000-0000572B0000}"/>
    <cellStyle name="메모 16 6 2 2" xfId="5537" xr:uid="{00000000-0005-0000-0000-0000582B0000}"/>
    <cellStyle name="메모 16 6 2 2 2" xfId="30750" xr:uid="{00000000-0005-0000-0000-0000592B0000}"/>
    <cellStyle name="메모 16 6 2 3" xfId="5538" xr:uid="{00000000-0005-0000-0000-00005A2B0000}"/>
    <cellStyle name="메모 16 6 2 3 2" xfId="30751" xr:uid="{00000000-0005-0000-0000-00005B2B0000}"/>
    <cellStyle name="메모 16 6 2 4" xfId="5539" xr:uid="{00000000-0005-0000-0000-00005C2B0000}"/>
    <cellStyle name="메모 16 6 2 4 2" xfId="30752" xr:uid="{00000000-0005-0000-0000-00005D2B0000}"/>
    <cellStyle name="메모 16 6 2 5" xfId="5540" xr:uid="{00000000-0005-0000-0000-00005E2B0000}"/>
    <cellStyle name="메모 16 6 2 5 2" xfId="30753" xr:uid="{00000000-0005-0000-0000-00005F2B0000}"/>
    <cellStyle name="메모 16 6 2 6" xfId="30749" xr:uid="{00000000-0005-0000-0000-0000602B0000}"/>
    <cellStyle name="메모 16 6 3" xfId="5541" xr:uid="{00000000-0005-0000-0000-0000612B0000}"/>
    <cellStyle name="메모 16 6 3 2" xfId="30754" xr:uid="{00000000-0005-0000-0000-0000622B0000}"/>
    <cellStyle name="메모 16 6 4" xfId="5542" xr:uid="{00000000-0005-0000-0000-0000632B0000}"/>
    <cellStyle name="메모 16 6 4 2" xfId="30755" xr:uid="{00000000-0005-0000-0000-0000642B0000}"/>
    <cellStyle name="메모 16 6 5" xfId="5543" xr:uid="{00000000-0005-0000-0000-0000652B0000}"/>
    <cellStyle name="메모 16 6 5 2" xfId="30756" xr:uid="{00000000-0005-0000-0000-0000662B0000}"/>
    <cellStyle name="메모 16 6 6" xfId="5544" xr:uid="{00000000-0005-0000-0000-0000672B0000}"/>
    <cellStyle name="메모 16 6 6 2" xfId="30757" xr:uid="{00000000-0005-0000-0000-0000682B0000}"/>
    <cellStyle name="메모 16 6 7" xfId="30748" xr:uid="{00000000-0005-0000-0000-0000692B0000}"/>
    <cellStyle name="메모 16 7" xfId="5545" xr:uid="{00000000-0005-0000-0000-00006A2B0000}"/>
    <cellStyle name="메모 16 7 2" xfId="5546" xr:uid="{00000000-0005-0000-0000-00006B2B0000}"/>
    <cellStyle name="메모 16 7 2 2" xfId="5547" xr:uid="{00000000-0005-0000-0000-00006C2B0000}"/>
    <cellStyle name="메모 16 7 2 2 2" xfId="30760" xr:uid="{00000000-0005-0000-0000-00006D2B0000}"/>
    <cellStyle name="메모 16 7 2 3" xfId="5548" xr:uid="{00000000-0005-0000-0000-00006E2B0000}"/>
    <cellStyle name="메모 16 7 2 3 2" xfId="30761" xr:uid="{00000000-0005-0000-0000-00006F2B0000}"/>
    <cellStyle name="메모 16 7 2 4" xfId="5549" xr:uid="{00000000-0005-0000-0000-0000702B0000}"/>
    <cellStyle name="메모 16 7 2 4 2" xfId="30762" xr:uid="{00000000-0005-0000-0000-0000712B0000}"/>
    <cellStyle name="메모 16 7 2 5" xfId="5550" xr:uid="{00000000-0005-0000-0000-0000722B0000}"/>
    <cellStyle name="메모 16 7 2 5 2" xfId="30763" xr:uid="{00000000-0005-0000-0000-0000732B0000}"/>
    <cellStyle name="메모 16 7 2 6" xfId="30759" xr:uid="{00000000-0005-0000-0000-0000742B0000}"/>
    <cellStyle name="메모 16 7 3" xfId="5551" xr:uid="{00000000-0005-0000-0000-0000752B0000}"/>
    <cellStyle name="메모 16 7 3 2" xfId="30764" xr:uid="{00000000-0005-0000-0000-0000762B0000}"/>
    <cellStyle name="메모 16 7 4" xfId="5552" xr:uid="{00000000-0005-0000-0000-0000772B0000}"/>
    <cellStyle name="메모 16 7 4 2" xfId="30765" xr:uid="{00000000-0005-0000-0000-0000782B0000}"/>
    <cellStyle name="메모 16 7 5" xfId="5553" xr:uid="{00000000-0005-0000-0000-0000792B0000}"/>
    <cellStyle name="메모 16 7 5 2" xfId="30766" xr:uid="{00000000-0005-0000-0000-00007A2B0000}"/>
    <cellStyle name="메모 16 7 6" xfId="5554" xr:uid="{00000000-0005-0000-0000-00007B2B0000}"/>
    <cellStyle name="메모 16 7 6 2" xfId="30767" xr:uid="{00000000-0005-0000-0000-00007C2B0000}"/>
    <cellStyle name="메모 16 7 7" xfId="30758" xr:uid="{00000000-0005-0000-0000-00007D2B0000}"/>
    <cellStyle name="메모 16 8" xfId="5555" xr:uid="{00000000-0005-0000-0000-00007E2B0000}"/>
    <cellStyle name="메모 16 8 2" xfId="5556" xr:uid="{00000000-0005-0000-0000-00007F2B0000}"/>
    <cellStyle name="메모 16 8 2 2" xfId="5557" xr:uid="{00000000-0005-0000-0000-0000802B0000}"/>
    <cellStyle name="메모 16 8 2 2 2" xfId="30770" xr:uid="{00000000-0005-0000-0000-0000812B0000}"/>
    <cellStyle name="메모 16 8 2 3" xfId="5558" xr:uid="{00000000-0005-0000-0000-0000822B0000}"/>
    <cellStyle name="메모 16 8 2 3 2" xfId="30771" xr:uid="{00000000-0005-0000-0000-0000832B0000}"/>
    <cellStyle name="메모 16 8 2 4" xfId="5559" xr:uid="{00000000-0005-0000-0000-0000842B0000}"/>
    <cellStyle name="메모 16 8 2 4 2" xfId="30772" xr:uid="{00000000-0005-0000-0000-0000852B0000}"/>
    <cellStyle name="메모 16 8 2 5" xfId="5560" xr:uid="{00000000-0005-0000-0000-0000862B0000}"/>
    <cellStyle name="메모 16 8 2 5 2" xfId="30773" xr:uid="{00000000-0005-0000-0000-0000872B0000}"/>
    <cellStyle name="메모 16 8 2 6" xfId="30769" xr:uid="{00000000-0005-0000-0000-0000882B0000}"/>
    <cellStyle name="메모 16 8 3" xfId="5561" xr:uid="{00000000-0005-0000-0000-0000892B0000}"/>
    <cellStyle name="메모 16 8 3 2" xfId="30774" xr:uid="{00000000-0005-0000-0000-00008A2B0000}"/>
    <cellStyle name="메모 16 8 4" xfId="5562" xr:uid="{00000000-0005-0000-0000-00008B2B0000}"/>
    <cellStyle name="메모 16 8 4 2" xfId="30775" xr:uid="{00000000-0005-0000-0000-00008C2B0000}"/>
    <cellStyle name="메모 16 8 5" xfId="5563" xr:uid="{00000000-0005-0000-0000-00008D2B0000}"/>
    <cellStyle name="메모 16 8 5 2" xfId="30776" xr:uid="{00000000-0005-0000-0000-00008E2B0000}"/>
    <cellStyle name="메모 16 8 6" xfId="5564" xr:uid="{00000000-0005-0000-0000-00008F2B0000}"/>
    <cellStyle name="메모 16 8 6 2" xfId="30777" xr:uid="{00000000-0005-0000-0000-0000902B0000}"/>
    <cellStyle name="메모 16 8 7" xfId="30768" xr:uid="{00000000-0005-0000-0000-0000912B0000}"/>
    <cellStyle name="메모 16 9" xfId="5565" xr:uid="{00000000-0005-0000-0000-0000922B0000}"/>
    <cellStyle name="메모 16 9 2" xfId="5566" xr:uid="{00000000-0005-0000-0000-0000932B0000}"/>
    <cellStyle name="메모 16 9 2 2" xfId="30779" xr:uid="{00000000-0005-0000-0000-0000942B0000}"/>
    <cellStyle name="메모 16 9 3" xfId="5567" xr:uid="{00000000-0005-0000-0000-0000952B0000}"/>
    <cellStyle name="메모 16 9 3 2" xfId="30780" xr:uid="{00000000-0005-0000-0000-0000962B0000}"/>
    <cellStyle name="메모 16 9 4" xfId="5568" xr:uid="{00000000-0005-0000-0000-0000972B0000}"/>
    <cellStyle name="메모 16 9 4 2" xfId="30781" xr:uid="{00000000-0005-0000-0000-0000982B0000}"/>
    <cellStyle name="메모 16 9 5" xfId="5569" xr:uid="{00000000-0005-0000-0000-0000992B0000}"/>
    <cellStyle name="메모 16 9 5 2" xfId="30782" xr:uid="{00000000-0005-0000-0000-00009A2B0000}"/>
    <cellStyle name="메모 16 9 6" xfId="30778" xr:uid="{00000000-0005-0000-0000-00009B2B0000}"/>
    <cellStyle name="메모 17" xfId="5570" xr:uid="{00000000-0005-0000-0000-00009C2B0000}"/>
    <cellStyle name="메모 17 10" xfId="5571" xr:uid="{00000000-0005-0000-0000-00009D2B0000}"/>
    <cellStyle name="메모 17 10 2" xfId="5572" xr:uid="{00000000-0005-0000-0000-00009E2B0000}"/>
    <cellStyle name="메모 17 10 2 2" xfId="30785" xr:uid="{00000000-0005-0000-0000-00009F2B0000}"/>
    <cellStyle name="메모 17 10 3" xfId="30784" xr:uid="{00000000-0005-0000-0000-0000A02B0000}"/>
    <cellStyle name="메모 17 11" xfId="5573" xr:uid="{00000000-0005-0000-0000-0000A12B0000}"/>
    <cellStyle name="메모 17 11 2" xfId="5574" xr:uid="{00000000-0005-0000-0000-0000A22B0000}"/>
    <cellStyle name="메모 17 11 2 2" xfId="30787" xr:uid="{00000000-0005-0000-0000-0000A32B0000}"/>
    <cellStyle name="메모 17 11 3" xfId="30786" xr:uid="{00000000-0005-0000-0000-0000A42B0000}"/>
    <cellStyle name="메모 17 12" xfId="5575" xr:uid="{00000000-0005-0000-0000-0000A52B0000}"/>
    <cellStyle name="메모 17 12 2" xfId="5576" xr:uid="{00000000-0005-0000-0000-0000A62B0000}"/>
    <cellStyle name="메모 17 12 2 2" xfId="30789" xr:uid="{00000000-0005-0000-0000-0000A72B0000}"/>
    <cellStyle name="메모 17 12 3" xfId="30788" xr:uid="{00000000-0005-0000-0000-0000A82B0000}"/>
    <cellStyle name="메모 17 13" xfId="5577" xr:uid="{00000000-0005-0000-0000-0000A92B0000}"/>
    <cellStyle name="메모 17 13 2" xfId="30790" xr:uid="{00000000-0005-0000-0000-0000AA2B0000}"/>
    <cellStyle name="메모 17 14" xfId="30783" xr:uid="{00000000-0005-0000-0000-0000AB2B0000}"/>
    <cellStyle name="메모 17 2" xfId="5578" xr:uid="{00000000-0005-0000-0000-0000AC2B0000}"/>
    <cellStyle name="메모 17 2 2" xfId="5579" xr:uid="{00000000-0005-0000-0000-0000AD2B0000}"/>
    <cellStyle name="메모 17 2 2 2" xfId="5580" xr:uid="{00000000-0005-0000-0000-0000AE2B0000}"/>
    <cellStyle name="메모 17 2 2 2 2" xfId="5581" xr:uid="{00000000-0005-0000-0000-0000AF2B0000}"/>
    <cellStyle name="메모 17 2 2 2 2 2" xfId="30794" xr:uid="{00000000-0005-0000-0000-0000B02B0000}"/>
    <cellStyle name="메모 17 2 2 2 3" xfId="5582" xr:uid="{00000000-0005-0000-0000-0000B12B0000}"/>
    <cellStyle name="메모 17 2 2 2 3 2" xfId="30795" xr:uid="{00000000-0005-0000-0000-0000B22B0000}"/>
    <cellStyle name="메모 17 2 2 2 4" xfId="5583" xr:uid="{00000000-0005-0000-0000-0000B32B0000}"/>
    <cellStyle name="메모 17 2 2 2 4 2" xfId="30796" xr:uid="{00000000-0005-0000-0000-0000B42B0000}"/>
    <cellStyle name="메모 17 2 2 2 5" xfId="5584" xr:uid="{00000000-0005-0000-0000-0000B52B0000}"/>
    <cellStyle name="메모 17 2 2 2 5 2" xfId="30797" xr:uid="{00000000-0005-0000-0000-0000B62B0000}"/>
    <cellStyle name="메모 17 2 2 2 6" xfId="30793" xr:uid="{00000000-0005-0000-0000-0000B72B0000}"/>
    <cellStyle name="메모 17 2 2 3" xfId="5585" xr:uid="{00000000-0005-0000-0000-0000B82B0000}"/>
    <cellStyle name="메모 17 2 2 3 2" xfId="30798" xr:uid="{00000000-0005-0000-0000-0000B92B0000}"/>
    <cellStyle name="메모 17 2 2 4" xfId="5586" xr:uid="{00000000-0005-0000-0000-0000BA2B0000}"/>
    <cellStyle name="메모 17 2 2 4 2" xfId="30799" xr:uid="{00000000-0005-0000-0000-0000BB2B0000}"/>
    <cellStyle name="메모 17 2 2 5" xfId="5587" xr:uid="{00000000-0005-0000-0000-0000BC2B0000}"/>
    <cellStyle name="메모 17 2 2 5 2" xfId="30800" xr:uid="{00000000-0005-0000-0000-0000BD2B0000}"/>
    <cellStyle name="메모 17 2 2 6" xfId="5588" xr:uid="{00000000-0005-0000-0000-0000BE2B0000}"/>
    <cellStyle name="메모 17 2 2 6 2" xfId="30801" xr:uid="{00000000-0005-0000-0000-0000BF2B0000}"/>
    <cellStyle name="메모 17 2 2 7" xfId="30792" xr:uid="{00000000-0005-0000-0000-0000C02B0000}"/>
    <cellStyle name="메모 17 2 3" xfId="5589" xr:uid="{00000000-0005-0000-0000-0000C12B0000}"/>
    <cellStyle name="메모 17 2 3 2" xfId="5590" xr:uid="{00000000-0005-0000-0000-0000C22B0000}"/>
    <cellStyle name="메모 17 2 3 2 2" xfId="30803" xr:uid="{00000000-0005-0000-0000-0000C32B0000}"/>
    <cellStyle name="메모 17 2 3 3" xfId="5591" xr:uid="{00000000-0005-0000-0000-0000C42B0000}"/>
    <cellStyle name="메모 17 2 3 3 2" xfId="30804" xr:uid="{00000000-0005-0000-0000-0000C52B0000}"/>
    <cellStyle name="메모 17 2 3 4" xfId="5592" xr:uid="{00000000-0005-0000-0000-0000C62B0000}"/>
    <cellStyle name="메모 17 2 3 4 2" xfId="30805" xr:uid="{00000000-0005-0000-0000-0000C72B0000}"/>
    <cellStyle name="메모 17 2 3 5" xfId="5593" xr:uid="{00000000-0005-0000-0000-0000C82B0000}"/>
    <cellStyle name="메모 17 2 3 5 2" xfId="30806" xr:uid="{00000000-0005-0000-0000-0000C92B0000}"/>
    <cellStyle name="메모 17 2 3 6" xfId="30802" xr:uid="{00000000-0005-0000-0000-0000CA2B0000}"/>
    <cellStyle name="메모 17 2 4" xfId="5594" xr:uid="{00000000-0005-0000-0000-0000CB2B0000}"/>
    <cellStyle name="메모 17 2 4 2" xfId="5595" xr:uid="{00000000-0005-0000-0000-0000CC2B0000}"/>
    <cellStyle name="메모 17 2 4 2 2" xfId="30808" xr:uid="{00000000-0005-0000-0000-0000CD2B0000}"/>
    <cellStyle name="메모 17 2 4 3" xfId="30807" xr:uid="{00000000-0005-0000-0000-0000CE2B0000}"/>
    <cellStyle name="메모 17 2 5" xfId="5596" xr:uid="{00000000-0005-0000-0000-0000CF2B0000}"/>
    <cellStyle name="메모 17 2 5 2" xfId="5597" xr:uid="{00000000-0005-0000-0000-0000D02B0000}"/>
    <cellStyle name="메모 17 2 5 2 2" xfId="30810" xr:uid="{00000000-0005-0000-0000-0000D12B0000}"/>
    <cellStyle name="메모 17 2 5 3" xfId="30809" xr:uid="{00000000-0005-0000-0000-0000D22B0000}"/>
    <cellStyle name="메모 17 2 6" xfId="5598" xr:uid="{00000000-0005-0000-0000-0000D32B0000}"/>
    <cellStyle name="메모 17 2 6 2" xfId="5599" xr:uid="{00000000-0005-0000-0000-0000D42B0000}"/>
    <cellStyle name="메모 17 2 6 2 2" xfId="30812" xr:uid="{00000000-0005-0000-0000-0000D52B0000}"/>
    <cellStyle name="메모 17 2 6 3" xfId="30811" xr:uid="{00000000-0005-0000-0000-0000D62B0000}"/>
    <cellStyle name="메모 17 2 7" xfId="5600" xr:uid="{00000000-0005-0000-0000-0000D72B0000}"/>
    <cellStyle name="메모 17 2 7 2" xfId="30813" xr:uid="{00000000-0005-0000-0000-0000D82B0000}"/>
    <cellStyle name="메모 17 2 8" xfId="30791" xr:uid="{00000000-0005-0000-0000-0000D92B0000}"/>
    <cellStyle name="메모 17 3" xfId="5601" xr:uid="{00000000-0005-0000-0000-0000DA2B0000}"/>
    <cellStyle name="메모 17 3 2" xfId="5602" xr:uid="{00000000-0005-0000-0000-0000DB2B0000}"/>
    <cellStyle name="메모 17 3 2 2" xfId="5603" xr:uid="{00000000-0005-0000-0000-0000DC2B0000}"/>
    <cellStyle name="메모 17 3 2 2 2" xfId="5604" xr:uid="{00000000-0005-0000-0000-0000DD2B0000}"/>
    <cellStyle name="메모 17 3 2 2 2 2" xfId="30817" xr:uid="{00000000-0005-0000-0000-0000DE2B0000}"/>
    <cellStyle name="메모 17 3 2 2 3" xfId="5605" xr:uid="{00000000-0005-0000-0000-0000DF2B0000}"/>
    <cellStyle name="메모 17 3 2 2 3 2" xfId="30818" xr:uid="{00000000-0005-0000-0000-0000E02B0000}"/>
    <cellStyle name="메모 17 3 2 2 4" xfId="5606" xr:uid="{00000000-0005-0000-0000-0000E12B0000}"/>
    <cellStyle name="메모 17 3 2 2 4 2" xfId="30819" xr:uid="{00000000-0005-0000-0000-0000E22B0000}"/>
    <cellStyle name="메모 17 3 2 2 5" xfId="5607" xr:uid="{00000000-0005-0000-0000-0000E32B0000}"/>
    <cellStyle name="메모 17 3 2 2 5 2" xfId="30820" xr:uid="{00000000-0005-0000-0000-0000E42B0000}"/>
    <cellStyle name="메모 17 3 2 2 6" xfId="30816" xr:uid="{00000000-0005-0000-0000-0000E52B0000}"/>
    <cellStyle name="메모 17 3 2 3" xfId="5608" xr:uid="{00000000-0005-0000-0000-0000E62B0000}"/>
    <cellStyle name="메모 17 3 2 3 2" xfId="30821" xr:uid="{00000000-0005-0000-0000-0000E72B0000}"/>
    <cellStyle name="메모 17 3 2 4" xfId="5609" xr:uid="{00000000-0005-0000-0000-0000E82B0000}"/>
    <cellStyle name="메모 17 3 2 4 2" xfId="30822" xr:uid="{00000000-0005-0000-0000-0000E92B0000}"/>
    <cellStyle name="메모 17 3 2 5" xfId="5610" xr:uid="{00000000-0005-0000-0000-0000EA2B0000}"/>
    <cellStyle name="메모 17 3 2 5 2" xfId="30823" xr:uid="{00000000-0005-0000-0000-0000EB2B0000}"/>
    <cellStyle name="메모 17 3 2 6" xfId="5611" xr:uid="{00000000-0005-0000-0000-0000EC2B0000}"/>
    <cellStyle name="메모 17 3 2 6 2" xfId="30824" xr:uid="{00000000-0005-0000-0000-0000ED2B0000}"/>
    <cellStyle name="메모 17 3 2 7" xfId="30815" xr:uid="{00000000-0005-0000-0000-0000EE2B0000}"/>
    <cellStyle name="메모 17 3 3" xfId="5612" xr:uid="{00000000-0005-0000-0000-0000EF2B0000}"/>
    <cellStyle name="메모 17 3 3 2" xfId="5613" xr:uid="{00000000-0005-0000-0000-0000F02B0000}"/>
    <cellStyle name="메모 17 3 3 2 2" xfId="30826" xr:uid="{00000000-0005-0000-0000-0000F12B0000}"/>
    <cellStyle name="메모 17 3 3 3" xfId="5614" xr:uid="{00000000-0005-0000-0000-0000F22B0000}"/>
    <cellStyle name="메모 17 3 3 3 2" xfId="30827" xr:uid="{00000000-0005-0000-0000-0000F32B0000}"/>
    <cellStyle name="메모 17 3 3 4" xfId="5615" xr:uid="{00000000-0005-0000-0000-0000F42B0000}"/>
    <cellStyle name="메모 17 3 3 4 2" xfId="30828" xr:uid="{00000000-0005-0000-0000-0000F52B0000}"/>
    <cellStyle name="메모 17 3 3 5" xfId="5616" xr:uid="{00000000-0005-0000-0000-0000F62B0000}"/>
    <cellStyle name="메모 17 3 3 5 2" xfId="30829" xr:uid="{00000000-0005-0000-0000-0000F72B0000}"/>
    <cellStyle name="메모 17 3 3 6" xfId="30825" xr:uid="{00000000-0005-0000-0000-0000F82B0000}"/>
    <cellStyle name="메모 17 3 4" xfId="5617" xr:uid="{00000000-0005-0000-0000-0000F92B0000}"/>
    <cellStyle name="메모 17 3 4 2" xfId="5618" xr:uid="{00000000-0005-0000-0000-0000FA2B0000}"/>
    <cellStyle name="메모 17 3 4 2 2" xfId="30831" xr:uid="{00000000-0005-0000-0000-0000FB2B0000}"/>
    <cellStyle name="메모 17 3 4 3" xfId="30830" xr:uid="{00000000-0005-0000-0000-0000FC2B0000}"/>
    <cellStyle name="메모 17 3 5" xfId="5619" xr:uid="{00000000-0005-0000-0000-0000FD2B0000}"/>
    <cellStyle name="메모 17 3 5 2" xfId="5620" xr:uid="{00000000-0005-0000-0000-0000FE2B0000}"/>
    <cellStyle name="메모 17 3 5 2 2" xfId="30833" xr:uid="{00000000-0005-0000-0000-0000FF2B0000}"/>
    <cellStyle name="메모 17 3 5 3" xfId="30832" xr:uid="{00000000-0005-0000-0000-0000002C0000}"/>
    <cellStyle name="메모 17 3 6" xfId="5621" xr:uid="{00000000-0005-0000-0000-0000012C0000}"/>
    <cellStyle name="메모 17 3 6 2" xfId="5622" xr:uid="{00000000-0005-0000-0000-0000022C0000}"/>
    <cellStyle name="메모 17 3 6 2 2" xfId="30835" xr:uid="{00000000-0005-0000-0000-0000032C0000}"/>
    <cellStyle name="메모 17 3 6 3" xfId="30834" xr:uid="{00000000-0005-0000-0000-0000042C0000}"/>
    <cellStyle name="메모 17 3 7" xfId="5623" xr:uid="{00000000-0005-0000-0000-0000052C0000}"/>
    <cellStyle name="메모 17 3 7 2" xfId="30836" xr:uid="{00000000-0005-0000-0000-0000062C0000}"/>
    <cellStyle name="메모 17 3 8" xfId="30814" xr:uid="{00000000-0005-0000-0000-0000072C0000}"/>
    <cellStyle name="메모 17 4" xfId="5624" xr:uid="{00000000-0005-0000-0000-0000082C0000}"/>
    <cellStyle name="메모 17 4 2" xfId="5625" xr:uid="{00000000-0005-0000-0000-0000092C0000}"/>
    <cellStyle name="메모 17 4 2 2" xfId="5626" xr:uid="{00000000-0005-0000-0000-00000A2C0000}"/>
    <cellStyle name="메모 17 4 2 2 2" xfId="30839" xr:uid="{00000000-0005-0000-0000-00000B2C0000}"/>
    <cellStyle name="메모 17 4 2 3" xfId="5627" xr:uid="{00000000-0005-0000-0000-00000C2C0000}"/>
    <cellStyle name="메모 17 4 2 3 2" xfId="30840" xr:uid="{00000000-0005-0000-0000-00000D2C0000}"/>
    <cellStyle name="메모 17 4 2 4" xfId="5628" xr:uid="{00000000-0005-0000-0000-00000E2C0000}"/>
    <cellStyle name="메모 17 4 2 4 2" xfId="30841" xr:uid="{00000000-0005-0000-0000-00000F2C0000}"/>
    <cellStyle name="메모 17 4 2 5" xfId="5629" xr:uid="{00000000-0005-0000-0000-0000102C0000}"/>
    <cellStyle name="메모 17 4 2 5 2" xfId="30842" xr:uid="{00000000-0005-0000-0000-0000112C0000}"/>
    <cellStyle name="메모 17 4 2 6" xfId="30838" xr:uid="{00000000-0005-0000-0000-0000122C0000}"/>
    <cellStyle name="메모 17 4 3" xfId="5630" xr:uid="{00000000-0005-0000-0000-0000132C0000}"/>
    <cellStyle name="메모 17 4 3 2" xfId="30843" xr:uid="{00000000-0005-0000-0000-0000142C0000}"/>
    <cellStyle name="메모 17 4 4" xfId="5631" xr:uid="{00000000-0005-0000-0000-0000152C0000}"/>
    <cellStyle name="메모 17 4 4 2" xfId="30844" xr:uid="{00000000-0005-0000-0000-0000162C0000}"/>
    <cellStyle name="메모 17 4 5" xfId="5632" xr:uid="{00000000-0005-0000-0000-0000172C0000}"/>
    <cellStyle name="메모 17 4 5 2" xfId="30845" xr:uid="{00000000-0005-0000-0000-0000182C0000}"/>
    <cellStyle name="메모 17 4 6" xfId="5633" xr:uid="{00000000-0005-0000-0000-0000192C0000}"/>
    <cellStyle name="메모 17 4 6 2" xfId="30846" xr:uid="{00000000-0005-0000-0000-00001A2C0000}"/>
    <cellStyle name="메모 17 4 7" xfId="30837" xr:uid="{00000000-0005-0000-0000-00001B2C0000}"/>
    <cellStyle name="메모 17 5" xfId="5634" xr:uid="{00000000-0005-0000-0000-00001C2C0000}"/>
    <cellStyle name="메모 17 5 2" xfId="5635" xr:uid="{00000000-0005-0000-0000-00001D2C0000}"/>
    <cellStyle name="메모 17 5 2 2" xfId="5636" xr:uid="{00000000-0005-0000-0000-00001E2C0000}"/>
    <cellStyle name="메모 17 5 2 2 2" xfId="30849" xr:uid="{00000000-0005-0000-0000-00001F2C0000}"/>
    <cellStyle name="메모 17 5 2 3" xfId="5637" xr:uid="{00000000-0005-0000-0000-0000202C0000}"/>
    <cellStyle name="메모 17 5 2 3 2" xfId="30850" xr:uid="{00000000-0005-0000-0000-0000212C0000}"/>
    <cellStyle name="메모 17 5 2 4" xfId="5638" xr:uid="{00000000-0005-0000-0000-0000222C0000}"/>
    <cellStyle name="메모 17 5 2 4 2" xfId="30851" xr:uid="{00000000-0005-0000-0000-0000232C0000}"/>
    <cellStyle name="메모 17 5 2 5" xfId="5639" xr:uid="{00000000-0005-0000-0000-0000242C0000}"/>
    <cellStyle name="메모 17 5 2 5 2" xfId="30852" xr:uid="{00000000-0005-0000-0000-0000252C0000}"/>
    <cellStyle name="메모 17 5 2 6" xfId="30848" xr:uid="{00000000-0005-0000-0000-0000262C0000}"/>
    <cellStyle name="메모 17 5 3" xfId="5640" xr:uid="{00000000-0005-0000-0000-0000272C0000}"/>
    <cellStyle name="메모 17 5 3 2" xfId="30853" xr:uid="{00000000-0005-0000-0000-0000282C0000}"/>
    <cellStyle name="메모 17 5 4" xfId="5641" xr:uid="{00000000-0005-0000-0000-0000292C0000}"/>
    <cellStyle name="메모 17 5 4 2" xfId="30854" xr:uid="{00000000-0005-0000-0000-00002A2C0000}"/>
    <cellStyle name="메모 17 5 5" xfId="5642" xr:uid="{00000000-0005-0000-0000-00002B2C0000}"/>
    <cellStyle name="메모 17 5 5 2" xfId="30855" xr:uid="{00000000-0005-0000-0000-00002C2C0000}"/>
    <cellStyle name="메모 17 5 6" xfId="5643" xr:uid="{00000000-0005-0000-0000-00002D2C0000}"/>
    <cellStyle name="메모 17 5 6 2" xfId="30856" xr:uid="{00000000-0005-0000-0000-00002E2C0000}"/>
    <cellStyle name="메모 17 5 7" xfId="30847" xr:uid="{00000000-0005-0000-0000-00002F2C0000}"/>
    <cellStyle name="메모 17 6" xfId="5644" xr:uid="{00000000-0005-0000-0000-0000302C0000}"/>
    <cellStyle name="메모 17 6 2" xfId="5645" xr:uid="{00000000-0005-0000-0000-0000312C0000}"/>
    <cellStyle name="메모 17 6 2 2" xfId="5646" xr:uid="{00000000-0005-0000-0000-0000322C0000}"/>
    <cellStyle name="메모 17 6 2 2 2" xfId="30859" xr:uid="{00000000-0005-0000-0000-0000332C0000}"/>
    <cellStyle name="메모 17 6 2 3" xfId="5647" xr:uid="{00000000-0005-0000-0000-0000342C0000}"/>
    <cellStyle name="메모 17 6 2 3 2" xfId="30860" xr:uid="{00000000-0005-0000-0000-0000352C0000}"/>
    <cellStyle name="메모 17 6 2 4" xfId="5648" xr:uid="{00000000-0005-0000-0000-0000362C0000}"/>
    <cellStyle name="메모 17 6 2 4 2" xfId="30861" xr:uid="{00000000-0005-0000-0000-0000372C0000}"/>
    <cellStyle name="메모 17 6 2 5" xfId="5649" xr:uid="{00000000-0005-0000-0000-0000382C0000}"/>
    <cellStyle name="메모 17 6 2 5 2" xfId="30862" xr:uid="{00000000-0005-0000-0000-0000392C0000}"/>
    <cellStyle name="메모 17 6 2 6" xfId="30858" xr:uid="{00000000-0005-0000-0000-00003A2C0000}"/>
    <cellStyle name="메모 17 6 3" xfId="5650" xr:uid="{00000000-0005-0000-0000-00003B2C0000}"/>
    <cellStyle name="메모 17 6 3 2" xfId="30863" xr:uid="{00000000-0005-0000-0000-00003C2C0000}"/>
    <cellStyle name="메모 17 6 4" xfId="5651" xr:uid="{00000000-0005-0000-0000-00003D2C0000}"/>
    <cellStyle name="메모 17 6 4 2" xfId="30864" xr:uid="{00000000-0005-0000-0000-00003E2C0000}"/>
    <cellStyle name="메모 17 6 5" xfId="5652" xr:uid="{00000000-0005-0000-0000-00003F2C0000}"/>
    <cellStyle name="메모 17 6 5 2" xfId="30865" xr:uid="{00000000-0005-0000-0000-0000402C0000}"/>
    <cellStyle name="메모 17 6 6" xfId="5653" xr:uid="{00000000-0005-0000-0000-0000412C0000}"/>
    <cellStyle name="메모 17 6 6 2" xfId="30866" xr:uid="{00000000-0005-0000-0000-0000422C0000}"/>
    <cellStyle name="메모 17 6 7" xfId="30857" xr:uid="{00000000-0005-0000-0000-0000432C0000}"/>
    <cellStyle name="메모 17 7" xfId="5654" xr:uid="{00000000-0005-0000-0000-0000442C0000}"/>
    <cellStyle name="메모 17 7 2" xfId="5655" xr:uid="{00000000-0005-0000-0000-0000452C0000}"/>
    <cellStyle name="메모 17 7 2 2" xfId="5656" xr:uid="{00000000-0005-0000-0000-0000462C0000}"/>
    <cellStyle name="메모 17 7 2 2 2" xfId="30869" xr:uid="{00000000-0005-0000-0000-0000472C0000}"/>
    <cellStyle name="메모 17 7 2 3" xfId="5657" xr:uid="{00000000-0005-0000-0000-0000482C0000}"/>
    <cellStyle name="메모 17 7 2 3 2" xfId="30870" xr:uid="{00000000-0005-0000-0000-0000492C0000}"/>
    <cellStyle name="메모 17 7 2 4" xfId="5658" xr:uid="{00000000-0005-0000-0000-00004A2C0000}"/>
    <cellStyle name="메모 17 7 2 4 2" xfId="30871" xr:uid="{00000000-0005-0000-0000-00004B2C0000}"/>
    <cellStyle name="메모 17 7 2 5" xfId="5659" xr:uid="{00000000-0005-0000-0000-00004C2C0000}"/>
    <cellStyle name="메모 17 7 2 5 2" xfId="30872" xr:uid="{00000000-0005-0000-0000-00004D2C0000}"/>
    <cellStyle name="메모 17 7 2 6" xfId="30868" xr:uid="{00000000-0005-0000-0000-00004E2C0000}"/>
    <cellStyle name="메모 17 7 3" xfId="5660" xr:uid="{00000000-0005-0000-0000-00004F2C0000}"/>
    <cellStyle name="메모 17 7 3 2" xfId="30873" xr:uid="{00000000-0005-0000-0000-0000502C0000}"/>
    <cellStyle name="메모 17 7 4" xfId="5661" xr:uid="{00000000-0005-0000-0000-0000512C0000}"/>
    <cellStyle name="메모 17 7 4 2" xfId="30874" xr:uid="{00000000-0005-0000-0000-0000522C0000}"/>
    <cellStyle name="메모 17 7 5" xfId="5662" xr:uid="{00000000-0005-0000-0000-0000532C0000}"/>
    <cellStyle name="메모 17 7 5 2" xfId="30875" xr:uid="{00000000-0005-0000-0000-0000542C0000}"/>
    <cellStyle name="메모 17 7 6" xfId="5663" xr:uid="{00000000-0005-0000-0000-0000552C0000}"/>
    <cellStyle name="메모 17 7 6 2" xfId="30876" xr:uid="{00000000-0005-0000-0000-0000562C0000}"/>
    <cellStyle name="메모 17 7 7" xfId="30867" xr:uid="{00000000-0005-0000-0000-0000572C0000}"/>
    <cellStyle name="메모 17 8" xfId="5664" xr:uid="{00000000-0005-0000-0000-0000582C0000}"/>
    <cellStyle name="메모 17 8 2" xfId="5665" xr:uid="{00000000-0005-0000-0000-0000592C0000}"/>
    <cellStyle name="메모 17 8 2 2" xfId="5666" xr:uid="{00000000-0005-0000-0000-00005A2C0000}"/>
    <cellStyle name="메모 17 8 2 2 2" xfId="30879" xr:uid="{00000000-0005-0000-0000-00005B2C0000}"/>
    <cellStyle name="메모 17 8 2 3" xfId="5667" xr:uid="{00000000-0005-0000-0000-00005C2C0000}"/>
    <cellStyle name="메모 17 8 2 3 2" xfId="30880" xr:uid="{00000000-0005-0000-0000-00005D2C0000}"/>
    <cellStyle name="메모 17 8 2 4" xfId="5668" xr:uid="{00000000-0005-0000-0000-00005E2C0000}"/>
    <cellStyle name="메모 17 8 2 4 2" xfId="30881" xr:uid="{00000000-0005-0000-0000-00005F2C0000}"/>
    <cellStyle name="메모 17 8 2 5" xfId="5669" xr:uid="{00000000-0005-0000-0000-0000602C0000}"/>
    <cellStyle name="메모 17 8 2 5 2" xfId="30882" xr:uid="{00000000-0005-0000-0000-0000612C0000}"/>
    <cellStyle name="메모 17 8 2 6" xfId="30878" xr:uid="{00000000-0005-0000-0000-0000622C0000}"/>
    <cellStyle name="메모 17 8 3" xfId="5670" xr:uid="{00000000-0005-0000-0000-0000632C0000}"/>
    <cellStyle name="메모 17 8 3 2" xfId="30883" xr:uid="{00000000-0005-0000-0000-0000642C0000}"/>
    <cellStyle name="메모 17 8 4" xfId="5671" xr:uid="{00000000-0005-0000-0000-0000652C0000}"/>
    <cellStyle name="메모 17 8 4 2" xfId="30884" xr:uid="{00000000-0005-0000-0000-0000662C0000}"/>
    <cellStyle name="메모 17 8 5" xfId="5672" xr:uid="{00000000-0005-0000-0000-0000672C0000}"/>
    <cellStyle name="메모 17 8 5 2" xfId="30885" xr:uid="{00000000-0005-0000-0000-0000682C0000}"/>
    <cellStyle name="메모 17 8 6" xfId="5673" xr:uid="{00000000-0005-0000-0000-0000692C0000}"/>
    <cellStyle name="메모 17 8 6 2" xfId="30886" xr:uid="{00000000-0005-0000-0000-00006A2C0000}"/>
    <cellStyle name="메모 17 8 7" xfId="30877" xr:uid="{00000000-0005-0000-0000-00006B2C0000}"/>
    <cellStyle name="메모 17 9" xfId="5674" xr:uid="{00000000-0005-0000-0000-00006C2C0000}"/>
    <cellStyle name="메모 17 9 2" xfId="5675" xr:uid="{00000000-0005-0000-0000-00006D2C0000}"/>
    <cellStyle name="메모 17 9 2 2" xfId="30888" xr:uid="{00000000-0005-0000-0000-00006E2C0000}"/>
    <cellStyle name="메모 17 9 3" xfId="5676" xr:uid="{00000000-0005-0000-0000-00006F2C0000}"/>
    <cellStyle name="메모 17 9 3 2" xfId="30889" xr:uid="{00000000-0005-0000-0000-0000702C0000}"/>
    <cellStyle name="메모 17 9 4" xfId="5677" xr:uid="{00000000-0005-0000-0000-0000712C0000}"/>
    <cellStyle name="메모 17 9 4 2" xfId="30890" xr:uid="{00000000-0005-0000-0000-0000722C0000}"/>
    <cellStyle name="메모 17 9 5" xfId="5678" xr:uid="{00000000-0005-0000-0000-0000732C0000}"/>
    <cellStyle name="메모 17 9 5 2" xfId="30891" xr:uid="{00000000-0005-0000-0000-0000742C0000}"/>
    <cellStyle name="메모 17 9 6" xfId="30887" xr:uid="{00000000-0005-0000-0000-0000752C0000}"/>
    <cellStyle name="메모 18" xfId="5679" xr:uid="{00000000-0005-0000-0000-0000762C0000}"/>
    <cellStyle name="메모 18 10" xfId="5680" xr:uid="{00000000-0005-0000-0000-0000772C0000}"/>
    <cellStyle name="메모 18 10 2" xfId="5681" xr:uid="{00000000-0005-0000-0000-0000782C0000}"/>
    <cellStyle name="메모 18 10 2 2" xfId="30894" xr:uid="{00000000-0005-0000-0000-0000792C0000}"/>
    <cellStyle name="메모 18 10 3" xfId="30893" xr:uid="{00000000-0005-0000-0000-00007A2C0000}"/>
    <cellStyle name="메모 18 11" xfId="5682" xr:uid="{00000000-0005-0000-0000-00007B2C0000}"/>
    <cellStyle name="메모 18 11 2" xfId="5683" xr:uid="{00000000-0005-0000-0000-00007C2C0000}"/>
    <cellStyle name="메모 18 11 2 2" xfId="30896" xr:uid="{00000000-0005-0000-0000-00007D2C0000}"/>
    <cellStyle name="메모 18 11 3" xfId="30895" xr:uid="{00000000-0005-0000-0000-00007E2C0000}"/>
    <cellStyle name="메모 18 12" xfId="5684" xr:uid="{00000000-0005-0000-0000-00007F2C0000}"/>
    <cellStyle name="메모 18 12 2" xfId="5685" xr:uid="{00000000-0005-0000-0000-0000802C0000}"/>
    <cellStyle name="메모 18 12 2 2" xfId="30898" xr:uid="{00000000-0005-0000-0000-0000812C0000}"/>
    <cellStyle name="메모 18 12 3" xfId="30897" xr:uid="{00000000-0005-0000-0000-0000822C0000}"/>
    <cellStyle name="메모 18 13" xfId="5686" xr:uid="{00000000-0005-0000-0000-0000832C0000}"/>
    <cellStyle name="메모 18 13 2" xfId="30899" xr:uid="{00000000-0005-0000-0000-0000842C0000}"/>
    <cellStyle name="메모 18 14" xfId="30892" xr:uid="{00000000-0005-0000-0000-0000852C0000}"/>
    <cellStyle name="메모 18 2" xfId="5687" xr:uid="{00000000-0005-0000-0000-0000862C0000}"/>
    <cellStyle name="메모 18 2 2" xfId="5688" xr:uid="{00000000-0005-0000-0000-0000872C0000}"/>
    <cellStyle name="메모 18 2 2 2" xfId="5689" xr:uid="{00000000-0005-0000-0000-0000882C0000}"/>
    <cellStyle name="메모 18 2 2 2 2" xfId="5690" xr:uid="{00000000-0005-0000-0000-0000892C0000}"/>
    <cellStyle name="메모 18 2 2 2 2 2" xfId="30903" xr:uid="{00000000-0005-0000-0000-00008A2C0000}"/>
    <cellStyle name="메모 18 2 2 2 3" xfId="5691" xr:uid="{00000000-0005-0000-0000-00008B2C0000}"/>
    <cellStyle name="메모 18 2 2 2 3 2" xfId="30904" xr:uid="{00000000-0005-0000-0000-00008C2C0000}"/>
    <cellStyle name="메모 18 2 2 2 4" xfId="5692" xr:uid="{00000000-0005-0000-0000-00008D2C0000}"/>
    <cellStyle name="메모 18 2 2 2 4 2" xfId="30905" xr:uid="{00000000-0005-0000-0000-00008E2C0000}"/>
    <cellStyle name="메모 18 2 2 2 5" xfId="5693" xr:uid="{00000000-0005-0000-0000-00008F2C0000}"/>
    <cellStyle name="메모 18 2 2 2 5 2" xfId="30906" xr:uid="{00000000-0005-0000-0000-0000902C0000}"/>
    <cellStyle name="메모 18 2 2 2 6" xfId="30902" xr:uid="{00000000-0005-0000-0000-0000912C0000}"/>
    <cellStyle name="메모 18 2 2 3" xfId="5694" xr:uid="{00000000-0005-0000-0000-0000922C0000}"/>
    <cellStyle name="메모 18 2 2 3 2" xfId="30907" xr:uid="{00000000-0005-0000-0000-0000932C0000}"/>
    <cellStyle name="메모 18 2 2 4" xfId="5695" xr:uid="{00000000-0005-0000-0000-0000942C0000}"/>
    <cellStyle name="메모 18 2 2 4 2" xfId="30908" xr:uid="{00000000-0005-0000-0000-0000952C0000}"/>
    <cellStyle name="메모 18 2 2 5" xfId="5696" xr:uid="{00000000-0005-0000-0000-0000962C0000}"/>
    <cellStyle name="메모 18 2 2 5 2" xfId="30909" xr:uid="{00000000-0005-0000-0000-0000972C0000}"/>
    <cellStyle name="메모 18 2 2 6" xfId="5697" xr:uid="{00000000-0005-0000-0000-0000982C0000}"/>
    <cellStyle name="메모 18 2 2 6 2" xfId="30910" xr:uid="{00000000-0005-0000-0000-0000992C0000}"/>
    <cellStyle name="메모 18 2 2 7" xfId="30901" xr:uid="{00000000-0005-0000-0000-00009A2C0000}"/>
    <cellStyle name="메모 18 2 3" xfId="5698" xr:uid="{00000000-0005-0000-0000-00009B2C0000}"/>
    <cellStyle name="메모 18 2 3 2" xfId="5699" xr:uid="{00000000-0005-0000-0000-00009C2C0000}"/>
    <cellStyle name="메모 18 2 3 2 2" xfId="30912" xr:uid="{00000000-0005-0000-0000-00009D2C0000}"/>
    <cellStyle name="메모 18 2 3 3" xfId="5700" xr:uid="{00000000-0005-0000-0000-00009E2C0000}"/>
    <cellStyle name="메모 18 2 3 3 2" xfId="30913" xr:uid="{00000000-0005-0000-0000-00009F2C0000}"/>
    <cellStyle name="메모 18 2 3 4" xfId="5701" xr:uid="{00000000-0005-0000-0000-0000A02C0000}"/>
    <cellStyle name="메모 18 2 3 4 2" xfId="30914" xr:uid="{00000000-0005-0000-0000-0000A12C0000}"/>
    <cellStyle name="메모 18 2 3 5" xfId="5702" xr:uid="{00000000-0005-0000-0000-0000A22C0000}"/>
    <cellStyle name="메모 18 2 3 5 2" xfId="30915" xr:uid="{00000000-0005-0000-0000-0000A32C0000}"/>
    <cellStyle name="메모 18 2 3 6" xfId="30911" xr:uid="{00000000-0005-0000-0000-0000A42C0000}"/>
    <cellStyle name="메모 18 2 4" xfId="5703" xr:uid="{00000000-0005-0000-0000-0000A52C0000}"/>
    <cellStyle name="메모 18 2 4 2" xfId="5704" xr:uid="{00000000-0005-0000-0000-0000A62C0000}"/>
    <cellStyle name="메모 18 2 4 2 2" xfId="30917" xr:uid="{00000000-0005-0000-0000-0000A72C0000}"/>
    <cellStyle name="메모 18 2 4 3" xfId="30916" xr:uid="{00000000-0005-0000-0000-0000A82C0000}"/>
    <cellStyle name="메모 18 2 5" xfId="5705" xr:uid="{00000000-0005-0000-0000-0000A92C0000}"/>
    <cellStyle name="메모 18 2 5 2" xfId="5706" xr:uid="{00000000-0005-0000-0000-0000AA2C0000}"/>
    <cellStyle name="메모 18 2 5 2 2" xfId="30919" xr:uid="{00000000-0005-0000-0000-0000AB2C0000}"/>
    <cellStyle name="메모 18 2 5 3" xfId="30918" xr:uid="{00000000-0005-0000-0000-0000AC2C0000}"/>
    <cellStyle name="메모 18 2 6" xfId="5707" xr:uid="{00000000-0005-0000-0000-0000AD2C0000}"/>
    <cellStyle name="메모 18 2 6 2" xfId="5708" xr:uid="{00000000-0005-0000-0000-0000AE2C0000}"/>
    <cellStyle name="메모 18 2 6 2 2" xfId="30921" xr:uid="{00000000-0005-0000-0000-0000AF2C0000}"/>
    <cellStyle name="메모 18 2 6 3" xfId="30920" xr:uid="{00000000-0005-0000-0000-0000B02C0000}"/>
    <cellStyle name="메모 18 2 7" xfId="5709" xr:uid="{00000000-0005-0000-0000-0000B12C0000}"/>
    <cellStyle name="메모 18 2 7 2" xfId="30922" xr:uid="{00000000-0005-0000-0000-0000B22C0000}"/>
    <cellStyle name="메모 18 2 8" xfId="30900" xr:uid="{00000000-0005-0000-0000-0000B32C0000}"/>
    <cellStyle name="메모 18 3" xfId="5710" xr:uid="{00000000-0005-0000-0000-0000B42C0000}"/>
    <cellStyle name="메모 18 3 2" xfId="5711" xr:uid="{00000000-0005-0000-0000-0000B52C0000}"/>
    <cellStyle name="메모 18 3 2 2" xfId="5712" xr:uid="{00000000-0005-0000-0000-0000B62C0000}"/>
    <cellStyle name="메모 18 3 2 2 2" xfId="5713" xr:uid="{00000000-0005-0000-0000-0000B72C0000}"/>
    <cellStyle name="메모 18 3 2 2 2 2" xfId="30926" xr:uid="{00000000-0005-0000-0000-0000B82C0000}"/>
    <cellStyle name="메모 18 3 2 2 3" xfId="5714" xr:uid="{00000000-0005-0000-0000-0000B92C0000}"/>
    <cellStyle name="메모 18 3 2 2 3 2" xfId="30927" xr:uid="{00000000-0005-0000-0000-0000BA2C0000}"/>
    <cellStyle name="메모 18 3 2 2 4" xfId="5715" xr:uid="{00000000-0005-0000-0000-0000BB2C0000}"/>
    <cellStyle name="메모 18 3 2 2 4 2" xfId="30928" xr:uid="{00000000-0005-0000-0000-0000BC2C0000}"/>
    <cellStyle name="메모 18 3 2 2 5" xfId="5716" xr:uid="{00000000-0005-0000-0000-0000BD2C0000}"/>
    <cellStyle name="메모 18 3 2 2 5 2" xfId="30929" xr:uid="{00000000-0005-0000-0000-0000BE2C0000}"/>
    <cellStyle name="메모 18 3 2 2 6" xfId="30925" xr:uid="{00000000-0005-0000-0000-0000BF2C0000}"/>
    <cellStyle name="메모 18 3 2 3" xfId="5717" xr:uid="{00000000-0005-0000-0000-0000C02C0000}"/>
    <cellStyle name="메모 18 3 2 3 2" xfId="30930" xr:uid="{00000000-0005-0000-0000-0000C12C0000}"/>
    <cellStyle name="메모 18 3 2 4" xfId="5718" xr:uid="{00000000-0005-0000-0000-0000C22C0000}"/>
    <cellStyle name="메모 18 3 2 4 2" xfId="30931" xr:uid="{00000000-0005-0000-0000-0000C32C0000}"/>
    <cellStyle name="메모 18 3 2 5" xfId="5719" xr:uid="{00000000-0005-0000-0000-0000C42C0000}"/>
    <cellStyle name="메모 18 3 2 5 2" xfId="30932" xr:uid="{00000000-0005-0000-0000-0000C52C0000}"/>
    <cellStyle name="메모 18 3 2 6" xfId="5720" xr:uid="{00000000-0005-0000-0000-0000C62C0000}"/>
    <cellStyle name="메모 18 3 2 6 2" xfId="30933" xr:uid="{00000000-0005-0000-0000-0000C72C0000}"/>
    <cellStyle name="메모 18 3 2 7" xfId="30924" xr:uid="{00000000-0005-0000-0000-0000C82C0000}"/>
    <cellStyle name="메모 18 3 3" xfId="5721" xr:uid="{00000000-0005-0000-0000-0000C92C0000}"/>
    <cellStyle name="메모 18 3 3 2" xfId="5722" xr:uid="{00000000-0005-0000-0000-0000CA2C0000}"/>
    <cellStyle name="메모 18 3 3 2 2" xfId="30935" xr:uid="{00000000-0005-0000-0000-0000CB2C0000}"/>
    <cellStyle name="메모 18 3 3 3" xfId="5723" xr:uid="{00000000-0005-0000-0000-0000CC2C0000}"/>
    <cellStyle name="메모 18 3 3 3 2" xfId="30936" xr:uid="{00000000-0005-0000-0000-0000CD2C0000}"/>
    <cellStyle name="메모 18 3 3 4" xfId="5724" xr:uid="{00000000-0005-0000-0000-0000CE2C0000}"/>
    <cellStyle name="메모 18 3 3 4 2" xfId="30937" xr:uid="{00000000-0005-0000-0000-0000CF2C0000}"/>
    <cellStyle name="메모 18 3 3 5" xfId="5725" xr:uid="{00000000-0005-0000-0000-0000D02C0000}"/>
    <cellStyle name="메모 18 3 3 5 2" xfId="30938" xr:uid="{00000000-0005-0000-0000-0000D12C0000}"/>
    <cellStyle name="메모 18 3 3 6" xfId="30934" xr:uid="{00000000-0005-0000-0000-0000D22C0000}"/>
    <cellStyle name="메모 18 3 4" xfId="5726" xr:uid="{00000000-0005-0000-0000-0000D32C0000}"/>
    <cellStyle name="메모 18 3 4 2" xfId="5727" xr:uid="{00000000-0005-0000-0000-0000D42C0000}"/>
    <cellStyle name="메모 18 3 4 2 2" xfId="30940" xr:uid="{00000000-0005-0000-0000-0000D52C0000}"/>
    <cellStyle name="메모 18 3 4 3" xfId="30939" xr:uid="{00000000-0005-0000-0000-0000D62C0000}"/>
    <cellStyle name="메모 18 3 5" xfId="5728" xr:uid="{00000000-0005-0000-0000-0000D72C0000}"/>
    <cellStyle name="메모 18 3 5 2" xfId="5729" xr:uid="{00000000-0005-0000-0000-0000D82C0000}"/>
    <cellStyle name="메모 18 3 5 2 2" xfId="30942" xr:uid="{00000000-0005-0000-0000-0000D92C0000}"/>
    <cellStyle name="메모 18 3 5 3" xfId="30941" xr:uid="{00000000-0005-0000-0000-0000DA2C0000}"/>
    <cellStyle name="메모 18 3 6" xfId="5730" xr:uid="{00000000-0005-0000-0000-0000DB2C0000}"/>
    <cellStyle name="메모 18 3 6 2" xfId="5731" xr:uid="{00000000-0005-0000-0000-0000DC2C0000}"/>
    <cellStyle name="메모 18 3 6 2 2" xfId="30944" xr:uid="{00000000-0005-0000-0000-0000DD2C0000}"/>
    <cellStyle name="메모 18 3 6 3" xfId="30943" xr:uid="{00000000-0005-0000-0000-0000DE2C0000}"/>
    <cellStyle name="메모 18 3 7" xfId="5732" xr:uid="{00000000-0005-0000-0000-0000DF2C0000}"/>
    <cellStyle name="메모 18 3 7 2" xfId="30945" xr:uid="{00000000-0005-0000-0000-0000E02C0000}"/>
    <cellStyle name="메모 18 3 8" xfId="30923" xr:uid="{00000000-0005-0000-0000-0000E12C0000}"/>
    <cellStyle name="메모 18 4" xfId="5733" xr:uid="{00000000-0005-0000-0000-0000E22C0000}"/>
    <cellStyle name="메모 18 4 2" xfId="5734" xr:uid="{00000000-0005-0000-0000-0000E32C0000}"/>
    <cellStyle name="메모 18 4 2 2" xfId="5735" xr:uid="{00000000-0005-0000-0000-0000E42C0000}"/>
    <cellStyle name="메모 18 4 2 2 2" xfId="30948" xr:uid="{00000000-0005-0000-0000-0000E52C0000}"/>
    <cellStyle name="메모 18 4 2 3" xfId="5736" xr:uid="{00000000-0005-0000-0000-0000E62C0000}"/>
    <cellStyle name="메모 18 4 2 3 2" xfId="30949" xr:uid="{00000000-0005-0000-0000-0000E72C0000}"/>
    <cellStyle name="메모 18 4 2 4" xfId="5737" xr:uid="{00000000-0005-0000-0000-0000E82C0000}"/>
    <cellStyle name="메모 18 4 2 4 2" xfId="30950" xr:uid="{00000000-0005-0000-0000-0000E92C0000}"/>
    <cellStyle name="메모 18 4 2 5" xfId="5738" xr:uid="{00000000-0005-0000-0000-0000EA2C0000}"/>
    <cellStyle name="메모 18 4 2 5 2" xfId="30951" xr:uid="{00000000-0005-0000-0000-0000EB2C0000}"/>
    <cellStyle name="메모 18 4 2 6" xfId="30947" xr:uid="{00000000-0005-0000-0000-0000EC2C0000}"/>
    <cellStyle name="메모 18 4 3" xfId="5739" xr:uid="{00000000-0005-0000-0000-0000ED2C0000}"/>
    <cellStyle name="메모 18 4 3 2" xfId="30952" xr:uid="{00000000-0005-0000-0000-0000EE2C0000}"/>
    <cellStyle name="메모 18 4 4" xfId="5740" xr:uid="{00000000-0005-0000-0000-0000EF2C0000}"/>
    <cellStyle name="메모 18 4 4 2" xfId="30953" xr:uid="{00000000-0005-0000-0000-0000F02C0000}"/>
    <cellStyle name="메모 18 4 5" xfId="5741" xr:uid="{00000000-0005-0000-0000-0000F12C0000}"/>
    <cellStyle name="메모 18 4 5 2" xfId="30954" xr:uid="{00000000-0005-0000-0000-0000F22C0000}"/>
    <cellStyle name="메모 18 4 6" xfId="5742" xr:uid="{00000000-0005-0000-0000-0000F32C0000}"/>
    <cellStyle name="메모 18 4 6 2" xfId="30955" xr:uid="{00000000-0005-0000-0000-0000F42C0000}"/>
    <cellStyle name="메모 18 4 7" xfId="30946" xr:uid="{00000000-0005-0000-0000-0000F52C0000}"/>
    <cellStyle name="메모 18 5" xfId="5743" xr:uid="{00000000-0005-0000-0000-0000F62C0000}"/>
    <cellStyle name="메모 18 5 2" xfId="5744" xr:uid="{00000000-0005-0000-0000-0000F72C0000}"/>
    <cellStyle name="메모 18 5 2 2" xfId="5745" xr:uid="{00000000-0005-0000-0000-0000F82C0000}"/>
    <cellStyle name="메모 18 5 2 2 2" xfId="30958" xr:uid="{00000000-0005-0000-0000-0000F92C0000}"/>
    <cellStyle name="메모 18 5 2 3" xfId="5746" xr:uid="{00000000-0005-0000-0000-0000FA2C0000}"/>
    <cellStyle name="메모 18 5 2 3 2" xfId="30959" xr:uid="{00000000-0005-0000-0000-0000FB2C0000}"/>
    <cellStyle name="메모 18 5 2 4" xfId="5747" xr:uid="{00000000-0005-0000-0000-0000FC2C0000}"/>
    <cellStyle name="메모 18 5 2 4 2" xfId="30960" xr:uid="{00000000-0005-0000-0000-0000FD2C0000}"/>
    <cellStyle name="메모 18 5 2 5" xfId="5748" xr:uid="{00000000-0005-0000-0000-0000FE2C0000}"/>
    <cellStyle name="메모 18 5 2 5 2" xfId="30961" xr:uid="{00000000-0005-0000-0000-0000FF2C0000}"/>
    <cellStyle name="메모 18 5 2 6" xfId="30957" xr:uid="{00000000-0005-0000-0000-0000002D0000}"/>
    <cellStyle name="메모 18 5 3" xfId="5749" xr:uid="{00000000-0005-0000-0000-0000012D0000}"/>
    <cellStyle name="메모 18 5 3 2" xfId="30962" xr:uid="{00000000-0005-0000-0000-0000022D0000}"/>
    <cellStyle name="메모 18 5 4" xfId="5750" xr:uid="{00000000-0005-0000-0000-0000032D0000}"/>
    <cellStyle name="메모 18 5 4 2" xfId="30963" xr:uid="{00000000-0005-0000-0000-0000042D0000}"/>
    <cellStyle name="메모 18 5 5" xfId="5751" xr:uid="{00000000-0005-0000-0000-0000052D0000}"/>
    <cellStyle name="메모 18 5 5 2" xfId="30964" xr:uid="{00000000-0005-0000-0000-0000062D0000}"/>
    <cellStyle name="메모 18 5 6" xfId="5752" xr:uid="{00000000-0005-0000-0000-0000072D0000}"/>
    <cellStyle name="메모 18 5 6 2" xfId="30965" xr:uid="{00000000-0005-0000-0000-0000082D0000}"/>
    <cellStyle name="메모 18 5 7" xfId="30956" xr:uid="{00000000-0005-0000-0000-0000092D0000}"/>
    <cellStyle name="메모 18 6" xfId="5753" xr:uid="{00000000-0005-0000-0000-00000A2D0000}"/>
    <cellStyle name="메모 18 6 2" xfId="5754" xr:uid="{00000000-0005-0000-0000-00000B2D0000}"/>
    <cellStyle name="메모 18 6 2 2" xfId="5755" xr:uid="{00000000-0005-0000-0000-00000C2D0000}"/>
    <cellStyle name="메모 18 6 2 2 2" xfId="30968" xr:uid="{00000000-0005-0000-0000-00000D2D0000}"/>
    <cellStyle name="메모 18 6 2 3" xfId="5756" xr:uid="{00000000-0005-0000-0000-00000E2D0000}"/>
    <cellStyle name="메모 18 6 2 3 2" xfId="30969" xr:uid="{00000000-0005-0000-0000-00000F2D0000}"/>
    <cellStyle name="메모 18 6 2 4" xfId="5757" xr:uid="{00000000-0005-0000-0000-0000102D0000}"/>
    <cellStyle name="메모 18 6 2 4 2" xfId="30970" xr:uid="{00000000-0005-0000-0000-0000112D0000}"/>
    <cellStyle name="메모 18 6 2 5" xfId="5758" xr:uid="{00000000-0005-0000-0000-0000122D0000}"/>
    <cellStyle name="메모 18 6 2 5 2" xfId="30971" xr:uid="{00000000-0005-0000-0000-0000132D0000}"/>
    <cellStyle name="메모 18 6 2 6" xfId="30967" xr:uid="{00000000-0005-0000-0000-0000142D0000}"/>
    <cellStyle name="메모 18 6 3" xfId="5759" xr:uid="{00000000-0005-0000-0000-0000152D0000}"/>
    <cellStyle name="메모 18 6 3 2" xfId="30972" xr:uid="{00000000-0005-0000-0000-0000162D0000}"/>
    <cellStyle name="메모 18 6 4" xfId="5760" xr:uid="{00000000-0005-0000-0000-0000172D0000}"/>
    <cellStyle name="메모 18 6 4 2" xfId="30973" xr:uid="{00000000-0005-0000-0000-0000182D0000}"/>
    <cellStyle name="메모 18 6 5" xfId="5761" xr:uid="{00000000-0005-0000-0000-0000192D0000}"/>
    <cellStyle name="메모 18 6 5 2" xfId="30974" xr:uid="{00000000-0005-0000-0000-00001A2D0000}"/>
    <cellStyle name="메모 18 6 6" xfId="5762" xr:uid="{00000000-0005-0000-0000-00001B2D0000}"/>
    <cellStyle name="메모 18 6 6 2" xfId="30975" xr:uid="{00000000-0005-0000-0000-00001C2D0000}"/>
    <cellStyle name="메모 18 6 7" xfId="30966" xr:uid="{00000000-0005-0000-0000-00001D2D0000}"/>
    <cellStyle name="메모 18 7" xfId="5763" xr:uid="{00000000-0005-0000-0000-00001E2D0000}"/>
    <cellStyle name="메모 18 7 2" xfId="5764" xr:uid="{00000000-0005-0000-0000-00001F2D0000}"/>
    <cellStyle name="메모 18 7 2 2" xfId="5765" xr:uid="{00000000-0005-0000-0000-0000202D0000}"/>
    <cellStyle name="메모 18 7 2 2 2" xfId="30978" xr:uid="{00000000-0005-0000-0000-0000212D0000}"/>
    <cellStyle name="메모 18 7 2 3" xfId="5766" xr:uid="{00000000-0005-0000-0000-0000222D0000}"/>
    <cellStyle name="메모 18 7 2 3 2" xfId="30979" xr:uid="{00000000-0005-0000-0000-0000232D0000}"/>
    <cellStyle name="메모 18 7 2 4" xfId="5767" xr:uid="{00000000-0005-0000-0000-0000242D0000}"/>
    <cellStyle name="메모 18 7 2 4 2" xfId="30980" xr:uid="{00000000-0005-0000-0000-0000252D0000}"/>
    <cellStyle name="메모 18 7 2 5" xfId="5768" xr:uid="{00000000-0005-0000-0000-0000262D0000}"/>
    <cellStyle name="메모 18 7 2 5 2" xfId="30981" xr:uid="{00000000-0005-0000-0000-0000272D0000}"/>
    <cellStyle name="메모 18 7 2 6" xfId="30977" xr:uid="{00000000-0005-0000-0000-0000282D0000}"/>
    <cellStyle name="메모 18 7 3" xfId="5769" xr:uid="{00000000-0005-0000-0000-0000292D0000}"/>
    <cellStyle name="메모 18 7 3 2" xfId="30982" xr:uid="{00000000-0005-0000-0000-00002A2D0000}"/>
    <cellStyle name="메모 18 7 4" xfId="5770" xr:uid="{00000000-0005-0000-0000-00002B2D0000}"/>
    <cellStyle name="메모 18 7 4 2" xfId="30983" xr:uid="{00000000-0005-0000-0000-00002C2D0000}"/>
    <cellStyle name="메모 18 7 5" xfId="5771" xr:uid="{00000000-0005-0000-0000-00002D2D0000}"/>
    <cellStyle name="메모 18 7 5 2" xfId="30984" xr:uid="{00000000-0005-0000-0000-00002E2D0000}"/>
    <cellStyle name="메모 18 7 6" xfId="5772" xr:uid="{00000000-0005-0000-0000-00002F2D0000}"/>
    <cellStyle name="메모 18 7 6 2" xfId="30985" xr:uid="{00000000-0005-0000-0000-0000302D0000}"/>
    <cellStyle name="메모 18 7 7" xfId="30976" xr:uid="{00000000-0005-0000-0000-0000312D0000}"/>
    <cellStyle name="메모 18 8" xfId="5773" xr:uid="{00000000-0005-0000-0000-0000322D0000}"/>
    <cellStyle name="메모 18 8 2" xfId="5774" xr:uid="{00000000-0005-0000-0000-0000332D0000}"/>
    <cellStyle name="메모 18 8 2 2" xfId="5775" xr:uid="{00000000-0005-0000-0000-0000342D0000}"/>
    <cellStyle name="메모 18 8 2 2 2" xfId="30988" xr:uid="{00000000-0005-0000-0000-0000352D0000}"/>
    <cellStyle name="메모 18 8 2 3" xfId="5776" xr:uid="{00000000-0005-0000-0000-0000362D0000}"/>
    <cellStyle name="메모 18 8 2 3 2" xfId="30989" xr:uid="{00000000-0005-0000-0000-0000372D0000}"/>
    <cellStyle name="메모 18 8 2 4" xfId="5777" xr:uid="{00000000-0005-0000-0000-0000382D0000}"/>
    <cellStyle name="메모 18 8 2 4 2" xfId="30990" xr:uid="{00000000-0005-0000-0000-0000392D0000}"/>
    <cellStyle name="메모 18 8 2 5" xfId="5778" xr:uid="{00000000-0005-0000-0000-00003A2D0000}"/>
    <cellStyle name="메모 18 8 2 5 2" xfId="30991" xr:uid="{00000000-0005-0000-0000-00003B2D0000}"/>
    <cellStyle name="메모 18 8 2 6" xfId="30987" xr:uid="{00000000-0005-0000-0000-00003C2D0000}"/>
    <cellStyle name="메모 18 8 3" xfId="5779" xr:uid="{00000000-0005-0000-0000-00003D2D0000}"/>
    <cellStyle name="메모 18 8 3 2" xfId="30992" xr:uid="{00000000-0005-0000-0000-00003E2D0000}"/>
    <cellStyle name="메모 18 8 4" xfId="5780" xr:uid="{00000000-0005-0000-0000-00003F2D0000}"/>
    <cellStyle name="메모 18 8 4 2" xfId="30993" xr:uid="{00000000-0005-0000-0000-0000402D0000}"/>
    <cellStyle name="메모 18 8 5" xfId="5781" xr:uid="{00000000-0005-0000-0000-0000412D0000}"/>
    <cellStyle name="메모 18 8 5 2" xfId="30994" xr:uid="{00000000-0005-0000-0000-0000422D0000}"/>
    <cellStyle name="메모 18 8 6" xfId="5782" xr:uid="{00000000-0005-0000-0000-0000432D0000}"/>
    <cellStyle name="메모 18 8 6 2" xfId="30995" xr:uid="{00000000-0005-0000-0000-0000442D0000}"/>
    <cellStyle name="메모 18 8 7" xfId="30986" xr:uid="{00000000-0005-0000-0000-0000452D0000}"/>
    <cellStyle name="메모 18 9" xfId="5783" xr:uid="{00000000-0005-0000-0000-0000462D0000}"/>
    <cellStyle name="메모 18 9 2" xfId="5784" xr:uid="{00000000-0005-0000-0000-0000472D0000}"/>
    <cellStyle name="메모 18 9 2 2" xfId="30997" xr:uid="{00000000-0005-0000-0000-0000482D0000}"/>
    <cellStyle name="메모 18 9 3" xfId="5785" xr:uid="{00000000-0005-0000-0000-0000492D0000}"/>
    <cellStyle name="메모 18 9 3 2" xfId="30998" xr:uid="{00000000-0005-0000-0000-00004A2D0000}"/>
    <cellStyle name="메모 18 9 4" xfId="5786" xr:uid="{00000000-0005-0000-0000-00004B2D0000}"/>
    <cellStyle name="메모 18 9 4 2" xfId="30999" xr:uid="{00000000-0005-0000-0000-00004C2D0000}"/>
    <cellStyle name="메모 18 9 5" xfId="5787" xr:uid="{00000000-0005-0000-0000-00004D2D0000}"/>
    <cellStyle name="메모 18 9 5 2" xfId="31000" xr:uid="{00000000-0005-0000-0000-00004E2D0000}"/>
    <cellStyle name="메모 18 9 6" xfId="30996" xr:uid="{00000000-0005-0000-0000-00004F2D0000}"/>
    <cellStyle name="메모 19" xfId="5788" xr:uid="{00000000-0005-0000-0000-0000502D0000}"/>
    <cellStyle name="메모 19 10" xfId="5789" xr:uid="{00000000-0005-0000-0000-0000512D0000}"/>
    <cellStyle name="메모 19 10 2" xfId="5790" xr:uid="{00000000-0005-0000-0000-0000522D0000}"/>
    <cellStyle name="메모 19 10 2 2" xfId="31003" xr:uid="{00000000-0005-0000-0000-0000532D0000}"/>
    <cellStyle name="메모 19 10 3" xfId="31002" xr:uid="{00000000-0005-0000-0000-0000542D0000}"/>
    <cellStyle name="메모 19 11" xfId="5791" xr:uid="{00000000-0005-0000-0000-0000552D0000}"/>
    <cellStyle name="메모 19 11 2" xfId="5792" xr:uid="{00000000-0005-0000-0000-0000562D0000}"/>
    <cellStyle name="메모 19 11 2 2" xfId="31005" xr:uid="{00000000-0005-0000-0000-0000572D0000}"/>
    <cellStyle name="메모 19 11 3" xfId="31004" xr:uid="{00000000-0005-0000-0000-0000582D0000}"/>
    <cellStyle name="메모 19 12" xfId="5793" xr:uid="{00000000-0005-0000-0000-0000592D0000}"/>
    <cellStyle name="메모 19 12 2" xfId="5794" xr:uid="{00000000-0005-0000-0000-00005A2D0000}"/>
    <cellStyle name="메모 19 12 2 2" xfId="31007" xr:uid="{00000000-0005-0000-0000-00005B2D0000}"/>
    <cellStyle name="메모 19 12 3" xfId="31006" xr:uid="{00000000-0005-0000-0000-00005C2D0000}"/>
    <cellStyle name="메모 19 13" xfId="5795" xr:uid="{00000000-0005-0000-0000-00005D2D0000}"/>
    <cellStyle name="메모 19 13 2" xfId="31008" xr:uid="{00000000-0005-0000-0000-00005E2D0000}"/>
    <cellStyle name="메모 19 14" xfId="31001" xr:uid="{00000000-0005-0000-0000-00005F2D0000}"/>
    <cellStyle name="메모 19 2" xfId="5796" xr:uid="{00000000-0005-0000-0000-0000602D0000}"/>
    <cellStyle name="메모 19 2 2" xfId="5797" xr:uid="{00000000-0005-0000-0000-0000612D0000}"/>
    <cellStyle name="메모 19 2 2 2" xfId="5798" xr:uid="{00000000-0005-0000-0000-0000622D0000}"/>
    <cellStyle name="메모 19 2 2 2 2" xfId="5799" xr:uid="{00000000-0005-0000-0000-0000632D0000}"/>
    <cellStyle name="메모 19 2 2 2 2 2" xfId="31012" xr:uid="{00000000-0005-0000-0000-0000642D0000}"/>
    <cellStyle name="메모 19 2 2 2 3" xfId="5800" xr:uid="{00000000-0005-0000-0000-0000652D0000}"/>
    <cellStyle name="메모 19 2 2 2 3 2" xfId="31013" xr:uid="{00000000-0005-0000-0000-0000662D0000}"/>
    <cellStyle name="메모 19 2 2 2 4" xfId="5801" xr:uid="{00000000-0005-0000-0000-0000672D0000}"/>
    <cellStyle name="메모 19 2 2 2 4 2" xfId="31014" xr:uid="{00000000-0005-0000-0000-0000682D0000}"/>
    <cellStyle name="메모 19 2 2 2 5" xfId="5802" xr:uid="{00000000-0005-0000-0000-0000692D0000}"/>
    <cellStyle name="메모 19 2 2 2 5 2" xfId="31015" xr:uid="{00000000-0005-0000-0000-00006A2D0000}"/>
    <cellStyle name="메모 19 2 2 2 6" xfId="31011" xr:uid="{00000000-0005-0000-0000-00006B2D0000}"/>
    <cellStyle name="메모 19 2 2 3" xfId="5803" xr:uid="{00000000-0005-0000-0000-00006C2D0000}"/>
    <cellStyle name="메모 19 2 2 3 2" xfId="31016" xr:uid="{00000000-0005-0000-0000-00006D2D0000}"/>
    <cellStyle name="메모 19 2 2 4" xfId="5804" xr:uid="{00000000-0005-0000-0000-00006E2D0000}"/>
    <cellStyle name="메모 19 2 2 4 2" xfId="31017" xr:uid="{00000000-0005-0000-0000-00006F2D0000}"/>
    <cellStyle name="메모 19 2 2 5" xfId="5805" xr:uid="{00000000-0005-0000-0000-0000702D0000}"/>
    <cellStyle name="메모 19 2 2 5 2" xfId="31018" xr:uid="{00000000-0005-0000-0000-0000712D0000}"/>
    <cellStyle name="메모 19 2 2 6" xfId="5806" xr:uid="{00000000-0005-0000-0000-0000722D0000}"/>
    <cellStyle name="메모 19 2 2 6 2" xfId="31019" xr:uid="{00000000-0005-0000-0000-0000732D0000}"/>
    <cellStyle name="메모 19 2 2 7" xfId="31010" xr:uid="{00000000-0005-0000-0000-0000742D0000}"/>
    <cellStyle name="메모 19 2 3" xfId="5807" xr:uid="{00000000-0005-0000-0000-0000752D0000}"/>
    <cellStyle name="메모 19 2 3 2" xfId="5808" xr:uid="{00000000-0005-0000-0000-0000762D0000}"/>
    <cellStyle name="메모 19 2 3 2 2" xfId="31021" xr:uid="{00000000-0005-0000-0000-0000772D0000}"/>
    <cellStyle name="메모 19 2 3 3" xfId="5809" xr:uid="{00000000-0005-0000-0000-0000782D0000}"/>
    <cellStyle name="메모 19 2 3 3 2" xfId="31022" xr:uid="{00000000-0005-0000-0000-0000792D0000}"/>
    <cellStyle name="메모 19 2 3 4" xfId="5810" xr:uid="{00000000-0005-0000-0000-00007A2D0000}"/>
    <cellStyle name="메모 19 2 3 4 2" xfId="31023" xr:uid="{00000000-0005-0000-0000-00007B2D0000}"/>
    <cellStyle name="메모 19 2 3 5" xfId="5811" xr:uid="{00000000-0005-0000-0000-00007C2D0000}"/>
    <cellStyle name="메모 19 2 3 5 2" xfId="31024" xr:uid="{00000000-0005-0000-0000-00007D2D0000}"/>
    <cellStyle name="메모 19 2 3 6" xfId="31020" xr:uid="{00000000-0005-0000-0000-00007E2D0000}"/>
    <cellStyle name="메모 19 2 4" xfId="5812" xr:uid="{00000000-0005-0000-0000-00007F2D0000}"/>
    <cellStyle name="메모 19 2 4 2" xfId="5813" xr:uid="{00000000-0005-0000-0000-0000802D0000}"/>
    <cellStyle name="메모 19 2 4 2 2" xfId="31026" xr:uid="{00000000-0005-0000-0000-0000812D0000}"/>
    <cellStyle name="메모 19 2 4 3" xfId="31025" xr:uid="{00000000-0005-0000-0000-0000822D0000}"/>
    <cellStyle name="메모 19 2 5" xfId="5814" xr:uid="{00000000-0005-0000-0000-0000832D0000}"/>
    <cellStyle name="메모 19 2 5 2" xfId="5815" xr:uid="{00000000-0005-0000-0000-0000842D0000}"/>
    <cellStyle name="메모 19 2 5 2 2" xfId="31028" xr:uid="{00000000-0005-0000-0000-0000852D0000}"/>
    <cellStyle name="메모 19 2 5 3" xfId="31027" xr:uid="{00000000-0005-0000-0000-0000862D0000}"/>
    <cellStyle name="메모 19 2 6" xfId="5816" xr:uid="{00000000-0005-0000-0000-0000872D0000}"/>
    <cellStyle name="메모 19 2 6 2" xfId="5817" xr:uid="{00000000-0005-0000-0000-0000882D0000}"/>
    <cellStyle name="메모 19 2 6 2 2" xfId="31030" xr:uid="{00000000-0005-0000-0000-0000892D0000}"/>
    <cellStyle name="메모 19 2 6 3" xfId="31029" xr:uid="{00000000-0005-0000-0000-00008A2D0000}"/>
    <cellStyle name="메모 19 2 7" xfId="5818" xr:uid="{00000000-0005-0000-0000-00008B2D0000}"/>
    <cellStyle name="메모 19 2 7 2" xfId="31031" xr:uid="{00000000-0005-0000-0000-00008C2D0000}"/>
    <cellStyle name="메모 19 2 8" xfId="31009" xr:uid="{00000000-0005-0000-0000-00008D2D0000}"/>
    <cellStyle name="메모 19 3" xfId="5819" xr:uid="{00000000-0005-0000-0000-00008E2D0000}"/>
    <cellStyle name="메모 19 3 2" xfId="5820" xr:uid="{00000000-0005-0000-0000-00008F2D0000}"/>
    <cellStyle name="메모 19 3 2 2" xfId="5821" xr:uid="{00000000-0005-0000-0000-0000902D0000}"/>
    <cellStyle name="메모 19 3 2 2 2" xfId="5822" xr:uid="{00000000-0005-0000-0000-0000912D0000}"/>
    <cellStyle name="메모 19 3 2 2 2 2" xfId="31035" xr:uid="{00000000-0005-0000-0000-0000922D0000}"/>
    <cellStyle name="메모 19 3 2 2 3" xfId="5823" xr:uid="{00000000-0005-0000-0000-0000932D0000}"/>
    <cellStyle name="메모 19 3 2 2 3 2" xfId="31036" xr:uid="{00000000-0005-0000-0000-0000942D0000}"/>
    <cellStyle name="메모 19 3 2 2 4" xfId="5824" xr:uid="{00000000-0005-0000-0000-0000952D0000}"/>
    <cellStyle name="메모 19 3 2 2 4 2" xfId="31037" xr:uid="{00000000-0005-0000-0000-0000962D0000}"/>
    <cellStyle name="메모 19 3 2 2 5" xfId="5825" xr:uid="{00000000-0005-0000-0000-0000972D0000}"/>
    <cellStyle name="메모 19 3 2 2 5 2" xfId="31038" xr:uid="{00000000-0005-0000-0000-0000982D0000}"/>
    <cellStyle name="메모 19 3 2 2 6" xfId="31034" xr:uid="{00000000-0005-0000-0000-0000992D0000}"/>
    <cellStyle name="메모 19 3 2 3" xfId="5826" xr:uid="{00000000-0005-0000-0000-00009A2D0000}"/>
    <cellStyle name="메모 19 3 2 3 2" xfId="31039" xr:uid="{00000000-0005-0000-0000-00009B2D0000}"/>
    <cellStyle name="메모 19 3 2 4" xfId="5827" xr:uid="{00000000-0005-0000-0000-00009C2D0000}"/>
    <cellStyle name="메모 19 3 2 4 2" xfId="31040" xr:uid="{00000000-0005-0000-0000-00009D2D0000}"/>
    <cellStyle name="메모 19 3 2 5" xfId="5828" xr:uid="{00000000-0005-0000-0000-00009E2D0000}"/>
    <cellStyle name="메모 19 3 2 5 2" xfId="31041" xr:uid="{00000000-0005-0000-0000-00009F2D0000}"/>
    <cellStyle name="메모 19 3 2 6" xfId="5829" xr:uid="{00000000-0005-0000-0000-0000A02D0000}"/>
    <cellStyle name="메모 19 3 2 6 2" xfId="31042" xr:uid="{00000000-0005-0000-0000-0000A12D0000}"/>
    <cellStyle name="메모 19 3 2 7" xfId="31033" xr:uid="{00000000-0005-0000-0000-0000A22D0000}"/>
    <cellStyle name="메모 19 3 3" xfId="5830" xr:uid="{00000000-0005-0000-0000-0000A32D0000}"/>
    <cellStyle name="메모 19 3 3 2" xfId="5831" xr:uid="{00000000-0005-0000-0000-0000A42D0000}"/>
    <cellStyle name="메모 19 3 3 2 2" xfId="31044" xr:uid="{00000000-0005-0000-0000-0000A52D0000}"/>
    <cellStyle name="메모 19 3 3 3" xfId="5832" xr:uid="{00000000-0005-0000-0000-0000A62D0000}"/>
    <cellStyle name="메모 19 3 3 3 2" xfId="31045" xr:uid="{00000000-0005-0000-0000-0000A72D0000}"/>
    <cellStyle name="메모 19 3 3 4" xfId="5833" xr:uid="{00000000-0005-0000-0000-0000A82D0000}"/>
    <cellStyle name="메모 19 3 3 4 2" xfId="31046" xr:uid="{00000000-0005-0000-0000-0000A92D0000}"/>
    <cellStyle name="메모 19 3 3 5" xfId="5834" xr:uid="{00000000-0005-0000-0000-0000AA2D0000}"/>
    <cellStyle name="메모 19 3 3 5 2" xfId="31047" xr:uid="{00000000-0005-0000-0000-0000AB2D0000}"/>
    <cellStyle name="메모 19 3 3 6" xfId="31043" xr:uid="{00000000-0005-0000-0000-0000AC2D0000}"/>
    <cellStyle name="메모 19 3 4" xfId="5835" xr:uid="{00000000-0005-0000-0000-0000AD2D0000}"/>
    <cellStyle name="메모 19 3 4 2" xfId="5836" xr:uid="{00000000-0005-0000-0000-0000AE2D0000}"/>
    <cellStyle name="메모 19 3 4 2 2" xfId="31049" xr:uid="{00000000-0005-0000-0000-0000AF2D0000}"/>
    <cellStyle name="메모 19 3 4 3" xfId="31048" xr:uid="{00000000-0005-0000-0000-0000B02D0000}"/>
    <cellStyle name="메모 19 3 5" xfId="5837" xr:uid="{00000000-0005-0000-0000-0000B12D0000}"/>
    <cellStyle name="메모 19 3 5 2" xfId="5838" xr:uid="{00000000-0005-0000-0000-0000B22D0000}"/>
    <cellStyle name="메모 19 3 5 2 2" xfId="31051" xr:uid="{00000000-0005-0000-0000-0000B32D0000}"/>
    <cellStyle name="메모 19 3 5 3" xfId="31050" xr:uid="{00000000-0005-0000-0000-0000B42D0000}"/>
    <cellStyle name="메모 19 3 6" xfId="5839" xr:uid="{00000000-0005-0000-0000-0000B52D0000}"/>
    <cellStyle name="메모 19 3 6 2" xfId="5840" xr:uid="{00000000-0005-0000-0000-0000B62D0000}"/>
    <cellStyle name="메모 19 3 6 2 2" xfId="31053" xr:uid="{00000000-0005-0000-0000-0000B72D0000}"/>
    <cellStyle name="메모 19 3 6 3" xfId="31052" xr:uid="{00000000-0005-0000-0000-0000B82D0000}"/>
    <cellStyle name="메모 19 3 7" xfId="5841" xr:uid="{00000000-0005-0000-0000-0000B92D0000}"/>
    <cellStyle name="메모 19 3 7 2" xfId="31054" xr:uid="{00000000-0005-0000-0000-0000BA2D0000}"/>
    <cellStyle name="메모 19 3 8" xfId="31032" xr:uid="{00000000-0005-0000-0000-0000BB2D0000}"/>
    <cellStyle name="메모 19 4" xfId="5842" xr:uid="{00000000-0005-0000-0000-0000BC2D0000}"/>
    <cellStyle name="메모 19 4 2" xfId="5843" xr:uid="{00000000-0005-0000-0000-0000BD2D0000}"/>
    <cellStyle name="메모 19 4 2 2" xfId="5844" xr:uid="{00000000-0005-0000-0000-0000BE2D0000}"/>
    <cellStyle name="메모 19 4 2 2 2" xfId="31057" xr:uid="{00000000-0005-0000-0000-0000BF2D0000}"/>
    <cellStyle name="메모 19 4 2 3" xfId="5845" xr:uid="{00000000-0005-0000-0000-0000C02D0000}"/>
    <cellStyle name="메모 19 4 2 3 2" xfId="31058" xr:uid="{00000000-0005-0000-0000-0000C12D0000}"/>
    <cellStyle name="메모 19 4 2 4" xfId="5846" xr:uid="{00000000-0005-0000-0000-0000C22D0000}"/>
    <cellStyle name="메모 19 4 2 4 2" xfId="31059" xr:uid="{00000000-0005-0000-0000-0000C32D0000}"/>
    <cellStyle name="메모 19 4 2 5" xfId="5847" xr:uid="{00000000-0005-0000-0000-0000C42D0000}"/>
    <cellStyle name="메모 19 4 2 5 2" xfId="31060" xr:uid="{00000000-0005-0000-0000-0000C52D0000}"/>
    <cellStyle name="메모 19 4 2 6" xfId="31056" xr:uid="{00000000-0005-0000-0000-0000C62D0000}"/>
    <cellStyle name="메모 19 4 3" xfId="5848" xr:uid="{00000000-0005-0000-0000-0000C72D0000}"/>
    <cellStyle name="메모 19 4 3 2" xfId="31061" xr:uid="{00000000-0005-0000-0000-0000C82D0000}"/>
    <cellStyle name="메모 19 4 4" xfId="5849" xr:uid="{00000000-0005-0000-0000-0000C92D0000}"/>
    <cellStyle name="메모 19 4 4 2" xfId="31062" xr:uid="{00000000-0005-0000-0000-0000CA2D0000}"/>
    <cellStyle name="메모 19 4 5" xfId="5850" xr:uid="{00000000-0005-0000-0000-0000CB2D0000}"/>
    <cellStyle name="메모 19 4 5 2" xfId="31063" xr:uid="{00000000-0005-0000-0000-0000CC2D0000}"/>
    <cellStyle name="메모 19 4 6" xfId="5851" xr:uid="{00000000-0005-0000-0000-0000CD2D0000}"/>
    <cellStyle name="메모 19 4 6 2" xfId="31064" xr:uid="{00000000-0005-0000-0000-0000CE2D0000}"/>
    <cellStyle name="메모 19 4 7" xfId="31055" xr:uid="{00000000-0005-0000-0000-0000CF2D0000}"/>
    <cellStyle name="메모 19 5" xfId="5852" xr:uid="{00000000-0005-0000-0000-0000D02D0000}"/>
    <cellStyle name="메모 19 5 2" xfId="5853" xr:uid="{00000000-0005-0000-0000-0000D12D0000}"/>
    <cellStyle name="메모 19 5 2 2" xfId="5854" xr:uid="{00000000-0005-0000-0000-0000D22D0000}"/>
    <cellStyle name="메모 19 5 2 2 2" xfId="31067" xr:uid="{00000000-0005-0000-0000-0000D32D0000}"/>
    <cellStyle name="메모 19 5 2 3" xfId="5855" xr:uid="{00000000-0005-0000-0000-0000D42D0000}"/>
    <cellStyle name="메모 19 5 2 3 2" xfId="31068" xr:uid="{00000000-0005-0000-0000-0000D52D0000}"/>
    <cellStyle name="메모 19 5 2 4" xfId="5856" xr:uid="{00000000-0005-0000-0000-0000D62D0000}"/>
    <cellStyle name="메모 19 5 2 4 2" xfId="31069" xr:uid="{00000000-0005-0000-0000-0000D72D0000}"/>
    <cellStyle name="메모 19 5 2 5" xfId="5857" xr:uid="{00000000-0005-0000-0000-0000D82D0000}"/>
    <cellStyle name="메모 19 5 2 5 2" xfId="31070" xr:uid="{00000000-0005-0000-0000-0000D92D0000}"/>
    <cellStyle name="메모 19 5 2 6" xfId="31066" xr:uid="{00000000-0005-0000-0000-0000DA2D0000}"/>
    <cellStyle name="메모 19 5 3" xfId="5858" xr:uid="{00000000-0005-0000-0000-0000DB2D0000}"/>
    <cellStyle name="메모 19 5 3 2" xfId="31071" xr:uid="{00000000-0005-0000-0000-0000DC2D0000}"/>
    <cellStyle name="메모 19 5 4" xfId="5859" xr:uid="{00000000-0005-0000-0000-0000DD2D0000}"/>
    <cellStyle name="메모 19 5 4 2" xfId="31072" xr:uid="{00000000-0005-0000-0000-0000DE2D0000}"/>
    <cellStyle name="메모 19 5 5" xfId="5860" xr:uid="{00000000-0005-0000-0000-0000DF2D0000}"/>
    <cellStyle name="메모 19 5 5 2" xfId="31073" xr:uid="{00000000-0005-0000-0000-0000E02D0000}"/>
    <cellStyle name="메모 19 5 6" xfId="5861" xr:uid="{00000000-0005-0000-0000-0000E12D0000}"/>
    <cellStyle name="메모 19 5 6 2" xfId="31074" xr:uid="{00000000-0005-0000-0000-0000E22D0000}"/>
    <cellStyle name="메모 19 5 7" xfId="31065" xr:uid="{00000000-0005-0000-0000-0000E32D0000}"/>
    <cellStyle name="메모 19 6" xfId="5862" xr:uid="{00000000-0005-0000-0000-0000E42D0000}"/>
    <cellStyle name="메모 19 6 2" xfId="5863" xr:uid="{00000000-0005-0000-0000-0000E52D0000}"/>
    <cellStyle name="메모 19 6 2 2" xfId="5864" xr:uid="{00000000-0005-0000-0000-0000E62D0000}"/>
    <cellStyle name="메모 19 6 2 2 2" xfId="31077" xr:uid="{00000000-0005-0000-0000-0000E72D0000}"/>
    <cellStyle name="메모 19 6 2 3" xfId="5865" xr:uid="{00000000-0005-0000-0000-0000E82D0000}"/>
    <cellStyle name="메모 19 6 2 3 2" xfId="31078" xr:uid="{00000000-0005-0000-0000-0000E92D0000}"/>
    <cellStyle name="메모 19 6 2 4" xfId="5866" xr:uid="{00000000-0005-0000-0000-0000EA2D0000}"/>
    <cellStyle name="메모 19 6 2 4 2" xfId="31079" xr:uid="{00000000-0005-0000-0000-0000EB2D0000}"/>
    <cellStyle name="메모 19 6 2 5" xfId="5867" xr:uid="{00000000-0005-0000-0000-0000EC2D0000}"/>
    <cellStyle name="메모 19 6 2 5 2" xfId="31080" xr:uid="{00000000-0005-0000-0000-0000ED2D0000}"/>
    <cellStyle name="메모 19 6 2 6" xfId="31076" xr:uid="{00000000-0005-0000-0000-0000EE2D0000}"/>
    <cellStyle name="메모 19 6 3" xfId="5868" xr:uid="{00000000-0005-0000-0000-0000EF2D0000}"/>
    <cellStyle name="메모 19 6 3 2" xfId="31081" xr:uid="{00000000-0005-0000-0000-0000F02D0000}"/>
    <cellStyle name="메모 19 6 4" xfId="5869" xr:uid="{00000000-0005-0000-0000-0000F12D0000}"/>
    <cellStyle name="메모 19 6 4 2" xfId="31082" xr:uid="{00000000-0005-0000-0000-0000F22D0000}"/>
    <cellStyle name="메모 19 6 5" xfId="5870" xr:uid="{00000000-0005-0000-0000-0000F32D0000}"/>
    <cellStyle name="메모 19 6 5 2" xfId="31083" xr:uid="{00000000-0005-0000-0000-0000F42D0000}"/>
    <cellStyle name="메모 19 6 6" xfId="5871" xr:uid="{00000000-0005-0000-0000-0000F52D0000}"/>
    <cellStyle name="메모 19 6 6 2" xfId="31084" xr:uid="{00000000-0005-0000-0000-0000F62D0000}"/>
    <cellStyle name="메모 19 6 7" xfId="31075" xr:uid="{00000000-0005-0000-0000-0000F72D0000}"/>
    <cellStyle name="메모 19 7" xfId="5872" xr:uid="{00000000-0005-0000-0000-0000F82D0000}"/>
    <cellStyle name="메모 19 7 2" xfId="5873" xr:uid="{00000000-0005-0000-0000-0000F92D0000}"/>
    <cellStyle name="메모 19 7 2 2" xfId="5874" xr:uid="{00000000-0005-0000-0000-0000FA2D0000}"/>
    <cellStyle name="메모 19 7 2 2 2" xfId="31087" xr:uid="{00000000-0005-0000-0000-0000FB2D0000}"/>
    <cellStyle name="메모 19 7 2 3" xfId="5875" xr:uid="{00000000-0005-0000-0000-0000FC2D0000}"/>
    <cellStyle name="메모 19 7 2 3 2" xfId="31088" xr:uid="{00000000-0005-0000-0000-0000FD2D0000}"/>
    <cellStyle name="메모 19 7 2 4" xfId="5876" xr:uid="{00000000-0005-0000-0000-0000FE2D0000}"/>
    <cellStyle name="메모 19 7 2 4 2" xfId="31089" xr:uid="{00000000-0005-0000-0000-0000FF2D0000}"/>
    <cellStyle name="메모 19 7 2 5" xfId="5877" xr:uid="{00000000-0005-0000-0000-0000002E0000}"/>
    <cellStyle name="메모 19 7 2 5 2" xfId="31090" xr:uid="{00000000-0005-0000-0000-0000012E0000}"/>
    <cellStyle name="메모 19 7 2 6" xfId="31086" xr:uid="{00000000-0005-0000-0000-0000022E0000}"/>
    <cellStyle name="메모 19 7 3" xfId="5878" xr:uid="{00000000-0005-0000-0000-0000032E0000}"/>
    <cellStyle name="메모 19 7 3 2" xfId="31091" xr:uid="{00000000-0005-0000-0000-0000042E0000}"/>
    <cellStyle name="메모 19 7 4" xfId="5879" xr:uid="{00000000-0005-0000-0000-0000052E0000}"/>
    <cellStyle name="메모 19 7 4 2" xfId="31092" xr:uid="{00000000-0005-0000-0000-0000062E0000}"/>
    <cellStyle name="메모 19 7 5" xfId="5880" xr:uid="{00000000-0005-0000-0000-0000072E0000}"/>
    <cellStyle name="메모 19 7 5 2" xfId="31093" xr:uid="{00000000-0005-0000-0000-0000082E0000}"/>
    <cellStyle name="메모 19 7 6" xfId="5881" xr:uid="{00000000-0005-0000-0000-0000092E0000}"/>
    <cellStyle name="메모 19 7 6 2" xfId="31094" xr:uid="{00000000-0005-0000-0000-00000A2E0000}"/>
    <cellStyle name="메모 19 7 7" xfId="31085" xr:uid="{00000000-0005-0000-0000-00000B2E0000}"/>
    <cellStyle name="메모 19 8" xfId="5882" xr:uid="{00000000-0005-0000-0000-00000C2E0000}"/>
    <cellStyle name="메모 19 8 2" xfId="5883" xr:uid="{00000000-0005-0000-0000-00000D2E0000}"/>
    <cellStyle name="메모 19 8 2 2" xfId="5884" xr:uid="{00000000-0005-0000-0000-00000E2E0000}"/>
    <cellStyle name="메모 19 8 2 2 2" xfId="31097" xr:uid="{00000000-0005-0000-0000-00000F2E0000}"/>
    <cellStyle name="메모 19 8 2 3" xfId="5885" xr:uid="{00000000-0005-0000-0000-0000102E0000}"/>
    <cellStyle name="메모 19 8 2 3 2" xfId="31098" xr:uid="{00000000-0005-0000-0000-0000112E0000}"/>
    <cellStyle name="메모 19 8 2 4" xfId="5886" xr:uid="{00000000-0005-0000-0000-0000122E0000}"/>
    <cellStyle name="메모 19 8 2 4 2" xfId="31099" xr:uid="{00000000-0005-0000-0000-0000132E0000}"/>
    <cellStyle name="메모 19 8 2 5" xfId="5887" xr:uid="{00000000-0005-0000-0000-0000142E0000}"/>
    <cellStyle name="메모 19 8 2 5 2" xfId="31100" xr:uid="{00000000-0005-0000-0000-0000152E0000}"/>
    <cellStyle name="메모 19 8 2 6" xfId="31096" xr:uid="{00000000-0005-0000-0000-0000162E0000}"/>
    <cellStyle name="메모 19 8 3" xfId="5888" xr:uid="{00000000-0005-0000-0000-0000172E0000}"/>
    <cellStyle name="메모 19 8 3 2" xfId="31101" xr:uid="{00000000-0005-0000-0000-0000182E0000}"/>
    <cellStyle name="메모 19 8 4" xfId="5889" xr:uid="{00000000-0005-0000-0000-0000192E0000}"/>
    <cellStyle name="메모 19 8 4 2" xfId="31102" xr:uid="{00000000-0005-0000-0000-00001A2E0000}"/>
    <cellStyle name="메모 19 8 5" xfId="5890" xr:uid="{00000000-0005-0000-0000-00001B2E0000}"/>
    <cellStyle name="메모 19 8 5 2" xfId="31103" xr:uid="{00000000-0005-0000-0000-00001C2E0000}"/>
    <cellStyle name="메모 19 8 6" xfId="5891" xr:uid="{00000000-0005-0000-0000-00001D2E0000}"/>
    <cellStyle name="메모 19 8 6 2" xfId="31104" xr:uid="{00000000-0005-0000-0000-00001E2E0000}"/>
    <cellStyle name="메모 19 8 7" xfId="31095" xr:uid="{00000000-0005-0000-0000-00001F2E0000}"/>
    <cellStyle name="메모 19 9" xfId="5892" xr:uid="{00000000-0005-0000-0000-0000202E0000}"/>
    <cellStyle name="메모 19 9 2" xfId="5893" xr:uid="{00000000-0005-0000-0000-0000212E0000}"/>
    <cellStyle name="메모 19 9 2 2" xfId="31106" xr:uid="{00000000-0005-0000-0000-0000222E0000}"/>
    <cellStyle name="메모 19 9 3" xfId="5894" xr:uid="{00000000-0005-0000-0000-0000232E0000}"/>
    <cellStyle name="메모 19 9 3 2" xfId="31107" xr:uid="{00000000-0005-0000-0000-0000242E0000}"/>
    <cellStyle name="메모 19 9 4" xfId="5895" xr:uid="{00000000-0005-0000-0000-0000252E0000}"/>
    <cellStyle name="메모 19 9 4 2" xfId="31108" xr:uid="{00000000-0005-0000-0000-0000262E0000}"/>
    <cellStyle name="메모 19 9 5" xfId="5896" xr:uid="{00000000-0005-0000-0000-0000272E0000}"/>
    <cellStyle name="메모 19 9 5 2" xfId="31109" xr:uid="{00000000-0005-0000-0000-0000282E0000}"/>
    <cellStyle name="메모 19 9 6" xfId="31105" xr:uid="{00000000-0005-0000-0000-0000292E0000}"/>
    <cellStyle name="메모 2" xfId="5897" xr:uid="{00000000-0005-0000-0000-00002A2E0000}"/>
    <cellStyle name="메모 2 10" xfId="5898" xr:uid="{00000000-0005-0000-0000-00002B2E0000}"/>
    <cellStyle name="메모 2 10 2" xfId="5899" xr:uid="{00000000-0005-0000-0000-00002C2E0000}"/>
    <cellStyle name="메모 2 10 2 2" xfId="5900" xr:uid="{00000000-0005-0000-0000-00002D2E0000}"/>
    <cellStyle name="메모 2 10 2 2 2" xfId="31113" xr:uid="{00000000-0005-0000-0000-00002E2E0000}"/>
    <cellStyle name="메모 2 10 2 3" xfId="5901" xr:uid="{00000000-0005-0000-0000-00002F2E0000}"/>
    <cellStyle name="메모 2 10 2 3 2" xfId="31114" xr:uid="{00000000-0005-0000-0000-0000302E0000}"/>
    <cellStyle name="메모 2 10 2 4" xfId="5902" xr:uid="{00000000-0005-0000-0000-0000312E0000}"/>
    <cellStyle name="메모 2 10 2 4 2" xfId="31115" xr:uid="{00000000-0005-0000-0000-0000322E0000}"/>
    <cellStyle name="메모 2 10 2 5" xfId="5903" xr:uid="{00000000-0005-0000-0000-0000332E0000}"/>
    <cellStyle name="메모 2 10 2 5 2" xfId="31116" xr:uid="{00000000-0005-0000-0000-0000342E0000}"/>
    <cellStyle name="메모 2 10 2 6" xfId="31112" xr:uid="{00000000-0005-0000-0000-0000352E0000}"/>
    <cellStyle name="메모 2 10 3" xfId="5904" xr:uid="{00000000-0005-0000-0000-0000362E0000}"/>
    <cellStyle name="메모 2 10 3 2" xfId="5905" xr:uid="{00000000-0005-0000-0000-0000372E0000}"/>
    <cellStyle name="메모 2 10 3 2 2" xfId="31118" xr:uid="{00000000-0005-0000-0000-0000382E0000}"/>
    <cellStyle name="메모 2 10 3 3" xfId="5906" xr:uid="{00000000-0005-0000-0000-0000392E0000}"/>
    <cellStyle name="메모 2 10 3 3 2" xfId="31119" xr:uid="{00000000-0005-0000-0000-00003A2E0000}"/>
    <cellStyle name="메모 2 10 3 4" xfId="5907" xr:uid="{00000000-0005-0000-0000-00003B2E0000}"/>
    <cellStyle name="메모 2 10 3 4 2" xfId="31120" xr:uid="{00000000-0005-0000-0000-00003C2E0000}"/>
    <cellStyle name="메모 2 10 3 5" xfId="5908" xr:uid="{00000000-0005-0000-0000-00003D2E0000}"/>
    <cellStyle name="메모 2 10 3 5 2" xfId="31121" xr:uid="{00000000-0005-0000-0000-00003E2E0000}"/>
    <cellStyle name="메모 2 10 3 6" xfId="31117" xr:uid="{00000000-0005-0000-0000-00003F2E0000}"/>
    <cellStyle name="메모 2 10 4" xfId="5909" xr:uid="{00000000-0005-0000-0000-0000402E0000}"/>
    <cellStyle name="메모 2 10 4 2" xfId="31122" xr:uid="{00000000-0005-0000-0000-0000412E0000}"/>
    <cellStyle name="메모 2 10 5" xfId="5910" xr:uid="{00000000-0005-0000-0000-0000422E0000}"/>
    <cellStyle name="메모 2 10 5 2" xfId="31123" xr:uid="{00000000-0005-0000-0000-0000432E0000}"/>
    <cellStyle name="메모 2 10 6" xfId="5911" xr:uid="{00000000-0005-0000-0000-0000442E0000}"/>
    <cellStyle name="메모 2 10 6 2" xfId="31124" xr:uid="{00000000-0005-0000-0000-0000452E0000}"/>
    <cellStyle name="메모 2 10 7" xfId="5912" xr:uid="{00000000-0005-0000-0000-0000462E0000}"/>
    <cellStyle name="메모 2 10 7 2" xfId="31125" xr:uid="{00000000-0005-0000-0000-0000472E0000}"/>
    <cellStyle name="메모 2 10 8" xfId="31111" xr:uid="{00000000-0005-0000-0000-0000482E0000}"/>
    <cellStyle name="메모 2 11" xfId="5913" xr:uid="{00000000-0005-0000-0000-0000492E0000}"/>
    <cellStyle name="메모 2 11 2" xfId="5914" xr:uid="{00000000-0005-0000-0000-00004A2E0000}"/>
    <cellStyle name="메모 2 11 2 2" xfId="31127" xr:uid="{00000000-0005-0000-0000-00004B2E0000}"/>
    <cellStyle name="메모 2 11 3" xfId="5915" xr:uid="{00000000-0005-0000-0000-00004C2E0000}"/>
    <cellStyle name="메모 2 11 3 2" xfId="31128" xr:uid="{00000000-0005-0000-0000-00004D2E0000}"/>
    <cellStyle name="메모 2 11 4" xfId="5916" xr:uid="{00000000-0005-0000-0000-00004E2E0000}"/>
    <cellStyle name="메모 2 11 4 2" xfId="31129" xr:uid="{00000000-0005-0000-0000-00004F2E0000}"/>
    <cellStyle name="메모 2 11 5" xfId="5917" xr:uid="{00000000-0005-0000-0000-0000502E0000}"/>
    <cellStyle name="메모 2 11 5 2" xfId="31130" xr:uid="{00000000-0005-0000-0000-0000512E0000}"/>
    <cellStyle name="메모 2 11 6" xfId="31126" xr:uid="{00000000-0005-0000-0000-0000522E0000}"/>
    <cellStyle name="메모 2 12" xfId="5918" xr:uid="{00000000-0005-0000-0000-0000532E0000}"/>
    <cellStyle name="메모 2 12 2" xfId="5919" xr:uid="{00000000-0005-0000-0000-0000542E0000}"/>
    <cellStyle name="메모 2 12 2 2" xfId="31132" xr:uid="{00000000-0005-0000-0000-0000552E0000}"/>
    <cellStyle name="메모 2 12 3" xfId="5920" xr:uid="{00000000-0005-0000-0000-0000562E0000}"/>
    <cellStyle name="메모 2 12 3 2" xfId="31133" xr:uid="{00000000-0005-0000-0000-0000572E0000}"/>
    <cellStyle name="메모 2 12 4" xfId="5921" xr:uid="{00000000-0005-0000-0000-0000582E0000}"/>
    <cellStyle name="메모 2 12 4 2" xfId="31134" xr:uid="{00000000-0005-0000-0000-0000592E0000}"/>
    <cellStyle name="메모 2 12 5" xfId="5922" xr:uid="{00000000-0005-0000-0000-00005A2E0000}"/>
    <cellStyle name="메모 2 12 5 2" xfId="31135" xr:uid="{00000000-0005-0000-0000-00005B2E0000}"/>
    <cellStyle name="메모 2 12 6" xfId="31131" xr:uid="{00000000-0005-0000-0000-00005C2E0000}"/>
    <cellStyle name="메모 2 13" xfId="5923" xr:uid="{00000000-0005-0000-0000-00005D2E0000}"/>
    <cellStyle name="메모 2 13 2" xfId="31136" xr:uid="{00000000-0005-0000-0000-00005E2E0000}"/>
    <cellStyle name="메모 2 14" xfId="5924" xr:uid="{00000000-0005-0000-0000-00005F2E0000}"/>
    <cellStyle name="메모 2 14 2" xfId="31137" xr:uid="{00000000-0005-0000-0000-0000602E0000}"/>
    <cellStyle name="메모 2 15" xfId="5925" xr:uid="{00000000-0005-0000-0000-0000612E0000}"/>
    <cellStyle name="메모 2 15 2" xfId="31138" xr:uid="{00000000-0005-0000-0000-0000622E0000}"/>
    <cellStyle name="메모 2 16" xfId="5926" xr:uid="{00000000-0005-0000-0000-0000632E0000}"/>
    <cellStyle name="메모 2 16 2" xfId="31139" xr:uid="{00000000-0005-0000-0000-0000642E0000}"/>
    <cellStyle name="메모 2 17" xfId="5927" xr:uid="{00000000-0005-0000-0000-0000652E0000}"/>
    <cellStyle name="메모 2 17 2" xfId="31140" xr:uid="{00000000-0005-0000-0000-0000662E0000}"/>
    <cellStyle name="메모 2 18" xfId="5928" xr:uid="{00000000-0005-0000-0000-0000672E0000}"/>
    <cellStyle name="메모 2 18 2" xfId="31141" xr:uid="{00000000-0005-0000-0000-0000682E0000}"/>
    <cellStyle name="메모 2 19" xfId="31110" xr:uid="{00000000-0005-0000-0000-0000692E0000}"/>
    <cellStyle name="메모 2 2" xfId="5929" xr:uid="{00000000-0005-0000-0000-00006A2E0000}"/>
    <cellStyle name="메모 2 2 2" xfId="5930" xr:uid="{00000000-0005-0000-0000-00006B2E0000}"/>
    <cellStyle name="메모 2 2 2 2" xfId="5931" xr:uid="{00000000-0005-0000-0000-00006C2E0000}"/>
    <cellStyle name="메모 2 2 2 2 2" xfId="5932" xr:uid="{00000000-0005-0000-0000-00006D2E0000}"/>
    <cellStyle name="메모 2 2 2 2 2 2" xfId="31145" xr:uid="{00000000-0005-0000-0000-00006E2E0000}"/>
    <cellStyle name="메모 2 2 2 2 3" xfId="5933" xr:uid="{00000000-0005-0000-0000-00006F2E0000}"/>
    <cellStyle name="메모 2 2 2 2 3 2" xfId="31146" xr:uid="{00000000-0005-0000-0000-0000702E0000}"/>
    <cellStyle name="메모 2 2 2 2 4" xfId="5934" xr:uid="{00000000-0005-0000-0000-0000712E0000}"/>
    <cellStyle name="메모 2 2 2 2 4 2" xfId="31147" xr:uid="{00000000-0005-0000-0000-0000722E0000}"/>
    <cellStyle name="메모 2 2 2 2 5" xfId="5935" xr:uid="{00000000-0005-0000-0000-0000732E0000}"/>
    <cellStyle name="메모 2 2 2 2 5 2" xfId="31148" xr:uid="{00000000-0005-0000-0000-0000742E0000}"/>
    <cellStyle name="메모 2 2 2 2 6" xfId="31144" xr:uid="{00000000-0005-0000-0000-0000752E0000}"/>
    <cellStyle name="메모 2 2 2 3" xfId="5936" xr:uid="{00000000-0005-0000-0000-0000762E0000}"/>
    <cellStyle name="메모 2 2 2 3 2" xfId="31149" xr:uid="{00000000-0005-0000-0000-0000772E0000}"/>
    <cellStyle name="메모 2 2 2 4" xfId="5937" xr:uid="{00000000-0005-0000-0000-0000782E0000}"/>
    <cellStyle name="메모 2 2 2 4 2" xfId="31150" xr:uid="{00000000-0005-0000-0000-0000792E0000}"/>
    <cellStyle name="메모 2 2 2 5" xfId="5938" xr:uid="{00000000-0005-0000-0000-00007A2E0000}"/>
    <cellStyle name="메모 2 2 2 5 2" xfId="31151" xr:uid="{00000000-0005-0000-0000-00007B2E0000}"/>
    <cellStyle name="메모 2 2 2 6" xfId="5939" xr:uid="{00000000-0005-0000-0000-00007C2E0000}"/>
    <cellStyle name="메모 2 2 2 6 2" xfId="31152" xr:uid="{00000000-0005-0000-0000-00007D2E0000}"/>
    <cellStyle name="메모 2 2 2 7" xfId="31143" xr:uid="{00000000-0005-0000-0000-00007E2E0000}"/>
    <cellStyle name="메모 2 2 3" xfId="5940" xr:uid="{00000000-0005-0000-0000-00007F2E0000}"/>
    <cellStyle name="메모 2 2 3 2" xfId="5941" xr:uid="{00000000-0005-0000-0000-0000802E0000}"/>
    <cellStyle name="메모 2 2 3 2 2" xfId="31154" xr:uid="{00000000-0005-0000-0000-0000812E0000}"/>
    <cellStyle name="메모 2 2 3 3" xfId="5942" xr:uid="{00000000-0005-0000-0000-0000822E0000}"/>
    <cellStyle name="메모 2 2 3 3 2" xfId="31155" xr:uid="{00000000-0005-0000-0000-0000832E0000}"/>
    <cellStyle name="메모 2 2 3 4" xfId="5943" xr:uid="{00000000-0005-0000-0000-0000842E0000}"/>
    <cellStyle name="메모 2 2 3 4 2" xfId="31156" xr:uid="{00000000-0005-0000-0000-0000852E0000}"/>
    <cellStyle name="메모 2 2 3 5" xfId="5944" xr:uid="{00000000-0005-0000-0000-0000862E0000}"/>
    <cellStyle name="메모 2 2 3 5 2" xfId="31157" xr:uid="{00000000-0005-0000-0000-0000872E0000}"/>
    <cellStyle name="메모 2 2 3 6" xfId="31153" xr:uid="{00000000-0005-0000-0000-0000882E0000}"/>
    <cellStyle name="메모 2 2 4" xfId="5945" xr:uid="{00000000-0005-0000-0000-0000892E0000}"/>
    <cellStyle name="메모 2 2 4 2" xfId="5946" xr:uid="{00000000-0005-0000-0000-00008A2E0000}"/>
    <cellStyle name="메모 2 2 4 2 2" xfId="31159" xr:uid="{00000000-0005-0000-0000-00008B2E0000}"/>
    <cellStyle name="메모 2 2 4 3" xfId="31158" xr:uid="{00000000-0005-0000-0000-00008C2E0000}"/>
    <cellStyle name="메모 2 2 5" xfId="5947" xr:uid="{00000000-0005-0000-0000-00008D2E0000}"/>
    <cellStyle name="메모 2 2 5 2" xfId="5948" xr:uid="{00000000-0005-0000-0000-00008E2E0000}"/>
    <cellStyle name="메모 2 2 5 2 2" xfId="31161" xr:uid="{00000000-0005-0000-0000-00008F2E0000}"/>
    <cellStyle name="메모 2 2 5 3" xfId="31160" xr:uid="{00000000-0005-0000-0000-0000902E0000}"/>
    <cellStyle name="메모 2 2 6" xfId="5949" xr:uid="{00000000-0005-0000-0000-0000912E0000}"/>
    <cellStyle name="메모 2 2 6 2" xfId="5950" xr:uid="{00000000-0005-0000-0000-0000922E0000}"/>
    <cellStyle name="메모 2 2 6 2 2" xfId="31163" xr:uid="{00000000-0005-0000-0000-0000932E0000}"/>
    <cellStyle name="메모 2 2 6 3" xfId="31162" xr:uid="{00000000-0005-0000-0000-0000942E0000}"/>
    <cellStyle name="메모 2 2 7" xfId="5951" xr:uid="{00000000-0005-0000-0000-0000952E0000}"/>
    <cellStyle name="메모 2 2 7 2" xfId="31164" xr:uid="{00000000-0005-0000-0000-0000962E0000}"/>
    <cellStyle name="메모 2 2 8" xfId="31142" xr:uid="{00000000-0005-0000-0000-0000972E0000}"/>
    <cellStyle name="메모 2 20" xfId="50554" xr:uid="{00000000-0005-0000-0000-0000982E0000}"/>
    <cellStyle name="메모 2 3" xfId="5952" xr:uid="{00000000-0005-0000-0000-0000992E0000}"/>
    <cellStyle name="메모 2 3 2" xfId="5953" xr:uid="{00000000-0005-0000-0000-00009A2E0000}"/>
    <cellStyle name="메모 2 3 2 2" xfId="5954" xr:uid="{00000000-0005-0000-0000-00009B2E0000}"/>
    <cellStyle name="메모 2 3 2 2 2" xfId="5955" xr:uid="{00000000-0005-0000-0000-00009C2E0000}"/>
    <cellStyle name="메모 2 3 2 2 2 2" xfId="31168" xr:uid="{00000000-0005-0000-0000-00009D2E0000}"/>
    <cellStyle name="메모 2 3 2 2 3" xfId="5956" xr:uid="{00000000-0005-0000-0000-00009E2E0000}"/>
    <cellStyle name="메모 2 3 2 2 3 2" xfId="31169" xr:uid="{00000000-0005-0000-0000-00009F2E0000}"/>
    <cellStyle name="메모 2 3 2 2 4" xfId="5957" xr:uid="{00000000-0005-0000-0000-0000A02E0000}"/>
    <cellStyle name="메모 2 3 2 2 4 2" xfId="31170" xr:uid="{00000000-0005-0000-0000-0000A12E0000}"/>
    <cellStyle name="메모 2 3 2 2 5" xfId="5958" xr:uid="{00000000-0005-0000-0000-0000A22E0000}"/>
    <cellStyle name="메모 2 3 2 2 5 2" xfId="31171" xr:uid="{00000000-0005-0000-0000-0000A32E0000}"/>
    <cellStyle name="메모 2 3 2 2 6" xfId="31167" xr:uid="{00000000-0005-0000-0000-0000A42E0000}"/>
    <cellStyle name="메모 2 3 2 3" xfId="5959" xr:uid="{00000000-0005-0000-0000-0000A52E0000}"/>
    <cellStyle name="메모 2 3 2 3 2" xfId="31172" xr:uid="{00000000-0005-0000-0000-0000A62E0000}"/>
    <cellStyle name="메모 2 3 2 4" xfId="5960" xr:uid="{00000000-0005-0000-0000-0000A72E0000}"/>
    <cellStyle name="메모 2 3 2 4 2" xfId="31173" xr:uid="{00000000-0005-0000-0000-0000A82E0000}"/>
    <cellStyle name="메모 2 3 2 5" xfId="5961" xr:uid="{00000000-0005-0000-0000-0000A92E0000}"/>
    <cellStyle name="메모 2 3 2 5 2" xfId="31174" xr:uid="{00000000-0005-0000-0000-0000AA2E0000}"/>
    <cellStyle name="메모 2 3 2 6" xfId="5962" xr:uid="{00000000-0005-0000-0000-0000AB2E0000}"/>
    <cellStyle name="메모 2 3 2 6 2" xfId="31175" xr:uid="{00000000-0005-0000-0000-0000AC2E0000}"/>
    <cellStyle name="메모 2 3 2 7" xfId="31166" xr:uid="{00000000-0005-0000-0000-0000AD2E0000}"/>
    <cellStyle name="메모 2 3 3" xfId="5963" xr:uid="{00000000-0005-0000-0000-0000AE2E0000}"/>
    <cellStyle name="메모 2 3 3 2" xfId="5964" xr:uid="{00000000-0005-0000-0000-0000AF2E0000}"/>
    <cellStyle name="메모 2 3 3 2 2" xfId="31177" xr:uid="{00000000-0005-0000-0000-0000B02E0000}"/>
    <cellStyle name="메모 2 3 3 3" xfId="5965" xr:uid="{00000000-0005-0000-0000-0000B12E0000}"/>
    <cellStyle name="메모 2 3 3 3 2" xfId="31178" xr:uid="{00000000-0005-0000-0000-0000B22E0000}"/>
    <cellStyle name="메모 2 3 3 4" xfId="5966" xr:uid="{00000000-0005-0000-0000-0000B32E0000}"/>
    <cellStyle name="메모 2 3 3 4 2" xfId="31179" xr:uid="{00000000-0005-0000-0000-0000B42E0000}"/>
    <cellStyle name="메모 2 3 3 5" xfId="5967" xr:uid="{00000000-0005-0000-0000-0000B52E0000}"/>
    <cellStyle name="메모 2 3 3 5 2" xfId="31180" xr:uid="{00000000-0005-0000-0000-0000B62E0000}"/>
    <cellStyle name="메모 2 3 3 6" xfId="31176" xr:uid="{00000000-0005-0000-0000-0000B72E0000}"/>
    <cellStyle name="메모 2 3 4" xfId="5968" xr:uid="{00000000-0005-0000-0000-0000B82E0000}"/>
    <cellStyle name="메모 2 3 4 2" xfId="5969" xr:uid="{00000000-0005-0000-0000-0000B92E0000}"/>
    <cellStyle name="메모 2 3 4 2 2" xfId="31182" xr:uid="{00000000-0005-0000-0000-0000BA2E0000}"/>
    <cellStyle name="메모 2 3 4 3" xfId="31181" xr:uid="{00000000-0005-0000-0000-0000BB2E0000}"/>
    <cellStyle name="메모 2 3 5" xfId="5970" xr:uid="{00000000-0005-0000-0000-0000BC2E0000}"/>
    <cellStyle name="메모 2 3 5 2" xfId="5971" xr:uid="{00000000-0005-0000-0000-0000BD2E0000}"/>
    <cellStyle name="메모 2 3 5 2 2" xfId="31184" xr:uid="{00000000-0005-0000-0000-0000BE2E0000}"/>
    <cellStyle name="메모 2 3 5 3" xfId="31183" xr:uid="{00000000-0005-0000-0000-0000BF2E0000}"/>
    <cellStyle name="메모 2 3 6" xfId="5972" xr:uid="{00000000-0005-0000-0000-0000C02E0000}"/>
    <cellStyle name="메모 2 3 6 2" xfId="5973" xr:uid="{00000000-0005-0000-0000-0000C12E0000}"/>
    <cellStyle name="메모 2 3 6 2 2" xfId="31186" xr:uid="{00000000-0005-0000-0000-0000C22E0000}"/>
    <cellStyle name="메모 2 3 6 3" xfId="31185" xr:uid="{00000000-0005-0000-0000-0000C32E0000}"/>
    <cellStyle name="메모 2 3 7" xfId="5974" xr:uid="{00000000-0005-0000-0000-0000C42E0000}"/>
    <cellStyle name="메모 2 3 7 2" xfId="31187" xr:uid="{00000000-0005-0000-0000-0000C52E0000}"/>
    <cellStyle name="메모 2 3 8" xfId="31165" xr:uid="{00000000-0005-0000-0000-0000C62E0000}"/>
    <cellStyle name="메모 2 4" xfId="5975" xr:uid="{00000000-0005-0000-0000-0000C72E0000}"/>
    <cellStyle name="메모 2 4 2" xfId="5976" xr:uid="{00000000-0005-0000-0000-0000C82E0000}"/>
    <cellStyle name="메모 2 4 2 2" xfId="5977" xr:uid="{00000000-0005-0000-0000-0000C92E0000}"/>
    <cellStyle name="메모 2 4 2 2 2" xfId="31190" xr:uid="{00000000-0005-0000-0000-0000CA2E0000}"/>
    <cellStyle name="메모 2 4 2 3" xfId="5978" xr:uid="{00000000-0005-0000-0000-0000CB2E0000}"/>
    <cellStyle name="메모 2 4 2 3 2" xfId="31191" xr:uid="{00000000-0005-0000-0000-0000CC2E0000}"/>
    <cellStyle name="메모 2 4 2 4" xfId="5979" xr:uid="{00000000-0005-0000-0000-0000CD2E0000}"/>
    <cellStyle name="메모 2 4 2 4 2" xfId="31192" xr:uid="{00000000-0005-0000-0000-0000CE2E0000}"/>
    <cellStyle name="메모 2 4 2 5" xfId="5980" xr:uid="{00000000-0005-0000-0000-0000CF2E0000}"/>
    <cellStyle name="메모 2 4 2 5 2" xfId="31193" xr:uid="{00000000-0005-0000-0000-0000D02E0000}"/>
    <cellStyle name="메모 2 4 2 6" xfId="31189" xr:uid="{00000000-0005-0000-0000-0000D12E0000}"/>
    <cellStyle name="메모 2 4 3" xfId="5981" xr:uid="{00000000-0005-0000-0000-0000D22E0000}"/>
    <cellStyle name="메모 2 4 3 2" xfId="5982" xr:uid="{00000000-0005-0000-0000-0000D32E0000}"/>
    <cellStyle name="메모 2 4 3 2 2" xfId="31195" xr:uid="{00000000-0005-0000-0000-0000D42E0000}"/>
    <cellStyle name="메모 2 4 3 3" xfId="5983" xr:uid="{00000000-0005-0000-0000-0000D52E0000}"/>
    <cellStyle name="메모 2 4 3 3 2" xfId="31196" xr:uid="{00000000-0005-0000-0000-0000D62E0000}"/>
    <cellStyle name="메모 2 4 3 4" xfId="5984" xr:uid="{00000000-0005-0000-0000-0000D72E0000}"/>
    <cellStyle name="메모 2 4 3 4 2" xfId="31197" xr:uid="{00000000-0005-0000-0000-0000D82E0000}"/>
    <cellStyle name="메모 2 4 3 5" xfId="5985" xr:uid="{00000000-0005-0000-0000-0000D92E0000}"/>
    <cellStyle name="메모 2 4 3 5 2" xfId="31198" xr:uid="{00000000-0005-0000-0000-0000DA2E0000}"/>
    <cellStyle name="메모 2 4 3 6" xfId="31194" xr:uid="{00000000-0005-0000-0000-0000DB2E0000}"/>
    <cellStyle name="메모 2 4 4" xfId="5986" xr:uid="{00000000-0005-0000-0000-0000DC2E0000}"/>
    <cellStyle name="메모 2 4 4 2" xfId="31199" xr:uid="{00000000-0005-0000-0000-0000DD2E0000}"/>
    <cellStyle name="메모 2 4 5" xfId="5987" xr:uid="{00000000-0005-0000-0000-0000DE2E0000}"/>
    <cellStyle name="메모 2 4 5 2" xfId="31200" xr:uid="{00000000-0005-0000-0000-0000DF2E0000}"/>
    <cellStyle name="메모 2 4 6" xfId="5988" xr:uid="{00000000-0005-0000-0000-0000E02E0000}"/>
    <cellStyle name="메모 2 4 6 2" xfId="31201" xr:uid="{00000000-0005-0000-0000-0000E12E0000}"/>
    <cellStyle name="메모 2 4 7" xfId="5989" xr:uid="{00000000-0005-0000-0000-0000E22E0000}"/>
    <cellStyle name="메모 2 4 7 2" xfId="31202" xr:uid="{00000000-0005-0000-0000-0000E32E0000}"/>
    <cellStyle name="메모 2 4 8" xfId="31188" xr:uid="{00000000-0005-0000-0000-0000E42E0000}"/>
    <cellStyle name="메모 2 5" xfId="5990" xr:uid="{00000000-0005-0000-0000-0000E52E0000}"/>
    <cellStyle name="메모 2 5 2" xfId="5991" xr:uid="{00000000-0005-0000-0000-0000E62E0000}"/>
    <cellStyle name="메모 2 5 2 2" xfId="5992" xr:uid="{00000000-0005-0000-0000-0000E72E0000}"/>
    <cellStyle name="메모 2 5 2 2 2" xfId="31205" xr:uid="{00000000-0005-0000-0000-0000E82E0000}"/>
    <cellStyle name="메모 2 5 2 3" xfId="5993" xr:uid="{00000000-0005-0000-0000-0000E92E0000}"/>
    <cellStyle name="메모 2 5 2 3 2" xfId="31206" xr:uid="{00000000-0005-0000-0000-0000EA2E0000}"/>
    <cellStyle name="메모 2 5 2 4" xfId="5994" xr:uid="{00000000-0005-0000-0000-0000EB2E0000}"/>
    <cellStyle name="메모 2 5 2 4 2" xfId="31207" xr:uid="{00000000-0005-0000-0000-0000EC2E0000}"/>
    <cellStyle name="메모 2 5 2 5" xfId="5995" xr:uid="{00000000-0005-0000-0000-0000ED2E0000}"/>
    <cellStyle name="메모 2 5 2 5 2" xfId="31208" xr:uid="{00000000-0005-0000-0000-0000EE2E0000}"/>
    <cellStyle name="메모 2 5 2 6" xfId="31204" xr:uid="{00000000-0005-0000-0000-0000EF2E0000}"/>
    <cellStyle name="메모 2 5 3" xfId="5996" xr:uid="{00000000-0005-0000-0000-0000F02E0000}"/>
    <cellStyle name="메모 2 5 3 2" xfId="5997" xr:uid="{00000000-0005-0000-0000-0000F12E0000}"/>
    <cellStyle name="메모 2 5 3 2 2" xfId="31210" xr:uid="{00000000-0005-0000-0000-0000F22E0000}"/>
    <cellStyle name="메모 2 5 3 3" xfId="5998" xr:uid="{00000000-0005-0000-0000-0000F32E0000}"/>
    <cellStyle name="메모 2 5 3 3 2" xfId="31211" xr:uid="{00000000-0005-0000-0000-0000F42E0000}"/>
    <cellStyle name="메모 2 5 3 4" xfId="5999" xr:uid="{00000000-0005-0000-0000-0000F52E0000}"/>
    <cellStyle name="메모 2 5 3 4 2" xfId="31212" xr:uid="{00000000-0005-0000-0000-0000F62E0000}"/>
    <cellStyle name="메모 2 5 3 5" xfId="6000" xr:uid="{00000000-0005-0000-0000-0000F72E0000}"/>
    <cellStyle name="메모 2 5 3 5 2" xfId="31213" xr:uid="{00000000-0005-0000-0000-0000F82E0000}"/>
    <cellStyle name="메모 2 5 3 6" xfId="31209" xr:uid="{00000000-0005-0000-0000-0000F92E0000}"/>
    <cellStyle name="메모 2 5 4" xfId="6001" xr:uid="{00000000-0005-0000-0000-0000FA2E0000}"/>
    <cellStyle name="메모 2 5 4 2" xfId="31214" xr:uid="{00000000-0005-0000-0000-0000FB2E0000}"/>
    <cellStyle name="메모 2 5 5" xfId="6002" xr:uid="{00000000-0005-0000-0000-0000FC2E0000}"/>
    <cellStyle name="메모 2 5 5 2" xfId="31215" xr:uid="{00000000-0005-0000-0000-0000FD2E0000}"/>
    <cellStyle name="메모 2 5 6" xfId="6003" xr:uid="{00000000-0005-0000-0000-0000FE2E0000}"/>
    <cellStyle name="메모 2 5 6 2" xfId="31216" xr:uid="{00000000-0005-0000-0000-0000FF2E0000}"/>
    <cellStyle name="메모 2 5 7" xfId="6004" xr:uid="{00000000-0005-0000-0000-0000002F0000}"/>
    <cellStyle name="메모 2 5 7 2" xfId="31217" xr:uid="{00000000-0005-0000-0000-0000012F0000}"/>
    <cellStyle name="메모 2 5 8" xfId="31203" xr:uid="{00000000-0005-0000-0000-0000022F0000}"/>
    <cellStyle name="메모 2 6" xfId="6005" xr:uid="{00000000-0005-0000-0000-0000032F0000}"/>
    <cellStyle name="메모 2 6 2" xfId="6006" xr:uid="{00000000-0005-0000-0000-0000042F0000}"/>
    <cellStyle name="메모 2 6 2 2" xfId="6007" xr:uid="{00000000-0005-0000-0000-0000052F0000}"/>
    <cellStyle name="메모 2 6 2 2 2" xfId="31220" xr:uid="{00000000-0005-0000-0000-0000062F0000}"/>
    <cellStyle name="메모 2 6 2 3" xfId="6008" xr:uid="{00000000-0005-0000-0000-0000072F0000}"/>
    <cellStyle name="메모 2 6 2 3 2" xfId="31221" xr:uid="{00000000-0005-0000-0000-0000082F0000}"/>
    <cellStyle name="메모 2 6 2 4" xfId="6009" xr:uid="{00000000-0005-0000-0000-0000092F0000}"/>
    <cellStyle name="메모 2 6 2 4 2" xfId="31222" xr:uid="{00000000-0005-0000-0000-00000A2F0000}"/>
    <cellStyle name="메모 2 6 2 5" xfId="6010" xr:uid="{00000000-0005-0000-0000-00000B2F0000}"/>
    <cellStyle name="메모 2 6 2 5 2" xfId="31223" xr:uid="{00000000-0005-0000-0000-00000C2F0000}"/>
    <cellStyle name="메모 2 6 2 6" xfId="31219" xr:uid="{00000000-0005-0000-0000-00000D2F0000}"/>
    <cellStyle name="메모 2 6 3" xfId="6011" xr:uid="{00000000-0005-0000-0000-00000E2F0000}"/>
    <cellStyle name="메모 2 6 3 2" xfId="6012" xr:uid="{00000000-0005-0000-0000-00000F2F0000}"/>
    <cellStyle name="메모 2 6 3 2 2" xfId="31225" xr:uid="{00000000-0005-0000-0000-0000102F0000}"/>
    <cellStyle name="메모 2 6 3 3" xfId="6013" xr:uid="{00000000-0005-0000-0000-0000112F0000}"/>
    <cellStyle name="메모 2 6 3 3 2" xfId="31226" xr:uid="{00000000-0005-0000-0000-0000122F0000}"/>
    <cellStyle name="메모 2 6 3 4" xfId="6014" xr:uid="{00000000-0005-0000-0000-0000132F0000}"/>
    <cellStyle name="메모 2 6 3 4 2" xfId="31227" xr:uid="{00000000-0005-0000-0000-0000142F0000}"/>
    <cellStyle name="메모 2 6 3 5" xfId="6015" xr:uid="{00000000-0005-0000-0000-0000152F0000}"/>
    <cellStyle name="메모 2 6 3 5 2" xfId="31228" xr:uid="{00000000-0005-0000-0000-0000162F0000}"/>
    <cellStyle name="메모 2 6 3 6" xfId="31224" xr:uid="{00000000-0005-0000-0000-0000172F0000}"/>
    <cellStyle name="메모 2 6 4" xfId="6016" xr:uid="{00000000-0005-0000-0000-0000182F0000}"/>
    <cellStyle name="메모 2 6 4 2" xfId="31229" xr:uid="{00000000-0005-0000-0000-0000192F0000}"/>
    <cellStyle name="메모 2 6 5" xfId="6017" xr:uid="{00000000-0005-0000-0000-00001A2F0000}"/>
    <cellStyle name="메모 2 6 5 2" xfId="31230" xr:uid="{00000000-0005-0000-0000-00001B2F0000}"/>
    <cellStyle name="메모 2 6 6" xfId="6018" xr:uid="{00000000-0005-0000-0000-00001C2F0000}"/>
    <cellStyle name="메모 2 6 6 2" xfId="31231" xr:uid="{00000000-0005-0000-0000-00001D2F0000}"/>
    <cellStyle name="메모 2 6 7" xfId="6019" xr:uid="{00000000-0005-0000-0000-00001E2F0000}"/>
    <cellStyle name="메모 2 6 7 2" xfId="31232" xr:uid="{00000000-0005-0000-0000-00001F2F0000}"/>
    <cellStyle name="메모 2 6 8" xfId="31218" xr:uid="{00000000-0005-0000-0000-0000202F0000}"/>
    <cellStyle name="메모 2 7" xfId="6020" xr:uid="{00000000-0005-0000-0000-0000212F0000}"/>
    <cellStyle name="메모 2 7 2" xfId="6021" xr:uid="{00000000-0005-0000-0000-0000222F0000}"/>
    <cellStyle name="메모 2 7 2 2" xfId="6022" xr:uid="{00000000-0005-0000-0000-0000232F0000}"/>
    <cellStyle name="메모 2 7 2 2 2" xfId="31235" xr:uid="{00000000-0005-0000-0000-0000242F0000}"/>
    <cellStyle name="메모 2 7 2 3" xfId="6023" xr:uid="{00000000-0005-0000-0000-0000252F0000}"/>
    <cellStyle name="메모 2 7 2 3 2" xfId="31236" xr:uid="{00000000-0005-0000-0000-0000262F0000}"/>
    <cellStyle name="메모 2 7 2 4" xfId="6024" xr:uid="{00000000-0005-0000-0000-0000272F0000}"/>
    <cellStyle name="메모 2 7 2 4 2" xfId="31237" xr:uid="{00000000-0005-0000-0000-0000282F0000}"/>
    <cellStyle name="메모 2 7 2 5" xfId="6025" xr:uid="{00000000-0005-0000-0000-0000292F0000}"/>
    <cellStyle name="메모 2 7 2 5 2" xfId="31238" xr:uid="{00000000-0005-0000-0000-00002A2F0000}"/>
    <cellStyle name="메모 2 7 2 6" xfId="31234" xr:uid="{00000000-0005-0000-0000-00002B2F0000}"/>
    <cellStyle name="메모 2 7 3" xfId="6026" xr:uid="{00000000-0005-0000-0000-00002C2F0000}"/>
    <cellStyle name="메모 2 7 3 2" xfId="6027" xr:uid="{00000000-0005-0000-0000-00002D2F0000}"/>
    <cellStyle name="메모 2 7 3 2 2" xfId="31240" xr:uid="{00000000-0005-0000-0000-00002E2F0000}"/>
    <cellStyle name="메모 2 7 3 3" xfId="6028" xr:uid="{00000000-0005-0000-0000-00002F2F0000}"/>
    <cellStyle name="메모 2 7 3 3 2" xfId="31241" xr:uid="{00000000-0005-0000-0000-0000302F0000}"/>
    <cellStyle name="메모 2 7 3 4" xfId="6029" xr:uid="{00000000-0005-0000-0000-0000312F0000}"/>
    <cellStyle name="메모 2 7 3 4 2" xfId="31242" xr:uid="{00000000-0005-0000-0000-0000322F0000}"/>
    <cellStyle name="메모 2 7 3 5" xfId="6030" xr:uid="{00000000-0005-0000-0000-0000332F0000}"/>
    <cellStyle name="메모 2 7 3 5 2" xfId="31243" xr:uid="{00000000-0005-0000-0000-0000342F0000}"/>
    <cellStyle name="메모 2 7 3 6" xfId="31239" xr:uid="{00000000-0005-0000-0000-0000352F0000}"/>
    <cellStyle name="메모 2 7 4" xfId="6031" xr:uid="{00000000-0005-0000-0000-0000362F0000}"/>
    <cellStyle name="메모 2 7 4 2" xfId="31244" xr:uid="{00000000-0005-0000-0000-0000372F0000}"/>
    <cellStyle name="메모 2 7 5" xfId="6032" xr:uid="{00000000-0005-0000-0000-0000382F0000}"/>
    <cellStyle name="메모 2 7 5 2" xfId="31245" xr:uid="{00000000-0005-0000-0000-0000392F0000}"/>
    <cellStyle name="메모 2 7 6" xfId="6033" xr:uid="{00000000-0005-0000-0000-00003A2F0000}"/>
    <cellStyle name="메모 2 7 6 2" xfId="31246" xr:uid="{00000000-0005-0000-0000-00003B2F0000}"/>
    <cellStyle name="메모 2 7 7" xfId="6034" xr:uid="{00000000-0005-0000-0000-00003C2F0000}"/>
    <cellStyle name="메모 2 7 7 2" xfId="31247" xr:uid="{00000000-0005-0000-0000-00003D2F0000}"/>
    <cellStyle name="메모 2 7 8" xfId="31233" xr:uid="{00000000-0005-0000-0000-00003E2F0000}"/>
    <cellStyle name="메모 2 8" xfId="6035" xr:uid="{00000000-0005-0000-0000-00003F2F0000}"/>
    <cellStyle name="메모 2 8 2" xfId="6036" xr:uid="{00000000-0005-0000-0000-0000402F0000}"/>
    <cellStyle name="메모 2 8 2 2" xfId="6037" xr:uid="{00000000-0005-0000-0000-0000412F0000}"/>
    <cellStyle name="메모 2 8 2 2 2" xfId="31250" xr:uid="{00000000-0005-0000-0000-0000422F0000}"/>
    <cellStyle name="메모 2 8 2 3" xfId="6038" xr:uid="{00000000-0005-0000-0000-0000432F0000}"/>
    <cellStyle name="메모 2 8 2 3 2" xfId="31251" xr:uid="{00000000-0005-0000-0000-0000442F0000}"/>
    <cellStyle name="메모 2 8 2 4" xfId="6039" xr:uid="{00000000-0005-0000-0000-0000452F0000}"/>
    <cellStyle name="메모 2 8 2 4 2" xfId="31252" xr:uid="{00000000-0005-0000-0000-0000462F0000}"/>
    <cellStyle name="메모 2 8 2 5" xfId="6040" xr:uid="{00000000-0005-0000-0000-0000472F0000}"/>
    <cellStyle name="메모 2 8 2 5 2" xfId="31253" xr:uid="{00000000-0005-0000-0000-0000482F0000}"/>
    <cellStyle name="메모 2 8 2 6" xfId="31249" xr:uid="{00000000-0005-0000-0000-0000492F0000}"/>
    <cellStyle name="메모 2 8 3" xfId="6041" xr:uid="{00000000-0005-0000-0000-00004A2F0000}"/>
    <cellStyle name="메모 2 8 3 2" xfId="6042" xr:uid="{00000000-0005-0000-0000-00004B2F0000}"/>
    <cellStyle name="메모 2 8 3 2 2" xfId="31255" xr:uid="{00000000-0005-0000-0000-00004C2F0000}"/>
    <cellStyle name="메모 2 8 3 3" xfId="6043" xr:uid="{00000000-0005-0000-0000-00004D2F0000}"/>
    <cellStyle name="메모 2 8 3 3 2" xfId="31256" xr:uid="{00000000-0005-0000-0000-00004E2F0000}"/>
    <cellStyle name="메모 2 8 3 4" xfId="6044" xr:uid="{00000000-0005-0000-0000-00004F2F0000}"/>
    <cellStyle name="메모 2 8 3 4 2" xfId="31257" xr:uid="{00000000-0005-0000-0000-0000502F0000}"/>
    <cellStyle name="메모 2 8 3 5" xfId="6045" xr:uid="{00000000-0005-0000-0000-0000512F0000}"/>
    <cellStyle name="메모 2 8 3 5 2" xfId="31258" xr:uid="{00000000-0005-0000-0000-0000522F0000}"/>
    <cellStyle name="메모 2 8 3 6" xfId="31254" xr:uid="{00000000-0005-0000-0000-0000532F0000}"/>
    <cellStyle name="메모 2 8 4" xfId="6046" xr:uid="{00000000-0005-0000-0000-0000542F0000}"/>
    <cellStyle name="메모 2 8 4 2" xfId="31259" xr:uid="{00000000-0005-0000-0000-0000552F0000}"/>
    <cellStyle name="메모 2 8 5" xfId="6047" xr:uid="{00000000-0005-0000-0000-0000562F0000}"/>
    <cellStyle name="메모 2 8 5 2" xfId="31260" xr:uid="{00000000-0005-0000-0000-0000572F0000}"/>
    <cellStyle name="메모 2 8 6" xfId="6048" xr:uid="{00000000-0005-0000-0000-0000582F0000}"/>
    <cellStyle name="메모 2 8 6 2" xfId="31261" xr:uid="{00000000-0005-0000-0000-0000592F0000}"/>
    <cellStyle name="메모 2 8 7" xfId="6049" xr:uid="{00000000-0005-0000-0000-00005A2F0000}"/>
    <cellStyle name="메모 2 8 7 2" xfId="31262" xr:uid="{00000000-0005-0000-0000-00005B2F0000}"/>
    <cellStyle name="메모 2 8 8" xfId="31248" xr:uid="{00000000-0005-0000-0000-00005C2F0000}"/>
    <cellStyle name="메모 2 9" xfId="6050" xr:uid="{00000000-0005-0000-0000-00005D2F0000}"/>
    <cellStyle name="메모 2 9 2" xfId="6051" xr:uid="{00000000-0005-0000-0000-00005E2F0000}"/>
    <cellStyle name="메모 2 9 2 2" xfId="6052" xr:uid="{00000000-0005-0000-0000-00005F2F0000}"/>
    <cellStyle name="메모 2 9 2 2 2" xfId="31265" xr:uid="{00000000-0005-0000-0000-0000602F0000}"/>
    <cellStyle name="메모 2 9 2 3" xfId="6053" xr:uid="{00000000-0005-0000-0000-0000612F0000}"/>
    <cellStyle name="메모 2 9 2 3 2" xfId="31266" xr:uid="{00000000-0005-0000-0000-0000622F0000}"/>
    <cellStyle name="메모 2 9 2 4" xfId="6054" xr:uid="{00000000-0005-0000-0000-0000632F0000}"/>
    <cellStyle name="메모 2 9 2 4 2" xfId="31267" xr:uid="{00000000-0005-0000-0000-0000642F0000}"/>
    <cellStyle name="메모 2 9 2 5" xfId="6055" xr:uid="{00000000-0005-0000-0000-0000652F0000}"/>
    <cellStyle name="메모 2 9 2 5 2" xfId="31268" xr:uid="{00000000-0005-0000-0000-0000662F0000}"/>
    <cellStyle name="메모 2 9 2 6" xfId="31264" xr:uid="{00000000-0005-0000-0000-0000672F0000}"/>
    <cellStyle name="메모 2 9 3" xfId="6056" xr:uid="{00000000-0005-0000-0000-0000682F0000}"/>
    <cellStyle name="메모 2 9 3 2" xfId="6057" xr:uid="{00000000-0005-0000-0000-0000692F0000}"/>
    <cellStyle name="메모 2 9 3 2 2" xfId="31270" xr:uid="{00000000-0005-0000-0000-00006A2F0000}"/>
    <cellStyle name="메모 2 9 3 3" xfId="6058" xr:uid="{00000000-0005-0000-0000-00006B2F0000}"/>
    <cellStyle name="메모 2 9 3 3 2" xfId="31271" xr:uid="{00000000-0005-0000-0000-00006C2F0000}"/>
    <cellStyle name="메모 2 9 3 4" xfId="6059" xr:uid="{00000000-0005-0000-0000-00006D2F0000}"/>
    <cellStyle name="메모 2 9 3 4 2" xfId="31272" xr:uid="{00000000-0005-0000-0000-00006E2F0000}"/>
    <cellStyle name="메모 2 9 3 5" xfId="6060" xr:uid="{00000000-0005-0000-0000-00006F2F0000}"/>
    <cellStyle name="메모 2 9 3 5 2" xfId="31273" xr:uid="{00000000-0005-0000-0000-0000702F0000}"/>
    <cellStyle name="메모 2 9 3 6" xfId="31269" xr:uid="{00000000-0005-0000-0000-0000712F0000}"/>
    <cellStyle name="메모 2 9 4" xfId="6061" xr:uid="{00000000-0005-0000-0000-0000722F0000}"/>
    <cellStyle name="메모 2 9 4 2" xfId="31274" xr:uid="{00000000-0005-0000-0000-0000732F0000}"/>
    <cellStyle name="메모 2 9 5" xfId="6062" xr:uid="{00000000-0005-0000-0000-0000742F0000}"/>
    <cellStyle name="메모 2 9 5 2" xfId="31275" xr:uid="{00000000-0005-0000-0000-0000752F0000}"/>
    <cellStyle name="메모 2 9 6" xfId="6063" xr:uid="{00000000-0005-0000-0000-0000762F0000}"/>
    <cellStyle name="메모 2 9 6 2" xfId="31276" xr:uid="{00000000-0005-0000-0000-0000772F0000}"/>
    <cellStyle name="메모 2 9 7" xfId="6064" xr:uid="{00000000-0005-0000-0000-0000782F0000}"/>
    <cellStyle name="메모 2 9 7 2" xfId="31277" xr:uid="{00000000-0005-0000-0000-0000792F0000}"/>
    <cellStyle name="메모 2 9 8" xfId="31263" xr:uid="{00000000-0005-0000-0000-00007A2F0000}"/>
    <cellStyle name="메모 20" xfId="6065" xr:uid="{00000000-0005-0000-0000-00007B2F0000}"/>
    <cellStyle name="메모 20 10" xfId="6066" xr:uid="{00000000-0005-0000-0000-00007C2F0000}"/>
    <cellStyle name="메모 20 10 2" xfId="6067" xr:uid="{00000000-0005-0000-0000-00007D2F0000}"/>
    <cellStyle name="메모 20 10 2 2" xfId="31280" xr:uid="{00000000-0005-0000-0000-00007E2F0000}"/>
    <cellStyle name="메모 20 10 3" xfId="31279" xr:uid="{00000000-0005-0000-0000-00007F2F0000}"/>
    <cellStyle name="메모 20 11" xfId="6068" xr:uid="{00000000-0005-0000-0000-0000802F0000}"/>
    <cellStyle name="메모 20 11 2" xfId="6069" xr:uid="{00000000-0005-0000-0000-0000812F0000}"/>
    <cellStyle name="메모 20 11 2 2" xfId="31282" xr:uid="{00000000-0005-0000-0000-0000822F0000}"/>
    <cellStyle name="메모 20 11 3" xfId="31281" xr:uid="{00000000-0005-0000-0000-0000832F0000}"/>
    <cellStyle name="메모 20 12" xfId="6070" xr:uid="{00000000-0005-0000-0000-0000842F0000}"/>
    <cellStyle name="메모 20 12 2" xfId="6071" xr:uid="{00000000-0005-0000-0000-0000852F0000}"/>
    <cellStyle name="메모 20 12 2 2" xfId="31284" xr:uid="{00000000-0005-0000-0000-0000862F0000}"/>
    <cellStyle name="메모 20 12 3" xfId="31283" xr:uid="{00000000-0005-0000-0000-0000872F0000}"/>
    <cellStyle name="메모 20 13" xfId="6072" xr:uid="{00000000-0005-0000-0000-0000882F0000}"/>
    <cellStyle name="메모 20 13 2" xfId="31285" xr:uid="{00000000-0005-0000-0000-0000892F0000}"/>
    <cellStyle name="메모 20 14" xfId="31278" xr:uid="{00000000-0005-0000-0000-00008A2F0000}"/>
    <cellStyle name="메모 20 2" xfId="6073" xr:uid="{00000000-0005-0000-0000-00008B2F0000}"/>
    <cellStyle name="메모 20 2 2" xfId="6074" xr:uid="{00000000-0005-0000-0000-00008C2F0000}"/>
    <cellStyle name="메모 20 2 2 2" xfId="6075" xr:uid="{00000000-0005-0000-0000-00008D2F0000}"/>
    <cellStyle name="메모 20 2 2 2 2" xfId="6076" xr:uid="{00000000-0005-0000-0000-00008E2F0000}"/>
    <cellStyle name="메모 20 2 2 2 2 2" xfId="31289" xr:uid="{00000000-0005-0000-0000-00008F2F0000}"/>
    <cellStyle name="메모 20 2 2 2 3" xfId="6077" xr:uid="{00000000-0005-0000-0000-0000902F0000}"/>
    <cellStyle name="메모 20 2 2 2 3 2" xfId="31290" xr:uid="{00000000-0005-0000-0000-0000912F0000}"/>
    <cellStyle name="메모 20 2 2 2 4" xfId="6078" xr:uid="{00000000-0005-0000-0000-0000922F0000}"/>
    <cellStyle name="메모 20 2 2 2 4 2" xfId="31291" xr:uid="{00000000-0005-0000-0000-0000932F0000}"/>
    <cellStyle name="메모 20 2 2 2 5" xfId="6079" xr:uid="{00000000-0005-0000-0000-0000942F0000}"/>
    <cellStyle name="메모 20 2 2 2 5 2" xfId="31292" xr:uid="{00000000-0005-0000-0000-0000952F0000}"/>
    <cellStyle name="메모 20 2 2 2 6" xfId="31288" xr:uid="{00000000-0005-0000-0000-0000962F0000}"/>
    <cellStyle name="메모 20 2 2 3" xfId="6080" xr:uid="{00000000-0005-0000-0000-0000972F0000}"/>
    <cellStyle name="메모 20 2 2 3 2" xfId="31293" xr:uid="{00000000-0005-0000-0000-0000982F0000}"/>
    <cellStyle name="메모 20 2 2 4" xfId="6081" xr:uid="{00000000-0005-0000-0000-0000992F0000}"/>
    <cellStyle name="메모 20 2 2 4 2" xfId="31294" xr:uid="{00000000-0005-0000-0000-00009A2F0000}"/>
    <cellStyle name="메모 20 2 2 5" xfId="6082" xr:uid="{00000000-0005-0000-0000-00009B2F0000}"/>
    <cellStyle name="메모 20 2 2 5 2" xfId="31295" xr:uid="{00000000-0005-0000-0000-00009C2F0000}"/>
    <cellStyle name="메모 20 2 2 6" xfId="6083" xr:uid="{00000000-0005-0000-0000-00009D2F0000}"/>
    <cellStyle name="메모 20 2 2 6 2" xfId="31296" xr:uid="{00000000-0005-0000-0000-00009E2F0000}"/>
    <cellStyle name="메모 20 2 2 7" xfId="31287" xr:uid="{00000000-0005-0000-0000-00009F2F0000}"/>
    <cellStyle name="메모 20 2 3" xfId="6084" xr:uid="{00000000-0005-0000-0000-0000A02F0000}"/>
    <cellStyle name="메모 20 2 3 2" xfId="6085" xr:uid="{00000000-0005-0000-0000-0000A12F0000}"/>
    <cellStyle name="메모 20 2 3 2 2" xfId="31298" xr:uid="{00000000-0005-0000-0000-0000A22F0000}"/>
    <cellStyle name="메모 20 2 3 3" xfId="6086" xr:uid="{00000000-0005-0000-0000-0000A32F0000}"/>
    <cellStyle name="메모 20 2 3 3 2" xfId="31299" xr:uid="{00000000-0005-0000-0000-0000A42F0000}"/>
    <cellStyle name="메모 20 2 3 4" xfId="6087" xr:uid="{00000000-0005-0000-0000-0000A52F0000}"/>
    <cellStyle name="메모 20 2 3 4 2" xfId="31300" xr:uid="{00000000-0005-0000-0000-0000A62F0000}"/>
    <cellStyle name="메모 20 2 3 5" xfId="6088" xr:uid="{00000000-0005-0000-0000-0000A72F0000}"/>
    <cellStyle name="메모 20 2 3 5 2" xfId="31301" xr:uid="{00000000-0005-0000-0000-0000A82F0000}"/>
    <cellStyle name="메모 20 2 3 6" xfId="31297" xr:uid="{00000000-0005-0000-0000-0000A92F0000}"/>
    <cellStyle name="메모 20 2 4" xfId="6089" xr:uid="{00000000-0005-0000-0000-0000AA2F0000}"/>
    <cellStyle name="메모 20 2 4 2" xfId="6090" xr:uid="{00000000-0005-0000-0000-0000AB2F0000}"/>
    <cellStyle name="메모 20 2 4 2 2" xfId="31303" xr:uid="{00000000-0005-0000-0000-0000AC2F0000}"/>
    <cellStyle name="메모 20 2 4 3" xfId="31302" xr:uid="{00000000-0005-0000-0000-0000AD2F0000}"/>
    <cellStyle name="메모 20 2 5" xfId="6091" xr:uid="{00000000-0005-0000-0000-0000AE2F0000}"/>
    <cellStyle name="메모 20 2 5 2" xfId="6092" xr:uid="{00000000-0005-0000-0000-0000AF2F0000}"/>
    <cellStyle name="메모 20 2 5 2 2" xfId="31305" xr:uid="{00000000-0005-0000-0000-0000B02F0000}"/>
    <cellStyle name="메모 20 2 5 3" xfId="31304" xr:uid="{00000000-0005-0000-0000-0000B12F0000}"/>
    <cellStyle name="메모 20 2 6" xfId="6093" xr:uid="{00000000-0005-0000-0000-0000B22F0000}"/>
    <cellStyle name="메모 20 2 6 2" xfId="6094" xr:uid="{00000000-0005-0000-0000-0000B32F0000}"/>
    <cellStyle name="메모 20 2 6 2 2" xfId="31307" xr:uid="{00000000-0005-0000-0000-0000B42F0000}"/>
    <cellStyle name="메모 20 2 6 3" xfId="31306" xr:uid="{00000000-0005-0000-0000-0000B52F0000}"/>
    <cellStyle name="메모 20 2 7" xfId="6095" xr:uid="{00000000-0005-0000-0000-0000B62F0000}"/>
    <cellStyle name="메모 20 2 7 2" xfId="31308" xr:uid="{00000000-0005-0000-0000-0000B72F0000}"/>
    <cellStyle name="메모 20 2 8" xfId="31286" xr:uid="{00000000-0005-0000-0000-0000B82F0000}"/>
    <cellStyle name="메모 20 3" xfId="6096" xr:uid="{00000000-0005-0000-0000-0000B92F0000}"/>
    <cellStyle name="메모 20 3 2" xfId="6097" xr:uid="{00000000-0005-0000-0000-0000BA2F0000}"/>
    <cellStyle name="메모 20 3 2 2" xfId="6098" xr:uid="{00000000-0005-0000-0000-0000BB2F0000}"/>
    <cellStyle name="메모 20 3 2 2 2" xfId="6099" xr:uid="{00000000-0005-0000-0000-0000BC2F0000}"/>
    <cellStyle name="메모 20 3 2 2 2 2" xfId="31312" xr:uid="{00000000-0005-0000-0000-0000BD2F0000}"/>
    <cellStyle name="메모 20 3 2 2 3" xfId="6100" xr:uid="{00000000-0005-0000-0000-0000BE2F0000}"/>
    <cellStyle name="메모 20 3 2 2 3 2" xfId="31313" xr:uid="{00000000-0005-0000-0000-0000BF2F0000}"/>
    <cellStyle name="메모 20 3 2 2 4" xfId="6101" xr:uid="{00000000-0005-0000-0000-0000C02F0000}"/>
    <cellStyle name="메모 20 3 2 2 4 2" xfId="31314" xr:uid="{00000000-0005-0000-0000-0000C12F0000}"/>
    <cellStyle name="메모 20 3 2 2 5" xfId="6102" xr:uid="{00000000-0005-0000-0000-0000C22F0000}"/>
    <cellStyle name="메모 20 3 2 2 5 2" xfId="31315" xr:uid="{00000000-0005-0000-0000-0000C32F0000}"/>
    <cellStyle name="메모 20 3 2 2 6" xfId="31311" xr:uid="{00000000-0005-0000-0000-0000C42F0000}"/>
    <cellStyle name="메모 20 3 2 3" xfId="6103" xr:uid="{00000000-0005-0000-0000-0000C52F0000}"/>
    <cellStyle name="메모 20 3 2 3 2" xfId="31316" xr:uid="{00000000-0005-0000-0000-0000C62F0000}"/>
    <cellStyle name="메모 20 3 2 4" xfId="6104" xr:uid="{00000000-0005-0000-0000-0000C72F0000}"/>
    <cellStyle name="메모 20 3 2 4 2" xfId="31317" xr:uid="{00000000-0005-0000-0000-0000C82F0000}"/>
    <cellStyle name="메모 20 3 2 5" xfId="6105" xr:uid="{00000000-0005-0000-0000-0000C92F0000}"/>
    <cellStyle name="메모 20 3 2 5 2" xfId="31318" xr:uid="{00000000-0005-0000-0000-0000CA2F0000}"/>
    <cellStyle name="메모 20 3 2 6" xfId="6106" xr:uid="{00000000-0005-0000-0000-0000CB2F0000}"/>
    <cellStyle name="메모 20 3 2 6 2" xfId="31319" xr:uid="{00000000-0005-0000-0000-0000CC2F0000}"/>
    <cellStyle name="메모 20 3 2 7" xfId="31310" xr:uid="{00000000-0005-0000-0000-0000CD2F0000}"/>
    <cellStyle name="메모 20 3 3" xfId="6107" xr:uid="{00000000-0005-0000-0000-0000CE2F0000}"/>
    <cellStyle name="메모 20 3 3 2" xfId="6108" xr:uid="{00000000-0005-0000-0000-0000CF2F0000}"/>
    <cellStyle name="메모 20 3 3 2 2" xfId="31321" xr:uid="{00000000-0005-0000-0000-0000D02F0000}"/>
    <cellStyle name="메모 20 3 3 3" xfId="6109" xr:uid="{00000000-0005-0000-0000-0000D12F0000}"/>
    <cellStyle name="메모 20 3 3 3 2" xfId="31322" xr:uid="{00000000-0005-0000-0000-0000D22F0000}"/>
    <cellStyle name="메모 20 3 3 4" xfId="6110" xr:uid="{00000000-0005-0000-0000-0000D32F0000}"/>
    <cellStyle name="메모 20 3 3 4 2" xfId="31323" xr:uid="{00000000-0005-0000-0000-0000D42F0000}"/>
    <cellStyle name="메모 20 3 3 5" xfId="6111" xr:uid="{00000000-0005-0000-0000-0000D52F0000}"/>
    <cellStyle name="메모 20 3 3 5 2" xfId="31324" xr:uid="{00000000-0005-0000-0000-0000D62F0000}"/>
    <cellStyle name="메모 20 3 3 6" xfId="31320" xr:uid="{00000000-0005-0000-0000-0000D72F0000}"/>
    <cellStyle name="메모 20 3 4" xfId="6112" xr:uid="{00000000-0005-0000-0000-0000D82F0000}"/>
    <cellStyle name="메모 20 3 4 2" xfId="6113" xr:uid="{00000000-0005-0000-0000-0000D92F0000}"/>
    <cellStyle name="메모 20 3 4 2 2" xfId="31326" xr:uid="{00000000-0005-0000-0000-0000DA2F0000}"/>
    <cellStyle name="메모 20 3 4 3" xfId="31325" xr:uid="{00000000-0005-0000-0000-0000DB2F0000}"/>
    <cellStyle name="메모 20 3 5" xfId="6114" xr:uid="{00000000-0005-0000-0000-0000DC2F0000}"/>
    <cellStyle name="메모 20 3 5 2" xfId="6115" xr:uid="{00000000-0005-0000-0000-0000DD2F0000}"/>
    <cellStyle name="메모 20 3 5 2 2" xfId="31328" xr:uid="{00000000-0005-0000-0000-0000DE2F0000}"/>
    <cellStyle name="메모 20 3 5 3" xfId="31327" xr:uid="{00000000-0005-0000-0000-0000DF2F0000}"/>
    <cellStyle name="메모 20 3 6" xfId="6116" xr:uid="{00000000-0005-0000-0000-0000E02F0000}"/>
    <cellStyle name="메모 20 3 6 2" xfId="6117" xr:uid="{00000000-0005-0000-0000-0000E12F0000}"/>
    <cellStyle name="메모 20 3 6 2 2" xfId="31330" xr:uid="{00000000-0005-0000-0000-0000E22F0000}"/>
    <cellStyle name="메모 20 3 6 3" xfId="31329" xr:uid="{00000000-0005-0000-0000-0000E32F0000}"/>
    <cellStyle name="메모 20 3 7" xfId="6118" xr:uid="{00000000-0005-0000-0000-0000E42F0000}"/>
    <cellStyle name="메모 20 3 7 2" xfId="31331" xr:uid="{00000000-0005-0000-0000-0000E52F0000}"/>
    <cellStyle name="메모 20 3 8" xfId="31309" xr:uid="{00000000-0005-0000-0000-0000E62F0000}"/>
    <cellStyle name="메모 20 4" xfId="6119" xr:uid="{00000000-0005-0000-0000-0000E72F0000}"/>
    <cellStyle name="메모 20 4 2" xfId="6120" xr:uid="{00000000-0005-0000-0000-0000E82F0000}"/>
    <cellStyle name="메모 20 4 2 2" xfId="6121" xr:uid="{00000000-0005-0000-0000-0000E92F0000}"/>
    <cellStyle name="메모 20 4 2 2 2" xfId="31334" xr:uid="{00000000-0005-0000-0000-0000EA2F0000}"/>
    <cellStyle name="메모 20 4 2 3" xfId="6122" xr:uid="{00000000-0005-0000-0000-0000EB2F0000}"/>
    <cellStyle name="메모 20 4 2 3 2" xfId="31335" xr:uid="{00000000-0005-0000-0000-0000EC2F0000}"/>
    <cellStyle name="메모 20 4 2 4" xfId="6123" xr:uid="{00000000-0005-0000-0000-0000ED2F0000}"/>
    <cellStyle name="메모 20 4 2 4 2" xfId="31336" xr:uid="{00000000-0005-0000-0000-0000EE2F0000}"/>
    <cellStyle name="메모 20 4 2 5" xfId="6124" xr:uid="{00000000-0005-0000-0000-0000EF2F0000}"/>
    <cellStyle name="메모 20 4 2 5 2" xfId="31337" xr:uid="{00000000-0005-0000-0000-0000F02F0000}"/>
    <cellStyle name="메모 20 4 2 6" xfId="31333" xr:uid="{00000000-0005-0000-0000-0000F12F0000}"/>
    <cellStyle name="메모 20 4 3" xfId="6125" xr:uid="{00000000-0005-0000-0000-0000F22F0000}"/>
    <cellStyle name="메모 20 4 3 2" xfId="31338" xr:uid="{00000000-0005-0000-0000-0000F32F0000}"/>
    <cellStyle name="메모 20 4 4" xfId="6126" xr:uid="{00000000-0005-0000-0000-0000F42F0000}"/>
    <cellStyle name="메모 20 4 4 2" xfId="31339" xr:uid="{00000000-0005-0000-0000-0000F52F0000}"/>
    <cellStyle name="메모 20 4 5" xfId="6127" xr:uid="{00000000-0005-0000-0000-0000F62F0000}"/>
    <cellStyle name="메모 20 4 5 2" xfId="31340" xr:uid="{00000000-0005-0000-0000-0000F72F0000}"/>
    <cellStyle name="메모 20 4 6" xfId="6128" xr:uid="{00000000-0005-0000-0000-0000F82F0000}"/>
    <cellStyle name="메모 20 4 6 2" xfId="31341" xr:uid="{00000000-0005-0000-0000-0000F92F0000}"/>
    <cellStyle name="메모 20 4 7" xfId="31332" xr:uid="{00000000-0005-0000-0000-0000FA2F0000}"/>
    <cellStyle name="메모 20 5" xfId="6129" xr:uid="{00000000-0005-0000-0000-0000FB2F0000}"/>
    <cellStyle name="메모 20 5 2" xfId="6130" xr:uid="{00000000-0005-0000-0000-0000FC2F0000}"/>
    <cellStyle name="메모 20 5 2 2" xfId="6131" xr:uid="{00000000-0005-0000-0000-0000FD2F0000}"/>
    <cellStyle name="메모 20 5 2 2 2" xfId="31344" xr:uid="{00000000-0005-0000-0000-0000FE2F0000}"/>
    <cellStyle name="메모 20 5 2 3" xfId="6132" xr:uid="{00000000-0005-0000-0000-0000FF2F0000}"/>
    <cellStyle name="메모 20 5 2 3 2" xfId="31345" xr:uid="{00000000-0005-0000-0000-000000300000}"/>
    <cellStyle name="메모 20 5 2 4" xfId="6133" xr:uid="{00000000-0005-0000-0000-000001300000}"/>
    <cellStyle name="메모 20 5 2 4 2" xfId="31346" xr:uid="{00000000-0005-0000-0000-000002300000}"/>
    <cellStyle name="메모 20 5 2 5" xfId="6134" xr:uid="{00000000-0005-0000-0000-000003300000}"/>
    <cellStyle name="메모 20 5 2 5 2" xfId="31347" xr:uid="{00000000-0005-0000-0000-000004300000}"/>
    <cellStyle name="메모 20 5 2 6" xfId="31343" xr:uid="{00000000-0005-0000-0000-000005300000}"/>
    <cellStyle name="메모 20 5 3" xfId="6135" xr:uid="{00000000-0005-0000-0000-000006300000}"/>
    <cellStyle name="메모 20 5 3 2" xfId="31348" xr:uid="{00000000-0005-0000-0000-000007300000}"/>
    <cellStyle name="메모 20 5 4" xfId="6136" xr:uid="{00000000-0005-0000-0000-000008300000}"/>
    <cellStyle name="메모 20 5 4 2" xfId="31349" xr:uid="{00000000-0005-0000-0000-000009300000}"/>
    <cellStyle name="메모 20 5 5" xfId="6137" xr:uid="{00000000-0005-0000-0000-00000A300000}"/>
    <cellStyle name="메모 20 5 5 2" xfId="31350" xr:uid="{00000000-0005-0000-0000-00000B300000}"/>
    <cellStyle name="메모 20 5 6" xfId="6138" xr:uid="{00000000-0005-0000-0000-00000C300000}"/>
    <cellStyle name="메모 20 5 6 2" xfId="31351" xr:uid="{00000000-0005-0000-0000-00000D300000}"/>
    <cellStyle name="메모 20 5 7" xfId="31342" xr:uid="{00000000-0005-0000-0000-00000E300000}"/>
    <cellStyle name="메모 20 6" xfId="6139" xr:uid="{00000000-0005-0000-0000-00000F300000}"/>
    <cellStyle name="메모 20 6 2" xfId="6140" xr:uid="{00000000-0005-0000-0000-000010300000}"/>
    <cellStyle name="메모 20 6 2 2" xfId="6141" xr:uid="{00000000-0005-0000-0000-000011300000}"/>
    <cellStyle name="메모 20 6 2 2 2" xfId="31354" xr:uid="{00000000-0005-0000-0000-000012300000}"/>
    <cellStyle name="메모 20 6 2 3" xfId="6142" xr:uid="{00000000-0005-0000-0000-000013300000}"/>
    <cellStyle name="메모 20 6 2 3 2" xfId="31355" xr:uid="{00000000-0005-0000-0000-000014300000}"/>
    <cellStyle name="메모 20 6 2 4" xfId="6143" xr:uid="{00000000-0005-0000-0000-000015300000}"/>
    <cellStyle name="메모 20 6 2 4 2" xfId="31356" xr:uid="{00000000-0005-0000-0000-000016300000}"/>
    <cellStyle name="메모 20 6 2 5" xfId="6144" xr:uid="{00000000-0005-0000-0000-000017300000}"/>
    <cellStyle name="메모 20 6 2 5 2" xfId="31357" xr:uid="{00000000-0005-0000-0000-000018300000}"/>
    <cellStyle name="메모 20 6 2 6" xfId="31353" xr:uid="{00000000-0005-0000-0000-000019300000}"/>
    <cellStyle name="메모 20 6 3" xfId="6145" xr:uid="{00000000-0005-0000-0000-00001A300000}"/>
    <cellStyle name="메모 20 6 3 2" xfId="31358" xr:uid="{00000000-0005-0000-0000-00001B300000}"/>
    <cellStyle name="메모 20 6 4" xfId="6146" xr:uid="{00000000-0005-0000-0000-00001C300000}"/>
    <cellStyle name="메모 20 6 4 2" xfId="31359" xr:uid="{00000000-0005-0000-0000-00001D300000}"/>
    <cellStyle name="메모 20 6 5" xfId="6147" xr:uid="{00000000-0005-0000-0000-00001E300000}"/>
    <cellStyle name="메모 20 6 5 2" xfId="31360" xr:uid="{00000000-0005-0000-0000-00001F300000}"/>
    <cellStyle name="메모 20 6 6" xfId="6148" xr:uid="{00000000-0005-0000-0000-000020300000}"/>
    <cellStyle name="메모 20 6 6 2" xfId="31361" xr:uid="{00000000-0005-0000-0000-000021300000}"/>
    <cellStyle name="메모 20 6 7" xfId="31352" xr:uid="{00000000-0005-0000-0000-000022300000}"/>
    <cellStyle name="메모 20 7" xfId="6149" xr:uid="{00000000-0005-0000-0000-000023300000}"/>
    <cellStyle name="메모 20 7 2" xfId="6150" xr:uid="{00000000-0005-0000-0000-000024300000}"/>
    <cellStyle name="메모 20 7 2 2" xfId="6151" xr:uid="{00000000-0005-0000-0000-000025300000}"/>
    <cellStyle name="메모 20 7 2 2 2" xfId="31364" xr:uid="{00000000-0005-0000-0000-000026300000}"/>
    <cellStyle name="메모 20 7 2 3" xfId="6152" xr:uid="{00000000-0005-0000-0000-000027300000}"/>
    <cellStyle name="메모 20 7 2 3 2" xfId="31365" xr:uid="{00000000-0005-0000-0000-000028300000}"/>
    <cellStyle name="메모 20 7 2 4" xfId="6153" xr:uid="{00000000-0005-0000-0000-000029300000}"/>
    <cellStyle name="메모 20 7 2 4 2" xfId="31366" xr:uid="{00000000-0005-0000-0000-00002A300000}"/>
    <cellStyle name="메모 20 7 2 5" xfId="6154" xr:uid="{00000000-0005-0000-0000-00002B300000}"/>
    <cellStyle name="메모 20 7 2 5 2" xfId="31367" xr:uid="{00000000-0005-0000-0000-00002C300000}"/>
    <cellStyle name="메모 20 7 2 6" xfId="31363" xr:uid="{00000000-0005-0000-0000-00002D300000}"/>
    <cellStyle name="메모 20 7 3" xfId="6155" xr:uid="{00000000-0005-0000-0000-00002E300000}"/>
    <cellStyle name="메모 20 7 3 2" xfId="31368" xr:uid="{00000000-0005-0000-0000-00002F300000}"/>
    <cellStyle name="메모 20 7 4" xfId="6156" xr:uid="{00000000-0005-0000-0000-000030300000}"/>
    <cellStyle name="메모 20 7 4 2" xfId="31369" xr:uid="{00000000-0005-0000-0000-000031300000}"/>
    <cellStyle name="메모 20 7 5" xfId="6157" xr:uid="{00000000-0005-0000-0000-000032300000}"/>
    <cellStyle name="메모 20 7 5 2" xfId="31370" xr:uid="{00000000-0005-0000-0000-000033300000}"/>
    <cellStyle name="메모 20 7 6" xfId="6158" xr:uid="{00000000-0005-0000-0000-000034300000}"/>
    <cellStyle name="메모 20 7 6 2" xfId="31371" xr:uid="{00000000-0005-0000-0000-000035300000}"/>
    <cellStyle name="메모 20 7 7" xfId="31362" xr:uid="{00000000-0005-0000-0000-000036300000}"/>
    <cellStyle name="메모 20 8" xfId="6159" xr:uid="{00000000-0005-0000-0000-000037300000}"/>
    <cellStyle name="메모 20 8 2" xfId="6160" xr:uid="{00000000-0005-0000-0000-000038300000}"/>
    <cellStyle name="메모 20 8 2 2" xfId="6161" xr:uid="{00000000-0005-0000-0000-000039300000}"/>
    <cellStyle name="메모 20 8 2 2 2" xfId="31374" xr:uid="{00000000-0005-0000-0000-00003A300000}"/>
    <cellStyle name="메모 20 8 2 3" xfId="6162" xr:uid="{00000000-0005-0000-0000-00003B300000}"/>
    <cellStyle name="메모 20 8 2 3 2" xfId="31375" xr:uid="{00000000-0005-0000-0000-00003C300000}"/>
    <cellStyle name="메모 20 8 2 4" xfId="6163" xr:uid="{00000000-0005-0000-0000-00003D300000}"/>
    <cellStyle name="메모 20 8 2 4 2" xfId="31376" xr:uid="{00000000-0005-0000-0000-00003E300000}"/>
    <cellStyle name="메모 20 8 2 5" xfId="6164" xr:uid="{00000000-0005-0000-0000-00003F300000}"/>
    <cellStyle name="메모 20 8 2 5 2" xfId="31377" xr:uid="{00000000-0005-0000-0000-000040300000}"/>
    <cellStyle name="메모 20 8 2 6" xfId="31373" xr:uid="{00000000-0005-0000-0000-000041300000}"/>
    <cellStyle name="메모 20 8 3" xfId="6165" xr:uid="{00000000-0005-0000-0000-000042300000}"/>
    <cellStyle name="메모 20 8 3 2" xfId="31378" xr:uid="{00000000-0005-0000-0000-000043300000}"/>
    <cellStyle name="메모 20 8 4" xfId="6166" xr:uid="{00000000-0005-0000-0000-000044300000}"/>
    <cellStyle name="메모 20 8 4 2" xfId="31379" xr:uid="{00000000-0005-0000-0000-000045300000}"/>
    <cellStyle name="메모 20 8 5" xfId="6167" xr:uid="{00000000-0005-0000-0000-000046300000}"/>
    <cellStyle name="메모 20 8 5 2" xfId="31380" xr:uid="{00000000-0005-0000-0000-000047300000}"/>
    <cellStyle name="메모 20 8 6" xfId="6168" xr:uid="{00000000-0005-0000-0000-000048300000}"/>
    <cellStyle name="메모 20 8 6 2" xfId="31381" xr:uid="{00000000-0005-0000-0000-000049300000}"/>
    <cellStyle name="메모 20 8 7" xfId="31372" xr:uid="{00000000-0005-0000-0000-00004A300000}"/>
    <cellStyle name="메모 20 9" xfId="6169" xr:uid="{00000000-0005-0000-0000-00004B300000}"/>
    <cellStyle name="메모 20 9 2" xfId="6170" xr:uid="{00000000-0005-0000-0000-00004C300000}"/>
    <cellStyle name="메모 20 9 2 2" xfId="31383" xr:uid="{00000000-0005-0000-0000-00004D300000}"/>
    <cellStyle name="메모 20 9 3" xfId="6171" xr:uid="{00000000-0005-0000-0000-00004E300000}"/>
    <cellStyle name="메모 20 9 3 2" xfId="31384" xr:uid="{00000000-0005-0000-0000-00004F300000}"/>
    <cellStyle name="메모 20 9 4" xfId="6172" xr:uid="{00000000-0005-0000-0000-000050300000}"/>
    <cellStyle name="메모 20 9 4 2" xfId="31385" xr:uid="{00000000-0005-0000-0000-000051300000}"/>
    <cellStyle name="메모 20 9 5" xfId="6173" xr:uid="{00000000-0005-0000-0000-000052300000}"/>
    <cellStyle name="메모 20 9 5 2" xfId="31386" xr:uid="{00000000-0005-0000-0000-000053300000}"/>
    <cellStyle name="메모 20 9 6" xfId="31382" xr:uid="{00000000-0005-0000-0000-000054300000}"/>
    <cellStyle name="메모 21" xfId="6174" xr:uid="{00000000-0005-0000-0000-000055300000}"/>
    <cellStyle name="메모 21 10" xfId="6175" xr:uid="{00000000-0005-0000-0000-000056300000}"/>
    <cellStyle name="메모 21 10 2" xfId="6176" xr:uid="{00000000-0005-0000-0000-000057300000}"/>
    <cellStyle name="메모 21 10 2 2" xfId="31389" xr:uid="{00000000-0005-0000-0000-000058300000}"/>
    <cellStyle name="메모 21 10 3" xfId="31388" xr:uid="{00000000-0005-0000-0000-000059300000}"/>
    <cellStyle name="메모 21 11" xfId="6177" xr:uid="{00000000-0005-0000-0000-00005A300000}"/>
    <cellStyle name="메모 21 11 2" xfId="6178" xr:uid="{00000000-0005-0000-0000-00005B300000}"/>
    <cellStyle name="메모 21 11 2 2" xfId="31391" xr:uid="{00000000-0005-0000-0000-00005C300000}"/>
    <cellStyle name="메모 21 11 3" xfId="31390" xr:uid="{00000000-0005-0000-0000-00005D300000}"/>
    <cellStyle name="메모 21 12" xfId="6179" xr:uid="{00000000-0005-0000-0000-00005E300000}"/>
    <cellStyle name="메모 21 12 2" xfId="6180" xr:uid="{00000000-0005-0000-0000-00005F300000}"/>
    <cellStyle name="메모 21 12 2 2" xfId="31393" xr:uid="{00000000-0005-0000-0000-000060300000}"/>
    <cellStyle name="메모 21 12 3" xfId="31392" xr:uid="{00000000-0005-0000-0000-000061300000}"/>
    <cellStyle name="메모 21 13" xfId="6181" xr:uid="{00000000-0005-0000-0000-000062300000}"/>
    <cellStyle name="메모 21 13 2" xfId="31394" xr:uid="{00000000-0005-0000-0000-000063300000}"/>
    <cellStyle name="메모 21 14" xfId="31387" xr:uid="{00000000-0005-0000-0000-000064300000}"/>
    <cellStyle name="메모 21 2" xfId="6182" xr:uid="{00000000-0005-0000-0000-000065300000}"/>
    <cellStyle name="메모 21 2 2" xfId="6183" xr:uid="{00000000-0005-0000-0000-000066300000}"/>
    <cellStyle name="메모 21 2 2 2" xfId="6184" xr:uid="{00000000-0005-0000-0000-000067300000}"/>
    <cellStyle name="메모 21 2 2 2 2" xfId="6185" xr:uid="{00000000-0005-0000-0000-000068300000}"/>
    <cellStyle name="메모 21 2 2 2 2 2" xfId="31398" xr:uid="{00000000-0005-0000-0000-000069300000}"/>
    <cellStyle name="메모 21 2 2 2 3" xfId="6186" xr:uid="{00000000-0005-0000-0000-00006A300000}"/>
    <cellStyle name="메모 21 2 2 2 3 2" xfId="31399" xr:uid="{00000000-0005-0000-0000-00006B300000}"/>
    <cellStyle name="메모 21 2 2 2 4" xfId="6187" xr:uid="{00000000-0005-0000-0000-00006C300000}"/>
    <cellStyle name="메모 21 2 2 2 4 2" xfId="31400" xr:uid="{00000000-0005-0000-0000-00006D300000}"/>
    <cellStyle name="메모 21 2 2 2 5" xfId="6188" xr:uid="{00000000-0005-0000-0000-00006E300000}"/>
    <cellStyle name="메모 21 2 2 2 5 2" xfId="31401" xr:uid="{00000000-0005-0000-0000-00006F300000}"/>
    <cellStyle name="메모 21 2 2 2 6" xfId="31397" xr:uid="{00000000-0005-0000-0000-000070300000}"/>
    <cellStyle name="메모 21 2 2 3" xfId="6189" xr:uid="{00000000-0005-0000-0000-000071300000}"/>
    <cellStyle name="메모 21 2 2 3 2" xfId="31402" xr:uid="{00000000-0005-0000-0000-000072300000}"/>
    <cellStyle name="메모 21 2 2 4" xfId="6190" xr:uid="{00000000-0005-0000-0000-000073300000}"/>
    <cellStyle name="메모 21 2 2 4 2" xfId="31403" xr:uid="{00000000-0005-0000-0000-000074300000}"/>
    <cellStyle name="메모 21 2 2 5" xfId="6191" xr:uid="{00000000-0005-0000-0000-000075300000}"/>
    <cellStyle name="메모 21 2 2 5 2" xfId="31404" xr:uid="{00000000-0005-0000-0000-000076300000}"/>
    <cellStyle name="메모 21 2 2 6" xfId="6192" xr:uid="{00000000-0005-0000-0000-000077300000}"/>
    <cellStyle name="메모 21 2 2 6 2" xfId="31405" xr:uid="{00000000-0005-0000-0000-000078300000}"/>
    <cellStyle name="메모 21 2 2 7" xfId="31396" xr:uid="{00000000-0005-0000-0000-000079300000}"/>
    <cellStyle name="메모 21 2 3" xfId="6193" xr:uid="{00000000-0005-0000-0000-00007A300000}"/>
    <cellStyle name="메모 21 2 3 2" xfId="6194" xr:uid="{00000000-0005-0000-0000-00007B300000}"/>
    <cellStyle name="메모 21 2 3 2 2" xfId="31407" xr:uid="{00000000-0005-0000-0000-00007C300000}"/>
    <cellStyle name="메모 21 2 3 3" xfId="6195" xr:uid="{00000000-0005-0000-0000-00007D300000}"/>
    <cellStyle name="메모 21 2 3 3 2" xfId="31408" xr:uid="{00000000-0005-0000-0000-00007E300000}"/>
    <cellStyle name="메모 21 2 3 4" xfId="6196" xr:uid="{00000000-0005-0000-0000-00007F300000}"/>
    <cellStyle name="메모 21 2 3 4 2" xfId="31409" xr:uid="{00000000-0005-0000-0000-000080300000}"/>
    <cellStyle name="메모 21 2 3 5" xfId="6197" xr:uid="{00000000-0005-0000-0000-000081300000}"/>
    <cellStyle name="메모 21 2 3 5 2" xfId="31410" xr:uid="{00000000-0005-0000-0000-000082300000}"/>
    <cellStyle name="메모 21 2 3 6" xfId="31406" xr:uid="{00000000-0005-0000-0000-000083300000}"/>
    <cellStyle name="메모 21 2 4" xfId="6198" xr:uid="{00000000-0005-0000-0000-000084300000}"/>
    <cellStyle name="메모 21 2 4 2" xfId="6199" xr:uid="{00000000-0005-0000-0000-000085300000}"/>
    <cellStyle name="메모 21 2 4 2 2" xfId="31412" xr:uid="{00000000-0005-0000-0000-000086300000}"/>
    <cellStyle name="메모 21 2 4 3" xfId="31411" xr:uid="{00000000-0005-0000-0000-000087300000}"/>
    <cellStyle name="메모 21 2 5" xfId="6200" xr:uid="{00000000-0005-0000-0000-000088300000}"/>
    <cellStyle name="메모 21 2 5 2" xfId="6201" xr:uid="{00000000-0005-0000-0000-000089300000}"/>
    <cellStyle name="메모 21 2 5 2 2" xfId="31414" xr:uid="{00000000-0005-0000-0000-00008A300000}"/>
    <cellStyle name="메모 21 2 5 3" xfId="31413" xr:uid="{00000000-0005-0000-0000-00008B300000}"/>
    <cellStyle name="메모 21 2 6" xfId="6202" xr:uid="{00000000-0005-0000-0000-00008C300000}"/>
    <cellStyle name="메모 21 2 6 2" xfId="6203" xr:uid="{00000000-0005-0000-0000-00008D300000}"/>
    <cellStyle name="메모 21 2 6 2 2" xfId="31416" xr:uid="{00000000-0005-0000-0000-00008E300000}"/>
    <cellStyle name="메모 21 2 6 3" xfId="31415" xr:uid="{00000000-0005-0000-0000-00008F300000}"/>
    <cellStyle name="메모 21 2 7" xfId="6204" xr:uid="{00000000-0005-0000-0000-000090300000}"/>
    <cellStyle name="메모 21 2 7 2" xfId="31417" xr:uid="{00000000-0005-0000-0000-000091300000}"/>
    <cellStyle name="메모 21 2 8" xfId="31395" xr:uid="{00000000-0005-0000-0000-000092300000}"/>
    <cellStyle name="메모 21 3" xfId="6205" xr:uid="{00000000-0005-0000-0000-000093300000}"/>
    <cellStyle name="메모 21 3 2" xfId="6206" xr:uid="{00000000-0005-0000-0000-000094300000}"/>
    <cellStyle name="메모 21 3 2 2" xfId="6207" xr:uid="{00000000-0005-0000-0000-000095300000}"/>
    <cellStyle name="메모 21 3 2 2 2" xfId="6208" xr:uid="{00000000-0005-0000-0000-000096300000}"/>
    <cellStyle name="메모 21 3 2 2 2 2" xfId="31421" xr:uid="{00000000-0005-0000-0000-000097300000}"/>
    <cellStyle name="메모 21 3 2 2 3" xfId="6209" xr:uid="{00000000-0005-0000-0000-000098300000}"/>
    <cellStyle name="메모 21 3 2 2 3 2" xfId="31422" xr:uid="{00000000-0005-0000-0000-000099300000}"/>
    <cellStyle name="메모 21 3 2 2 4" xfId="6210" xr:uid="{00000000-0005-0000-0000-00009A300000}"/>
    <cellStyle name="메모 21 3 2 2 4 2" xfId="31423" xr:uid="{00000000-0005-0000-0000-00009B300000}"/>
    <cellStyle name="메모 21 3 2 2 5" xfId="6211" xr:uid="{00000000-0005-0000-0000-00009C300000}"/>
    <cellStyle name="메모 21 3 2 2 5 2" xfId="31424" xr:uid="{00000000-0005-0000-0000-00009D300000}"/>
    <cellStyle name="메모 21 3 2 2 6" xfId="31420" xr:uid="{00000000-0005-0000-0000-00009E300000}"/>
    <cellStyle name="메모 21 3 2 3" xfId="6212" xr:uid="{00000000-0005-0000-0000-00009F300000}"/>
    <cellStyle name="메모 21 3 2 3 2" xfId="31425" xr:uid="{00000000-0005-0000-0000-0000A0300000}"/>
    <cellStyle name="메모 21 3 2 4" xfId="6213" xr:uid="{00000000-0005-0000-0000-0000A1300000}"/>
    <cellStyle name="메모 21 3 2 4 2" xfId="31426" xr:uid="{00000000-0005-0000-0000-0000A2300000}"/>
    <cellStyle name="메모 21 3 2 5" xfId="6214" xr:uid="{00000000-0005-0000-0000-0000A3300000}"/>
    <cellStyle name="메모 21 3 2 5 2" xfId="31427" xr:uid="{00000000-0005-0000-0000-0000A4300000}"/>
    <cellStyle name="메모 21 3 2 6" xfId="6215" xr:uid="{00000000-0005-0000-0000-0000A5300000}"/>
    <cellStyle name="메모 21 3 2 6 2" xfId="31428" xr:uid="{00000000-0005-0000-0000-0000A6300000}"/>
    <cellStyle name="메모 21 3 2 7" xfId="31419" xr:uid="{00000000-0005-0000-0000-0000A7300000}"/>
    <cellStyle name="메모 21 3 3" xfId="6216" xr:uid="{00000000-0005-0000-0000-0000A8300000}"/>
    <cellStyle name="메모 21 3 3 2" xfId="6217" xr:uid="{00000000-0005-0000-0000-0000A9300000}"/>
    <cellStyle name="메모 21 3 3 2 2" xfId="31430" xr:uid="{00000000-0005-0000-0000-0000AA300000}"/>
    <cellStyle name="메모 21 3 3 3" xfId="6218" xr:uid="{00000000-0005-0000-0000-0000AB300000}"/>
    <cellStyle name="메모 21 3 3 3 2" xfId="31431" xr:uid="{00000000-0005-0000-0000-0000AC300000}"/>
    <cellStyle name="메모 21 3 3 4" xfId="6219" xr:uid="{00000000-0005-0000-0000-0000AD300000}"/>
    <cellStyle name="메모 21 3 3 4 2" xfId="31432" xr:uid="{00000000-0005-0000-0000-0000AE300000}"/>
    <cellStyle name="메모 21 3 3 5" xfId="6220" xr:uid="{00000000-0005-0000-0000-0000AF300000}"/>
    <cellStyle name="메모 21 3 3 5 2" xfId="31433" xr:uid="{00000000-0005-0000-0000-0000B0300000}"/>
    <cellStyle name="메모 21 3 3 6" xfId="31429" xr:uid="{00000000-0005-0000-0000-0000B1300000}"/>
    <cellStyle name="메모 21 3 4" xfId="6221" xr:uid="{00000000-0005-0000-0000-0000B2300000}"/>
    <cellStyle name="메모 21 3 4 2" xfId="6222" xr:uid="{00000000-0005-0000-0000-0000B3300000}"/>
    <cellStyle name="메모 21 3 4 2 2" xfId="31435" xr:uid="{00000000-0005-0000-0000-0000B4300000}"/>
    <cellStyle name="메모 21 3 4 3" xfId="31434" xr:uid="{00000000-0005-0000-0000-0000B5300000}"/>
    <cellStyle name="메모 21 3 5" xfId="6223" xr:uid="{00000000-0005-0000-0000-0000B6300000}"/>
    <cellStyle name="메모 21 3 5 2" xfId="6224" xr:uid="{00000000-0005-0000-0000-0000B7300000}"/>
    <cellStyle name="메모 21 3 5 2 2" xfId="31437" xr:uid="{00000000-0005-0000-0000-0000B8300000}"/>
    <cellStyle name="메모 21 3 5 3" xfId="31436" xr:uid="{00000000-0005-0000-0000-0000B9300000}"/>
    <cellStyle name="메모 21 3 6" xfId="6225" xr:uid="{00000000-0005-0000-0000-0000BA300000}"/>
    <cellStyle name="메모 21 3 6 2" xfId="6226" xr:uid="{00000000-0005-0000-0000-0000BB300000}"/>
    <cellStyle name="메모 21 3 6 2 2" xfId="31439" xr:uid="{00000000-0005-0000-0000-0000BC300000}"/>
    <cellStyle name="메모 21 3 6 3" xfId="31438" xr:uid="{00000000-0005-0000-0000-0000BD300000}"/>
    <cellStyle name="메모 21 3 7" xfId="6227" xr:uid="{00000000-0005-0000-0000-0000BE300000}"/>
    <cellStyle name="메모 21 3 7 2" xfId="31440" xr:uid="{00000000-0005-0000-0000-0000BF300000}"/>
    <cellStyle name="메모 21 3 8" xfId="31418" xr:uid="{00000000-0005-0000-0000-0000C0300000}"/>
    <cellStyle name="메모 21 4" xfId="6228" xr:uid="{00000000-0005-0000-0000-0000C1300000}"/>
    <cellStyle name="메모 21 4 2" xfId="6229" xr:uid="{00000000-0005-0000-0000-0000C2300000}"/>
    <cellStyle name="메모 21 4 2 2" xfId="6230" xr:uid="{00000000-0005-0000-0000-0000C3300000}"/>
    <cellStyle name="메모 21 4 2 2 2" xfId="31443" xr:uid="{00000000-0005-0000-0000-0000C4300000}"/>
    <cellStyle name="메모 21 4 2 3" xfId="6231" xr:uid="{00000000-0005-0000-0000-0000C5300000}"/>
    <cellStyle name="메모 21 4 2 3 2" xfId="31444" xr:uid="{00000000-0005-0000-0000-0000C6300000}"/>
    <cellStyle name="메모 21 4 2 4" xfId="6232" xr:uid="{00000000-0005-0000-0000-0000C7300000}"/>
    <cellStyle name="메모 21 4 2 4 2" xfId="31445" xr:uid="{00000000-0005-0000-0000-0000C8300000}"/>
    <cellStyle name="메모 21 4 2 5" xfId="6233" xr:uid="{00000000-0005-0000-0000-0000C9300000}"/>
    <cellStyle name="메모 21 4 2 5 2" xfId="31446" xr:uid="{00000000-0005-0000-0000-0000CA300000}"/>
    <cellStyle name="메모 21 4 2 6" xfId="31442" xr:uid="{00000000-0005-0000-0000-0000CB300000}"/>
    <cellStyle name="메모 21 4 3" xfId="6234" xr:uid="{00000000-0005-0000-0000-0000CC300000}"/>
    <cellStyle name="메모 21 4 3 2" xfId="31447" xr:uid="{00000000-0005-0000-0000-0000CD300000}"/>
    <cellStyle name="메모 21 4 4" xfId="6235" xr:uid="{00000000-0005-0000-0000-0000CE300000}"/>
    <cellStyle name="메모 21 4 4 2" xfId="31448" xr:uid="{00000000-0005-0000-0000-0000CF300000}"/>
    <cellStyle name="메모 21 4 5" xfId="6236" xr:uid="{00000000-0005-0000-0000-0000D0300000}"/>
    <cellStyle name="메모 21 4 5 2" xfId="31449" xr:uid="{00000000-0005-0000-0000-0000D1300000}"/>
    <cellStyle name="메모 21 4 6" xfId="6237" xr:uid="{00000000-0005-0000-0000-0000D2300000}"/>
    <cellStyle name="메모 21 4 6 2" xfId="31450" xr:uid="{00000000-0005-0000-0000-0000D3300000}"/>
    <cellStyle name="메모 21 4 7" xfId="31441" xr:uid="{00000000-0005-0000-0000-0000D4300000}"/>
    <cellStyle name="메모 21 5" xfId="6238" xr:uid="{00000000-0005-0000-0000-0000D5300000}"/>
    <cellStyle name="메모 21 5 2" xfId="6239" xr:uid="{00000000-0005-0000-0000-0000D6300000}"/>
    <cellStyle name="메모 21 5 2 2" xfId="6240" xr:uid="{00000000-0005-0000-0000-0000D7300000}"/>
    <cellStyle name="메모 21 5 2 2 2" xfId="31453" xr:uid="{00000000-0005-0000-0000-0000D8300000}"/>
    <cellStyle name="메모 21 5 2 3" xfId="6241" xr:uid="{00000000-0005-0000-0000-0000D9300000}"/>
    <cellStyle name="메모 21 5 2 3 2" xfId="31454" xr:uid="{00000000-0005-0000-0000-0000DA300000}"/>
    <cellStyle name="메모 21 5 2 4" xfId="6242" xr:uid="{00000000-0005-0000-0000-0000DB300000}"/>
    <cellStyle name="메모 21 5 2 4 2" xfId="31455" xr:uid="{00000000-0005-0000-0000-0000DC300000}"/>
    <cellStyle name="메모 21 5 2 5" xfId="6243" xr:uid="{00000000-0005-0000-0000-0000DD300000}"/>
    <cellStyle name="메모 21 5 2 5 2" xfId="31456" xr:uid="{00000000-0005-0000-0000-0000DE300000}"/>
    <cellStyle name="메모 21 5 2 6" xfId="31452" xr:uid="{00000000-0005-0000-0000-0000DF300000}"/>
    <cellStyle name="메모 21 5 3" xfId="6244" xr:uid="{00000000-0005-0000-0000-0000E0300000}"/>
    <cellStyle name="메모 21 5 3 2" xfId="31457" xr:uid="{00000000-0005-0000-0000-0000E1300000}"/>
    <cellStyle name="메모 21 5 4" xfId="6245" xr:uid="{00000000-0005-0000-0000-0000E2300000}"/>
    <cellStyle name="메모 21 5 4 2" xfId="31458" xr:uid="{00000000-0005-0000-0000-0000E3300000}"/>
    <cellStyle name="메모 21 5 5" xfId="6246" xr:uid="{00000000-0005-0000-0000-0000E4300000}"/>
    <cellStyle name="메모 21 5 5 2" xfId="31459" xr:uid="{00000000-0005-0000-0000-0000E5300000}"/>
    <cellStyle name="메모 21 5 6" xfId="6247" xr:uid="{00000000-0005-0000-0000-0000E6300000}"/>
    <cellStyle name="메모 21 5 6 2" xfId="31460" xr:uid="{00000000-0005-0000-0000-0000E7300000}"/>
    <cellStyle name="메모 21 5 7" xfId="31451" xr:uid="{00000000-0005-0000-0000-0000E8300000}"/>
    <cellStyle name="메모 21 6" xfId="6248" xr:uid="{00000000-0005-0000-0000-0000E9300000}"/>
    <cellStyle name="메모 21 6 2" xfId="6249" xr:uid="{00000000-0005-0000-0000-0000EA300000}"/>
    <cellStyle name="메모 21 6 2 2" xfId="6250" xr:uid="{00000000-0005-0000-0000-0000EB300000}"/>
    <cellStyle name="메모 21 6 2 2 2" xfId="31463" xr:uid="{00000000-0005-0000-0000-0000EC300000}"/>
    <cellStyle name="메모 21 6 2 3" xfId="6251" xr:uid="{00000000-0005-0000-0000-0000ED300000}"/>
    <cellStyle name="메모 21 6 2 3 2" xfId="31464" xr:uid="{00000000-0005-0000-0000-0000EE300000}"/>
    <cellStyle name="메모 21 6 2 4" xfId="6252" xr:uid="{00000000-0005-0000-0000-0000EF300000}"/>
    <cellStyle name="메모 21 6 2 4 2" xfId="31465" xr:uid="{00000000-0005-0000-0000-0000F0300000}"/>
    <cellStyle name="메모 21 6 2 5" xfId="6253" xr:uid="{00000000-0005-0000-0000-0000F1300000}"/>
    <cellStyle name="메모 21 6 2 5 2" xfId="31466" xr:uid="{00000000-0005-0000-0000-0000F2300000}"/>
    <cellStyle name="메모 21 6 2 6" xfId="31462" xr:uid="{00000000-0005-0000-0000-0000F3300000}"/>
    <cellStyle name="메모 21 6 3" xfId="6254" xr:uid="{00000000-0005-0000-0000-0000F4300000}"/>
    <cellStyle name="메모 21 6 3 2" xfId="31467" xr:uid="{00000000-0005-0000-0000-0000F5300000}"/>
    <cellStyle name="메모 21 6 4" xfId="6255" xr:uid="{00000000-0005-0000-0000-0000F6300000}"/>
    <cellStyle name="메모 21 6 4 2" xfId="31468" xr:uid="{00000000-0005-0000-0000-0000F7300000}"/>
    <cellStyle name="메모 21 6 5" xfId="6256" xr:uid="{00000000-0005-0000-0000-0000F8300000}"/>
    <cellStyle name="메모 21 6 5 2" xfId="31469" xr:uid="{00000000-0005-0000-0000-0000F9300000}"/>
    <cellStyle name="메모 21 6 6" xfId="6257" xr:uid="{00000000-0005-0000-0000-0000FA300000}"/>
    <cellStyle name="메모 21 6 6 2" xfId="31470" xr:uid="{00000000-0005-0000-0000-0000FB300000}"/>
    <cellStyle name="메모 21 6 7" xfId="31461" xr:uid="{00000000-0005-0000-0000-0000FC300000}"/>
    <cellStyle name="메모 21 7" xfId="6258" xr:uid="{00000000-0005-0000-0000-0000FD300000}"/>
    <cellStyle name="메모 21 7 2" xfId="6259" xr:uid="{00000000-0005-0000-0000-0000FE300000}"/>
    <cellStyle name="메모 21 7 2 2" xfId="6260" xr:uid="{00000000-0005-0000-0000-0000FF300000}"/>
    <cellStyle name="메모 21 7 2 2 2" xfId="31473" xr:uid="{00000000-0005-0000-0000-000000310000}"/>
    <cellStyle name="메모 21 7 2 3" xfId="6261" xr:uid="{00000000-0005-0000-0000-000001310000}"/>
    <cellStyle name="메모 21 7 2 3 2" xfId="31474" xr:uid="{00000000-0005-0000-0000-000002310000}"/>
    <cellStyle name="메모 21 7 2 4" xfId="6262" xr:uid="{00000000-0005-0000-0000-000003310000}"/>
    <cellStyle name="메모 21 7 2 4 2" xfId="31475" xr:uid="{00000000-0005-0000-0000-000004310000}"/>
    <cellStyle name="메모 21 7 2 5" xfId="6263" xr:uid="{00000000-0005-0000-0000-000005310000}"/>
    <cellStyle name="메모 21 7 2 5 2" xfId="31476" xr:uid="{00000000-0005-0000-0000-000006310000}"/>
    <cellStyle name="메모 21 7 2 6" xfId="31472" xr:uid="{00000000-0005-0000-0000-000007310000}"/>
    <cellStyle name="메모 21 7 3" xfId="6264" xr:uid="{00000000-0005-0000-0000-000008310000}"/>
    <cellStyle name="메모 21 7 3 2" xfId="31477" xr:uid="{00000000-0005-0000-0000-000009310000}"/>
    <cellStyle name="메모 21 7 4" xfId="6265" xr:uid="{00000000-0005-0000-0000-00000A310000}"/>
    <cellStyle name="메모 21 7 4 2" xfId="31478" xr:uid="{00000000-0005-0000-0000-00000B310000}"/>
    <cellStyle name="메모 21 7 5" xfId="6266" xr:uid="{00000000-0005-0000-0000-00000C310000}"/>
    <cellStyle name="메모 21 7 5 2" xfId="31479" xr:uid="{00000000-0005-0000-0000-00000D310000}"/>
    <cellStyle name="메모 21 7 6" xfId="6267" xr:uid="{00000000-0005-0000-0000-00000E310000}"/>
    <cellStyle name="메모 21 7 6 2" xfId="31480" xr:uid="{00000000-0005-0000-0000-00000F310000}"/>
    <cellStyle name="메모 21 7 7" xfId="31471" xr:uid="{00000000-0005-0000-0000-000010310000}"/>
    <cellStyle name="메모 21 8" xfId="6268" xr:uid="{00000000-0005-0000-0000-000011310000}"/>
    <cellStyle name="메모 21 8 2" xfId="6269" xr:uid="{00000000-0005-0000-0000-000012310000}"/>
    <cellStyle name="메모 21 8 2 2" xfId="6270" xr:uid="{00000000-0005-0000-0000-000013310000}"/>
    <cellStyle name="메모 21 8 2 2 2" xfId="31483" xr:uid="{00000000-0005-0000-0000-000014310000}"/>
    <cellStyle name="메모 21 8 2 3" xfId="6271" xr:uid="{00000000-0005-0000-0000-000015310000}"/>
    <cellStyle name="메모 21 8 2 3 2" xfId="31484" xr:uid="{00000000-0005-0000-0000-000016310000}"/>
    <cellStyle name="메모 21 8 2 4" xfId="6272" xr:uid="{00000000-0005-0000-0000-000017310000}"/>
    <cellStyle name="메모 21 8 2 4 2" xfId="31485" xr:uid="{00000000-0005-0000-0000-000018310000}"/>
    <cellStyle name="메모 21 8 2 5" xfId="6273" xr:uid="{00000000-0005-0000-0000-000019310000}"/>
    <cellStyle name="메모 21 8 2 5 2" xfId="31486" xr:uid="{00000000-0005-0000-0000-00001A310000}"/>
    <cellStyle name="메모 21 8 2 6" xfId="31482" xr:uid="{00000000-0005-0000-0000-00001B310000}"/>
    <cellStyle name="메모 21 8 3" xfId="6274" xr:uid="{00000000-0005-0000-0000-00001C310000}"/>
    <cellStyle name="메모 21 8 3 2" xfId="31487" xr:uid="{00000000-0005-0000-0000-00001D310000}"/>
    <cellStyle name="메모 21 8 4" xfId="6275" xr:uid="{00000000-0005-0000-0000-00001E310000}"/>
    <cellStyle name="메모 21 8 4 2" xfId="31488" xr:uid="{00000000-0005-0000-0000-00001F310000}"/>
    <cellStyle name="메모 21 8 5" xfId="6276" xr:uid="{00000000-0005-0000-0000-000020310000}"/>
    <cellStyle name="메모 21 8 5 2" xfId="31489" xr:uid="{00000000-0005-0000-0000-000021310000}"/>
    <cellStyle name="메모 21 8 6" xfId="6277" xr:uid="{00000000-0005-0000-0000-000022310000}"/>
    <cellStyle name="메모 21 8 6 2" xfId="31490" xr:uid="{00000000-0005-0000-0000-000023310000}"/>
    <cellStyle name="메모 21 8 7" xfId="31481" xr:uid="{00000000-0005-0000-0000-000024310000}"/>
    <cellStyle name="메모 21 9" xfId="6278" xr:uid="{00000000-0005-0000-0000-000025310000}"/>
    <cellStyle name="메모 21 9 2" xfId="6279" xr:uid="{00000000-0005-0000-0000-000026310000}"/>
    <cellStyle name="메모 21 9 2 2" xfId="31492" xr:uid="{00000000-0005-0000-0000-000027310000}"/>
    <cellStyle name="메모 21 9 3" xfId="6280" xr:uid="{00000000-0005-0000-0000-000028310000}"/>
    <cellStyle name="메모 21 9 3 2" xfId="31493" xr:uid="{00000000-0005-0000-0000-000029310000}"/>
    <cellStyle name="메모 21 9 4" xfId="6281" xr:uid="{00000000-0005-0000-0000-00002A310000}"/>
    <cellStyle name="메모 21 9 4 2" xfId="31494" xr:uid="{00000000-0005-0000-0000-00002B310000}"/>
    <cellStyle name="메모 21 9 5" xfId="6282" xr:uid="{00000000-0005-0000-0000-00002C310000}"/>
    <cellStyle name="메모 21 9 5 2" xfId="31495" xr:uid="{00000000-0005-0000-0000-00002D310000}"/>
    <cellStyle name="메모 21 9 6" xfId="31491" xr:uid="{00000000-0005-0000-0000-00002E310000}"/>
    <cellStyle name="메모 22" xfId="6283" xr:uid="{00000000-0005-0000-0000-00002F310000}"/>
    <cellStyle name="메모 22 10" xfId="6284" xr:uid="{00000000-0005-0000-0000-000030310000}"/>
    <cellStyle name="메모 22 10 2" xfId="6285" xr:uid="{00000000-0005-0000-0000-000031310000}"/>
    <cellStyle name="메모 22 10 2 2" xfId="31498" xr:uid="{00000000-0005-0000-0000-000032310000}"/>
    <cellStyle name="메모 22 10 3" xfId="31497" xr:uid="{00000000-0005-0000-0000-000033310000}"/>
    <cellStyle name="메모 22 11" xfId="6286" xr:uid="{00000000-0005-0000-0000-000034310000}"/>
    <cellStyle name="메모 22 11 2" xfId="6287" xr:uid="{00000000-0005-0000-0000-000035310000}"/>
    <cellStyle name="메모 22 11 2 2" xfId="31500" xr:uid="{00000000-0005-0000-0000-000036310000}"/>
    <cellStyle name="메모 22 11 3" xfId="31499" xr:uid="{00000000-0005-0000-0000-000037310000}"/>
    <cellStyle name="메모 22 12" xfId="6288" xr:uid="{00000000-0005-0000-0000-000038310000}"/>
    <cellStyle name="메모 22 12 2" xfId="6289" xr:uid="{00000000-0005-0000-0000-000039310000}"/>
    <cellStyle name="메모 22 12 2 2" xfId="31502" xr:uid="{00000000-0005-0000-0000-00003A310000}"/>
    <cellStyle name="메모 22 12 3" xfId="31501" xr:uid="{00000000-0005-0000-0000-00003B310000}"/>
    <cellStyle name="메모 22 13" xfId="6290" xr:uid="{00000000-0005-0000-0000-00003C310000}"/>
    <cellStyle name="메모 22 13 2" xfId="31503" xr:uid="{00000000-0005-0000-0000-00003D310000}"/>
    <cellStyle name="메모 22 14" xfId="31496" xr:uid="{00000000-0005-0000-0000-00003E310000}"/>
    <cellStyle name="메모 22 2" xfId="6291" xr:uid="{00000000-0005-0000-0000-00003F310000}"/>
    <cellStyle name="메모 22 2 2" xfId="6292" xr:uid="{00000000-0005-0000-0000-000040310000}"/>
    <cellStyle name="메모 22 2 2 2" xfId="6293" xr:uid="{00000000-0005-0000-0000-000041310000}"/>
    <cellStyle name="메모 22 2 2 2 2" xfId="6294" xr:uid="{00000000-0005-0000-0000-000042310000}"/>
    <cellStyle name="메모 22 2 2 2 2 2" xfId="31507" xr:uid="{00000000-0005-0000-0000-000043310000}"/>
    <cellStyle name="메모 22 2 2 2 3" xfId="6295" xr:uid="{00000000-0005-0000-0000-000044310000}"/>
    <cellStyle name="메모 22 2 2 2 3 2" xfId="31508" xr:uid="{00000000-0005-0000-0000-000045310000}"/>
    <cellStyle name="메모 22 2 2 2 4" xfId="6296" xr:uid="{00000000-0005-0000-0000-000046310000}"/>
    <cellStyle name="메모 22 2 2 2 4 2" xfId="31509" xr:uid="{00000000-0005-0000-0000-000047310000}"/>
    <cellStyle name="메모 22 2 2 2 5" xfId="6297" xr:uid="{00000000-0005-0000-0000-000048310000}"/>
    <cellStyle name="메모 22 2 2 2 5 2" xfId="31510" xr:uid="{00000000-0005-0000-0000-000049310000}"/>
    <cellStyle name="메모 22 2 2 2 6" xfId="31506" xr:uid="{00000000-0005-0000-0000-00004A310000}"/>
    <cellStyle name="메모 22 2 2 3" xfId="6298" xr:uid="{00000000-0005-0000-0000-00004B310000}"/>
    <cellStyle name="메모 22 2 2 3 2" xfId="31511" xr:uid="{00000000-0005-0000-0000-00004C310000}"/>
    <cellStyle name="메모 22 2 2 4" xfId="6299" xr:uid="{00000000-0005-0000-0000-00004D310000}"/>
    <cellStyle name="메모 22 2 2 4 2" xfId="31512" xr:uid="{00000000-0005-0000-0000-00004E310000}"/>
    <cellStyle name="메모 22 2 2 5" xfId="6300" xr:uid="{00000000-0005-0000-0000-00004F310000}"/>
    <cellStyle name="메모 22 2 2 5 2" xfId="31513" xr:uid="{00000000-0005-0000-0000-000050310000}"/>
    <cellStyle name="메모 22 2 2 6" xfId="6301" xr:uid="{00000000-0005-0000-0000-000051310000}"/>
    <cellStyle name="메모 22 2 2 6 2" xfId="31514" xr:uid="{00000000-0005-0000-0000-000052310000}"/>
    <cellStyle name="메모 22 2 2 7" xfId="31505" xr:uid="{00000000-0005-0000-0000-000053310000}"/>
    <cellStyle name="메모 22 2 3" xfId="6302" xr:uid="{00000000-0005-0000-0000-000054310000}"/>
    <cellStyle name="메모 22 2 3 2" xfId="6303" xr:uid="{00000000-0005-0000-0000-000055310000}"/>
    <cellStyle name="메모 22 2 3 2 2" xfId="31516" xr:uid="{00000000-0005-0000-0000-000056310000}"/>
    <cellStyle name="메모 22 2 3 3" xfId="6304" xr:uid="{00000000-0005-0000-0000-000057310000}"/>
    <cellStyle name="메모 22 2 3 3 2" xfId="31517" xr:uid="{00000000-0005-0000-0000-000058310000}"/>
    <cellStyle name="메모 22 2 3 4" xfId="6305" xr:uid="{00000000-0005-0000-0000-000059310000}"/>
    <cellStyle name="메모 22 2 3 4 2" xfId="31518" xr:uid="{00000000-0005-0000-0000-00005A310000}"/>
    <cellStyle name="메모 22 2 3 5" xfId="6306" xr:uid="{00000000-0005-0000-0000-00005B310000}"/>
    <cellStyle name="메모 22 2 3 5 2" xfId="31519" xr:uid="{00000000-0005-0000-0000-00005C310000}"/>
    <cellStyle name="메모 22 2 3 6" xfId="31515" xr:uid="{00000000-0005-0000-0000-00005D310000}"/>
    <cellStyle name="메모 22 2 4" xfId="6307" xr:uid="{00000000-0005-0000-0000-00005E310000}"/>
    <cellStyle name="메모 22 2 4 2" xfId="6308" xr:uid="{00000000-0005-0000-0000-00005F310000}"/>
    <cellStyle name="메모 22 2 4 2 2" xfId="31521" xr:uid="{00000000-0005-0000-0000-000060310000}"/>
    <cellStyle name="메모 22 2 4 3" xfId="31520" xr:uid="{00000000-0005-0000-0000-000061310000}"/>
    <cellStyle name="메모 22 2 5" xfId="6309" xr:uid="{00000000-0005-0000-0000-000062310000}"/>
    <cellStyle name="메모 22 2 5 2" xfId="6310" xr:uid="{00000000-0005-0000-0000-000063310000}"/>
    <cellStyle name="메모 22 2 5 2 2" xfId="31523" xr:uid="{00000000-0005-0000-0000-000064310000}"/>
    <cellStyle name="메모 22 2 5 3" xfId="31522" xr:uid="{00000000-0005-0000-0000-000065310000}"/>
    <cellStyle name="메모 22 2 6" xfId="6311" xr:uid="{00000000-0005-0000-0000-000066310000}"/>
    <cellStyle name="메모 22 2 6 2" xfId="6312" xr:uid="{00000000-0005-0000-0000-000067310000}"/>
    <cellStyle name="메모 22 2 6 2 2" xfId="31525" xr:uid="{00000000-0005-0000-0000-000068310000}"/>
    <cellStyle name="메모 22 2 6 3" xfId="31524" xr:uid="{00000000-0005-0000-0000-000069310000}"/>
    <cellStyle name="메모 22 2 7" xfId="6313" xr:uid="{00000000-0005-0000-0000-00006A310000}"/>
    <cellStyle name="메모 22 2 7 2" xfId="31526" xr:uid="{00000000-0005-0000-0000-00006B310000}"/>
    <cellStyle name="메모 22 2 8" xfId="31504" xr:uid="{00000000-0005-0000-0000-00006C310000}"/>
    <cellStyle name="메모 22 3" xfId="6314" xr:uid="{00000000-0005-0000-0000-00006D310000}"/>
    <cellStyle name="메모 22 3 2" xfId="6315" xr:uid="{00000000-0005-0000-0000-00006E310000}"/>
    <cellStyle name="메모 22 3 2 2" xfId="6316" xr:uid="{00000000-0005-0000-0000-00006F310000}"/>
    <cellStyle name="메모 22 3 2 2 2" xfId="6317" xr:uid="{00000000-0005-0000-0000-000070310000}"/>
    <cellStyle name="메모 22 3 2 2 2 2" xfId="31530" xr:uid="{00000000-0005-0000-0000-000071310000}"/>
    <cellStyle name="메모 22 3 2 2 3" xfId="6318" xr:uid="{00000000-0005-0000-0000-000072310000}"/>
    <cellStyle name="메모 22 3 2 2 3 2" xfId="31531" xr:uid="{00000000-0005-0000-0000-000073310000}"/>
    <cellStyle name="메모 22 3 2 2 4" xfId="6319" xr:uid="{00000000-0005-0000-0000-000074310000}"/>
    <cellStyle name="메모 22 3 2 2 4 2" xfId="31532" xr:uid="{00000000-0005-0000-0000-000075310000}"/>
    <cellStyle name="메모 22 3 2 2 5" xfId="6320" xr:uid="{00000000-0005-0000-0000-000076310000}"/>
    <cellStyle name="메모 22 3 2 2 5 2" xfId="31533" xr:uid="{00000000-0005-0000-0000-000077310000}"/>
    <cellStyle name="메모 22 3 2 2 6" xfId="31529" xr:uid="{00000000-0005-0000-0000-000078310000}"/>
    <cellStyle name="메모 22 3 2 3" xfId="6321" xr:uid="{00000000-0005-0000-0000-000079310000}"/>
    <cellStyle name="메모 22 3 2 3 2" xfId="31534" xr:uid="{00000000-0005-0000-0000-00007A310000}"/>
    <cellStyle name="메모 22 3 2 4" xfId="6322" xr:uid="{00000000-0005-0000-0000-00007B310000}"/>
    <cellStyle name="메모 22 3 2 4 2" xfId="31535" xr:uid="{00000000-0005-0000-0000-00007C310000}"/>
    <cellStyle name="메모 22 3 2 5" xfId="6323" xr:uid="{00000000-0005-0000-0000-00007D310000}"/>
    <cellStyle name="메모 22 3 2 5 2" xfId="31536" xr:uid="{00000000-0005-0000-0000-00007E310000}"/>
    <cellStyle name="메모 22 3 2 6" xfId="6324" xr:uid="{00000000-0005-0000-0000-00007F310000}"/>
    <cellStyle name="메모 22 3 2 6 2" xfId="31537" xr:uid="{00000000-0005-0000-0000-000080310000}"/>
    <cellStyle name="메모 22 3 2 7" xfId="31528" xr:uid="{00000000-0005-0000-0000-000081310000}"/>
    <cellStyle name="메모 22 3 3" xfId="6325" xr:uid="{00000000-0005-0000-0000-000082310000}"/>
    <cellStyle name="메모 22 3 3 2" xfId="6326" xr:uid="{00000000-0005-0000-0000-000083310000}"/>
    <cellStyle name="메모 22 3 3 2 2" xfId="31539" xr:uid="{00000000-0005-0000-0000-000084310000}"/>
    <cellStyle name="메모 22 3 3 3" xfId="6327" xr:uid="{00000000-0005-0000-0000-000085310000}"/>
    <cellStyle name="메모 22 3 3 3 2" xfId="31540" xr:uid="{00000000-0005-0000-0000-000086310000}"/>
    <cellStyle name="메모 22 3 3 4" xfId="6328" xr:uid="{00000000-0005-0000-0000-000087310000}"/>
    <cellStyle name="메모 22 3 3 4 2" xfId="31541" xr:uid="{00000000-0005-0000-0000-000088310000}"/>
    <cellStyle name="메모 22 3 3 5" xfId="6329" xr:uid="{00000000-0005-0000-0000-000089310000}"/>
    <cellStyle name="메모 22 3 3 5 2" xfId="31542" xr:uid="{00000000-0005-0000-0000-00008A310000}"/>
    <cellStyle name="메모 22 3 3 6" xfId="31538" xr:uid="{00000000-0005-0000-0000-00008B310000}"/>
    <cellStyle name="메모 22 3 4" xfId="6330" xr:uid="{00000000-0005-0000-0000-00008C310000}"/>
    <cellStyle name="메모 22 3 4 2" xfId="6331" xr:uid="{00000000-0005-0000-0000-00008D310000}"/>
    <cellStyle name="메모 22 3 4 2 2" xfId="31544" xr:uid="{00000000-0005-0000-0000-00008E310000}"/>
    <cellStyle name="메모 22 3 4 3" xfId="31543" xr:uid="{00000000-0005-0000-0000-00008F310000}"/>
    <cellStyle name="메모 22 3 5" xfId="6332" xr:uid="{00000000-0005-0000-0000-000090310000}"/>
    <cellStyle name="메모 22 3 5 2" xfId="6333" xr:uid="{00000000-0005-0000-0000-000091310000}"/>
    <cellStyle name="메모 22 3 5 2 2" xfId="31546" xr:uid="{00000000-0005-0000-0000-000092310000}"/>
    <cellStyle name="메모 22 3 5 3" xfId="31545" xr:uid="{00000000-0005-0000-0000-000093310000}"/>
    <cellStyle name="메모 22 3 6" xfId="6334" xr:uid="{00000000-0005-0000-0000-000094310000}"/>
    <cellStyle name="메모 22 3 6 2" xfId="6335" xr:uid="{00000000-0005-0000-0000-000095310000}"/>
    <cellStyle name="메모 22 3 6 2 2" xfId="31548" xr:uid="{00000000-0005-0000-0000-000096310000}"/>
    <cellStyle name="메모 22 3 6 3" xfId="31547" xr:uid="{00000000-0005-0000-0000-000097310000}"/>
    <cellStyle name="메모 22 3 7" xfId="6336" xr:uid="{00000000-0005-0000-0000-000098310000}"/>
    <cellStyle name="메모 22 3 7 2" xfId="31549" xr:uid="{00000000-0005-0000-0000-000099310000}"/>
    <cellStyle name="메모 22 3 8" xfId="31527" xr:uid="{00000000-0005-0000-0000-00009A310000}"/>
    <cellStyle name="메모 22 4" xfId="6337" xr:uid="{00000000-0005-0000-0000-00009B310000}"/>
    <cellStyle name="메모 22 4 2" xfId="6338" xr:uid="{00000000-0005-0000-0000-00009C310000}"/>
    <cellStyle name="메모 22 4 2 2" xfId="6339" xr:uid="{00000000-0005-0000-0000-00009D310000}"/>
    <cellStyle name="메모 22 4 2 2 2" xfId="31552" xr:uid="{00000000-0005-0000-0000-00009E310000}"/>
    <cellStyle name="메모 22 4 2 3" xfId="6340" xr:uid="{00000000-0005-0000-0000-00009F310000}"/>
    <cellStyle name="메모 22 4 2 3 2" xfId="31553" xr:uid="{00000000-0005-0000-0000-0000A0310000}"/>
    <cellStyle name="메모 22 4 2 4" xfId="6341" xr:uid="{00000000-0005-0000-0000-0000A1310000}"/>
    <cellStyle name="메모 22 4 2 4 2" xfId="31554" xr:uid="{00000000-0005-0000-0000-0000A2310000}"/>
    <cellStyle name="메모 22 4 2 5" xfId="6342" xr:uid="{00000000-0005-0000-0000-0000A3310000}"/>
    <cellStyle name="메모 22 4 2 5 2" xfId="31555" xr:uid="{00000000-0005-0000-0000-0000A4310000}"/>
    <cellStyle name="메모 22 4 2 6" xfId="31551" xr:uid="{00000000-0005-0000-0000-0000A5310000}"/>
    <cellStyle name="메모 22 4 3" xfId="6343" xr:uid="{00000000-0005-0000-0000-0000A6310000}"/>
    <cellStyle name="메모 22 4 3 2" xfId="31556" xr:uid="{00000000-0005-0000-0000-0000A7310000}"/>
    <cellStyle name="메모 22 4 4" xfId="6344" xr:uid="{00000000-0005-0000-0000-0000A8310000}"/>
    <cellStyle name="메모 22 4 4 2" xfId="31557" xr:uid="{00000000-0005-0000-0000-0000A9310000}"/>
    <cellStyle name="메모 22 4 5" xfId="6345" xr:uid="{00000000-0005-0000-0000-0000AA310000}"/>
    <cellStyle name="메모 22 4 5 2" xfId="31558" xr:uid="{00000000-0005-0000-0000-0000AB310000}"/>
    <cellStyle name="메모 22 4 6" xfId="6346" xr:uid="{00000000-0005-0000-0000-0000AC310000}"/>
    <cellStyle name="메모 22 4 6 2" xfId="31559" xr:uid="{00000000-0005-0000-0000-0000AD310000}"/>
    <cellStyle name="메모 22 4 7" xfId="31550" xr:uid="{00000000-0005-0000-0000-0000AE310000}"/>
    <cellStyle name="메모 22 5" xfId="6347" xr:uid="{00000000-0005-0000-0000-0000AF310000}"/>
    <cellStyle name="메모 22 5 2" xfId="6348" xr:uid="{00000000-0005-0000-0000-0000B0310000}"/>
    <cellStyle name="메모 22 5 2 2" xfId="6349" xr:uid="{00000000-0005-0000-0000-0000B1310000}"/>
    <cellStyle name="메모 22 5 2 2 2" xfId="31562" xr:uid="{00000000-0005-0000-0000-0000B2310000}"/>
    <cellStyle name="메모 22 5 2 3" xfId="6350" xr:uid="{00000000-0005-0000-0000-0000B3310000}"/>
    <cellStyle name="메모 22 5 2 3 2" xfId="31563" xr:uid="{00000000-0005-0000-0000-0000B4310000}"/>
    <cellStyle name="메모 22 5 2 4" xfId="6351" xr:uid="{00000000-0005-0000-0000-0000B5310000}"/>
    <cellStyle name="메모 22 5 2 4 2" xfId="31564" xr:uid="{00000000-0005-0000-0000-0000B6310000}"/>
    <cellStyle name="메모 22 5 2 5" xfId="6352" xr:uid="{00000000-0005-0000-0000-0000B7310000}"/>
    <cellStyle name="메모 22 5 2 5 2" xfId="31565" xr:uid="{00000000-0005-0000-0000-0000B8310000}"/>
    <cellStyle name="메모 22 5 2 6" xfId="31561" xr:uid="{00000000-0005-0000-0000-0000B9310000}"/>
    <cellStyle name="메모 22 5 3" xfId="6353" xr:uid="{00000000-0005-0000-0000-0000BA310000}"/>
    <cellStyle name="메모 22 5 3 2" xfId="31566" xr:uid="{00000000-0005-0000-0000-0000BB310000}"/>
    <cellStyle name="메모 22 5 4" xfId="6354" xr:uid="{00000000-0005-0000-0000-0000BC310000}"/>
    <cellStyle name="메모 22 5 4 2" xfId="31567" xr:uid="{00000000-0005-0000-0000-0000BD310000}"/>
    <cellStyle name="메모 22 5 5" xfId="6355" xr:uid="{00000000-0005-0000-0000-0000BE310000}"/>
    <cellStyle name="메모 22 5 5 2" xfId="31568" xr:uid="{00000000-0005-0000-0000-0000BF310000}"/>
    <cellStyle name="메모 22 5 6" xfId="6356" xr:uid="{00000000-0005-0000-0000-0000C0310000}"/>
    <cellStyle name="메모 22 5 6 2" xfId="31569" xr:uid="{00000000-0005-0000-0000-0000C1310000}"/>
    <cellStyle name="메모 22 5 7" xfId="31560" xr:uid="{00000000-0005-0000-0000-0000C2310000}"/>
    <cellStyle name="메모 22 6" xfId="6357" xr:uid="{00000000-0005-0000-0000-0000C3310000}"/>
    <cellStyle name="메모 22 6 2" xfId="6358" xr:uid="{00000000-0005-0000-0000-0000C4310000}"/>
    <cellStyle name="메모 22 6 2 2" xfId="6359" xr:uid="{00000000-0005-0000-0000-0000C5310000}"/>
    <cellStyle name="메모 22 6 2 2 2" xfId="31572" xr:uid="{00000000-0005-0000-0000-0000C6310000}"/>
    <cellStyle name="메모 22 6 2 3" xfId="6360" xr:uid="{00000000-0005-0000-0000-0000C7310000}"/>
    <cellStyle name="메모 22 6 2 3 2" xfId="31573" xr:uid="{00000000-0005-0000-0000-0000C8310000}"/>
    <cellStyle name="메모 22 6 2 4" xfId="6361" xr:uid="{00000000-0005-0000-0000-0000C9310000}"/>
    <cellStyle name="메모 22 6 2 4 2" xfId="31574" xr:uid="{00000000-0005-0000-0000-0000CA310000}"/>
    <cellStyle name="메모 22 6 2 5" xfId="6362" xr:uid="{00000000-0005-0000-0000-0000CB310000}"/>
    <cellStyle name="메모 22 6 2 5 2" xfId="31575" xr:uid="{00000000-0005-0000-0000-0000CC310000}"/>
    <cellStyle name="메모 22 6 2 6" xfId="31571" xr:uid="{00000000-0005-0000-0000-0000CD310000}"/>
    <cellStyle name="메모 22 6 3" xfId="6363" xr:uid="{00000000-0005-0000-0000-0000CE310000}"/>
    <cellStyle name="메모 22 6 3 2" xfId="31576" xr:uid="{00000000-0005-0000-0000-0000CF310000}"/>
    <cellStyle name="메모 22 6 4" xfId="6364" xr:uid="{00000000-0005-0000-0000-0000D0310000}"/>
    <cellStyle name="메모 22 6 4 2" xfId="31577" xr:uid="{00000000-0005-0000-0000-0000D1310000}"/>
    <cellStyle name="메모 22 6 5" xfId="6365" xr:uid="{00000000-0005-0000-0000-0000D2310000}"/>
    <cellStyle name="메모 22 6 5 2" xfId="31578" xr:uid="{00000000-0005-0000-0000-0000D3310000}"/>
    <cellStyle name="메모 22 6 6" xfId="6366" xr:uid="{00000000-0005-0000-0000-0000D4310000}"/>
    <cellStyle name="메모 22 6 6 2" xfId="31579" xr:uid="{00000000-0005-0000-0000-0000D5310000}"/>
    <cellStyle name="메모 22 6 7" xfId="31570" xr:uid="{00000000-0005-0000-0000-0000D6310000}"/>
    <cellStyle name="메모 22 7" xfId="6367" xr:uid="{00000000-0005-0000-0000-0000D7310000}"/>
    <cellStyle name="메모 22 7 2" xfId="6368" xr:uid="{00000000-0005-0000-0000-0000D8310000}"/>
    <cellStyle name="메모 22 7 2 2" xfId="6369" xr:uid="{00000000-0005-0000-0000-0000D9310000}"/>
    <cellStyle name="메모 22 7 2 2 2" xfId="31582" xr:uid="{00000000-0005-0000-0000-0000DA310000}"/>
    <cellStyle name="메모 22 7 2 3" xfId="6370" xr:uid="{00000000-0005-0000-0000-0000DB310000}"/>
    <cellStyle name="메모 22 7 2 3 2" xfId="31583" xr:uid="{00000000-0005-0000-0000-0000DC310000}"/>
    <cellStyle name="메모 22 7 2 4" xfId="6371" xr:uid="{00000000-0005-0000-0000-0000DD310000}"/>
    <cellStyle name="메모 22 7 2 4 2" xfId="31584" xr:uid="{00000000-0005-0000-0000-0000DE310000}"/>
    <cellStyle name="메모 22 7 2 5" xfId="6372" xr:uid="{00000000-0005-0000-0000-0000DF310000}"/>
    <cellStyle name="메모 22 7 2 5 2" xfId="31585" xr:uid="{00000000-0005-0000-0000-0000E0310000}"/>
    <cellStyle name="메모 22 7 2 6" xfId="31581" xr:uid="{00000000-0005-0000-0000-0000E1310000}"/>
    <cellStyle name="메모 22 7 3" xfId="6373" xr:uid="{00000000-0005-0000-0000-0000E2310000}"/>
    <cellStyle name="메모 22 7 3 2" xfId="31586" xr:uid="{00000000-0005-0000-0000-0000E3310000}"/>
    <cellStyle name="메모 22 7 4" xfId="6374" xr:uid="{00000000-0005-0000-0000-0000E4310000}"/>
    <cellStyle name="메모 22 7 4 2" xfId="31587" xr:uid="{00000000-0005-0000-0000-0000E5310000}"/>
    <cellStyle name="메모 22 7 5" xfId="6375" xr:uid="{00000000-0005-0000-0000-0000E6310000}"/>
    <cellStyle name="메모 22 7 5 2" xfId="31588" xr:uid="{00000000-0005-0000-0000-0000E7310000}"/>
    <cellStyle name="메모 22 7 6" xfId="6376" xr:uid="{00000000-0005-0000-0000-0000E8310000}"/>
    <cellStyle name="메모 22 7 6 2" xfId="31589" xr:uid="{00000000-0005-0000-0000-0000E9310000}"/>
    <cellStyle name="메모 22 7 7" xfId="31580" xr:uid="{00000000-0005-0000-0000-0000EA310000}"/>
    <cellStyle name="메모 22 8" xfId="6377" xr:uid="{00000000-0005-0000-0000-0000EB310000}"/>
    <cellStyle name="메모 22 8 2" xfId="6378" xr:uid="{00000000-0005-0000-0000-0000EC310000}"/>
    <cellStyle name="메모 22 8 2 2" xfId="6379" xr:uid="{00000000-0005-0000-0000-0000ED310000}"/>
    <cellStyle name="메모 22 8 2 2 2" xfId="31592" xr:uid="{00000000-0005-0000-0000-0000EE310000}"/>
    <cellStyle name="메모 22 8 2 3" xfId="6380" xr:uid="{00000000-0005-0000-0000-0000EF310000}"/>
    <cellStyle name="메모 22 8 2 3 2" xfId="31593" xr:uid="{00000000-0005-0000-0000-0000F0310000}"/>
    <cellStyle name="메모 22 8 2 4" xfId="6381" xr:uid="{00000000-0005-0000-0000-0000F1310000}"/>
    <cellStyle name="메모 22 8 2 4 2" xfId="31594" xr:uid="{00000000-0005-0000-0000-0000F2310000}"/>
    <cellStyle name="메모 22 8 2 5" xfId="6382" xr:uid="{00000000-0005-0000-0000-0000F3310000}"/>
    <cellStyle name="메모 22 8 2 5 2" xfId="31595" xr:uid="{00000000-0005-0000-0000-0000F4310000}"/>
    <cellStyle name="메모 22 8 2 6" xfId="31591" xr:uid="{00000000-0005-0000-0000-0000F5310000}"/>
    <cellStyle name="메모 22 8 3" xfId="6383" xr:uid="{00000000-0005-0000-0000-0000F6310000}"/>
    <cellStyle name="메모 22 8 3 2" xfId="31596" xr:uid="{00000000-0005-0000-0000-0000F7310000}"/>
    <cellStyle name="메모 22 8 4" xfId="6384" xr:uid="{00000000-0005-0000-0000-0000F8310000}"/>
    <cellStyle name="메모 22 8 4 2" xfId="31597" xr:uid="{00000000-0005-0000-0000-0000F9310000}"/>
    <cellStyle name="메모 22 8 5" xfId="6385" xr:uid="{00000000-0005-0000-0000-0000FA310000}"/>
    <cellStyle name="메모 22 8 5 2" xfId="31598" xr:uid="{00000000-0005-0000-0000-0000FB310000}"/>
    <cellStyle name="메모 22 8 6" xfId="6386" xr:uid="{00000000-0005-0000-0000-0000FC310000}"/>
    <cellStyle name="메모 22 8 6 2" xfId="31599" xr:uid="{00000000-0005-0000-0000-0000FD310000}"/>
    <cellStyle name="메모 22 8 7" xfId="31590" xr:uid="{00000000-0005-0000-0000-0000FE310000}"/>
    <cellStyle name="메모 22 9" xfId="6387" xr:uid="{00000000-0005-0000-0000-0000FF310000}"/>
    <cellStyle name="메모 22 9 2" xfId="6388" xr:uid="{00000000-0005-0000-0000-000000320000}"/>
    <cellStyle name="메모 22 9 2 2" xfId="31601" xr:uid="{00000000-0005-0000-0000-000001320000}"/>
    <cellStyle name="메모 22 9 3" xfId="6389" xr:uid="{00000000-0005-0000-0000-000002320000}"/>
    <cellStyle name="메모 22 9 3 2" xfId="31602" xr:uid="{00000000-0005-0000-0000-000003320000}"/>
    <cellStyle name="메모 22 9 4" xfId="6390" xr:uid="{00000000-0005-0000-0000-000004320000}"/>
    <cellStyle name="메모 22 9 4 2" xfId="31603" xr:uid="{00000000-0005-0000-0000-000005320000}"/>
    <cellStyle name="메모 22 9 5" xfId="6391" xr:uid="{00000000-0005-0000-0000-000006320000}"/>
    <cellStyle name="메모 22 9 5 2" xfId="31604" xr:uid="{00000000-0005-0000-0000-000007320000}"/>
    <cellStyle name="메모 22 9 6" xfId="31600" xr:uid="{00000000-0005-0000-0000-000008320000}"/>
    <cellStyle name="메모 23" xfId="6392" xr:uid="{00000000-0005-0000-0000-000009320000}"/>
    <cellStyle name="메모 23 10" xfId="6393" xr:uid="{00000000-0005-0000-0000-00000A320000}"/>
    <cellStyle name="메모 23 10 2" xfId="6394" xr:uid="{00000000-0005-0000-0000-00000B320000}"/>
    <cellStyle name="메모 23 10 2 2" xfId="31607" xr:uid="{00000000-0005-0000-0000-00000C320000}"/>
    <cellStyle name="메모 23 10 3" xfId="31606" xr:uid="{00000000-0005-0000-0000-00000D320000}"/>
    <cellStyle name="메모 23 11" xfId="6395" xr:uid="{00000000-0005-0000-0000-00000E320000}"/>
    <cellStyle name="메모 23 11 2" xfId="6396" xr:uid="{00000000-0005-0000-0000-00000F320000}"/>
    <cellStyle name="메모 23 11 2 2" xfId="31609" xr:uid="{00000000-0005-0000-0000-000010320000}"/>
    <cellStyle name="메모 23 11 3" xfId="31608" xr:uid="{00000000-0005-0000-0000-000011320000}"/>
    <cellStyle name="메모 23 12" xfId="6397" xr:uid="{00000000-0005-0000-0000-000012320000}"/>
    <cellStyle name="메모 23 12 2" xfId="6398" xr:uid="{00000000-0005-0000-0000-000013320000}"/>
    <cellStyle name="메모 23 12 2 2" xfId="31611" xr:uid="{00000000-0005-0000-0000-000014320000}"/>
    <cellStyle name="메모 23 12 3" xfId="31610" xr:uid="{00000000-0005-0000-0000-000015320000}"/>
    <cellStyle name="메모 23 13" xfId="6399" xr:uid="{00000000-0005-0000-0000-000016320000}"/>
    <cellStyle name="메모 23 13 2" xfId="31612" xr:uid="{00000000-0005-0000-0000-000017320000}"/>
    <cellStyle name="메모 23 14" xfId="31605" xr:uid="{00000000-0005-0000-0000-000018320000}"/>
    <cellStyle name="메모 23 2" xfId="6400" xr:uid="{00000000-0005-0000-0000-000019320000}"/>
    <cellStyle name="메모 23 2 2" xfId="6401" xr:uid="{00000000-0005-0000-0000-00001A320000}"/>
    <cellStyle name="메모 23 2 2 2" xfId="6402" xr:uid="{00000000-0005-0000-0000-00001B320000}"/>
    <cellStyle name="메모 23 2 2 2 2" xfId="6403" xr:uid="{00000000-0005-0000-0000-00001C320000}"/>
    <cellStyle name="메모 23 2 2 2 2 2" xfId="31616" xr:uid="{00000000-0005-0000-0000-00001D320000}"/>
    <cellStyle name="메모 23 2 2 2 3" xfId="6404" xr:uid="{00000000-0005-0000-0000-00001E320000}"/>
    <cellStyle name="메모 23 2 2 2 3 2" xfId="31617" xr:uid="{00000000-0005-0000-0000-00001F320000}"/>
    <cellStyle name="메모 23 2 2 2 4" xfId="6405" xr:uid="{00000000-0005-0000-0000-000020320000}"/>
    <cellStyle name="메모 23 2 2 2 4 2" xfId="31618" xr:uid="{00000000-0005-0000-0000-000021320000}"/>
    <cellStyle name="메모 23 2 2 2 5" xfId="6406" xr:uid="{00000000-0005-0000-0000-000022320000}"/>
    <cellStyle name="메모 23 2 2 2 5 2" xfId="31619" xr:uid="{00000000-0005-0000-0000-000023320000}"/>
    <cellStyle name="메모 23 2 2 2 6" xfId="31615" xr:uid="{00000000-0005-0000-0000-000024320000}"/>
    <cellStyle name="메모 23 2 2 3" xfId="6407" xr:uid="{00000000-0005-0000-0000-000025320000}"/>
    <cellStyle name="메모 23 2 2 3 2" xfId="31620" xr:uid="{00000000-0005-0000-0000-000026320000}"/>
    <cellStyle name="메모 23 2 2 4" xfId="6408" xr:uid="{00000000-0005-0000-0000-000027320000}"/>
    <cellStyle name="메모 23 2 2 4 2" xfId="31621" xr:uid="{00000000-0005-0000-0000-000028320000}"/>
    <cellStyle name="메모 23 2 2 5" xfId="6409" xr:uid="{00000000-0005-0000-0000-000029320000}"/>
    <cellStyle name="메모 23 2 2 5 2" xfId="31622" xr:uid="{00000000-0005-0000-0000-00002A320000}"/>
    <cellStyle name="메모 23 2 2 6" xfId="6410" xr:uid="{00000000-0005-0000-0000-00002B320000}"/>
    <cellStyle name="메모 23 2 2 6 2" xfId="31623" xr:uid="{00000000-0005-0000-0000-00002C320000}"/>
    <cellStyle name="메모 23 2 2 7" xfId="31614" xr:uid="{00000000-0005-0000-0000-00002D320000}"/>
    <cellStyle name="메모 23 2 3" xfId="6411" xr:uid="{00000000-0005-0000-0000-00002E320000}"/>
    <cellStyle name="메모 23 2 3 2" xfId="6412" xr:uid="{00000000-0005-0000-0000-00002F320000}"/>
    <cellStyle name="메모 23 2 3 2 2" xfId="31625" xr:uid="{00000000-0005-0000-0000-000030320000}"/>
    <cellStyle name="메모 23 2 3 3" xfId="6413" xr:uid="{00000000-0005-0000-0000-000031320000}"/>
    <cellStyle name="메모 23 2 3 3 2" xfId="31626" xr:uid="{00000000-0005-0000-0000-000032320000}"/>
    <cellStyle name="메모 23 2 3 4" xfId="6414" xr:uid="{00000000-0005-0000-0000-000033320000}"/>
    <cellStyle name="메모 23 2 3 4 2" xfId="31627" xr:uid="{00000000-0005-0000-0000-000034320000}"/>
    <cellStyle name="메모 23 2 3 5" xfId="6415" xr:uid="{00000000-0005-0000-0000-000035320000}"/>
    <cellStyle name="메모 23 2 3 5 2" xfId="31628" xr:uid="{00000000-0005-0000-0000-000036320000}"/>
    <cellStyle name="메모 23 2 3 6" xfId="31624" xr:uid="{00000000-0005-0000-0000-000037320000}"/>
    <cellStyle name="메모 23 2 4" xfId="6416" xr:uid="{00000000-0005-0000-0000-000038320000}"/>
    <cellStyle name="메모 23 2 4 2" xfId="6417" xr:uid="{00000000-0005-0000-0000-000039320000}"/>
    <cellStyle name="메모 23 2 4 2 2" xfId="31630" xr:uid="{00000000-0005-0000-0000-00003A320000}"/>
    <cellStyle name="메모 23 2 4 3" xfId="31629" xr:uid="{00000000-0005-0000-0000-00003B320000}"/>
    <cellStyle name="메모 23 2 5" xfId="6418" xr:uid="{00000000-0005-0000-0000-00003C320000}"/>
    <cellStyle name="메모 23 2 5 2" xfId="6419" xr:uid="{00000000-0005-0000-0000-00003D320000}"/>
    <cellStyle name="메모 23 2 5 2 2" xfId="31632" xr:uid="{00000000-0005-0000-0000-00003E320000}"/>
    <cellStyle name="메모 23 2 5 3" xfId="31631" xr:uid="{00000000-0005-0000-0000-00003F320000}"/>
    <cellStyle name="메모 23 2 6" xfId="6420" xr:uid="{00000000-0005-0000-0000-000040320000}"/>
    <cellStyle name="메모 23 2 6 2" xfId="6421" xr:uid="{00000000-0005-0000-0000-000041320000}"/>
    <cellStyle name="메모 23 2 6 2 2" xfId="31634" xr:uid="{00000000-0005-0000-0000-000042320000}"/>
    <cellStyle name="메모 23 2 6 3" xfId="31633" xr:uid="{00000000-0005-0000-0000-000043320000}"/>
    <cellStyle name="메모 23 2 7" xfId="6422" xr:uid="{00000000-0005-0000-0000-000044320000}"/>
    <cellStyle name="메모 23 2 7 2" xfId="31635" xr:uid="{00000000-0005-0000-0000-000045320000}"/>
    <cellStyle name="메모 23 2 8" xfId="31613" xr:uid="{00000000-0005-0000-0000-000046320000}"/>
    <cellStyle name="메모 23 3" xfId="6423" xr:uid="{00000000-0005-0000-0000-000047320000}"/>
    <cellStyle name="메모 23 3 2" xfId="6424" xr:uid="{00000000-0005-0000-0000-000048320000}"/>
    <cellStyle name="메모 23 3 2 2" xfId="6425" xr:uid="{00000000-0005-0000-0000-000049320000}"/>
    <cellStyle name="메모 23 3 2 2 2" xfId="6426" xr:uid="{00000000-0005-0000-0000-00004A320000}"/>
    <cellStyle name="메모 23 3 2 2 2 2" xfId="31639" xr:uid="{00000000-0005-0000-0000-00004B320000}"/>
    <cellStyle name="메모 23 3 2 2 3" xfId="6427" xr:uid="{00000000-0005-0000-0000-00004C320000}"/>
    <cellStyle name="메모 23 3 2 2 3 2" xfId="31640" xr:uid="{00000000-0005-0000-0000-00004D320000}"/>
    <cellStyle name="메모 23 3 2 2 4" xfId="6428" xr:uid="{00000000-0005-0000-0000-00004E320000}"/>
    <cellStyle name="메모 23 3 2 2 4 2" xfId="31641" xr:uid="{00000000-0005-0000-0000-00004F320000}"/>
    <cellStyle name="메모 23 3 2 2 5" xfId="6429" xr:uid="{00000000-0005-0000-0000-000050320000}"/>
    <cellStyle name="메모 23 3 2 2 5 2" xfId="31642" xr:uid="{00000000-0005-0000-0000-000051320000}"/>
    <cellStyle name="메모 23 3 2 2 6" xfId="31638" xr:uid="{00000000-0005-0000-0000-000052320000}"/>
    <cellStyle name="메모 23 3 2 3" xfId="6430" xr:uid="{00000000-0005-0000-0000-000053320000}"/>
    <cellStyle name="메모 23 3 2 3 2" xfId="31643" xr:uid="{00000000-0005-0000-0000-000054320000}"/>
    <cellStyle name="메모 23 3 2 4" xfId="6431" xr:uid="{00000000-0005-0000-0000-000055320000}"/>
    <cellStyle name="메모 23 3 2 4 2" xfId="31644" xr:uid="{00000000-0005-0000-0000-000056320000}"/>
    <cellStyle name="메모 23 3 2 5" xfId="6432" xr:uid="{00000000-0005-0000-0000-000057320000}"/>
    <cellStyle name="메모 23 3 2 5 2" xfId="31645" xr:uid="{00000000-0005-0000-0000-000058320000}"/>
    <cellStyle name="메모 23 3 2 6" xfId="6433" xr:uid="{00000000-0005-0000-0000-000059320000}"/>
    <cellStyle name="메모 23 3 2 6 2" xfId="31646" xr:uid="{00000000-0005-0000-0000-00005A320000}"/>
    <cellStyle name="메모 23 3 2 7" xfId="31637" xr:uid="{00000000-0005-0000-0000-00005B320000}"/>
    <cellStyle name="메모 23 3 3" xfId="6434" xr:uid="{00000000-0005-0000-0000-00005C320000}"/>
    <cellStyle name="메모 23 3 3 2" xfId="6435" xr:uid="{00000000-0005-0000-0000-00005D320000}"/>
    <cellStyle name="메모 23 3 3 2 2" xfId="31648" xr:uid="{00000000-0005-0000-0000-00005E320000}"/>
    <cellStyle name="메모 23 3 3 3" xfId="6436" xr:uid="{00000000-0005-0000-0000-00005F320000}"/>
    <cellStyle name="메모 23 3 3 3 2" xfId="31649" xr:uid="{00000000-0005-0000-0000-000060320000}"/>
    <cellStyle name="메모 23 3 3 4" xfId="6437" xr:uid="{00000000-0005-0000-0000-000061320000}"/>
    <cellStyle name="메모 23 3 3 4 2" xfId="31650" xr:uid="{00000000-0005-0000-0000-000062320000}"/>
    <cellStyle name="메모 23 3 3 5" xfId="6438" xr:uid="{00000000-0005-0000-0000-000063320000}"/>
    <cellStyle name="메모 23 3 3 5 2" xfId="31651" xr:uid="{00000000-0005-0000-0000-000064320000}"/>
    <cellStyle name="메모 23 3 3 6" xfId="31647" xr:uid="{00000000-0005-0000-0000-000065320000}"/>
    <cellStyle name="메모 23 3 4" xfId="6439" xr:uid="{00000000-0005-0000-0000-000066320000}"/>
    <cellStyle name="메모 23 3 4 2" xfId="6440" xr:uid="{00000000-0005-0000-0000-000067320000}"/>
    <cellStyle name="메모 23 3 4 2 2" xfId="31653" xr:uid="{00000000-0005-0000-0000-000068320000}"/>
    <cellStyle name="메모 23 3 4 3" xfId="31652" xr:uid="{00000000-0005-0000-0000-000069320000}"/>
    <cellStyle name="메모 23 3 5" xfId="6441" xr:uid="{00000000-0005-0000-0000-00006A320000}"/>
    <cellStyle name="메모 23 3 5 2" xfId="6442" xr:uid="{00000000-0005-0000-0000-00006B320000}"/>
    <cellStyle name="메모 23 3 5 2 2" xfId="31655" xr:uid="{00000000-0005-0000-0000-00006C320000}"/>
    <cellStyle name="메모 23 3 5 3" xfId="31654" xr:uid="{00000000-0005-0000-0000-00006D320000}"/>
    <cellStyle name="메모 23 3 6" xfId="6443" xr:uid="{00000000-0005-0000-0000-00006E320000}"/>
    <cellStyle name="메모 23 3 6 2" xfId="6444" xr:uid="{00000000-0005-0000-0000-00006F320000}"/>
    <cellStyle name="메모 23 3 6 2 2" xfId="31657" xr:uid="{00000000-0005-0000-0000-000070320000}"/>
    <cellStyle name="메모 23 3 6 3" xfId="31656" xr:uid="{00000000-0005-0000-0000-000071320000}"/>
    <cellStyle name="메모 23 3 7" xfId="6445" xr:uid="{00000000-0005-0000-0000-000072320000}"/>
    <cellStyle name="메모 23 3 7 2" xfId="31658" xr:uid="{00000000-0005-0000-0000-000073320000}"/>
    <cellStyle name="메모 23 3 8" xfId="31636" xr:uid="{00000000-0005-0000-0000-000074320000}"/>
    <cellStyle name="메모 23 4" xfId="6446" xr:uid="{00000000-0005-0000-0000-000075320000}"/>
    <cellStyle name="메모 23 4 2" xfId="6447" xr:uid="{00000000-0005-0000-0000-000076320000}"/>
    <cellStyle name="메모 23 4 2 2" xfId="6448" xr:uid="{00000000-0005-0000-0000-000077320000}"/>
    <cellStyle name="메모 23 4 2 2 2" xfId="31661" xr:uid="{00000000-0005-0000-0000-000078320000}"/>
    <cellStyle name="메모 23 4 2 3" xfId="6449" xr:uid="{00000000-0005-0000-0000-000079320000}"/>
    <cellStyle name="메모 23 4 2 3 2" xfId="31662" xr:uid="{00000000-0005-0000-0000-00007A320000}"/>
    <cellStyle name="메모 23 4 2 4" xfId="6450" xr:uid="{00000000-0005-0000-0000-00007B320000}"/>
    <cellStyle name="메모 23 4 2 4 2" xfId="31663" xr:uid="{00000000-0005-0000-0000-00007C320000}"/>
    <cellStyle name="메모 23 4 2 5" xfId="6451" xr:uid="{00000000-0005-0000-0000-00007D320000}"/>
    <cellStyle name="메모 23 4 2 5 2" xfId="31664" xr:uid="{00000000-0005-0000-0000-00007E320000}"/>
    <cellStyle name="메모 23 4 2 6" xfId="31660" xr:uid="{00000000-0005-0000-0000-00007F320000}"/>
    <cellStyle name="메모 23 4 3" xfId="6452" xr:uid="{00000000-0005-0000-0000-000080320000}"/>
    <cellStyle name="메모 23 4 3 2" xfId="31665" xr:uid="{00000000-0005-0000-0000-000081320000}"/>
    <cellStyle name="메모 23 4 4" xfId="6453" xr:uid="{00000000-0005-0000-0000-000082320000}"/>
    <cellStyle name="메모 23 4 4 2" xfId="31666" xr:uid="{00000000-0005-0000-0000-000083320000}"/>
    <cellStyle name="메모 23 4 5" xfId="6454" xr:uid="{00000000-0005-0000-0000-000084320000}"/>
    <cellStyle name="메모 23 4 5 2" xfId="31667" xr:uid="{00000000-0005-0000-0000-000085320000}"/>
    <cellStyle name="메모 23 4 6" xfId="6455" xr:uid="{00000000-0005-0000-0000-000086320000}"/>
    <cellStyle name="메모 23 4 6 2" xfId="31668" xr:uid="{00000000-0005-0000-0000-000087320000}"/>
    <cellStyle name="메모 23 4 7" xfId="31659" xr:uid="{00000000-0005-0000-0000-000088320000}"/>
    <cellStyle name="메모 23 5" xfId="6456" xr:uid="{00000000-0005-0000-0000-000089320000}"/>
    <cellStyle name="메모 23 5 2" xfId="6457" xr:uid="{00000000-0005-0000-0000-00008A320000}"/>
    <cellStyle name="메모 23 5 2 2" xfId="6458" xr:uid="{00000000-0005-0000-0000-00008B320000}"/>
    <cellStyle name="메모 23 5 2 2 2" xfId="31671" xr:uid="{00000000-0005-0000-0000-00008C320000}"/>
    <cellStyle name="메모 23 5 2 3" xfId="6459" xr:uid="{00000000-0005-0000-0000-00008D320000}"/>
    <cellStyle name="메모 23 5 2 3 2" xfId="31672" xr:uid="{00000000-0005-0000-0000-00008E320000}"/>
    <cellStyle name="메모 23 5 2 4" xfId="6460" xr:uid="{00000000-0005-0000-0000-00008F320000}"/>
    <cellStyle name="메모 23 5 2 4 2" xfId="31673" xr:uid="{00000000-0005-0000-0000-000090320000}"/>
    <cellStyle name="메모 23 5 2 5" xfId="6461" xr:uid="{00000000-0005-0000-0000-000091320000}"/>
    <cellStyle name="메모 23 5 2 5 2" xfId="31674" xr:uid="{00000000-0005-0000-0000-000092320000}"/>
    <cellStyle name="메모 23 5 2 6" xfId="31670" xr:uid="{00000000-0005-0000-0000-000093320000}"/>
    <cellStyle name="메모 23 5 3" xfId="6462" xr:uid="{00000000-0005-0000-0000-000094320000}"/>
    <cellStyle name="메모 23 5 3 2" xfId="31675" xr:uid="{00000000-0005-0000-0000-000095320000}"/>
    <cellStyle name="메모 23 5 4" xfId="6463" xr:uid="{00000000-0005-0000-0000-000096320000}"/>
    <cellStyle name="메모 23 5 4 2" xfId="31676" xr:uid="{00000000-0005-0000-0000-000097320000}"/>
    <cellStyle name="메모 23 5 5" xfId="6464" xr:uid="{00000000-0005-0000-0000-000098320000}"/>
    <cellStyle name="메모 23 5 5 2" xfId="31677" xr:uid="{00000000-0005-0000-0000-000099320000}"/>
    <cellStyle name="메모 23 5 6" xfId="6465" xr:uid="{00000000-0005-0000-0000-00009A320000}"/>
    <cellStyle name="메모 23 5 6 2" xfId="31678" xr:uid="{00000000-0005-0000-0000-00009B320000}"/>
    <cellStyle name="메모 23 5 7" xfId="31669" xr:uid="{00000000-0005-0000-0000-00009C320000}"/>
    <cellStyle name="메모 23 6" xfId="6466" xr:uid="{00000000-0005-0000-0000-00009D320000}"/>
    <cellStyle name="메모 23 6 2" xfId="6467" xr:uid="{00000000-0005-0000-0000-00009E320000}"/>
    <cellStyle name="메모 23 6 2 2" xfId="6468" xr:uid="{00000000-0005-0000-0000-00009F320000}"/>
    <cellStyle name="메모 23 6 2 2 2" xfId="31681" xr:uid="{00000000-0005-0000-0000-0000A0320000}"/>
    <cellStyle name="메모 23 6 2 3" xfId="6469" xr:uid="{00000000-0005-0000-0000-0000A1320000}"/>
    <cellStyle name="메모 23 6 2 3 2" xfId="31682" xr:uid="{00000000-0005-0000-0000-0000A2320000}"/>
    <cellStyle name="메모 23 6 2 4" xfId="6470" xr:uid="{00000000-0005-0000-0000-0000A3320000}"/>
    <cellStyle name="메모 23 6 2 4 2" xfId="31683" xr:uid="{00000000-0005-0000-0000-0000A4320000}"/>
    <cellStyle name="메모 23 6 2 5" xfId="6471" xr:uid="{00000000-0005-0000-0000-0000A5320000}"/>
    <cellStyle name="메모 23 6 2 5 2" xfId="31684" xr:uid="{00000000-0005-0000-0000-0000A6320000}"/>
    <cellStyle name="메모 23 6 2 6" xfId="31680" xr:uid="{00000000-0005-0000-0000-0000A7320000}"/>
    <cellStyle name="메모 23 6 3" xfId="6472" xr:uid="{00000000-0005-0000-0000-0000A8320000}"/>
    <cellStyle name="메모 23 6 3 2" xfId="31685" xr:uid="{00000000-0005-0000-0000-0000A9320000}"/>
    <cellStyle name="메모 23 6 4" xfId="6473" xr:uid="{00000000-0005-0000-0000-0000AA320000}"/>
    <cellStyle name="메모 23 6 4 2" xfId="31686" xr:uid="{00000000-0005-0000-0000-0000AB320000}"/>
    <cellStyle name="메모 23 6 5" xfId="6474" xr:uid="{00000000-0005-0000-0000-0000AC320000}"/>
    <cellStyle name="메모 23 6 5 2" xfId="31687" xr:uid="{00000000-0005-0000-0000-0000AD320000}"/>
    <cellStyle name="메모 23 6 6" xfId="6475" xr:uid="{00000000-0005-0000-0000-0000AE320000}"/>
    <cellStyle name="메모 23 6 6 2" xfId="31688" xr:uid="{00000000-0005-0000-0000-0000AF320000}"/>
    <cellStyle name="메모 23 6 7" xfId="31679" xr:uid="{00000000-0005-0000-0000-0000B0320000}"/>
    <cellStyle name="메모 23 7" xfId="6476" xr:uid="{00000000-0005-0000-0000-0000B1320000}"/>
    <cellStyle name="메모 23 7 2" xfId="6477" xr:uid="{00000000-0005-0000-0000-0000B2320000}"/>
    <cellStyle name="메모 23 7 2 2" xfId="6478" xr:uid="{00000000-0005-0000-0000-0000B3320000}"/>
    <cellStyle name="메모 23 7 2 2 2" xfId="31691" xr:uid="{00000000-0005-0000-0000-0000B4320000}"/>
    <cellStyle name="메모 23 7 2 3" xfId="6479" xr:uid="{00000000-0005-0000-0000-0000B5320000}"/>
    <cellStyle name="메모 23 7 2 3 2" xfId="31692" xr:uid="{00000000-0005-0000-0000-0000B6320000}"/>
    <cellStyle name="메모 23 7 2 4" xfId="6480" xr:uid="{00000000-0005-0000-0000-0000B7320000}"/>
    <cellStyle name="메모 23 7 2 4 2" xfId="31693" xr:uid="{00000000-0005-0000-0000-0000B8320000}"/>
    <cellStyle name="메모 23 7 2 5" xfId="6481" xr:uid="{00000000-0005-0000-0000-0000B9320000}"/>
    <cellStyle name="메모 23 7 2 5 2" xfId="31694" xr:uid="{00000000-0005-0000-0000-0000BA320000}"/>
    <cellStyle name="메모 23 7 2 6" xfId="31690" xr:uid="{00000000-0005-0000-0000-0000BB320000}"/>
    <cellStyle name="메모 23 7 3" xfId="6482" xr:uid="{00000000-0005-0000-0000-0000BC320000}"/>
    <cellStyle name="메모 23 7 3 2" xfId="31695" xr:uid="{00000000-0005-0000-0000-0000BD320000}"/>
    <cellStyle name="메모 23 7 4" xfId="6483" xr:uid="{00000000-0005-0000-0000-0000BE320000}"/>
    <cellStyle name="메모 23 7 4 2" xfId="31696" xr:uid="{00000000-0005-0000-0000-0000BF320000}"/>
    <cellStyle name="메모 23 7 5" xfId="6484" xr:uid="{00000000-0005-0000-0000-0000C0320000}"/>
    <cellStyle name="메모 23 7 5 2" xfId="31697" xr:uid="{00000000-0005-0000-0000-0000C1320000}"/>
    <cellStyle name="메모 23 7 6" xfId="6485" xr:uid="{00000000-0005-0000-0000-0000C2320000}"/>
    <cellStyle name="메모 23 7 6 2" xfId="31698" xr:uid="{00000000-0005-0000-0000-0000C3320000}"/>
    <cellStyle name="메모 23 7 7" xfId="31689" xr:uid="{00000000-0005-0000-0000-0000C4320000}"/>
    <cellStyle name="메모 23 8" xfId="6486" xr:uid="{00000000-0005-0000-0000-0000C5320000}"/>
    <cellStyle name="메모 23 8 2" xfId="6487" xr:uid="{00000000-0005-0000-0000-0000C6320000}"/>
    <cellStyle name="메모 23 8 2 2" xfId="6488" xr:uid="{00000000-0005-0000-0000-0000C7320000}"/>
    <cellStyle name="메모 23 8 2 2 2" xfId="31701" xr:uid="{00000000-0005-0000-0000-0000C8320000}"/>
    <cellStyle name="메모 23 8 2 3" xfId="6489" xr:uid="{00000000-0005-0000-0000-0000C9320000}"/>
    <cellStyle name="메모 23 8 2 3 2" xfId="31702" xr:uid="{00000000-0005-0000-0000-0000CA320000}"/>
    <cellStyle name="메모 23 8 2 4" xfId="6490" xr:uid="{00000000-0005-0000-0000-0000CB320000}"/>
    <cellStyle name="메모 23 8 2 4 2" xfId="31703" xr:uid="{00000000-0005-0000-0000-0000CC320000}"/>
    <cellStyle name="메모 23 8 2 5" xfId="6491" xr:uid="{00000000-0005-0000-0000-0000CD320000}"/>
    <cellStyle name="메모 23 8 2 5 2" xfId="31704" xr:uid="{00000000-0005-0000-0000-0000CE320000}"/>
    <cellStyle name="메모 23 8 2 6" xfId="31700" xr:uid="{00000000-0005-0000-0000-0000CF320000}"/>
    <cellStyle name="메모 23 8 3" xfId="6492" xr:uid="{00000000-0005-0000-0000-0000D0320000}"/>
    <cellStyle name="메모 23 8 3 2" xfId="31705" xr:uid="{00000000-0005-0000-0000-0000D1320000}"/>
    <cellStyle name="메모 23 8 4" xfId="6493" xr:uid="{00000000-0005-0000-0000-0000D2320000}"/>
    <cellStyle name="메모 23 8 4 2" xfId="31706" xr:uid="{00000000-0005-0000-0000-0000D3320000}"/>
    <cellStyle name="메모 23 8 5" xfId="6494" xr:uid="{00000000-0005-0000-0000-0000D4320000}"/>
    <cellStyle name="메모 23 8 5 2" xfId="31707" xr:uid="{00000000-0005-0000-0000-0000D5320000}"/>
    <cellStyle name="메모 23 8 6" xfId="6495" xr:uid="{00000000-0005-0000-0000-0000D6320000}"/>
    <cellStyle name="메모 23 8 6 2" xfId="31708" xr:uid="{00000000-0005-0000-0000-0000D7320000}"/>
    <cellStyle name="메모 23 8 7" xfId="31699" xr:uid="{00000000-0005-0000-0000-0000D8320000}"/>
    <cellStyle name="메모 23 9" xfId="6496" xr:uid="{00000000-0005-0000-0000-0000D9320000}"/>
    <cellStyle name="메모 23 9 2" xfId="6497" xr:uid="{00000000-0005-0000-0000-0000DA320000}"/>
    <cellStyle name="메모 23 9 2 2" xfId="31710" xr:uid="{00000000-0005-0000-0000-0000DB320000}"/>
    <cellStyle name="메모 23 9 3" xfId="6498" xr:uid="{00000000-0005-0000-0000-0000DC320000}"/>
    <cellStyle name="메모 23 9 3 2" xfId="31711" xr:uid="{00000000-0005-0000-0000-0000DD320000}"/>
    <cellStyle name="메모 23 9 4" xfId="6499" xr:uid="{00000000-0005-0000-0000-0000DE320000}"/>
    <cellStyle name="메모 23 9 4 2" xfId="31712" xr:uid="{00000000-0005-0000-0000-0000DF320000}"/>
    <cellStyle name="메모 23 9 5" xfId="6500" xr:uid="{00000000-0005-0000-0000-0000E0320000}"/>
    <cellStyle name="메모 23 9 5 2" xfId="31713" xr:uid="{00000000-0005-0000-0000-0000E1320000}"/>
    <cellStyle name="메모 23 9 6" xfId="31709" xr:uid="{00000000-0005-0000-0000-0000E2320000}"/>
    <cellStyle name="메모 24" xfId="6501" xr:uid="{00000000-0005-0000-0000-0000E3320000}"/>
    <cellStyle name="메모 24 10" xfId="6502" xr:uid="{00000000-0005-0000-0000-0000E4320000}"/>
    <cellStyle name="메모 24 10 2" xfId="6503" xr:uid="{00000000-0005-0000-0000-0000E5320000}"/>
    <cellStyle name="메모 24 10 2 2" xfId="31716" xr:uid="{00000000-0005-0000-0000-0000E6320000}"/>
    <cellStyle name="메모 24 10 3" xfId="31715" xr:uid="{00000000-0005-0000-0000-0000E7320000}"/>
    <cellStyle name="메모 24 11" xfId="6504" xr:uid="{00000000-0005-0000-0000-0000E8320000}"/>
    <cellStyle name="메모 24 11 2" xfId="6505" xr:uid="{00000000-0005-0000-0000-0000E9320000}"/>
    <cellStyle name="메모 24 11 2 2" xfId="31718" xr:uid="{00000000-0005-0000-0000-0000EA320000}"/>
    <cellStyle name="메모 24 11 3" xfId="31717" xr:uid="{00000000-0005-0000-0000-0000EB320000}"/>
    <cellStyle name="메모 24 12" xfId="6506" xr:uid="{00000000-0005-0000-0000-0000EC320000}"/>
    <cellStyle name="메모 24 12 2" xfId="6507" xr:uid="{00000000-0005-0000-0000-0000ED320000}"/>
    <cellStyle name="메모 24 12 2 2" xfId="31720" xr:uid="{00000000-0005-0000-0000-0000EE320000}"/>
    <cellStyle name="메모 24 12 3" xfId="31719" xr:uid="{00000000-0005-0000-0000-0000EF320000}"/>
    <cellStyle name="메모 24 13" xfId="6508" xr:uid="{00000000-0005-0000-0000-0000F0320000}"/>
    <cellStyle name="메모 24 13 2" xfId="31721" xr:uid="{00000000-0005-0000-0000-0000F1320000}"/>
    <cellStyle name="메모 24 14" xfId="31714" xr:uid="{00000000-0005-0000-0000-0000F2320000}"/>
    <cellStyle name="메모 24 2" xfId="6509" xr:uid="{00000000-0005-0000-0000-0000F3320000}"/>
    <cellStyle name="메모 24 2 2" xfId="6510" xr:uid="{00000000-0005-0000-0000-0000F4320000}"/>
    <cellStyle name="메모 24 2 2 2" xfId="6511" xr:uid="{00000000-0005-0000-0000-0000F5320000}"/>
    <cellStyle name="메모 24 2 2 2 2" xfId="6512" xr:uid="{00000000-0005-0000-0000-0000F6320000}"/>
    <cellStyle name="메모 24 2 2 2 2 2" xfId="31725" xr:uid="{00000000-0005-0000-0000-0000F7320000}"/>
    <cellStyle name="메모 24 2 2 2 3" xfId="6513" xr:uid="{00000000-0005-0000-0000-0000F8320000}"/>
    <cellStyle name="메모 24 2 2 2 3 2" xfId="31726" xr:uid="{00000000-0005-0000-0000-0000F9320000}"/>
    <cellStyle name="메모 24 2 2 2 4" xfId="6514" xr:uid="{00000000-0005-0000-0000-0000FA320000}"/>
    <cellStyle name="메모 24 2 2 2 4 2" xfId="31727" xr:uid="{00000000-0005-0000-0000-0000FB320000}"/>
    <cellStyle name="메모 24 2 2 2 5" xfId="6515" xr:uid="{00000000-0005-0000-0000-0000FC320000}"/>
    <cellStyle name="메모 24 2 2 2 5 2" xfId="31728" xr:uid="{00000000-0005-0000-0000-0000FD320000}"/>
    <cellStyle name="메모 24 2 2 2 6" xfId="31724" xr:uid="{00000000-0005-0000-0000-0000FE320000}"/>
    <cellStyle name="메모 24 2 2 3" xfId="6516" xr:uid="{00000000-0005-0000-0000-0000FF320000}"/>
    <cellStyle name="메모 24 2 2 3 2" xfId="31729" xr:uid="{00000000-0005-0000-0000-000000330000}"/>
    <cellStyle name="메모 24 2 2 4" xfId="6517" xr:uid="{00000000-0005-0000-0000-000001330000}"/>
    <cellStyle name="메모 24 2 2 4 2" xfId="31730" xr:uid="{00000000-0005-0000-0000-000002330000}"/>
    <cellStyle name="메모 24 2 2 5" xfId="6518" xr:uid="{00000000-0005-0000-0000-000003330000}"/>
    <cellStyle name="메모 24 2 2 5 2" xfId="31731" xr:uid="{00000000-0005-0000-0000-000004330000}"/>
    <cellStyle name="메모 24 2 2 6" xfId="6519" xr:uid="{00000000-0005-0000-0000-000005330000}"/>
    <cellStyle name="메모 24 2 2 6 2" xfId="31732" xr:uid="{00000000-0005-0000-0000-000006330000}"/>
    <cellStyle name="메모 24 2 2 7" xfId="31723" xr:uid="{00000000-0005-0000-0000-000007330000}"/>
    <cellStyle name="메모 24 2 3" xfId="6520" xr:uid="{00000000-0005-0000-0000-000008330000}"/>
    <cellStyle name="메모 24 2 3 2" xfId="6521" xr:uid="{00000000-0005-0000-0000-000009330000}"/>
    <cellStyle name="메모 24 2 3 2 2" xfId="31734" xr:uid="{00000000-0005-0000-0000-00000A330000}"/>
    <cellStyle name="메모 24 2 3 3" xfId="6522" xr:uid="{00000000-0005-0000-0000-00000B330000}"/>
    <cellStyle name="메모 24 2 3 3 2" xfId="31735" xr:uid="{00000000-0005-0000-0000-00000C330000}"/>
    <cellStyle name="메모 24 2 3 4" xfId="6523" xr:uid="{00000000-0005-0000-0000-00000D330000}"/>
    <cellStyle name="메모 24 2 3 4 2" xfId="31736" xr:uid="{00000000-0005-0000-0000-00000E330000}"/>
    <cellStyle name="메모 24 2 3 5" xfId="6524" xr:uid="{00000000-0005-0000-0000-00000F330000}"/>
    <cellStyle name="메모 24 2 3 5 2" xfId="31737" xr:uid="{00000000-0005-0000-0000-000010330000}"/>
    <cellStyle name="메모 24 2 3 6" xfId="31733" xr:uid="{00000000-0005-0000-0000-000011330000}"/>
    <cellStyle name="메모 24 2 4" xfId="6525" xr:uid="{00000000-0005-0000-0000-000012330000}"/>
    <cellStyle name="메모 24 2 4 2" xfId="6526" xr:uid="{00000000-0005-0000-0000-000013330000}"/>
    <cellStyle name="메모 24 2 4 2 2" xfId="31739" xr:uid="{00000000-0005-0000-0000-000014330000}"/>
    <cellStyle name="메모 24 2 4 3" xfId="31738" xr:uid="{00000000-0005-0000-0000-000015330000}"/>
    <cellStyle name="메모 24 2 5" xfId="6527" xr:uid="{00000000-0005-0000-0000-000016330000}"/>
    <cellStyle name="메모 24 2 5 2" xfId="6528" xr:uid="{00000000-0005-0000-0000-000017330000}"/>
    <cellStyle name="메모 24 2 5 2 2" xfId="31741" xr:uid="{00000000-0005-0000-0000-000018330000}"/>
    <cellStyle name="메모 24 2 5 3" xfId="31740" xr:uid="{00000000-0005-0000-0000-000019330000}"/>
    <cellStyle name="메모 24 2 6" xfId="6529" xr:uid="{00000000-0005-0000-0000-00001A330000}"/>
    <cellStyle name="메모 24 2 6 2" xfId="6530" xr:uid="{00000000-0005-0000-0000-00001B330000}"/>
    <cellStyle name="메모 24 2 6 2 2" xfId="31743" xr:uid="{00000000-0005-0000-0000-00001C330000}"/>
    <cellStyle name="메모 24 2 6 3" xfId="31742" xr:uid="{00000000-0005-0000-0000-00001D330000}"/>
    <cellStyle name="메모 24 2 7" xfId="6531" xr:uid="{00000000-0005-0000-0000-00001E330000}"/>
    <cellStyle name="메모 24 2 7 2" xfId="31744" xr:uid="{00000000-0005-0000-0000-00001F330000}"/>
    <cellStyle name="메모 24 2 8" xfId="31722" xr:uid="{00000000-0005-0000-0000-000020330000}"/>
    <cellStyle name="메모 24 3" xfId="6532" xr:uid="{00000000-0005-0000-0000-000021330000}"/>
    <cellStyle name="메모 24 3 2" xfId="6533" xr:uid="{00000000-0005-0000-0000-000022330000}"/>
    <cellStyle name="메모 24 3 2 2" xfId="6534" xr:uid="{00000000-0005-0000-0000-000023330000}"/>
    <cellStyle name="메모 24 3 2 2 2" xfId="6535" xr:uid="{00000000-0005-0000-0000-000024330000}"/>
    <cellStyle name="메모 24 3 2 2 2 2" xfId="31748" xr:uid="{00000000-0005-0000-0000-000025330000}"/>
    <cellStyle name="메모 24 3 2 2 3" xfId="6536" xr:uid="{00000000-0005-0000-0000-000026330000}"/>
    <cellStyle name="메모 24 3 2 2 3 2" xfId="31749" xr:uid="{00000000-0005-0000-0000-000027330000}"/>
    <cellStyle name="메모 24 3 2 2 4" xfId="6537" xr:uid="{00000000-0005-0000-0000-000028330000}"/>
    <cellStyle name="메모 24 3 2 2 4 2" xfId="31750" xr:uid="{00000000-0005-0000-0000-000029330000}"/>
    <cellStyle name="메모 24 3 2 2 5" xfId="6538" xr:uid="{00000000-0005-0000-0000-00002A330000}"/>
    <cellStyle name="메모 24 3 2 2 5 2" xfId="31751" xr:uid="{00000000-0005-0000-0000-00002B330000}"/>
    <cellStyle name="메모 24 3 2 2 6" xfId="31747" xr:uid="{00000000-0005-0000-0000-00002C330000}"/>
    <cellStyle name="메모 24 3 2 3" xfId="6539" xr:uid="{00000000-0005-0000-0000-00002D330000}"/>
    <cellStyle name="메모 24 3 2 3 2" xfId="31752" xr:uid="{00000000-0005-0000-0000-00002E330000}"/>
    <cellStyle name="메모 24 3 2 4" xfId="6540" xr:uid="{00000000-0005-0000-0000-00002F330000}"/>
    <cellStyle name="메모 24 3 2 4 2" xfId="31753" xr:uid="{00000000-0005-0000-0000-000030330000}"/>
    <cellStyle name="메모 24 3 2 5" xfId="6541" xr:uid="{00000000-0005-0000-0000-000031330000}"/>
    <cellStyle name="메모 24 3 2 5 2" xfId="31754" xr:uid="{00000000-0005-0000-0000-000032330000}"/>
    <cellStyle name="메모 24 3 2 6" xfId="6542" xr:uid="{00000000-0005-0000-0000-000033330000}"/>
    <cellStyle name="메모 24 3 2 6 2" xfId="31755" xr:uid="{00000000-0005-0000-0000-000034330000}"/>
    <cellStyle name="메모 24 3 2 7" xfId="31746" xr:uid="{00000000-0005-0000-0000-000035330000}"/>
    <cellStyle name="메모 24 3 3" xfId="6543" xr:uid="{00000000-0005-0000-0000-000036330000}"/>
    <cellStyle name="메모 24 3 3 2" xfId="6544" xr:uid="{00000000-0005-0000-0000-000037330000}"/>
    <cellStyle name="메모 24 3 3 2 2" xfId="31757" xr:uid="{00000000-0005-0000-0000-000038330000}"/>
    <cellStyle name="메모 24 3 3 3" xfId="6545" xr:uid="{00000000-0005-0000-0000-000039330000}"/>
    <cellStyle name="메모 24 3 3 3 2" xfId="31758" xr:uid="{00000000-0005-0000-0000-00003A330000}"/>
    <cellStyle name="메모 24 3 3 4" xfId="6546" xr:uid="{00000000-0005-0000-0000-00003B330000}"/>
    <cellStyle name="메모 24 3 3 4 2" xfId="31759" xr:uid="{00000000-0005-0000-0000-00003C330000}"/>
    <cellStyle name="메모 24 3 3 5" xfId="6547" xr:uid="{00000000-0005-0000-0000-00003D330000}"/>
    <cellStyle name="메모 24 3 3 5 2" xfId="31760" xr:uid="{00000000-0005-0000-0000-00003E330000}"/>
    <cellStyle name="메모 24 3 3 6" xfId="31756" xr:uid="{00000000-0005-0000-0000-00003F330000}"/>
    <cellStyle name="메모 24 3 4" xfId="6548" xr:uid="{00000000-0005-0000-0000-000040330000}"/>
    <cellStyle name="메모 24 3 4 2" xfId="6549" xr:uid="{00000000-0005-0000-0000-000041330000}"/>
    <cellStyle name="메모 24 3 4 2 2" xfId="31762" xr:uid="{00000000-0005-0000-0000-000042330000}"/>
    <cellStyle name="메모 24 3 4 3" xfId="31761" xr:uid="{00000000-0005-0000-0000-000043330000}"/>
    <cellStyle name="메모 24 3 5" xfId="6550" xr:uid="{00000000-0005-0000-0000-000044330000}"/>
    <cellStyle name="메모 24 3 5 2" xfId="6551" xr:uid="{00000000-0005-0000-0000-000045330000}"/>
    <cellStyle name="메모 24 3 5 2 2" xfId="31764" xr:uid="{00000000-0005-0000-0000-000046330000}"/>
    <cellStyle name="메모 24 3 5 3" xfId="31763" xr:uid="{00000000-0005-0000-0000-000047330000}"/>
    <cellStyle name="메모 24 3 6" xfId="6552" xr:uid="{00000000-0005-0000-0000-000048330000}"/>
    <cellStyle name="메모 24 3 6 2" xfId="6553" xr:uid="{00000000-0005-0000-0000-000049330000}"/>
    <cellStyle name="메모 24 3 6 2 2" xfId="31766" xr:uid="{00000000-0005-0000-0000-00004A330000}"/>
    <cellStyle name="메모 24 3 6 3" xfId="31765" xr:uid="{00000000-0005-0000-0000-00004B330000}"/>
    <cellStyle name="메모 24 3 7" xfId="6554" xr:uid="{00000000-0005-0000-0000-00004C330000}"/>
    <cellStyle name="메모 24 3 7 2" xfId="31767" xr:uid="{00000000-0005-0000-0000-00004D330000}"/>
    <cellStyle name="메모 24 3 8" xfId="31745" xr:uid="{00000000-0005-0000-0000-00004E330000}"/>
    <cellStyle name="메모 24 4" xfId="6555" xr:uid="{00000000-0005-0000-0000-00004F330000}"/>
    <cellStyle name="메모 24 4 2" xfId="6556" xr:uid="{00000000-0005-0000-0000-000050330000}"/>
    <cellStyle name="메모 24 4 2 2" xfId="6557" xr:uid="{00000000-0005-0000-0000-000051330000}"/>
    <cellStyle name="메모 24 4 2 2 2" xfId="31770" xr:uid="{00000000-0005-0000-0000-000052330000}"/>
    <cellStyle name="메모 24 4 2 3" xfId="6558" xr:uid="{00000000-0005-0000-0000-000053330000}"/>
    <cellStyle name="메모 24 4 2 3 2" xfId="31771" xr:uid="{00000000-0005-0000-0000-000054330000}"/>
    <cellStyle name="메모 24 4 2 4" xfId="6559" xr:uid="{00000000-0005-0000-0000-000055330000}"/>
    <cellStyle name="메모 24 4 2 4 2" xfId="31772" xr:uid="{00000000-0005-0000-0000-000056330000}"/>
    <cellStyle name="메모 24 4 2 5" xfId="6560" xr:uid="{00000000-0005-0000-0000-000057330000}"/>
    <cellStyle name="메모 24 4 2 5 2" xfId="31773" xr:uid="{00000000-0005-0000-0000-000058330000}"/>
    <cellStyle name="메모 24 4 2 6" xfId="31769" xr:uid="{00000000-0005-0000-0000-000059330000}"/>
    <cellStyle name="메모 24 4 3" xfId="6561" xr:uid="{00000000-0005-0000-0000-00005A330000}"/>
    <cellStyle name="메모 24 4 3 2" xfId="31774" xr:uid="{00000000-0005-0000-0000-00005B330000}"/>
    <cellStyle name="메모 24 4 4" xfId="6562" xr:uid="{00000000-0005-0000-0000-00005C330000}"/>
    <cellStyle name="메모 24 4 4 2" xfId="31775" xr:uid="{00000000-0005-0000-0000-00005D330000}"/>
    <cellStyle name="메모 24 4 5" xfId="6563" xr:uid="{00000000-0005-0000-0000-00005E330000}"/>
    <cellStyle name="메모 24 4 5 2" xfId="31776" xr:uid="{00000000-0005-0000-0000-00005F330000}"/>
    <cellStyle name="메모 24 4 6" xfId="6564" xr:uid="{00000000-0005-0000-0000-000060330000}"/>
    <cellStyle name="메모 24 4 6 2" xfId="31777" xr:uid="{00000000-0005-0000-0000-000061330000}"/>
    <cellStyle name="메모 24 4 7" xfId="31768" xr:uid="{00000000-0005-0000-0000-000062330000}"/>
    <cellStyle name="메모 24 5" xfId="6565" xr:uid="{00000000-0005-0000-0000-000063330000}"/>
    <cellStyle name="메모 24 5 2" xfId="6566" xr:uid="{00000000-0005-0000-0000-000064330000}"/>
    <cellStyle name="메모 24 5 2 2" xfId="6567" xr:uid="{00000000-0005-0000-0000-000065330000}"/>
    <cellStyle name="메모 24 5 2 2 2" xfId="31780" xr:uid="{00000000-0005-0000-0000-000066330000}"/>
    <cellStyle name="메모 24 5 2 3" xfId="6568" xr:uid="{00000000-0005-0000-0000-000067330000}"/>
    <cellStyle name="메모 24 5 2 3 2" xfId="31781" xr:uid="{00000000-0005-0000-0000-000068330000}"/>
    <cellStyle name="메모 24 5 2 4" xfId="6569" xr:uid="{00000000-0005-0000-0000-000069330000}"/>
    <cellStyle name="메모 24 5 2 4 2" xfId="31782" xr:uid="{00000000-0005-0000-0000-00006A330000}"/>
    <cellStyle name="메모 24 5 2 5" xfId="6570" xr:uid="{00000000-0005-0000-0000-00006B330000}"/>
    <cellStyle name="메모 24 5 2 5 2" xfId="31783" xr:uid="{00000000-0005-0000-0000-00006C330000}"/>
    <cellStyle name="메모 24 5 2 6" xfId="31779" xr:uid="{00000000-0005-0000-0000-00006D330000}"/>
    <cellStyle name="메모 24 5 3" xfId="6571" xr:uid="{00000000-0005-0000-0000-00006E330000}"/>
    <cellStyle name="메모 24 5 3 2" xfId="31784" xr:uid="{00000000-0005-0000-0000-00006F330000}"/>
    <cellStyle name="메모 24 5 4" xfId="6572" xr:uid="{00000000-0005-0000-0000-000070330000}"/>
    <cellStyle name="메모 24 5 4 2" xfId="31785" xr:uid="{00000000-0005-0000-0000-000071330000}"/>
    <cellStyle name="메모 24 5 5" xfId="6573" xr:uid="{00000000-0005-0000-0000-000072330000}"/>
    <cellStyle name="메모 24 5 5 2" xfId="31786" xr:uid="{00000000-0005-0000-0000-000073330000}"/>
    <cellStyle name="메모 24 5 6" xfId="6574" xr:uid="{00000000-0005-0000-0000-000074330000}"/>
    <cellStyle name="메모 24 5 6 2" xfId="31787" xr:uid="{00000000-0005-0000-0000-000075330000}"/>
    <cellStyle name="메모 24 5 7" xfId="31778" xr:uid="{00000000-0005-0000-0000-000076330000}"/>
    <cellStyle name="메모 24 6" xfId="6575" xr:uid="{00000000-0005-0000-0000-000077330000}"/>
    <cellStyle name="메모 24 6 2" xfId="6576" xr:uid="{00000000-0005-0000-0000-000078330000}"/>
    <cellStyle name="메모 24 6 2 2" xfId="6577" xr:uid="{00000000-0005-0000-0000-000079330000}"/>
    <cellStyle name="메모 24 6 2 2 2" xfId="31790" xr:uid="{00000000-0005-0000-0000-00007A330000}"/>
    <cellStyle name="메모 24 6 2 3" xfId="6578" xr:uid="{00000000-0005-0000-0000-00007B330000}"/>
    <cellStyle name="메모 24 6 2 3 2" xfId="31791" xr:uid="{00000000-0005-0000-0000-00007C330000}"/>
    <cellStyle name="메모 24 6 2 4" xfId="6579" xr:uid="{00000000-0005-0000-0000-00007D330000}"/>
    <cellStyle name="메모 24 6 2 4 2" xfId="31792" xr:uid="{00000000-0005-0000-0000-00007E330000}"/>
    <cellStyle name="메모 24 6 2 5" xfId="6580" xr:uid="{00000000-0005-0000-0000-00007F330000}"/>
    <cellStyle name="메모 24 6 2 5 2" xfId="31793" xr:uid="{00000000-0005-0000-0000-000080330000}"/>
    <cellStyle name="메모 24 6 2 6" xfId="31789" xr:uid="{00000000-0005-0000-0000-000081330000}"/>
    <cellStyle name="메모 24 6 3" xfId="6581" xr:uid="{00000000-0005-0000-0000-000082330000}"/>
    <cellStyle name="메모 24 6 3 2" xfId="31794" xr:uid="{00000000-0005-0000-0000-000083330000}"/>
    <cellStyle name="메모 24 6 4" xfId="6582" xr:uid="{00000000-0005-0000-0000-000084330000}"/>
    <cellStyle name="메모 24 6 4 2" xfId="31795" xr:uid="{00000000-0005-0000-0000-000085330000}"/>
    <cellStyle name="메모 24 6 5" xfId="6583" xr:uid="{00000000-0005-0000-0000-000086330000}"/>
    <cellStyle name="메모 24 6 5 2" xfId="31796" xr:uid="{00000000-0005-0000-0000-000087330000}"/>
    <cellStyle name="메모 24 6 6" xfId="6584" xr:uid="{00000000-0005-0000-0000-000088330000}"/>
    <cellStyle name="메모 24 6 6 2" xfId="31797" xr:uid="{00000000-0005-0000-0000-000089330000}"/>
    <cellStyle name="메모 24 6 7" xfId="31788" xr:uid="{00000000-0005-0000-0000-00008A330000}"/>
    <cellStyle name="메모 24 7" xfId="6585" xr:uid="{00000000-0005-0000-0000-00008B330000}"/>
    <cellStyle name="메모 24 7 2" xfId="6586" xr:uid="{00000000-0005-0000-0000-00008C330000}"/>
    <cellStyle name="메모 24 7 2 2" xfId="6587" xr:uid="{00000000-0005-0000-0000-00008D330000}"/>
    <cellStyle name="메모 24 7 2 2 2" xfId="31800" xr:uid="{00000000-0005-0000-0000-00008E330000}"/>
    <cellStyle name="메모 24 7 2 3" xfId="6588" xr:uid="{00000000-0005-0000-0000-00008F330000}"/>
    <cellStyle name="메모 24 7 2 3 2" xfId="31801" xr:uid="{00000000-0005-0000-0000-000090330000}"/>
    <cellStyle name="메모 24 7 2 4" xfId="6589" xr:uid="{00000000-0005-0000-0000-000091330000}"/>
    <cellStyle name="메모 24 7 2 4 2" xfId="31802" xr:uid="{00000000-0005-0000-0000-000092330000}"/>
    <cellStyle name="메모 24 7 2 5" xfId="6590" xr:uid="{00000000-0005-0000-0000-000093330000}"/>
    <cellStyle name="메모 24 7 2 5 2" xfId="31803" xr:uid="{00000000-0005-0000-0000-000094330000}"/>
    <cellStyle name="메모 24 7 2 6" xfId="31799" xr:uid="{00000000-0005-0000-0000-000095330000}"/>
    <cellStyle name="메모 24 7 3" xfId="6591" xr:uid="{00000000-0005-0000-0000-000096330000}"/>
    <cellStyle name="메모 24 7 3 2" xfId="31804" xr:uid="{00000000-0005-0000-0000-000097330000}"/>
    <cellStyle name="메모 24 7 4" xfId="6592" xr:uid="{00000000-0005-0000-0000-000098330000}"/>
    <cellStyle name="메모 24 7 4 2" xfId="31805" xr:uid="{00000000-0005-0000-0000-000099330000}"/>
    <cellStyle name="메모 24 7 5" xfId="6593" xr:uid="{00000000-0005-0000-0000-00009A330000}"/>
    <cellStyle name="메모 24 7 5 2" xfId="31806" xr:uid="{00000000-0005-0000-0000-00009B330000}"/>
    <cellStyle name="메모 24 7 6" xfId="6594" xr:uid="{00000000-0005-0000-0000-00009C330000}"/>
    <cellStyle name="메모 24 7 6 2" xfId="31807" xr:uid="{00000000-0005-0000-0000-00009D330000}"/>
    <cellStyle name="메모 24 7 7" xfId="31798" xr:uid="{00000000-0005-0000-0000-00009E330000}"/>
    <cellStyle name="메모 24 8" xfId="6595" xr:uid="{00000000-0005-0000-0000-00009F330000}"/>
    <cellStyle name="메모 24 8 2" xfId="6596" xr:uid="{00000000-0005-0000-0000-0000A0330000}"/>
    <cellStyle name="메모 24 8 2 2" xfId="6597" xr:uid="{00000000-0005-0000-0000-0000A1330000}"/>
    <cellStyle name="메모 24 8 2 2 2" xfId="31810" xr:uid="{00000000-0005-0000-0000-0000A2330000}"/>
    <cellStyle name="메모 24 8 2 3" xfId="6598" xr:uid="{00000000-0005-0000-0000-0000A3330000}"/>
    <cellStyle name="메모 24 8 2 3 2" xfId="31811" xr:uid="{00000000-0005-0000-0000-0000A4330000}"/>
    <cellStyle name="메모 24 8 2 4" xfId="6599" xr:uid="{00000000-0005-0000-0000-0000A5330000}"/>
    <cellStyle name="메모 24 8 2 4 2" xfId="31812" xr:uid="{00000000-0005-0000-0000-0000A6330000}"/>
    <cellStyle name="메모 24 8 2 5" xfId="6600" xr:uid="{00000000-0005-0000-0000-0000A7330000}"/>
    <cellStyle name="메모 24 8 2 5 2" xfId="31813" xr:uid="{00000000-0005-0000-0000-0000A8330000}"/>
    <cellStyle name="메모 24 8 2 6" xfId="31809" xr:uid="{00000000-0005-0000-0000-0000A9330000}"/>
    <cellStyle name="메모 24 8 3" xfId="6601" xr:uid="{00000000-0005-0000-0000-0000AA330000}"/>
    <cellStyle name="메모 24 8 3 2" xfId="31814" xr:uid="{00000000-0005-0000-0000-0000AB330000}"/>
    <cellStyle name="메모 24 8 4" xfId="6602" xr:uid="{00000000-0005-0000-0000-0000AC330000}"/>
    <cellStyle name="메모 24 8 4 2" xfId="31815" xr:uid="{00000000-0005-0000-0000-0000AD330000}"/>
    <cellStyle name="메모 24 8 5" xfId="6603" xr:uid="{00000000-0005-0000-0000-0000AE330000}"/>
    <cellStyle name="메모 24 8 5 2" xfId="31816" xr:uid="{00000000-0005-0000-0000-0000AF330000}"/>
    <cellStyle name="메모 24 8 6" xfId="6604" xr:uid="{00000000-0005-0000-0000-0000B0330000}"/>
    <cellStyle name="메모 24 8 6 2" xfId="31817" xr:uid="{00000000-0005-0000-0000-0000B1330000}"/>
    <cellStyle name="메모 24 8 7" xfId="31808" xr:uid="{00000000-0005-0000-0000-0000B2330000}"/>
    <cellStyle name="메모 24 9" xfId="6605" xr:uid="{00000000-0005-0000-0000-0000B3330000}"/>
    <cellStyle name="메모 24 9 2" xfId="6606" xr:uid="{00000000-0005-0000-0000-0000B4330000}"/>
    <cellStyle name="메모 24 9 2 2" xfId="31819" xr:uid="{00000000-0005-0000-0000-0000B5330000}"/>
    <cellStyle name="메모 24 9 3" xfId="6607" xr:uid="{00000000-0005-0000-0000-0000B6330000}"/>
    <cellStyle name="메모 24 9 3 2" xfId="31820" xr:uid="{00000000-0005-0000-0000-0000B7330000}"/>
    <cellStyle name="메모 24 9 4" xfId="6608" xr:uid="{00000000-0005-0000-0000-0000B8330000}"/>
    <cellStyle name="메모 24 9 4 2" xfId="31821" xr:uid="{00000000-0005-0000-0000-0000B9330000}"/>
    <cellStyle name="메모 24 9 5" xfId="6609" xr:uid="{00000000-0005-0000-0000-0000BA330000}"/>
    <cellStyle name="메모 24 9 5 2" xfId="31822" xr:uid="{00000000-0005-0000-0000-0000BB330000}"/>
    <cellStyle name="메모 24 9 6" xfId="31818" xr:uid="{00000000-0005-0000-0000-0000BC330000}"/>
    <cellStyle name="메모 25" xfId="6610" xr:uid="{00000000-0005-0000-0000-0000BD330000}"/>
    <cellStyle name="메모 25 10" xfId="6611" xr:uid="{00000000-0005-0000-0000-0000BE330000}"/>
    <cellStyle name="메모 25 10 2" xfId="6612" xr:uid="{00000000-0005-0000-0000-0000BF330000}"/>
    <cellStyle name="메모 25 10 2 2" xfId="31825" xr:uid="{00000000-0005-0000-0000-0000C0330000}"/>
    <cellStyle name="메모 25 10 3" xfId="31824" xr:uid="{00000000-0005-0000-0000-0000C1330000}"/>
    <cellStyle name="메모 25 11" xfId="6613" xr:uid="{00000000-0005-0000-0000-0000C2330000}"/>
    <cellStyle name="메모 25 11 2" xfId="6614" xr:uid="{00000000-0005-0000-0000-0000C3330000}"/>
    <cellStyle name="메모 25 11 2 2" xfId="31827" xr:uid="{00000000-0005-0000-0000-0000C4330000}"/>
    <cellStyle name="메모 25 11 3" xfId="31826" xr:uid="{00000000-0005-0000-0000-0000C5330000}"/>
    <cellStyle name="메모 25 12" xfId="6615" xr:uid="{00000000-0005-0000-0000-0000C6330000}"/>
    <cellStyle name="메모 25 12 2" xfId="6616" xr:uid="{00000000-0005-0000-0000-0000C7330000}"/>
    <cellStyle name="메모 25 12 2 2" xfId="31829" xr:uid="{00000000-0005-0000-0000-0000C8330000}"/>
    <cellStyle name="메모 25 12 3" xfId="31828" xr:uid="{00000000-0005-0000-0000-0000C9330000}"/>
    <cellStyle name="메모 25 13" xfId="6617" xr:uid="{00000000-0005-0000-0000-0000CA330000}"/>
    <cellStyle name="메모 25 13 2" xfId="31830" xr:uid="{00000000-0005-0000-0000-0000CB330000}"/>
    <cellStyle name="메모 25 14" xfId="31823" xr:uid="{00000000-0005-0000-0000-0000CC330000}"/>
    <cellStyle name="메모 25 2" xfId="6618" xr:uid="{00000000-0005-0000-0000-0000CD330000}"/>
    <cellStyle name="메모 25 2 2" xfId="6619" xr:uid="{00000000-0005-0000-0000-0000CE330000}"/>
    <cellStyle name="메모 25 2 2 2" xfId="6620" xr:uid="{00000000-0005-0000-0000-0000CF330000}"/>
    <cellStyle name="메모 25 2 2 2 2" xfId="6621" xr:uid="{00000000-0005-0000-0000-0000D0330000}"/>
    <cellStyle name="메모 25 2 2 2 2 2" xfId="31834" xr:uid="{00000000-0005-0000-0000-0000D1330000}"/>
    <cellStyle name="메모 25 2 2 2 3" xfId="6622" xr:uid="{00000000-0005-0000-0000-0000D2330000}"/>
    <cellStyle name="메모 25 2 2 2 3 2" xfId="31835" xr:uid="{00000000-0005-0000-0000-0000D3330000}"/>
    <cellStyle name="메모 25 2 2 2 4" xfId="6623" xr:uid="{00000000-0005-0000-0000-0000D4330000}"/>
    <cellStyle name="메모 25 2 2 2 4 2" xfId="31836" xr:uid="{00000000-0005-0000-0000-0000D5330000}"/>
    <cellStyle name="메모 25 2 2 2 5" xfId="6624" xr:uid="{00000000-0005-0000-0000-0000D6330000}"/>
    <cellStyle name="메모 25 2 2 2 5 2" xfId="31837" xr:uid="{00000000-0005-0000-0000-0000D7330000}"/>
    <cellStyle name="메모 25 2 2 2 6" xfId="31833" xr:uid="{00000000-0005-0000-0000-0000D8330000}"/>
    <cellStyle name="메모 25 2 2 3" xfId="6625" xr:uid="{00000000-0005-0000-0000-0000D9330000}"/>
    <cellStyle name="메모 25 2 2 3 2" xfId="31838" xr:uid="{00000000-0005-0000-0000-0000DA330000}"/>
    <cellStyle name="메모 25 2 2 4" xfId="6626" xr:uid="{00000000-0005-0000-0000-0000DB330000}"/>
    <cellStyle name="메모 25 2 2 4 2" xfId="31839" xr:uid="{00000000-0005-0000-0000-0000DC330000}"/>
    <cellStyle name="메모 25 2 2 5" xfId="6627" xr:uid="{00000000-0005-0000-0000-0000DD330000}"/>
    <cellStyle name="메모 25 2 2 5 2" xfId="31840" xr:uid="{00000000-0005-0000-0000-0000DE330000}"/>
    <cellStyle name="메모 25 2 2 6" xfId="6628" xr:uid="{00000000-0005-0000-0000-0000DF330000}"/>
    <cellStyle name="메모 25 2 2 6 2" xfId="31841" xr:uid="{00000000-0005-0000-0000-0000E0330000}"/>
    <cellStyle name="메모 25 2 2 7" xfId="31832" xr:uid="{00000000-0005-0000-0000-0000E1330000}"/>
    <cellStyle name="메모 25 2 3" xfId="6629" xr:uid="{00000000-0005-0000-0000-0000E2330000}"/>
    <cellStyle name="메모 25 2 3 2" xfId="6630" xr:uid="{00000000-0005-0000-0000-0000E3330000}"/>
    <cellStyle name="메모 25 2 3 2 2" xfId="31843" xr:uid="{00000000-0005-0000-0000-0000E4330000}"/>
    <cellStyle name="메모 25 2 3 3" xfId="6631" xr:uid="{00000000-0005-0000-0000-0000E5330000}"/>
    <cellStyle name="메모 25 2 3 3 2" xfId="31844" xr:uid="{00000000-0005-0000-0000-0000E6330000}"/>
    <cellStyle name="메모 25 2 3 4" xfId="6632" xr:uid="{00000000-0005-0000-0000-0000E7330000}"/>
    <cellStyle name="메모 25 2 3 4 2" xfId="31845" xr:uid="{00000000-0005-0000-0000-0000E8330000}"/>
    <cellStyle name="메모 25 2 3 5" xfId="6633" xr:uid="{00000000-0005-0000-0000-0000E9330000}"/>
    <cellStyle name="메모 25 2 3 5 2" xfId="31846" xr:uid="{00000000-0005-0000-0000-0000EA330000}"/>
    <cellStyle name="메모 25 2 3 6" xfId="31842" xr:uid="{00000000-0005-0000-0000-0000EB330000}"/>
    <cellStyle name="메모 25 2 4" xfId="6634" xr:uid="{00000000-0005-0000-0000-0000EC330000}"/>
    <cellStyle name="메모 25 2 4 2" xfId="6635" xr:uid="{00000000-0005-0000-0000-0000ED330000}"/>
    <cellStyle name="메모 25 2 4 2 2" xfId="31848" xr:uid="{00000000-0005-0000-0000-0000EE330000}"/>
    <cellStyle name="메모 25 2 4 3" xfId="31847" xr:uid="{00000000-0005-0000-0000-0000EF330000}"/>
    <cellStyle name="메모 25 2 5" xfId="6636" xr:uid="{00000000-0005-0000-0000-0000F0330000}"/>
    <cellStyle name="메모 25 2 5 2" xfId="6637" xr:uid="{00000000-0005-0000-0000-0000F1330000}"/>
    <cellStyle name="메모 25 2 5 2 2" xfId="31850" xr:uid="{00000000-0005-0000-0000-0000F2330000}"/>
    <cellStyle name="메모 25 2 5 3" xfId="31849" xr:uid="{00000000-0005-0000-0000-0000F3330000}"/>
    <cellStyle name="메모 25 2 6" xfId="6638" xr:uid="{00000000-0005-0000-0000-0000F4330000}"/>
    <cellStyle name="메모 25 2 6 2" xfId="6639" xr:uid="{00000000-0005-0000-0000-0000F5330000}"/>
    <cellStyle name="메모 25 2 6 2 2" xfId="31852" xr:uid="{00000000-0005-0000-0000-0000F6330000}"/>
    <cellStyle name="메모 25 2 6 3" xfId="31851" xr:uid="{00000000-0005-0000-0000-0000F7330000}"/>
    <cellStyle name="메모 25 2 7" xfId="6640" xr:uid="{00000000-0005-0000-0000-0000F8330000}"/>
    <cellStyle name="메모 25 2 7 2" xfId="31853" xr:uid="{00000000-0005-0000-0000-0000F9330000}"/>
    <cellStyle name="메모 25 2 8" xfId="31831" xr:uid="{00000000-0005-0000-0000-0000FA330000}"/>
    <cellStyle name="메모 25 3" xfId="6641" xr:uid="{00000000-0005-0000-0000-0000FB330000}"/>
    <cellStyle name="메모 25 3 2" xfId="6642" xr:uid="{00000000-0005-0000-0000-0000FC330000}"/>
    <cellStyle name="메모 25 3 2 2" xfId="6643" xr:uid="{00000000-0005-0000-0000-0000FD330000}"/>
    <cellStyle name="메모 25 3 2 2 2" xfId="6644" xr:uid="{00000000-0005-0000-0000-0000FE330000}"/>
    <cellStyle name="메모 25 3 2 2 2 2" xfId="31857" xr:uid="{00000000-0005-0000-0000-0000FF330000}"/>
    <cellStyle name="메모 25 3 2 2 3" xfId="6645" xr:uid="{00000000-0005-0000-0000-000000340000}"/>
    <cellStyle name="메모 25 3 2 2 3 2" xfId="31858" xr:uid="{00000000-0005-0000-0000-000001340000}"/>
    <cellStyle name="메모 25 3 2 2 4" xfId="6646" xr:uid="{00000000-0005-0000-0000-000002340000}"/>
    <cellStyle name="메모 25 3 2 2 4 2" xfId="31859" xr:uid="{00000000-0005-0000-0000-000003340000}"/>
    <cellStyle name="메모 25 3 2 2 5" xfId="6647" xr:uid="{00000000-0005-0000-0000-000004340000}"/>
    <cellStyle name="메모 25 3 2 2 5 2" xfId="31860" xr:uid="{00000000-0005-0000-0000-000005340000}"/>
    <cellStyle name="메모 25 3 2 2 6" xfId="31856" xr:uid="{00000000-0005-0000-0000-000006340000}"/>
    <cellStyle name="메모 25 3 2 3" xfId="6648" xr:uid="{00000000-0005-0000-0000-000007340000}"/>
    <cellStyle name="메모 25 3 2 3 2" xfId="31861" xr:uid="{00000000-0005-0000-0000-000008340000}"/>
    <cellStyle name="메모 25 3 2 4" xfId="6649" xr:uid="{00000000-0005-0000-0000-000009340000}"/>
    <cellStyle name="메모 25 3 2 4 2" xfId="31862" xr:uid="{00000000-0005-0000-0000-00000A340000}"/>
    <cellStyle name="메모 25 3 2 5" xfId="6650" xr:uid="{00000000-0005-0000-0000-00000B340000}"/>
    <cellStyle name="메모 25 3 2 5 2" xfId="31863" xr:uid="{00000000-0005-0000-0000-00000C340000}"/>
    <cellStyle name="메모 25 3 2 6" xfId="6651" xr:uid="{00000000-0005-0000-0000-00000D340000}"/>
    <cellStyle name="메모 25 3 2 6 2" xfId="31864" xr:uid="{00000000-0005-0000-0000-00000E340000}"/>
    <cellStyle name="메모 25 3 2 7" xfId="31855" xr:uid="{00000000-0005-0000-0000-00000F340000}"/>
    <cellStyle name="메모 25 3 3" xfId="6652" xr:uid="{00000000-0005-0000-0000-000010340000}"/>
    <cellStyle name="메모 25 3 3 2" xfId="6653" xr:uid="{00000000-0005-0000-0000-000011340000}"/>
    <cellStyle name="메모 25 3 3 2 2" xfId="31866" xr:uid="{00000000-0005-0000-0000-000012340000}"/>
    <cellStyle name="메모 25 3 3 3" xfId="6654" xr:uid="{00000000-0005-0000-0000-000013340000}"/>
    <cellStyle name="메모 25 3 3 3 2" xfId="31867" xr:uid="{00000000-0005-0000-0000-000014340000}"/>
    <cellStyle name="메모 25 3 3 4" xfId="6655" xr:uid="{00000000-0005-0000-0000-000015340000}"/>
    <cellStyle name="메모 25 3 3 4 2" xfId="31868" xr:uid="{00000000-0005-0000-0000-000016340000}"/>
    <cellStyle name="메모 25 3 3 5" xfId="6656" xr:uid="{00000000-0005-0000-0000-000017340000}"/>
    <cellStyle name="메모 25 3 3 5 2" xfId="31869" xr:uid="{00000000-0005-0000-0000-000018340000}"/>
    <cellStyle name="메모 25 3 3 6" xfId="31865" xr:uid="{00000000-0005-0000-0000-000019340000}"/>
    <cellStyle name="메모 25 3 4" xfId="6657" xr:uid="{00000000-0005-0000-0000-00001A340000}"/>
    <cellStyle name="메모 25 3 4 2" xfId="6658" xr:uid="{00000000-0005-0000-0000-00001B340000}"/>
    <cellStyle name="메모 25 3 4 2 2" xfId="31871" xr:uid="{00000000-0005-0000-0000-00001C340000}"/>
    <cellStyle name="메모 25 3 4 3" xfId="31870" xr:uid="{00000000-0005-0000-0000-00001D340000}"/>
    <cellStyle name="메모 25 3 5" xfId="6659" xr:uid="{00000000-0005-0000-0000-00001E340000}"/>
    <cellStyle name="메모 25 3 5 2" xfId="6660" xr:uid="{00000000-0005-0000-0000-00001F340000}"/>
    <cellStyle name="메모 25 3 5 2 2" xfId="31873" xr:uid="{00000000-0005-0000-0000-000020340000}"/>
    <cellStyle name="메모 25 3 5 3" xfId="31872" xr:uid="{00000000-0005-0000-0000-000021340000}"/>
    <cellStyle name="메모 25 3 6" xfId="6661" xr:uid="{00000000-0005-0000-0000-000022340000}"/>
    <cellStyle name="메모 25 3 6 2" xfId="6662" xr:uid="{00000000-0005-0000-0000-000023340000}"/>
    <cellStyle name="메모 25 3 6 2 2" xfId="31875" xr:uid="{00000000-0005-0000-0000-000024340000}"/>
    <cellStyle name="메모 25 3 6 3" xfId="31874" xr:uid="{00000000-0005-0000-0000-000025340000}"/>
    <cellStyle name="메모 25 3 7" xfId="6663" xr:uid="{00000000-0005-0000-0000-000026340000}"/>
    <cellStyle name="메모 25 3 7 2" xfId="31876" xr:uid="{00000000-0005-0000-0000-000027340000}"/>
    <cellStyle name="메모 25 3 8" xfId="31854" xr:uid="{00000000-0005-0000-0000-000028340000}"/>
    <cellStyle name="메모 25 4" xfId="6664" xr:uid="{00000000-0005-0000-0000-000029340000}"/>
    <cellStyle name="메모 25 4 2" xfId="6665" xr:uid="{00000000-0005-0000-0000-00002A340000}"/>
    <cellStyle name="메모 25 4 2 2" xfId="6666" xr:uid="{00000000-0005-0000-0000-00002B340000}"/>
    <cellStyle name="메모 25 4 2 2 2" xfId="31879" xr:uid="{00000000-0005-0000-0000-00002C340000}"/>
    <cellStyle name="메모 25 4 2 3" xfId="6667" xr:uid="{00000000-0005-0000-0000-00002D340000}"/>
    <cellStyle name="메모 25 4 2 3 2" xfId="31880" xr:uid="{00000000-0005-0000-0000-00002E340000}"/>
    <cellStyle name="메모 25 4 2 4" xfId="6668" xr:uid="{00000000-0005-0000-0000-00002F340000}"/>
    <cellStyle name="메모 25 4 2 4 2" xfId="31881" xr:uid="{00000000-0005-0000-0000-000030340000}"/>
    <cellStyle name="메모 25 4 2 5" xfId="6669" xr:uid="{00000000-0005-0000-0000-000031340000}"/>
    <cellStyle name="메모 25 4 2 5 2" xfId="31882" xr:uid="{00000000-0005-0000-0000-000032340000}"/>
    <cellStyle name="메모 25 4 2 6" xfId="31878" xr:uid="{00000000-0005-0000-0000-000033340000}"/>
    <cellStyle name="메모 25 4 3" xfId="6670" xr:uid="{00000000-0005-0000-0000-000034340000}"/>
    <cellStyle name="메모 25 4 3 2" xfId="31883" xr:uid="{00000000-0005-0000-0000-000035340000}"/>
    <cellStyle name="메모 25 4 4" xfId="6671" xr:uid="{00000000-0005-0000-0000-000036340000}"/>
    <cellStyle name="메모 25 4 4 2" xfId="31884" xr:uid="{00000000-0005-0000-0000-000037340000}"/>
    <cellStyle name="메모 25 4 5" xfId="6672" xr:uid="{00000000-0005-0000-0000-000038340000}"/>
    <cellStyle name="메모 25 4 5 2" xfId="31885" xr:uid="{00000000-0005-0000-0000-000039340000}"/>
    <cellStyle name="메모 25 4 6" xfId="6673" xr:uid="{00000000-0005-0000-0000-00003A340000}"/>
    <cellStyle name="메모 25 4 6 2" xfId="31886" xr:uid="{00000000-0005-0000-0000-00003B340000}"/>
    <cellStyle name="메모 25 4 7" xfId="31877" xr:uid="{00000000-0005-0000-0000-00003C340000}"/>
    <cellStyle name="메모 25 5" xfId="6674" xr:uid="{00000000-0005-0000-0000-00003D340000}"/>
    <cellStyle name="메모 25 5 2" xfId="6675" xr:uid="{00000000-0005-0000-0000-00003E340000}"/>
    <cellStyle name="메모 25 5 2 2" xfId="6676" xr:uid="{00000000-0005-0000-0000-00003F340000}"/>
    <cellStyle name="메모 25 5 2 2 2" xfId="31889" xr:uid="{00000000-0005-0000-0000-000040340000}"/>
    <cellStyle name="메모 25 5 2 3" xfId="6677" xr:uid="{00000000-0005-0000-0000-000041340000}"/>
    <cellStyle name="메모 25 5 2 3 2" xfId="31890" xr:uid="{00000000-0005-0000-0000-000042340000}"/>
    <cellStyle name="메모 25 5 2 4" xfId="6678" xr:uid="{00000000-0005-0000-0000-000043340000}"/>
    <cellStyle name="메모 25 5 2 4 2" xfId="31891" xr:uid="{00000000-0005-0000-0000-000044340000}"/>
    <cellStyle name="메모 25 5 2 5" xfId="6679" xr:uid="{00000000-0005-0000-0000-000045340000}"/>
    <cellStyle name="메모 25 5 2 5 2" xfId="31892" xr:uid="{00000000-0005-0000-0000-000046340000}"/>
    <cellStyle name="메모 25 5 2 6" xfId="31888" xr:uid="{00000000-0005-0000-0000-000047340000}"/>
    <cellStyle name="메모 25 5 3" xfId="6680" xr:uid="{00000000-0005-0000-0000-000048340000}"/>
    <cellStyle name="메모 25 5 3 2" xfId="31893" xr:uid="{00000000-0005-0000-0000-000049340000}"/>
    <cellStyle name="메모 25 5 4" xfId="6681" xr:uid="{00000000-0005-0000-0000-00004A340000}"/>
    <cellStyle name="메모 25 5 4 2" xfId="31894" xr:uid="{00000000-0005-0000-0000-00004B340000}"/>
    <cellStyle name="메모 25 5 5" xfId="6682" xr:uid="{00000000-0005-0000-0000-00004C340000}"/>
    <cellStyle name="메모 25 5 5 2" xfId="31895" xr:uid="{00000000-0005-0000-0000-00004D340000}"/>
    <cellStyle name="메모 25 5 6" xfId="6683" xr:uid="{00000000-0005-0000-0000-00004E340000}"/>
    <cellStyle name="메모 25 5 6 2" xfId="31896" xr:uid="{00000000-0005-0000-0000-00004F340000}"/>
    <cellStyle name="메모 25 5 7" xfId="31887" xr:uid="{00000000-0005-0000-0000-000050340000}"/>
    <cellStyle name="메모 25 6" xfId="6684" xr:uid="{00000000-0005-0000-0000-000051340000}"/>
    <cellStyle name="메모 25 6 2" xfId="6685" xr:uid="{00000000-0005-0000-0000-000052340000}"/>
    <cellStyle name="메모 25 6 2 2" xfId="6686" xr:uid="{00000000-0005-0000-0000-000053340000}"/>
    <cellStyle name="메모 25 6 2 2 2" xfId="31899" xr:uid="{00000000-0005-0000-0000-000054340000}"/>
    <cellStyle name="메모 25 6 2 3" xfId="6687" xr:uid="{00000000-0005-0000-0000-000055340000}"/>
    <cellStyle name="메모 25 6 2 3 2" xfId="31900" xr:uid="{00000000-0005-0000-0000-000056340000}"/>
    <cellStyle name="메모 25 6 2 4" xfId="6688" xr:uid="{00000000-0005-0000-0000-000057340000}"/>
    <cellStyle name="메모 25 6 2 4 2" xfId="31901" xr:uid="{00000000-0005-0000-0000-000058340000}"/>
    <cellStyle name="메모 25 6 2 5" xfId="6689" xr:uid="{00000000-0005-0000-0000-000059340000}"/>
    <cellStyle name="메모 25 6 2 5 2" xfId="31902" xr:uid="{00000000-0005-0000-0000-00005A340000}"/>
    <cellStyle name="메모 25 6 2 6" xfId="31898" xr:uid="{00000000-0005-0000-0000-00005B340000}"/>
    <cellStyle name="메모 25 6 3" xfId="6690" xr:uid="{00000000-0005-0000-0000-00005C340000}"/>
    <cellStyle name="메모 25 6 3 2" xfId="31903" xr:uid="{00000000-0005-0000-0000-00005D340000}"/>
    <cellStyle name="메모 25 6 4" xfId="6691" xr:uid="{00000000-0005-0000-0000-00005E340000}"/>
    <cellStyle name="메모 25 6 4 2" xfId="31904" xr:uid="{00000000-0005-0000-0000-00005F340000}"/>
    <cellStyle name="메모 25 6 5" xfId="6692" xr:uid="{00000000-0005-0000-0000-000060340000}"/>
    <cellStyle name="메모 25 6 5 2" xfId="31905" xr:uid="{00000000-0005-0000-0000-000061340000}"/>
    <cellStyle name="메모 25 6 6" xfId="6693" xr:uid="{00000000-0005-0000-0000-000062340000}"/>
    <cellStyle name="메모 25 6 6 2" xfId="31906" xr:uid="{00000000-0005-0000-0000-000063340000}"/>
    <cellStyle name="메모 25 6 7" xfId="31897" xr:uid="{00000000-0005-0000-0000-000064340000}"/>
    <cellStyle name="메모 25 7" xfId="6694" xr:uid="{00000000-0005-0000-0000-000065340000}"/>
    <cellStyle name="메모 25 7 2" xfId="6695" xr:uid="{00000000-0005-0000-0000-000066340000}"/>
    <cellStyle name="메모 25 7 2 2" xfId="6696" xr:uid="{00000000-0005-0000-0000-000067340000}"/>
    <cellStyle name="메모 25 7 2 2 2" xfId="31909" xr:uid="{00000000-0005-0000-0000-000068340000}"/>
    <cellStyle name="메모 25 7 2 3" xfId="6697" xr:uid="{00000000-0005-0000-0000-000069340000}"/>
    <cellStyle name="메모 25 7 2 3 2" xfId="31910" xr:uid="{00000000-0005-0000-0000-00006A340000}"/>
    <cellStyle name="메모 25 7 2 4" xfId="6698" xr:uid="{00000000-0005-0000-0000-00006B340000}"/>
    <cellStyle name="메모 25 7 2 4 2" xfId="31911" xr:uid="{00000000-0005-0000-0000-00006C340000}"/>
    <cellStyle name="메모 25 7 2 5" xfId="6699" xr:uid="{00000000-0005-0000-0000-00006D340000}"/>
    <cellStyle name="메모 25 7 2 5 2" xfId="31912" xr:uid="{00000000-0005-0000-0000-00006E340000}"/>
    <cellStyle name="메모 25 7 2 6" xfId="31908" xr:uid="{00000000-0005-0000-0000-00006F340000}"/>
    <cellStyle name="메모 25 7 3" xfId="6700" xr:uid="{00000000-0005-0000-0000-000070340000}"/>
    <cellStyle name="메모 25 7 3 2" xfId="31913" xr:uid="{00000000-0005-0000-0000-000071340000}"/>
    <cellStyle name="메모 25 7 4" xfId="6701" xr:uid="{00000000-0005-0000-0000-000072340000}"/>
    <cellStyle name="메모 25 7 4 2" xfId="31914" xr:uid="{00000000-0005-0000-0000-000073340000}"/>
    <cellStyle name="메모 25 7 5" xfId="6702" xr:uid="{00000000-0005-0000-0000-000074340000}"/>
    <cellStyle name="메모 25 7 5 2" xfId="31915" xr:uid="{00000000-0005-0000-0000-000075340000}"/>
    <cellStyle name="메모 25 7 6" xfId="6703" xr:uid="{00000000-0005-0000-0000-000076340000}"/>
    <cellStyle name="메모 25 7 6 2" xfId="31916" xr:uid="{00000000-0005-0000-0000-000077340000}"/>
    <cellStyle name="메모 25 7 7" xfId="31907" xr:uid="{00000000-0005-0000-0000-000078340000}"/>
    <cellStyle name="메모 25 8" xfId="6704" xr:uid="{00000000-0005-0000-0000-000079340000}"/>
    <cellStyle name="메모 25 8 2" xfId="6705" xr:uid="{00000000-0005-0000-0000-00007A340000}"/>
    <cellStyle name="메모 25 8 2 2" xfId="6706" xr:uid="{00000000-0005-0000-0000-00007B340000}"/>
    <cellStyle name="메모 25 8 2 2 2" xfId="31919" xr:uid="{00000000-0005-0000-0000-00007C340000}"/>
    <cellStyle name="메모 25 8 2 3" xfId="6707" xr:uid="{00000000-0005-0000-0000-00007D340000}"/>
    <cellStyle name="메모 25 8 2 3 2" xfId="31920" xr:uid="{00000000-0005-0000-0000-00007E340000}"/>
    <cellStyle name="메모 25 8 2 4" xfId="6708" xr:uid="{00000000-0005-0000-0000-00007F340000}"/>
    <cellStyle name="메모 25 8 2 4 2" xfId="31921" xr:uid="{00000000-0005-0000-0000-000080340000}"/>
    <cellStyle name="메모 25 8 2 5" xfId="6709" xr:uid="{00000000-0005-0000-0000-000081340000}"/>
    <cellStyle name="메모 25 8 2 5 2" xfId="31922" xr:uid="{00000000-0005-0000-0000-000082340000}"/>
    <cellStyle name="메모 25 8 2 6" xfId="31918" xr:uid="{00000000-0005-0000-0000-000083340000}"/>
    <cellStyle name="메모 25 8 3" xfId="6710" xr:uid="{00000000-0005-0000-0000-000084340000}"/>
    <cellStyle name="메모 25 8 3 2" xfId="31923" xr:uid="{00000000-0005-0000-0000-000085340000}"/>
    <cellStyle name="메모 25 8 4" xfId="6711" xr:uid="{00000000-0005-0000-0000-000086340000}"/>
    <cellStyle name="메모 25 8 4 2" xfId="31924" xr:uid="{00000000-0005-0000-0000-000087340000}"/>
    <cellStyle name="메모 25 8 5" xfId="6712" xr:uid="{00000000-0005-0000-0000-000088340000}"/>
    <cellStyle name="메모 25 8 5 2" xfId="31925" xr:uid="{00000000-0005-0000-0000-000089340000}"/>
    <cellStyle name="메모 25 8 6" xfId="6713" xr:uid="{00000000-0005-0000-0000-00008A340000}"/>
    <cellStyle name="메모 25 8 6 2" xfId="31926" xr:uid="{00000000-0005-0000-0000-00008B340000}"/>
    <cellStyle name="메모 25 8 7" xfId="31917" xr:uid="{00000000-0005-0000-0000-00008C340000}"/>
    <cellStyle name="메모 25 9" xfId="6714" xr:uid="{00000000-0005-0000-0000-00008D340000}"/>
    <cellStyle name="메모 25 9 2" xfId="6715" xr:uid="{00000000-0005-0000-0000-00008E340000}"/>
    <cellStyle name="메모 25 9 2 2" xfId="31928" xr:uid="{00000000-0005-0000-0000-00008F340000}"/>
    <cellStyle name="메모 25 9 3" xfId="6716" xr:uid="{00000000-0005-0000-0000-000090340000}"/>
    <cellStyle name="메모 25 9 3 2" xfId="31929" xr:uid="{00000000-0005-0000-0000-000091340000}"/>
    <cellStyle name="메모 25 9 4" xfId="6717" xr:uid="{00000000-0005-0000-0000-000092340000}"/>
    <cellStyle name="메모 25 9 4 2" xfId="31930" xr:uid="{00000000-0005-0000-0000-000093340000}"/>
    <cellStyle name="메모 25 9 5" xfId="6718" xr:uid="{00000000-0005-0000-0000-000094340000}"/>
    <cellStyle name="메모 25 9 5 2" xfId="31931" xr:uid="{00000000-0005-0000-0000-000095340000}"/>
    <cellStyle name="메모 25 9 6" xfId="31927" xr:uid="{00000000-0005-0000-0000-000096340000}"/>
    <cellStyle name="메모 26" xfId="6719" xr:uid="{00000000-0005-0000-0000-000097340000}"/>
    <cellStyle name="메모 26 10" xfId="6720" xr:uid="{00000000-0005-0000-0000-000098340000}"/>
    <cellStyle name="메모 26 10 2" xfId="6721" xr:uid="{00000000-0005-0000-0000-000099340000}"/>
    <cellStyle name="메모 26 10 2 2" xfId="31934" xr:uid="{00000000-0005-0000-0000-00009A340000}"/>
    <cellStyle name="메모 26 10 3" xfId="31933" xr:uid="{00000000-0005-0000-0000-00009B340000}"/>
    <cellStyle name="메모 26 11" xfId="6722" xr:uid="{00000000-0005-0000-0000-00009C340000}"/>
    <cellStyle name="메모 26 11 2" xfId="6723" xr:uid="{00000000-0005-0000-0000-00009D340000}"/>
    <cellStyle name="메모 26 11 2 2" xfId="31936" xr:uid="{00000000-0005-0000-0000-00009E340000}"/>
    <cellStyle name="메모 26 11 3" xfId="31935" xr:uid="{00000000-0005-0000-0000-00009F340000}"/>
    <cellStyle name="메모 26 12" xfId="6724" xr:uid="{00000000-0005-0000-0000-0000A0340000}"/>
    <cellStyle name="메모 26 12 2" xfId="6725" xr:uid="{00000000-0005-0000-0000-0000A1340000}"/>
    <cellStyle name="메모 26 12 2 2" xfId="31938" xr:uid="{00000000-0005-0000-0000-0000A2340000}"/>
    <cellStyle name="메모 26 12 3" xfId="31937" xr:uid="{00000000-0005-0000-0000-0000A3340000}"/>
    <cellStyle name="메모 26 13" xfId="6726" xr:uid="{00000000-0005-0000-0000-0000A4340000}"/>
    <cellStyle name="메모 26 13 2" xfId="31939" xr:uid="{00000000-0005-0000-0000-0000A5340000}"/>
    <cellStyle name="메모 26 14" xfId="31932" xr:uid="{00000000-0005-0000-0000-0000A6340000}"/>
    <cellStyle name="메모 26 2" xfId="6727" xr:uid="{00000000-0005-0000-0000-0000A7340000}"/>
    <cellStyle name="메모 26 2 2" xfId="6728" xr:uid="{00000000-0005-0000-0000-0000A8340000}"/>
    <cellStyle name="메모 26 2 2 2" xfId="6729" xr:uid="{00000000-0005-0000-0000-0000A9340000}"/>
    <cellStyle name="메모 26 2 2 2 2" xfId="6730" xr:uid="{00000000-0005-0000-0000-0000AA340000}"/>
    <cellStyle name="메모 26 2 2 2 2 2" xfId="31943" xr:uid="{00000000-0005-0000-0000-0000AB340000}"/>
    <cellStyle name="메모 26 2 2 2 3" xfId="6731" xr:uid="{00000000-0005-0000-0000-0000AC340000}"/>
    <cellStyle name="메모 26 2 2 2 3 2" xfId="31944" xr:uid="{00000000-0005-0000-0000-0000AD340000}"/>
    <cellStyle name="메모 26 2 2 2 4" xfId="6732" xr:uid="{00000000-0005-0000-0000-0000AE340000}"/>
    <cellStyle name="메모 26 2 2 2 4 2" xfId="31945" xr:uid="{00000000-0005-0000-0000-0000AF340000}"/>
    <cellStyle name="메모 26 2 2 2 5" xfId="6733" xr:uid="{00000000-0005-0000-0000-0000B0340000}"/>
    <cellStyle name="메모 26 2 2 2 5 2" xfId="31946" xr:uid="{00000000-0005-0000-0000-0000B1340000}"/>
    <cellStyle name="메모 26 2 2 2 6" xfId="31942" xr:uid="{00000000-0005-0000-0000-0000B2340000}"/>
    <cellStyle name="메모 26 2 2 3" xfId="6734" xr:uid="{00000000-0005-0000-0000-0000B3340000}"/>
    <cellStyle name="메모 26 2 2 3 2" xfId="31947" xr:uid="{00000000-0005-0000-0000-0000B4340000}"/>
    <cellStyle name="메모 26 2 2 4" xfId="6735" xr:uid="{00000000-0005-0000-0000-0000B5340000}"/>
    <cellStyle name="메모 26 2 2 4 2" xfId="31948" xr:uid="{00000000-0005-0000-0000-0000B6340000}"/>
    <cellStyle name="메모 26 2 2 5" xfId="6736" xr:uid="{00000000-0005-0000-0000-0000B7340000}"/>
    <cellStyle name="메모 26 2 2 5 2" xfId="31949" xr:uid="{00000000-0005-0000-0000-0000B8340000}"/>
    <cellStyle name="메모 26 2 2 6" xfId="6737" xr:uid="{00000000-0005-0000-0000-0000B9340000}"/>
    <cellStyle name="메모 26 2 2 6 2" xfId="31950" xr:uid="{00000000-0005-0000-0000-0000BA340000}"/>
    <cellStyle name="메모 26 2 2 7" xfId="31941" xr:uid="{00000000-0005-0000-0000-0000BB340000}"/>
    <cellStyle name="메모 26 2 3" xfId="6738" xr:uid="{00000000-0005-0000-0000-0000BC340000}"/>
    <cellStyle name="메모 26 2 3 2" xfId="6739" xr:uid="{00000000-0005-0000-0000-0000BD340000}"/>
    <cellStyle name="메모 26 2 3 2 2" xfId="31952" xr:uid="{00000000-0005-0000-0000-0000BE340000}"/>
    <cellStyle name="메모 26 2 3 3" xfId="6740" xr:uid="{00000000-0005-0000-0000-0000BF340000}"/>
    <cellStyle name="메모 26 2 3 3 2" xfId="31953" xr:uid="{00000000-0005-0000-0000-0000C0340000}"/>
    <cellStyle name="메모 26 2 3 4" xfId="6741" xr:uid="{00000000-0005-0000-0000-0000C1340000}"/>
    <cellStyle name="메모 26 2 3 4 2" xfId="31954" xr:uid="{00000000-0005-0000-0000-0000C2340000}"/>
    <cellStyle name="메모 26 2 3 5" xfId="6742" xr:uid="{00000000-0005-0000-0000-0000C3340000}"/>
    <cellStyle name="메모 26 2 3 5 2" xfId="31955" xr:uid="{00000000-0005-0000-0000-0000C4340000}"/>
    <cellStyle name="메모 26 2 3 6" xfId="31951" xr:uid="{00000000-0005-0000-0000-0000C5340000}"/>
    <cellStyle name="메모 26 2 4" xfId="6743" xr:uid="{00000000-0005-0000-0000-0000C6340000}"/>
    <cellStyle name="메모 26 2 4 2" xfId="6744" xr:uid="{00000000-0005-0000-0000-0000C7340000}"/>
    <cellStyle name="메모 26 2 4 2 2" xfId="31957" xr:uid="{00000000-0005-0000-0000-0000C8340000}"/>
    <cellStyle name="메모 26 2 4 3" xfId="31956" xr:uid="{00000000-0005-0000-0000-0000C9340000}"/>
    <cellStyle name="메모 26 2 5" xfId="6745" xr:uid="{00000000-0005-0000-0000-0000CA340000}"/>
    <cellStyle name="메모 26 2 5 2" xfId="6746" xr:uid="{00000000-0005-0000-0000-0000CB340000}"/>
    <cellStyle name="메모 26 2 5 2 2" xfId="31959" xr:uid="{00000000-0005-0000-0000-0000CC340000}"/>
    <cellStyle name="메모 26 2 5 3" xfId="31958" xr:uid="{00000000-0005-0000-0000-0000CD340000}"/>
    <cellStyle name="메모 26 2 6" xfId="6747" xr:uid="{00000000-0005-0000-0000-0000CE340000}"/>
    <cellStyle name="메모 26 2 6 2" xfId="6748" xr:uid="{00000000-0005-0000-0000-0000CF340000}"/>
    <cellStyle name="메모 26 2 6 2 2" xfId="31961" xr:uid="{00000000-0005-0000-0000-0000D0340000}"/>
    <cellStyle name="메모 26 2 6 3" xfId="31960" xr:uid="{00000000-0005-0000-0000-0000D1340000}"/>
    <cellStyle name="메모 26 2 7" xfId="6749" xr:uid="{00000000-0005-0000-0000-0000D2340000}"/>
    <cellStyle name="메모 26 2 7 2" xfId="31962" xr:uid="{00000000-0005-0000-0000-0000D3340000}"/>
    <cellStyle name="메모 26 2 8" xfId="31940" xr:uid="{00000000-0005-0000-0000-0000D4340000}"/>
    <cellStyle name="메모 26 3" xfId="6750" xr:uid="{00000000-0005-0000-0000-0000D5340000}"/>
    <cellStyle name="메모 26 3 2" xfId="6751" xr:uid="{00000000-0005-0000-0000-0000D6340000}"/>
    <cellStyle name="메모 26 3 2 2" xfId="6752" xr:uid="{00000000-0005-0000-0000-0000D7340000}"/>
    <cellStyle name="메모 26 3 2 2 2" xfId="6753" xr:uid="{00000000-0005-0000-0000-0000D8340000}"/>
    <cellStyle name="메모 26 3 2 2 2 2" xfId="31966" xr:uid="{00000000-0005-0000-0000-0000D9340000}"/>
    <cellStyle name="메모 26 3 2 2 3" xfId="6754" xr:uid="{00000000-0005-0000-0000-0000DA340000}"/>
    <cellStyle name="메모 26 3 2 2 3 2" xfId="31967" xr:uid="{00000000-0005-0000-0000-0000DB340000}"/>
    <cellStyle name="메모 26 3 2 2 4" xfId="6755" xr:uid="{00000000-0005-0000-0000-0000DC340000}"/>
    <cellStyle name="메모 26 3 2 2 4 2" xfId="31968" xr:uid="{00000000-0005-0000-0000-0000DD340000}"/>
    <cellStyle name="메모 26 3 2 2 5" xfId="6756" xr:uid="{00000000-0005-0000-0000-0000DE340000}"/>
    <cellStyle name="메모 26 3 2 2 5 2" xfId="31969" xr:uid="{00000000-0005-0000-0000-0000DF340000}"/>
    <cellStyle name="메모 26 3 2 2 6" xfId="31965" xr:uid="{00000000-0005-0000-0000-0000E0340000}"/>
    <cellStyle name="메모 26 3 2 3" xfId="6757" xr:uid="{00000000-0005-0000-0000-0000E1340000}"/>
    <cellStyle name="메모 26 3 2 3 2" xfId="31970" xr:uid="{00000000-0005-0000-0000-0000E2340000}"/>
    <cellStyle name="메모 26 3 2 4" xfId="6758" xr:uid="{00000000-0005-0000-0000-0000E3340000}"/>
    <cellStyle name="메모 26 3 2 4 2" xfId="31971" xr:uid="{00000000-0005-0000-0000-0000E4340000}"/>
    <cellStyle name="메모 26 3 2 5" xfId="6759" xr:uid="{00000000-0005-0000-0000-0000E5340000}"/>
    <cellStyle name="메모 26 3 2 5 2" xfId="31972" xr:uid="{00000000-0005-0000-0000-0000E6340000}"/>
    <cellStyle name="메모 26 3 2 6" xfId="6760" xr:uid="{00000000-0005-0000-0000-0000E7340000}"/>
    <cellStyle name="메모 26 3 2 6 2" xfId="31973" xr:uid="{00000000-0005-0000-0000-0000E8340000}"/>
    <cellStyle name="메모 26 3 2 7" xfId="31964" xr:uid="{00000000-0005-0000-0000-0000E9340000}"/>
    <cellStyle name="메모 26 3 3" xfId="6761" xr:uid="{00000000-0005-0000-0000-0000EA340000}"/>
    <cellStyle name="메모 26 3 3 2" xfId="6762" xr:uid="{00000000-0005-0000-0000-0000EB340000}"/>
    <cellStyle name="메모 26 3 3 2 2" xfId="31975" xr:uid="{00000000-0005-0000-0000-0000EC340000}"/>
    <cellStyle name="메모 26 3 3 3" xfId="6763" xr:uid="{00000000-0005-0000-0000-0000ED340000}"/>
    <cellStyle name="메모 26 3 3 3 2" xfId="31976" xr:uid="{00000000-0005-0000-0000-0000EE340000}"/>
    <cellStyle name="메모 26 3 3 4" xfId="6764" xr:uid="{00000000-0005-0000-0000-0000EF340000}"/>
    <cellStyle name="메모 26 3 3 4 2" xfId="31977" xr:uid="{00000000-0005-0000-0000-0000F0340000}"/>
    <cellStyle name="메모 26 3 3 5" xfId="6765" xr:uid="{00000000-0005-0000-0000-0000F1340000}"/>
    <cellStyle name="메모 26 3 3 5 2" xfId="31978" xr:uid="{00000000-0005-0000-0000-0000F2340000}"/>
    <cellStyle name="메모 26 3 3 6" xfId="31974" xr:uid="{00000000-0005-0000-0000-0000F3340000}"/>
    <cellStyle name="메모 26 3 4" xfId="6766" xr:uid="{00000000-0005-0000-0000-0000F4340000}"/>
    <cellStyle name="메모 26 3 4 2" xfId="6767" xr:uid="{00000000-0005-0000-0000-0000F5340000}"/>
    <cellStyle name="메모 26 3 4 2 2" xfId="31980" xr:uid="{00000000-0005-0000-0000-0000F6340000}"/>
    <cellStyle name="메모 26 3 4 3" xfId="31979" xr:uid="{00000000-0005-0000-0000-0000F7340000}"/>
    <cellStyle name="메모 26 3 5" xfId="6768" xr:uid="{00000000-0005-0000-0000-0000F8340000}"/>
    <cellStyle name="메모 26 3 5 2" xfId="6769" xr:uid="{00000000-0005-0000-0000-0000F9340000}"/>
    <cellStyle name="메모 26 3 5 2 2" xfId="31982" xr:uid="{00000000-0005-0000-0000-0000FA340000}"/>
    <cellStyle name="메모 26 3 5 3" xfId="31981" xr:uid="{00000000-0005-0000-0000-0000FB340000}"/>
    <cellStyle name="메모 26 3 6" xfId="6770" xr:uid="{00000000-0005-0000-0000-0000FC340000}"/>
    <cellStyle name="메모 26 3 6 2" xfId="6771" xr:uid="{00000000-0005-0000-0000-0000FD340000}"/>
    <cellStyle name="메모 26 3 6 2 2" xfId="31984" xr:uid="{00000000-0005-0000-0000-0000FE340000}"/>
    <cellStyle name="메모 26 3 6 3" xfId="31983" xr:uid="{00000000-0005-0000-0000-0000FF340000}"/>
    <cellStyle name="메모 26 3 7" xfId="6772" xr:uid="{00000000-0005-0000-0000-000000350000}"/>
    <cellStyle name="메모 26 3 7 2" xfId="31985" xr:uid="{00000000-0005-0000-0000-000001350000}"/>
    <cellStyle name="메모 26 3 8" xfId="31963" xr:uid="{00000000-0005-0000-0000-000002350000}"/>
    <cellStyle name="메모 26 4" xfId="6773" xr:uid="{00000000-0005-0000-0000-000003350000}"/>
    <cellStyle name="메모 26 4 2" xfId="6774" xr:uid="{00000000-0005-0000-0000-000004350000}"/>
    <cellStyle name="메모 26 4 2 2" xfId="6775" xr:uid="{00000000-0005-0000-0000-000005350000}"/>
    <cellStyle name="메모 26 4 2 2 2" xfId="31988" xr:uid="{00000000-0005-0000-0000-000006350000}"/>
    <cellStyle name="메모 26 4 2 3" xfId="6776" xr:uid="{00000000-0005-0000-0000-000007350000}"/>
    <cellStyle name="메모 26 4 2 3 2" xfId="31989" xr:uid="{00000000-0005-0000-0000-000008350000}"/>
    <cellStyle name="메모 26 4 2 4" xfId="6777" xr:uid="{00000000-0005-0000-0000-000009350000}"/>
    <cellStyle name="메모 26 4 2 4 2" xfId="31990" xr:uid="{00000000-0005-0000-0000-00000A350000}"/>
    <cellStyle name="메모 26 4 2 5" xfId="6778" xr:uid="{00000000-0005-0000-0000-00000B350000}"/>
    <cellStyle name="메모 26 4 2 5 2" xfId="31991" xr:uid="{00000000-0005-0000-0000-00000C350000}"/>
    <cellStyle name="메모 26 4 2 6" xfId="31987" xr:uid="{00000000-0005-0000-0000-00000D350000}"/>
    <cellStyle name="메모 26 4 3" xfId="6779" xr:uid="{00000000-0005-0000-0000-00000E350000}"/>
    <cellStyle name="메모 26 4 3 2" xfId="31992" xr:uid="{00000000-0005-0000-0000-00000F350000}"/>
    <cellStyle name="메모 26 4 4" xfId="6780" xr:uid="{00000000-0005-0000-0000-000010350000}"/>
    <cellStyle name="메모 26 4 4 2" xfId="31993" xr:uid="{00000000-0005-0000-0000-000011350000}"/>
    <cellStyle name="메모 26 4 5" xfId="6781" xr:uid="{00000000-0005-0000-0000-000012350000}"/>
    <cellStyle name="메모 26 4 5 2" xfId="31994" xr:uid="{00000000-0005-0000-0000-000013350000}"/>
    <cellStyle name="메모 26 4 6" xfId="6782" xr:uid="{00000000-0005-0000-0000-000014350000}"/>
    <cellStyle name="메모 26 4 6 2" xfId="31995" xr:uid="{00000000-0005-0000-0000-000015350000}"/>
    <cellStyle name="메모 26 4 7" xfId="31986" xr:uid="{00000000-0005-0000-0000-000016350000}"/>
    <cellStyle name="메모 26 5" xfId="6783" xr:uid="{00000000-0005-0000-0000-000017350000}"/>
    <cellStyle name="메모 26 5 2" xfId="6784" xr:uid="{00000000-0005-0000-0000-000018350000}"/>
    <cellStyle name="메모 26 5 2 2" xfId="6785" xr:uid="{00000000-0005-0000-0000-000019350000}"/>
    <cellStyle name="메모 26 5 2 2 2" xfId="31998" xr:uid="{00000000-0005-0000-0000-00001A350000}"/>
    <cellStyle name="메모 26 5 2 3" xfId="6786" xr:uid="{00000000-0005-0000-0000-00001B350000}"/>
    <cellStyle name="메모 26 5 2 3 2" xfId="31999" xr:uid="{00000000-0005-0000-0000-00001C350000}"/>
    <cellStyle name="메모 26 5 2 4" xfId="6787" xr:uid="{00000000-0005-0000-0000-00001D350000}"/>
    <cellStyle name="메모 26 5 2 4 2" xfId="32000" xr:uid="{00000000-0005-0000-0000-00001E350000}"/>
    <cellStyle name="메모 26 5 2 5" xfId="6788" xr:uid="{00000000-0005-0000-0000-00001F350000}"/>
    <cellStyle name="메모 26 5 2 5 2" xfId="32001" xr:uid="{00000000-0005-0000-0000-000020350000}"/>
    <cellStyle name="메모 26 5 2 6" xfId="31997" xr:uid="{00000000-0005-0000-0000-000021350000}"/>
    <cellStyle name="메모 26 5 3" xfId="6789" xr:uid="{00000000-0005-0000-0000-000022350000}"/>
    <cellStyle name="메모 26 5 3 2" xfId="32002" xr:uid="{00000000-0005-0000-0000-000023350000}"/>
    <cellStyle name="메모 26 5 4" xfId="6790" xr:uid="{00000000-0005-0000-0000-000024350000}"/>
    <cellStyle name="메모 26 5 4 2" xfId="32003" xr:uid="{00000000-0005-0000-0000-000025350000}"/>
    <cellStyle name="메모 26 5 5" xfId="6791" xr:uid="{00000000-0005-0000-0000-000026350000}"/>
    <cellStyle name="메모 26 5 5 2" xfId="32004" xr:uid="{00000000-0005-0000-0000-000027350000}"/>
    <cellStyle name="메모 26 5 6" xfId="6792" xr:uid="{00000000-0005-0000-0000-000028350000}"/>
    <cellStyle name="메모 26 5 6 2" xfId="32005" xr:uid="{00000000-0005-0000-0000-000029350000}"/>
    <cellStyle name="메모 26 5 7" xfId="31996" xr:uid="{00000000-0005-0000-0000-00002A350000}"/>
    <cellStyle name="메모 26 6" xfId="6793" xr:uid="{00000000-0005-0000-0000-00002B350000}"/>
    <cellStyle name="메모 26 6 2" xfId="6794" xr:uid="{00000000-0005-0000-0000-00002C350000}"/>
    <cellStyle name="메모 26 6 2 2" xfId="6795" xr:uid="{00000000-0005-0000-0000-00002D350000}"/>
    <cellStyle name="메모 26 6 2 2 2" xfId="32008" xr:uid="{00000000-0005-0000-0000-00002E350000}"/>
    <cellStyle name="메모 26 6 2 3" xfId="6796" xr:uid="{00000000-0005-0000-0000-00002F350000}"/>
    <cellStyle name="메모 26 6 2 3 2" xfId="32009" xr:uid="{00000000-0005-0000-0000-000030350000}"/>
    <cellStyle name="메모 26 6 2 4" xfId="6797" xr:uid="{00000000-0005-0000-0000-000031350000}"/>
    <cellStyle name="메모 26 6 2 4 2" xfId="32010" xr:uid="{00000000-0005-0000-0000-000032350000}"/>
    <cellStyle name="메모 26 6 2 5" xfId="6798" xr:uid="{00000000-0005-0000-0000-000033350000}"/>
    <cellStyle name="메모 26 6 2 5 2" xfId="32011" xr:uid="{00000000-0005-0000-0000-000034350000}"/>
    <cellStyle name="메모 26 6 2 6" xfId="32007" xr:uid="{00000000-0005-0000-0000-000035350000}"/>
    <cellStyle name="메모 26 6 3" xfId="6799" xr:uid="{00000000-0005-0000-0000-000036350000}"/>
    <cellStyle name="메모 26 6 3 2" xfId="32012" xr:uid="{00000000-0005-0000-0000-000037350000}"/>
    <cellStyle name="메모 26 6 4" xfId="6800" xr:uid="{00000000-0005-0000-0000-000038350000}"/>
    <cellStyle name="메모 26 6 4 2" xfId="32013" xr:uid="{00000000-0005-0000-0000-000039350000}"/>
    <cellStyle name="메모 26 6 5" xfId="6801" xr:uid="{00000000-0005-0000-0000-00003A350000}"/>
    <cellStyle name="메모 26 6 5 2" xfId="32014" xr:uid="{00000000-0005-0000-0000-00003B350000}"/>
    <cellStyle name="메모 26 6 6" xfId="6802" xr:uid="{00000000-0005-0000-0000-00003C350000}"/>
    <cellStyle name="메모 26 6 6 2" xfId="32015" xr:uid="{00000000-0005-0000-0000-00003D350000}"/>
    <cellStyle name="메모 26 6 7" xfId="32006" xr:uid="{00000000-0005-0000-0000-00003E350000}"/>
    <cellStyle name="메모 26 7" xfId="6803" xr:uid="{00000000-0005-0000-0000-00003F350000}"/>
    <cellStyle name="메모 26 7 2" xfId="6804" xr:uid="{00000000-0005-0000-0000-000040350000}"/>
    <cellStyle name="메모 26 7 2 2" xfId="6805" xr:uid="{00000000-0005-0000-0000-000041350000}"/>
    <cellStyle name="메모 26 7 2 2 2" xfId="32018" xr:uid="{00000000-0005-0000-0000-000042350000}"/>
    <cellStyle name="메모 26 7 2 3" xfId="6806" xr:uid="{00000000-0005-0000-0000-000043350000}"/>
    <cellStyle name="메모 26 7 2 3 2" xfId="32019" xr:uid="{00000000-0005-0000-0000-000044350000}"/>
    <cellStyle name="메모 26 7 2 4" xfId="6807" xr:uid="{00000000-0005-0000-0000-000045350000}"/>
    <cellStyle name="메모 26 7 2 4 2" xfId="32020" xr:uid="{00000000-0005-0000-0000-000046350000}"/>
    <cellStyle name="메모 26 7 2 5" xfId="6808" xr:uid="{00000000-0005-0000-0000-000047350000}"/>
    <cellStyle name="메모 26 7 2 5 2" xfId="32021" xr:uid="{00000000-0005-0000-0000-000048350000}"/>
    <cellStyle name="메모 26 7 2 6" xfId="32017" xr:uid="{00000000-0005-0000-0000-000049350000}"/>
    <cellStyle name="메모 26 7 3" xfId="6809" xr:uid="{00000000-0005-0000-0000-00004A350000}"/>
    <cellStyle name="메모 26 7 3 2" xfId="32022" xr:uid="{00000000-0005-0000-0000-00004B350000}"/>
    <cellStyle name="메모 26 7 4" xfId="6810" xr:uid="{00000000-0005-0000-0000-00004C350000}"/>
    <cellStyle name="메모 26 7 4 2" xfId="32023" xr:uid="{00000000-0005-0000-0000-00004D350000}"/>
    <cellStyle name="메모 26 7 5" xfId="6811" xr:uid="{00000000-0005-0000-0000-00004E350000}"/>
    <cellStyle name="메모 26 7 5 2" xfId="32024" xr:uid="{00000000-0005-0000-0000-00004F350000}"/>
    <cellStyle name="메모 26 7 6" xfId="6812" xr:uid="{00000000-0005-0000-0000-000050350000}"/>
    <cellStyle name="메모 26 7 6 2" xfId="32025" xr:uid="{00000000-0005-0000-0000-000051350000}"/>
    <cellStyle name="메모 26 7 7" xfId="32016" xr:uid="{00000000-0005-0000-0000-000052350000}"/>
    <cellStyle name="메모 26 8" xfId="6813" xr:uid="{00000000-0005-0000-0000-000053350000}"/>
    <cellStyle name="메모 26 8 2" xfId="6814" xr:uid="{00000000-0005-0000-0000-000054350000}"/>
    <cellStyle name="메모 26 8 2 2" xfId="6815" xr:uid="{00000000-0005-0000-0000-000055350000}"/>
    <cellStyle name="메모 26 8 2 2 2" xfId="32028" xr:uid="{00000000-0005-0000-0000-000056350000}"/>
    <cellStyle name="메모 26 8 2 3" xfId="6816" xr:uid="{00000000-0005-0000-0000-000057350000}"/>
    <cellStyle name="메모 26 8 2 3 2" xfId="32029" xr:uid="{00000000-0005-0000-0000-000058350000}"/>
    <cellStyle name="메모 26 8 2 4" xfId="6817" xr:uid="{00000000-0005-0000-0000-000059350000}"/>
    <cellStyle name="메모 26 8 2 4 2" xfId="32030" xr:uid="{00000000-0005-0000-0000-00005A350000}"/>
    <cellStyle name="메모 26 8 2 5" xfId="6818" xr:uid="{00000000-0005-0000-0000-00005B350000}"/>
    <cellStyle name="메모 26 8 2 5 2" xfId="32031" xr:uid="{00000000-0005-0000-0000-00005C350000}"/>
    <cellStyle name="메모 26 8 2 6" xfId="32027" xr:uid="{00000000-0005-0000-0000-00005D350000}"/>
    <cellStyle name="메모 26 8 3" xfId="6819" xr:uid="{00000000-0005-0000-0000-00005E350000}"/>
    <cellStyle name="메모 26 8 3 2" xfId="32032" xr:uid="{00000000-0005-0000-0000-00005F350000}"/>
    <cellStyle name="메모 26 8 4" xfId="6820" xr:uid="{00000000-0005-0000-0000-000060350000}"/>
    <cellStyle name="메모 26 8 4 2" xfId="32033" xr:uid="{00000000-0005-0000-0000-000061350000}"/>
    <cellStyle name="메모 26 8 5" xfId="6821" xr:uid="{00000000-0005-0000-0000-000062350000}"/>
    <cellStyle name="메모 26 8 5 2" xfId="32034" xr:uid="{00000000-0005-0000-0000-000063350000}"/>
    <cellStyle name="메모 26 8 6" xfId="6822" xr:uid="{00000000-0005-0000-0000-000064350000}"/>
    <cellStyle name="메모 26 8 6 2" xfId="32035" xr:uid="{00000000-0005-0000-0000-000065350000}"/>
    <cellStyle name="메모 26 8 7" xfId="32026" xr:uid="{00000000-0005-0000-0000-000066350000}"/>
    <cellStyle name="메모 26 9" xfId="6823" xr:uid="{00000000-0005-0000-0000-000067350000}"/>
    <cellStyle name="메모 26 9 2" xfId="6824" xr:uid="{00000000-0005-0000-0000-000068350000}"/>
    <cellStyle name="메모 26 9 2 2" xfId="32037" xr:uid="{00000000-0005-0000-0000-000069350000}"/>
    <cellStyle name="메모 26 9 3" xfId="6825" xr:uid="{00000000-0005-0000-0000-00006A350000}"/>
    <cellStyle name="메모 26 9 3 2" xfId="32038" xr:uid="{00000000-0005-0000-0000-00006B350000}"/>
    <cellStyle name="메모 26 9 4" xfId="6826" xr:uid="{00000000-0005-0000-0000-00006C350000}"/>
    <cellStyle name="메모 26 9 4 2" xfId="32039" xr:uid="{00000000-0005-0000-0000-00006D350000}"/>
    <cellStyle name="메모 26 9 5" xfId="6827" xr:uid="{00000000-0005-0000-0000-00006E350000}"/>
    <cellStyle name="메모 26 9 5 2" xfId="32040" xr:uid="{00000000-0005-0000-0000-00006F350000}"/>
    <cellStyle name="메모 26 9 6" xfId="32036" xr:uid="{00000000-0005-0000-0000-000070350000}"/>
    <cellStyle name="메모 27" xfId="6828" xr:uid="{00000000-0005-0000-0000-000071350000}"/>
    <cellStyle name="메모 27 10" xfId="6829" xr:uid="{00000000-0005-0000-0000-000072350000}"/>
    <cellStyle name="메모 27 10 2" xfId="6830" xr:uid="{00000000-0005-0000-0000-000073350000}"/>
    <cellStyle name="메모 27 10 2 2" xfId="32043" xr:uid="{00000000-0005-0000-0000-000074350000}"/>
    <cellStyle name="메모 27 10 3" xfId="32042" xr:uid="{00000000-0005-0000-0000-000075350000}"/>
    <cellStyle name="메모 27 11" xfId="6831" xr:uid="{00000000-0005-0000-0000-000076350000}"/>
    <cellStyle name="메모 27 11 2" xfId="6832" xr:uid="{00000000-0005-0000-0000-000077350000}"/>
    <cellStyle name="메모 27 11 2 2" xfId="32045" xr:uid="{00000000-0005-0000-0000-000078350000}"/>
    <cellStyle name="메모 27 11 3" xfId="32044" xr:uid="{00000000-0005-0000-0000-000079350000}"/>
    <cellStyle name="메모 27 12" xfId="6833" xr:uid="{00000000-0005-0000-0000-00007A350000}"/>
    <cellStyle name="메모 27 12 2" xfId="6834" xr:uid="{00000000-0005-0000-0000-00007B350000}"/>
    <cellStyle name="메모 27 12 2 2" xfId="32047" xr:uid="{00000000-0005-0000-0000-00007C350000}"/>
    <cellStyle name="메모 27 12 3" xfId="32046" xr:uid="{00000000-0005-0000-0000-00007D350000}"/>
    <cellStyle name="메모 27 13" xfId="6835" xr:uid="{00000000-0005-0000-0000-00007E350000}"/>
    <cellStyle name="메모 27 13 2" xfId="32048" xr:uid="{00000000-0005-0000-0000-00007F350000}"/>
    <cellStyle name="메모 27 14" xfId="32041" xr:uid="{00000000-0005-0000-0000-000080350000}"/>
    <cellStyle name="메모 27 2" xfId="6836" xr:uid="{00000000-0005-0000-0000-000081350000}"/>
    <cellStyle name="메모 27 2 2" xfId="6837" xr:uid="{00000000-0005-0000-0000-000082350000}"/>
    <cellStyle name="메모 27 2 2 2" xfId="6838" xr:uid="{00000000-0005-0000-0000-000083350000}"/>
    <cellStyle name="메모 27 2 2 2 2" xfId="6839" xr:uid="{00000000-0005-0000-0000-000084350000}"/>
    <cellStyle name="메모 27 2 2 2 2 2" xfId="32052" xr:uid="{00000000-0005-0000-0000-000085350000}"/>
    <cellStyle name="메모 27 2 2 2 3" xfId="6840" xr:uid="{00000000-0005-0000-0000-000086350000}"/>
    <cellStyle name="메모 27 2 2 2 3 2" xfId="32053" xr:uid="{00000000-0005-0000-0000-000087350000}"/>
    <cellStyle name="메모 27 2 2 2 4" xfId="6841" xr:uid="{00000000-0005-0000-0000-000088350000}"/>
    <cellStyle name="메모 27 2 2 2 4 2" xfId="32054" xr:uid="{00000000-0005-0000-0000-000089350000}"/>
    <cellStyle name="메모 27 2 2 2 5" xfId="6842" xr:uid="{00000000-0005-0000-0000-00008A350000}"/>
    <cellStyle name="메모 27 2 2 2 5 2" xfId="32055" xr:uid="{00000000-0005-0000-0000-00008B350000}"/>
    <cellStyle name="메모 27 2 2 2 6" xfId="32051" xr:uid="{00000000-0005-0000-0000-00008C350000}"/>
    <cellStyle name="메모 27 2 2 3" xfId="6843" xr:uid="{00000000-0005-0000-0000-00008D350000}"/>
    <cellStyle name="메모 27 2 2 3 2" xfId="32056" xr:uid="{00000000-0005-0000-0000-00008E350000}"/>
    <cellStyle name="메모 27 2 2 4" xfId="6844" xr:uid="{00000000-0005-0000-0000-00008F350000}"/>
    <cellStyle name="메모 27 2 2 4 2" xfId="32057" xr:uid="{00000000-0005-0000-0000-000090350000}"/>
    <cellStyle name="메모 27 2 2 5" xfId="6845" xr:uid="{00000000-0005-0000-0000-000091350000}"/>
    <cellStyle name="메모 27 2 2 5 2" xfId="32058" xr:uid="{00000000-0005-0000-0000-000092350000}"/>
    <cellStyle name="메모 27 2 2 6" xfId="6846" xr:uid="{00000000-0005-0000-0000-000093350000}"/>
    <cellStyle name="메모 27 2 2 6 2" xfId="32059" xr:uid="{00000000-0005-0000-0000-000094350000}"/>
    <cellStyle name="메모 27 2 2 7" xfId="32050" xr:uid="{00000000-0005-0000-0000-000095350000}"/>
    <cellStyle name="메모 27 2 3" xfId="6847" xr:uid="{00000000-0005-0000-0000-000096350000}"/>
    <cellStyle name="메모 27 2 3 2" xfId="6848" xr:uid="{00000000-0005-0000-0000-000097350000}"/>
    <cellStyle name="메모 27 2 3 2 2" xfId="32061" xr:uid="{00000000-0005-0000-0000-000098350000}"/>
    <cellStyle name="메모 27 2 3 3" xfId="6849" xr:uid="{00000000-0005-0000-0000-000099350000}"/>
    <cellStyle name="메모 27 2 3 3 2" xfId="32062" xr:uid="{00000000-0005-0000-0000-00009A350000}"/>
    <cellStyle name="메모 27 2 3 4" xfId="6850" xr:uid="{00000000-0005-0000-0000-00009B350000}"/>
    <cellStyle name="메모 27 2 3 4 2" xfId="32063" xr:uid="{00000000-0005-0000-0000-00009C350000}"/>
    <cellStyle name="메모 27 2 3 5" xfId="6851" xr:uid="{00000000-0005-0000-0000-00009D350000}"/>
    <cellStyle name="메모 27 2 3 5 2" xfId="32064" xr:uid="{00000000-0005-0000-0000-00009E350000}"/>
    <cellStyle name="메모 27 2 3 6" xfId="32060" xr:uid="{00000000-0005-0000-0000-00009F350000}"/>
    <cellStyle name="메모 27 2 4" xfId="6852" xr:uid="{00000000-0005-0000-0000-0000A0350000}"/>
    <cellStyle name="메모 27 2 4 2" xfId="6853" xr:uid="{00000000-0005-0000-0000-0000A1350000}"/>
    <cellStyle name="메모 27 2 4 2 2" xfId="32066" xr:uid="{00000000-0005-0000-0000-0000A2350000}"/>
    <cellStyle name="메모 27 2 4 3" xfId="32065" xr:uid="{00000000-0005-0000-0000-0000A3350000}"/>
    <cellStyle name="메모 27 2 5" xfId="6854" xr:uid="{00000000-0005-0000-0000-0000A4350000}"/>
    <cellStyle name="메모 27 2 5 2" xfId="6855" xr:uid="{00000000-0005-0000-0000-0000A5350000}"/>
    <cellStyle name="메모 27 2 5 2 2" xfId="32068" xr:uid="{00000000-0005-0000-0000-0000A6350000}"/>
    <cellStyle name="메모 27 2 5 3" xfId="32067" xr:uid="{00000000-0005-0000-0000-0000A7350000}"/>
    <cellStyle name="메모 27 2 6" xfId="6856" xr:uid="{00000000-0005-0000-0000-0000A8350000}"/>
    <cellStyle name="메모 27 2 6 2" xfId="6857" xr:uid="{00000000-0005-0000-0000-0000A9350000}"/>
    <cellStyle name="메모 27 2 6 2 2" xfId="32070" xr:uid="{00000000-0005-0000-0000-0000AA350000}"/>
    <cellStyle name="메모 27 2 6 3" xfId="32069" xr:uid="{00000000-0005-0000-0000-0000AB350000}"/>
    <cellStyle name="메모 27 2 7" xfId="6858" xr:uid="{00000000-0005-0000-0000-0000AC350000}"/>
    <cellStyle name="메모 27 2 7 2" xfId="32071" xr:uid="{00000000-0005-0000-0000-0000AD350000}"/>
    <cellStyle name="메모 27 2 8" xfId="32049" xr:uid="{00000000-0005-0000-0000-0000AE350000}"/>
    <cellStyle name="메모 27 3" xfId="6859" xr:uid="{00000000-0005-0000-0000-0000AF350000}"/>
    <cellStyle name="메모 27 3 2" xfId="6860" xr:uid="{00000000-0005-0000-0000-0000B0350000}"/>
    <cellStyle name="메모 27 3 2 2" xfId="6861" xr:uid="{00000000-0005-0000-0000-0000B1350000}"/>
    <cellStyle name="메모 27 3 2 2 2" xfId="6862" xr:uid="{00000000-0005-0000-0000-0000B2350000}"/>
    <cellStyle name="메모 27 3 2 2 2 2" xfId="32075" xr:uid="{00000000-0005-0000-0000-0000B3350000}"/>
    <cellStyle name="메모 27 3 2 2 3" xfId="6863" xr:uid="{00000000-0005-0000-0000-0000B4350000}"/>
    <cellStyle name="메모 27 3 2 2 3 2" xfId="32076" xr:uid="{00000000-0005-0000-0000-0000B5350000}"/>
    <cellStyle name="메모 27 3 2 2 4" xfId="6864" xr:uid="{00000000-0005-0000-0000-0000B6350000}"/>
    <cellStyle name="메모 27 3 2 2 4 2" xfId="32077" xr:uid="{00000000-0005-0000-0000-0000B7350000}"/>
    <cellStyle name="메모 27 3 2 2 5" xfId="6865" xr:uid="{00000000-0005-0000-0000-0000B8350000}"/>
    <cellStyle name="메모 27 3 2 2 5 2" xfId="32078" xr:uid="{00000000-0005-0000-0000-0000B9350000}"/>
    <cellStyle name="메모 27 3 2 2 6" xfId="32074" xr:uid="{00000000-0005-0000-0000-0000BA350000}"/>
    <cellStyle name="메모 27 3 2 3" xfId="6866" xr:uid="{00000000-0005-0000-0000-0000BB350000}"/>
    <cellStyle name="메모 27 3 2 3 2" xfId="32079" xr:uid="{00000000-0005-0000-0000-0000BC350000}"/>
    <cellStyle name="메모 27 3 2 4" xfId="6867" xr:uid="{00000000-0005-0000-0000-0000BD350000}"/>
    <cellStyle name="메모 27 3 2 4 2" xfId="32080" xr:uid="{00000000-0005-0000-0000-0000BE350000}"/>
    <cellStyle name="메모 27 3 2 5" xfId="6868" xr:uid="{00000000-0005-0000-0000-0000BF350000}"/>
    <cellStyle name="메모 27 3 2 5 2" xfId="32081" xr:uid="{00000000-0005-0000-0000-0000C0350000}"/>
    <cellStyle name="메모 27 3 2 6" xfId="6869" xr:uid="{00000000-0005-0000-0000-0000C1350000}"/>
    <cellStyle name="메모 27 3 2 6 2" xfId="32082" xr:uid="{00000000-0005-0000-0000-0000C2350000}"/>
    <cellStyle name="메모 27 3 2 7" xfId="32073" xr:uid="{00000000-0005-0000-0000-0000C3350000}"/>
    <cellStyle name="메모 27 3 3" xfId="6870" xr:uid="{00000000-0005-0000-0000-0000C4350000}"/>
    <cellStyle name="메모 27 3 3 2" xfId="6871" xr:uid="{00000000-0005-0000-0000-0000C5350000}"/>
    <cellStyle name="메모 27 3 3 2 2" xfId="32084" xr:uid="{00000000-0005-0000-0000-0000C6350000}"/>
    <cellStyle name="메모 27 3 3 3" xfId="6872" xr:uid="{00000000-0005-0000-0000-0000C7350000}"/>
    <cellStyle name="메모 27 3 3 3 2" xfId="32085" xr:uid="{00000000-0005-0000-0000-0000C8350000}"/>
    <cellStyle name="메모 27 3 3 4" xfId="6873" xr:uid="{00000000-0005-0000-0000-0000C9350000}"/>
    <cellStyle name="메모 27 3 3 4 2" xfId="32086" xr:uid="{00000000-0005-0000-0000-0000CA350000}"/>
    <cellStyle name="메모 27 3 3 5" xfId="6874" xr:uid="{00000000-0005-0000-0000-0000CB350000}"/>
    <cellStyle name="메모 27 3 3 5 2" xfId="32087" xr:uid="{00000000-0005-0000-0000-0000CC350000}"/>
    <cellStyle name="메모 27 3 3 6" xfId="32083" xr:uid="{00000000-0005-0000-0000-0000CD350000}"/>
    <cellStyle name="메모 27 3 4" xfId="6875" xr:uid="{00000000-0005-0000-0000-0000CE350000}"/>
    <cellStyle name="메모 27 3 4 2" xfId="6876" xr:uid="{00000000-0005-0000-0000-0000CF350000}"/>
    <cellStyle name="메모 27 3 4 2 2" xfId="32089" xr:uid="{00000000-0005-0000-0000-0000D0350000}"/>
    <cellStyle name="메모 27 3 4 3" xfId="32088" xr:uid="{00000000-0005-0000-0000-0000D1350000}"/>
    <cellStyle name="메모 27 3 5" xfId="6877" xr:uid="{00000000-0005-0000-0000-0000D2350000}"/>
    <cellStyle name="메모 27 3 5 2" xfId="6878" xr:uid="{00000000-0005-0000-0000-0000D3350000}"/>
    <cellStyle name="메모 27 3 5 2 2" xfId="32091" xr:uid="{00000000-0005-0000-0000-0000D4350000}"/>
    <cellStyle name="메모 27 3 5 3" xfId="32090" xr:uid="{00000000-0005-0000-0000-0000D5350000}"/>
    <cellStyle name="메모 27 3 6" xfId="6879" xr:uid="{00000000-0005-0000-0000-0000D6350000}"/>
    <cellStyle name="메모 27 3 6 2" xfId="6880" xr:uid="{00000000-0005-0000-0000-0000D7350000}"/>
    <cellStyle name="메모 27 3 6 2 2" xfId="32093" xr:uid="{00000000-0005-0000-0000-0000D8350000}"/>
    <cellStyle name="메모 27 3 6 3" xfId="32092" xr:uid="{00000000-0005-0000-0000-0000D9350000}"/>
    <cellStyle name="메모 27 3 7" xfId="6881" xr:uid="{00000000-0005-0000-0000-0000DA350000}"/>
    <cellStyle name="메모 27 3 7 2" xfId="32094" xr:uid="{00000000-0005-0000-0000-0000DB350000}"/>
    <cellStyle name="메모 27 3 8" xfId="32072" xr:uid="{00000000-0005-0000-0000-0000DC350000}"/>
    <cellStyle name="메모 27 4" xfId="6882" xr:uid="{00000000-0005-0000-0000-0000DD350000}"/>
    <cellStyle name="메모 27 4 2" xfId="6883" xr:uid="{00000000-0005-0000-0000-0000DE350000}"/>
    <cellStyle name="메모 27 4 2 2" xfId="6884" xr:uid="{00000000-0005-0000-0000-0000DF350000}"/>
    <cellStyle name="메모 27 4 2 2 2" xfId="32097" xr:uid="{00000000-0005-0000-0000-0000E0350000}"/>
    <cellStyle name="메모 27 4 2 3" xfId="6885" xr:uid="{00000000-0005-0000-0000-0000E1350000}"/>
    <cellStyle name="메모 27 4 2 3 2" xfId="32098" xr:uid="{00000000-0005-0000-0000-0000E2350000}"/>
    <cellStyle name="메모 27 4 2 4" xfId="6886" xr:uid="{00000000-0005-0000-0000-0000E3350000}"/>
    <cellStyle name="메모 27 4 2 4 2" xfId="32099" xr:uid="{00000000-0005-0000-0000-0000E4350000}"/>
    <cellStyle name="메모 27 4 2 5" xfId="6887" xr:uid="{00000000-0005-0000-0000-0000E5350000}"/>
    <cellStyle name="메모 27 4 2 5 2" xfId="32100" xr:uid="{00000000-0005-0000-0000-0000E6350000}"/>
    <cellStyle name="메모 27 4 2 6" xfId="32096" xr:uid="{00000000-0005-0000-0000-0000E7350000}"/>
    <cellStyle name="메모 27 4 3" xfId="6888" xr:uid="{00000000-0005-0000-0000-0000E8350000}"/>
    <cellStyle name="메모 27 4 3 2" xfId="32101" xr:uid="{00000000-0005-0000-0000-0000E9350000}"/>
    <cellStyle name="메모 27 4 4" xfId="6889" xr:uid="{00000000-0005-0000-0000-0000EA350000}"/>
    <cellStyle name="메모 27 4 4 2" xfId="32102" xr:uid="{00000000-0005-0000-0000-0000EB350000}"/>
    <cellStyle name="메모 27 4 5" xfId="6890" xr:uid="{00000000-0005-0000-0000-0000EC350000}"/>
    <cellStyle name="메모 27 4 5 2" xfId="32103" xr:uid="{00000000-0005-0000-0000-0000ED350000}"/>
    <cellStyle name="메모 27 4 6" xfId="6891" xr:uid="{00000000-0005-0000-0000-0000EE350000}"/>
    <cellStyle name="메모 27 4 6 2" xfId="32104" xr:uid="{00000000-0005-0000-0000-0000EF350000}"/>
    <cellStyle name="메모 27 4 7" xfId="32095" xr:uid="{00000000-0005-0000-0000-0000F0350000}"/>
    <cellStyle name="메모 27 5" xfId="6892" xr:uid="{00000000-0005-0000-0000-0000F1350000}"/>
    <cellStyle name="메모 27 5 2" xfId="6893" xr:uid="{00000000-0005-0000-0000-0000F2350000}"/>
    <cellStyle name="메모 27 5 2 2" xfId="6894" xr:uid="{00000000-0005-0000-0000-0000F3350000}"/>
    <cellStyle name="메모 27 5 2 2 2" xfId="32107" xr:uid="{00000000-0005-0000-0000-0000F4350000}"/>
    <cellStyle name="메모 27 5 2 3" xfId="6895" xr:uid="{00000000-0005-0000-0000-0000F5350000}"/>
    <cellStyle name="메모 27 5 2 3 2" xfId="32108" xr:uid="{00000000-0005-0000-0000-0000F6350000}"/>
    <cellStyle name="메모 27 5 2 4" xfId="6896" xr:uid="{00000000-0005-0000-0000-0000F7350000}"/>
    <cellStyle name="메모 27 5 2 4 2" xfId="32109" xr:uid="{00000000-0005-0000-0000-0000F8350000}"/>
    <cellStyle name="메모 27 5 2 5" xfId="6897" xr:uid="{00000000-0005-0000-0000-0000F9350000}"/>
    <cellStyle name="메모 27 5 2 5 2" xfId="32110" xr:uid="{00000000-0005-0000-0000-0000FA350000}"/>
    <cellStyle name="메모 27 5 2 6" xfId="32106" xr:uid="{00000000-0005-0000-0000-0000FB350000}"/>
    <cellStyle name="메모 27 5 3" xfId="6898" xr:uid="{00000000-0005-0000-0000-0000FC350000}"/>
    <cellStyle name="메모 27 5 3 2" xfId="32111" xr:uid="{00000000-0005-0000-0000-0000FD350000}"/>
    <cellStyle name="메모 27 5 4" xfId="6899" xr:uid="{00000000-0005-0000-0000-0000FE350000}"/>
    <cellStyle name="메모 27 5 4 2" xfId="32112" xr:uid="{00000000-0005-0000-0000-0000FF350000}"/>
    <cellStyle name="메모 27 5 5" xfId="6900" xr:uid="{00000000-0005-0000-0000-000000360000}"/>
    <cellStyle name="메모 27 5 5 2" xfId="32113" xr:uid="{00000000-0005-0000-0000-000001360000}"/>
    <cellStyle name="메모 27 5 6" xfId="6901" xr:uid="{00000000-0005-0000-0000-000002360000}"/>
    <cellStyle name="메모 27 5 6 2" xfId="32114" xr:uid="{00000000-0005-0000-0000-000003360000}"/>
    <cellStyle name="메모 27 5 7" xfId="32105" xr:uid="{00000000-0005-0000-0000-000004360000}"/>
    <cellStyle name="메모 27 6" xfId="6902" xr:uid="{00000000-0005-0000-0000-000005360000}"/>
    <cellStyle name="메모 27 6 2" xfId="6903" xr:uid="{00000000-0005-0000-0000-000006360000}"/>
    <cellStyle name="메모 27 6 2 2" xfId="6904" xr:uid="{00000000-0005-0000-0000-000007360000}"/>
    <cellStyle name="메모 27 6 2 2 2" xfId="32117" xr:uid="{00000000-0005-0000-0000-000008360000}"/>
    <cellStyle name="메모 27 6 2 3" xfId="6905" xr:uid="{00000000-0005-0000-0000-000009360000}"/>
    <cellStyle name="메모 27 6 2 3 2" xfId="32118" xr:uid="{00000000-0005-0000-0000-00000A360000}"/>
    <cellStyle name="메모 27 6 2 4" xfId="6906" xr:uid="{00000000-0005-0000-0000-00000B360000}"/>
    <cellStyle name="메모 27 6 2 4 2" xfId="32119" xr:uid="{00000000-0005-0000-0000-00000C360000}"/>
    <cellStyle name="메모 27 6 2 5" xfId="6907" xr:uid="{00000000-0005-0000-0000-00000D360000}"/>
    <cellStyle name="메모 27 6 2 5 2" xfId="32120" xr:uid="{00000000-0005-0000-0000-00000E360000}"/>
    <cellStyle name="메모 27 6 2 6" xfId="32116" xr:uid="{00000000-0005-0000-0000-00000F360000}"/>
    <cellStyle name="메모 27 6 3" xfId="6908" xr:uid="{00000000-0005-0000-0000-000010360000}"/>
    <cellStyle name="메모 27 6 3 2" xfId="32121" xr:uid="{00000000-0005-0000-0000-000011360000}"/>
    <cellStyle name="메모 27 6 4" xfId="6909" xr:uid="{00000000-0005-0000-0000-000012360000}"/>
    <cellStyle name="메모 27 6 4 2" xfId="32122" xr:uid="{00000000-0005-0000-0000-000013360000}"/>
    <cellStyle name="메모 27 6 5" xfId="6910" xr:uid="{00000000-0005-0000-0000-000014360000}"/>
    <cellStyle name="메모 27 6 5 2" xfId="32123" xr:uid="{00000000-0005-0000-0000-000015360000}"/>
    <cellStyle name="메모 27 6 6" xfId="6911" xr:uid="{00000000-0005-0000-0000-000016360000}"/>
    <cellStyle name="메모 27 6 6 2" xfId="32124" xr:uid="{00000000-0005-0000-0000-000017360000}"/>
    <cellStyle name="메모 27 6 7" xfId="32115" xr:uid="{00000000-0005-0000-0000-000018360000}"/>
    <cellStyle name="메모 27 7" xfId="6912" xr:uid="{00000000-0005-0000-0000-000019360000}"/>
    <cellStyle name="메모 27 7 2" xfId="6913" xr:uid="{00000000-0005-0000-0000-00001A360000}"/>
    <cellStyle name="메모 27 7 2 2" xfId="6914" xr:uid="{00000000-0005-0000-0000-00001B360000}"/>
    <cellStyle name="메모 27 7 2 2 2" xfId="32127" xr:uid="{00000000-0005-0000-0000-00001C360000}"/>
    <cellStyle name="메모 27 7 2 3" xfId="6915" xr:uid="{00000000-0005-0000-0000-00001D360000}"/>
    <cellStyle name="메모 27 7 2 3 2" xfId="32128" xr:uid="{00000000-0005-0000-0000-00001E360000}"/>
    <cellStyle name="메모 27 7 2 4" xfId="6916" xr:uid="{00000000-0005-0000-0000-00001F360000}"/>
    <cellStyle name="메모 27 7 2 4 2" xfId="32129" xr:uid="{00000000-0005-0000-0000-000020360000}"/>
    <cellStyle name="메모 27 7 2 5" xfId="6917" xr:uid="{00000000-0005-0000-0000-000021360000}"/>
    <cellStyle name="메모 27 7 2 5 2" xfId="32130" xr:uid="{00000000-0005-0000-0000-000022360000}"/>
    <cellStyle name="메모 27 7 2 6" xfId="32126" xr:uid="{00000000-0005-0000-0000-000023360000}"/>
    <cellStyle name="메모 27 7 3" xfId="6918" xr:uid="{00000000-0005-0000-0000-000024360000}"/>
    <cellStyle name="메모 27 7 3 2" xfId="32131" xr:uid="{00000000-0005-0000-0000-000025360000}"/>
    <cellStyle name="메모 27 7 4" xfId="6919" xr:uid="{00000000-0005-0000-0000-000026360000}"/>
    <cellStyle name="메모 27 7 4 2" xfId="32132" xr:uid="{00000000-0005-0000-0000-000027360000}"/>
    <cellStyle name="메모 27 7 5" xfId="6920" xr:uid="{00000000-0005-0000-0000-000028360000}"/>
    <cellStyle name="메모 27 7 5 2" xfId="32133" xr:uid="{00000000-0005-0000-0000-000029360000}"/>
    <cellStyle name="메모 27 7 6" xfId="6921" xr:uid="{00000000-0005-0000-0000-00002A360000}"/>
    <cellStyle name="메모 27 7 6 2" xfId="32134" xr:uid="{00000000-0005-0000-0000-00002B360000}"/>
    <cellStyle name="메모 27 7 7" xfId="32125" xr:uid="{00000000-0005-0000-0000-00002C360000}"/>
    <cellStyle name="메모 27 8" xfId="6922" xr:uid="{00000000-0005-0000-0000-00002D360000}"/>
    <cellStyle name="메모 27 8 2" xfId="6923" xr:uid="{00000000-0005-0000-0000-00002E360000}"/>
    <cellStyle name="메모 27 8 2 2" xfId="6924" xr:uid="{00000000-0005-0000-0000-00002F360000}"/>
    <cellStyle name="메모 27 8 2 2 2" xfId="32137" xr:uid="{00000000-0005-0000-0000-000030360000}"/>
    <cellStyle name="메모 27 8 2 3" xfId="6925" xr:uid="{00000000-0005-0000-0000-000031360000}"/>
    <cellStyle name="메모 27 8 2 3 2" xfId="32138" xr:uid="{00000000-0005-0000-0000-000032360000}"/>
    <cellStyle name="메모 27 8 2 4" xfId="6926" xr:uid="{00000000-0005-0000-0000-000033360000}"/>
    <cellStyle name="메모 27 8 2 4 2" xfId="32139" xr:uid="{00000000-0005-0000-0000-000034360000}"/>
    <cellStyle name="메모 27 8 2 5" xfId="6927" xr:uid="{00000000-0005-0000-0000-000035360000}"/>
    <cellStyle name="메모 27 8 2 5 2" xfId="32140" xr:uid="{00000000-0005-0000-0000-000036360000}"/>
    <cellStyle name="메모 27 8 2 6" xfId="32136" xr:uid="{00000000-0005-0000-0000-000037360000}"/>
    <cellStyle name="메모 27 8 3" xfId="6928" xr:uid="{00000000-0005-0000-0000-000038360000}"/>
    <cellStyle name="메모 27 8 3 2" xfId="32141" xr:uid="{00000000-0005-0000-0000-000039360000}"/>
    <cellStyle name="메모 27 8 4" xfId="6929" xr:uid="{00000000-0005-0000-0000-00003A360000}"/>
    <cellStyle name="메모 27 8 4 2" xfId="32142" xr:uid="{00000000-0005-0000-0000-00003B360000}"/>
    <cellStyle name="메모 27 8 5" xfId="6930" xr:uid="{00000000-0005-0000-0000-00003C360000}"/>
    <cellStyle name="메모 27 8 5 2" xfId="32143" xr:uid="{00000000-0005-0000-0000-00003D360000}"/>
    <cellStyle name="메모 27 8 6" xfId="6931" xr:uid="{00000000-0005-0000-0000-00003E360000}"/>
    <cellStyle name="메모 27 8 6 2" xfId="32144" xr:uid="{00000000-0005-0000-0000-00003F360000}"/>
    <cellStyle name="메모 27 8 7" xfId="32135" xr:uid="{00000000-0005-0000-0000-000040360000}"/>
    <cellStyle name="메모 27 9" xfId="6932" xr:uid="{00000000-0005-0000-0000-000041360000}"/>
    <cellStyle name="메모 27 9 2" xfId="6933" xr:uid="{00000000-0005-0000-0000-000042360000}"/>
    <cellStyle name="메모 27 9 2 2" xfId="32146" xr:uid="{00000000-0005-0000-0000-000043360000}"/>
    <cellStyle name="메모 27 9 3" xfId="6934" xr:uid="{00000000-0005-0000-0000-000044360000}"/>
    <cellStyle name="메모 27 9 3 2" xfId="32147" xr:uid="{00000000-0005-0000-0000-000045360000}"/>
    <cellStyle name="메모 27 9 4" xfId="6935" xr:uid="{00000000-0005-0000-0000-000046360000}"/>
    <cellStyle name="메모 27 9 4 2" xfId="32148" xr:uid="{00000000-0005-0000-0000-000047360000}"/>
    <cellStyle name="메모 27 9 5" xfId="6936" xr:uid="{00000000-0005-0000-0000-000048360000}"/>
    <cellStyle name="메모 27 9 5 2" xfId="32149" xr:uid="{00000000-0005-0000-0000-000049360000}"/>
    <cellStyle name="메모 27 9 6" xfId="32145" xr:uid="{00000000-0005-0000-0000-00004A360000}"/>
    <cellStyle name="메모 28" xfId="6937" xr:uid="{00000000-0005-0000-0000-00004B360000}"/>
    <cellStyle name="메모 28 10" xfId="6938" xr:uid="{00000000-0005-0000-0000-00004C360000}"/>
    <cellStyle name="메모 28 10 2" xfId="6939" xr:uid="{00000000-0005-0000-0000-00004D360000}"/>
    <cellStyle name="메모 28 10 2 2" xfId="32152" xr:uid="{00000000-0005-0000-0000-00004E360000}"/>
    <cellStyle name="메모 28 10 3" xfId="32151" xr:uid="{00000000-0005-0000-0000-00004F360000}"/>
    <cellStyle name="메모 28 11" xfId="6940" xr:uid="{00000000-0005-0000-0000-000050360000}"/>
    <cellStyle name="메모 28 11 2" xfId="6941" xr:uid="{00000000-0005-0000-0000-000051360000}"/>
    <cellStyle name="메모 28 11 2 2" xfId="32154" xr:uid="{00000000-0005-0000-0000-000052360000}"/>
    <cellStyle name="메모 28 11 3" xfId="32153" xr:uid="{00000000-0005-0000-0000-000053360000}"/>
    <cellStyle name="메모 28 12" xfId="6942" xr:uid="{00000000-0005-0000-0000-000054360000}"/>
    <cellStyle name="메모 28 12 2" xfId="6943" xr:uid="{00000000-0005-0000-0000-000055360000}"/>
    <cellStyle name="메모 28 12 2 2" xfId="32156" xr:uid="{00000000-0005-0000-0000-000056360000}"/>
    <cellStyle name="메모 28 12 3" xfId="32155" xr:uid="{00000000-0005-0000-0000-000057360000}"/>
    <cellStyle name="메모 28 13" xfId="6944" xr:uid="{00000000-0005-0000-0000-000058360000}"/>
    <cellStyle name="메모 28 13 2" xfId="32157" xr:uid="{00000000-0005-0000-0000-000059360000}"/>
    <cellStyle name="메모 28 14" xfId="32150" xr:uid="{00000000-0005-0000-0000-00005A360000}"/>
    <cellStyle name="메모 28 2" xfId="6945" xr:uid="{00000000-0005-0000-0000-00005B360000}"/>
    <cellStyle name="메모 28 2 2" xfId="6946" xr:uid="{00000000-0005-0000-0000-00005C360000}"/>
    <cellStyle name="메모 28 2 2 2" xfId="6947" xr:uid="{00000000-0005-0000-0000-00005D360000}"/>
    <cellStyle name="메모 28 2 2 2 2" xfId="6948" xr:uid="{00000000-0005-0000-0000-00005E360000}"/>
    <cellStyle name="메모 28 2 2 2 2 2" xfId="32161" xr:uid="{00000000-0005-0000-0000-00005F360000}"/>
    <cellStyle name="메모 28 2 2 2 3" xfId="6949" xr:uid="{00000000-0005-0000-0000-000060360000}"/>
    <cellStyle name="메모 28 2 2 2 3 2" xfId="32162" xr:uid="{00000000-0005-0000-0000-000061360000}"/>
    <cellStyle name="메모 28 2 2 2 4" xfId="6950" xr:uid="{00000000-0005-0000-0000-000062360000}"/>
    <cellStyle name="메모 28 2 2 2 4 2" xfId="32163" xr:uid="{00000000-0005-0000-0000-000063360000}"/>
    <cellStyle name="메모 28 2 2 2 5" xfId="6951" xr:uid="{00000000-0005-0000-0000-000064360000}"/>
    <cellStyle name="메모 28 2 2 2 5 2" xfId="32164" xr:uid="{00000000-0005-0000-0000-000065360000}"/>
    <cellStyle name="메모 28 2 2 2 6" xfId="32160" xr:uid="{00000000-0005-0000-0000-000066360000}"/>
    <cellStyle name="메모 28 2 2 3" xfId="6952" xr:uid="{00000000-0005-0000-0000-000067360000}"/>
    <cellStyle name="메모 28 2 2 3 2" xfId="32165" xr:uid="{00000000-0005-0000-0000-000068360000}"/>
    <cellStyle name="메모 28 2 2 4" xfId="6953" xr:uid="{00000000-0005-0000-0000-000069360000}"/>
    <cellStyle name="메모 28 2 2 4 2" xfId="32166" xr:uid="{00000000-0005-0000-0000-00006A360000}"/>
    <cellStyle name="메모 28 2 2 5" xfId="6954" xr:uid="{00000000-0005-0000-0000-00006B360000}"/>
    <cellStyle name="메모 28 2 2 5 2" xfId="32167" xr:uid="{00000000-0005-0000-0000-00006C360000}"/>
    <cellStyle name="메모 28 2 2 6" xfId="6955" xr:uid="{00000000-0005-0000-0000-00006D360000}"/>
    <cellStyle name="메모 28 2 2 6 2" xfId="32168" xr:uid="{00000000-0005-0000-0000-00006E360000}"/>
    <cellStyle name="메모 28 2 2 7" xfId="32159" xr:uid="{00000000-0005-0000-0000-00006F360000}"/>
    <cellStyle name="메모 28 2 3" xfId="6956" xr:uid="{00000000-0005-0000-0000-000070360000}"/>
    <cellStyle name="메모 28 2 3 2" xfId="6957" xr:uid="{00000000-0005-0000-0000-000071360000}"/>
    <cellStyle name="메모 28 2 3 2 2" xfId="32170" xr:uid="{00000000-0005-0000-0000-000072360000}"/>
    <cellStyle name="메모 28 2 3 3" xfId="6958" xr:uid="{00000000-0005-0000-0000-000073360000}"/>
    <cellStyle name="메모 28 2 3 3 2" xfId="32171" xr:uid="{00000000-0005-0000-0000-000074360000}"/>
    <cellStyle name="메모 28 2 3 4" xfId="6959" xr:uid="{00000000-0005-0000-0000-000075360000}"/>
    <cellStyle name="메모 28 2 3 4 2" xfId="32172" xr:uid="{00000000-0005-0000-0000-000076360000}"/>
    <cellStyle name="메모 28 2 3 5" xfId="6960" xr:uid="{00000000-0005-0000-0000-000077360000}"/>
    <cellStyle name="메모 28 2 3 5 2" xfId="32173" xr:uid="{00000000-0005-0000-0000-000078360000}"/>
    <cellStyle name="메모 28 2 3 6" xfId="32169" xr:uid="{00000000-0005-0000-0000-000079360000}"/>
    <cellStyle name="메모 28 2 4" xfId="6961" xr:uid="{00000000-0005-0000-0000-00007A360000}"/>
    <cellStyle name="메모 28 2 4 2" xfId="6962" xr:uid="{00000000-0005-0000-0000-00007B360000}"/>
    <cellStyle name="메모 28 2 4 2 2" xfId="32175" xr:uid="{00000000-0005-0000-0000-00007C360000}"/>
    <cellStyle name="메모 28 2 4 3" xfId="32174" xr:uid="{00000000-0005-0000-0000-00007D360000}"/>
    <cellStyle name="메모 28 2 5" xfId="6963" xr:uid="{00000000-0005-0000-0000-00007E360000}"/>
    <cellStyle name="메모 28 2 5 2" xfId="6964" xr:uid="{00000000-0005-0000-0000-00007F360000}"/>
    <cellStyle name="메모 28 2 5 2 2" xfId="32177" xr:uid="{00000000-0005-0000-0000-000080360000}"/>
    <cellStyle name="메모 28 2 5 3" xfId="32176" xr:uid="{00000000-0005-0000-0000-000081360000}"/>
    <cellStyle name="메모 28 2 6" xfId="6965" xr:uid="{00000000-0005-0000-0000-000082360000}"/>
    <cellStyle name="메모 28 2 6 2" xfId="6966" xr:uid="{00000000-0005-0000-0000-000083360000}"/>
    <cellStyle name="메모 28 2 6 2 2" xfId="32179" xr:uid="{00000000-0005-0000-0000-000084360000}"/>
    <cellStyle name="메모 28 2 6 3" xfId="32178" xr:uid="{00000000-0005-0000-0000-000085360000}"/>
    <cellStyle name="메모 28 2 7" xfId="6967" xr:uid="{00000000-0005-0000-0000-000086360000}"/>
    <cellStyle name="메모 28 2 7 2" xfId="32180" xr:uid="{00000000-0005-0000-0000-000087360000}"/>
    <cellStyle name="메모 28 2 8" xfId="32158" xr:uid="{00000000-0005-0000-0000-000088360000}"/>
    <cellStyle name="메모 28 3" xfId="6968" xr:uid="{00000000-0005-0000-0000-000089360000}"/>
    <cellStyle name="메모 28 3 2" xfId="6969" xr:uid="{00000000-0005-0000-0000-00008A360000}"/>
    <cellStyle name="메모 28 3 2 2" xfId="6970" xr:uid="{00000000-0005-0000-0000-00008B360000}"/>
    <cellStyle name="메모 28 3 2 2 2" xfId="6971" xr:uid="{00000000-0005-0000-0000-00008C360000}"/>
    <cellStyle name="메모 28 3 2 2 2 2" xfId="32184" xr:uid="{00000000-0005-0000-0000-00008D360000}"/>
    <cellStyle name="메모 28 3 2 2 3" xfId="6972" xr:uid="{00000000-0005-0000-0000-00008E360000}"/>
    <cellStyle name="메모 28 3 2 2 3 2" xfId="32185" xr:uid="{00000000-0005-0000-0000-00008F360000}"/>
    <cellStyle name="메모 28 3 2 2 4" xfId="6973" xr:uid="{00000000-0005-0000-0000-000090360000}"/>
    <cellStyle name="메모 28 3 2 2 4 2" xfId="32186" xr:uid="{00000000-0005-0000-0000-000091360000}"/>
    <cellStyle name="메모 28 3 2 2 5" xfId="6974" xr:uid="{00000000-0005-0000-0000-000092360000}"/>
    <cellStyle name="메모 28 3 2 2 5 2" xfId="32187" xr:uid="{00000000-0005-0000-0000-000093360000}"/>
    <cellStyle name="메모 28 3 2 2 6" xfId="32183" xr:uid="{00000000-0005-0000-0000-000094360000}"/>
    <cellStyle name="메모 28 3 2 3" xfId="6975" xr:uid="{00000000-0005-0000-0000-000095360000}"/>
    <cellStyle name="메모 28 3 2 3 2" xfId="32188" xr:uid="{00000000-0005-0000-0000-000096360000}"/>
    <cellStyle name="메모 28 3 2 4" xfId="6976" xr:uid="{00000000-0005-0000-0000-000097360000}"/>
    <cellStyle name="메모 28 3 2 4 2" xfId="32189" xr:uid="{00000000-0005-0000-0000-000098360000}"/>
    <cellStyle name="메모 28 3 2 5" xfId="6977" xr:uid="{00000000-0005-0000-0000-000099360000}"/>
    <cellStyle name="메모 28 3 2 5 2" xfId="32190" xr:uid="{00000000-0005-0000-0000-00009A360000}"/>
    <cellStyle name="메모 28 3 2 6" xfId="6978" xr:uid="{00000000-0005-0000-0000-00009B360000}"/>
    <cellStyle name="메모 28 3 2 6 2" xfId="32191" xr:uid="{00000000-0005-0000-0000-00009C360000}"/>
    <cellStyle name="메모 28 3 2 7" xfId="32182" xr:uid="{00000000-0005-0000-0000-00009D360000}"/>
    <cellStyle name="메모 28 3 3" xfId="6979" xr:uid="{00000000-0005-0000-0000-00009E360000}"/>
    <cellStyle name="메모 28 3 3 2" xfId="6980" xr:uid="{00000000-0005-0000-0000-00009F360000}"/>
    <cellStyle name="메모 28 3 3 2 2" xfId="32193" xr:uid="{00000000-0005-0000-0000-0000A0360000}"/>
    <cellStyle name="메모 28 3 3 3" xfId="6981" xr:uid="{00000000-0005-0000-0000-0000A1360000}"/>
    <cellStyle name="메모 28 3 3 3 2" xfId="32194" xr:uid="{00000000-0005-0000-0000-0000A2360000}"/>
    <cellStyle name="메모 28 3 3 4" xfId="6982" xr:uid="{00000000-0005-0000-0000-0000A3360000}"/>
    <cellStyle name="메모 28 3 3 4 2" xfId="32195" xr:uid="{00000000-0005-0000-0000-0000A4360000}"/>
    <cellStyle name="메모 28 3 3 5" xfId="6983" xr:uid="{00000000-0005-0000-0000-0000A5360000}"/>
    <cellStyle name="메모 28 3 3 5 2" xfId="32196" xr:uid="{00000000-0005-0000-0000-0000A6360000}"/>
    <cellStyle name="메모 28 3 3 6" xfId="32192" xr:uid="{00000000-0005-0000-0000-0000A7360000}"/>
    <cellStyle name="메모 28 3 4" xfId="6984" xr:uid="{00000000-0005-0000-0000-0000A8360000}"/>
    <cellStyle name="메모 28 3 4 2" xfId="6985" xr:uid="{00000000-0005-0000-0000-0000A9360000}"/>
    <cellStyle name="메모 28 3 4 2 2" xfId="32198" xr:uid="{00000000-0005-0000-0000-0000AA360000}"/>
    <cellStyle name="메모 28 3 4 3" xfId="32197" xr:uid="{00000000-0005-0000-0000-0000AB360000}"/>
    <cellStyle name="메모 28 3 5" xfId="6986" xr:uid="{00000000-0005-0000-0000-0000AC360000}"/>
    <cellStyle name="메모 28 3 5 2" xfId="6987" xr:uid="{00000000-0005-0000-0000-0000AD360000}"/>
    <cellStyle name="메모 28 3 5 2 2" xfId="32200" xr:uid="{00000000-0005-0000-0000-0000AE360000}"/>
    <cellStyle name="메모 28 3 5 3" xfId="32199" xr:uid="{00000000-0005-0000-0000-0000AF360000}"/>
    <cellStyle name="메모 28 3 6" xfId="6988" xr:uid="{00000000-0005-0000-0000-0000B0360000}"/>
    <cellStyle name="메모 28 3 6 2" xfId="6989" xr:uid="{00000000-0005-0000-0000-0000B1360000}"/>
    <cellStyle name="메모 28 3 6 2 2" xfId="32202" xr:uid="{00000000-0005-0000-0000-0000B2360000}"/>
    <cellStyle name="메모 28 3 6 3" xfId="32201" xr:uid="{00000000-0005-0000-0000-0000B3360000}"/>
    <cellStyle name="메모 28 3 7" xfId="6990" xr:uid="{00000000-0005-0000-0000-0000B4360000}"/>
    <cellStyle name="메모 28 3 7 2" xfId="32203" xr:uid="{00000000-0005-0000-0000-0000B5360000}"/>
    <cellStyle name="메모 28 3 8" xfId="32181" xr:uid="{00000000-0005-0000-0000-0000B6360000}"/>
    <cellStyle name="메모 28 4" xfId="6991" xr:uid="{00000000-0005-0000-0000-0000B7360000}"/>
    <cellStyle name="메모 28 4 2" xfId="6992" xr:uid="{00000000-0005-0000-0000-0000B8360000}"/>
    <cellStyle name="메모 28 4 2 2" xfId="6993" xr:uid="{00000000-0005-0000-0000-0000B9360000}"/>
    <cellStyle name="메모 28 4 2 2 2" xfId="32206" xr:uid="{00000000-0005-0000-0000-0000BA360000}"/>
    <cellStyle name="메모 28 4 2 3" xfId="6994" xr:uid="{00000000-0005-0000-0000-0000BB360000}"/>
    <cellStyle name="메모 28 4 2 3 2" xfId="32207" xr:uid="{00000000-0005-0000-0000-0000BC360000}"/>
    <cellStyle name="메모 28 4 2 4" xfId="6995" xr:uid="{00000000-0005-0000-0000-0000BD360000}"/>
    <cellStyle name="메모 28 4 2 4 2" xfId="32208" xr:uid="{00000000-0005-0000-0000-0000BE360000}"/>
    <cellStyle name="메모 28 4 2 5" xfId="6996" xr:uid="{00000000-0005-0000-0000-0000BF360000}"/>
    <cellStyle name="메모 28 4 2 5 2" xfId="32209" xr:uid="{00000000-0005-0000-0000-0000C0360000}"/>
    <cellStyle name="메모 28 4 2 6" xfId="32205" xr:uid="{00000000-0005-0000-0000-0000C1360000}"/>
    <cellStyle name="메모 28 4 3" xfId="6997" xr:uid="{00000000-0005-0000-0000-0000C2360000}"/>
    <cellStyle name="메모 28 4 3 2" xfId="32210" xr:uid="{00000000-0005-0000-0000-0000C3360000}"/>
    <cellStyle name="메모 28 4 4" xfId="6998" xr:uid="{00000000-0005-0000-0000-0000C4360000}"/>
    <cellStyle name="메모 28 4 4 2" xfId="32211" xr:uid="{00000000-0005-0000-0000-0000C5360000}"/>
    <cellStyle name="메모 28 4 5" xfId="6999" xr:uid="{00000000-0005-0000-0000-0000C6360000}"/>
    <cellStyle name="메모 28 4 5 2" xfId="32212" xr:uid="{00000000-0005-0000-0000-0000C7360000}"/>
    <cellStyle name="메모 28 4 6" xfId="7000" xr:uid="{00000000-0005-0000-0000-0000C8360000}"/>
    <cellStyle name="메모 28 4 6 2" xfId="32213" xr:uid="{00000000-0005-0000-0000-0000C9360000}"/>
    <cellStyle name="메모 28 4 7" xfId="32204" xr:uid="{00000000-0005-0000-0000-0000CA360000}"/>
    <cellStyle name="메모 28 5" xfId="7001" xr:uid="{00000000-0005-0000-0000-0000CB360000}"/>
    <cellStyle name="메모 28 5 2" xfId="7002" xr:uid="{00000000-0005-0000-0000-0000CC360000}"/>
    <cellStyle name="메모 28 5 2 2" xfId="7003" xr:uid="{00000000-0005-0000-0000-0000CD360000}"/>
    <cellStyle name="메모 28 5 2 2 2" xfId="32216" xr:uid="{00000000-0005-0000-0000-0000CE360000}"/>
    <cellStyle name="메모 28 5 2 3" xfId="7004" xr:uid="{00000000-0005-0000-0000-0000CF360000}"/>
    <cellStyle name="메모 28 5 2 3 2" xfId="32217" xr:uid="{00000000-0005-0000-0000-0000D0360000}"/>
    <cellStyle name="메모 28 5 2 4" xfId="7005" xr:uid="{00000000-0005-0000-0000-0000D1360000}"/>
    <cellStyle name="메모 28 5 2 4 2" xfId="32218" xr:uid="{00000000-0005-0000-0000-0000D2360000}"/>
    <cellStyle name="메모 28 5 2 5" xfId="7006" xr:uid="{00000000-0005-0000-0000-0000D3360000}"/>
    <cellStyle name="메모 28 5 2 5 2" xfId="32219" xr:uid="{00000000-0005-0000-0000-0000D4360000}"/>
    <cellStyle name="메모 28 5 2 6" xfId="32215" xr:uid="{00000000-0005-0000-0000-0000D5360000}"/>
    <cellStyle name="메모 28 5 3" xfId="7007" xr:uid="{00000000-0005-0000-0000-0000D6360000}"/>
    <cellStyle name="메모 28 5 3 2" xfId="32220" xr:uid="{00000000-0005-0000-0000-0000D7360000}"/>
    <cellStyle name="메모 28 5 4" xfId="7008" xr:uid="{00000000-0005-0000-0000-0000D8360000}"/>
    <cellStyle name="메모 28 5 4 2" xfId="32221" xr:uid="{00000000-0005-0000-0000-0000D9360000}"/>
    <cellStyle name="메모 28 5 5" xfId="7009" xr:uid="{00000000-0005-0000-0000-0000DA360000}"/>
    <cellStyle name="메모 28 5 5 2" xfId="32222" xr:uid="{00000000-0005-0000-0000-0000DB360000}"/>
    <cellStyle name="메모 28 5 6" xfId="7010" xr:uid="{00000000-0005-0000-0000-0000DC360000}"/>
    <cellStyle name="메모 28 5 6 2" xfId="32223" xr:uid="{00000000-0005-0000-0000-0000DD360000}"/>
    <cellStyle name="메모 28 5 7" xfId="32214" xr:uid="{00000000-0005-0000-0000-0000DE360000}"/>
    <cellStyle name="메모 28 6" xfId="7011" xr:uid="{00000000-0005-0000-0000-0000DF360000}"/>
    <cellStyle name="메모 28 6 2" xfId="7012" xr:uid="{00000000-0005-0000-0000-0000E0360000}"/>
    <cellStyle name="메모 28 6 2 2" xfId="7013" xr:uid="{00000000-0005-0000-0000-0000E1360000}"/>
    <cellStyle name="메모 28 6 2 2 2" xfId="32226" xr:uid="{00000000-0005-0000-0000-0000E2360000}"/>
    <cellStyle name="메모 28 6 2 3" xfId="7014" xr:uid="{00000000-0005-0000-0000-0000E3360000}"/>
    <cellStyle name="메모 28 6 2 3 2" xfId="32227" xr:uid="{00000000-0005-0000-0000-0000E4360000}"/>
    <cellStyle name="메모 28 6 2 4" xfId="7015" xr:uid="{00000000-0005-0000-0000-0000E5360000}"/>
    <cellStyle name="메모 28 6 2 4 2" xfId="32228" xr:uid="{00000000-0005-0000-0000-0000E6360000}"/>
    <cellStyle name="메모 28 6 2 5" xfId="7016" xr:uid="{00000000-0005-0000-0000-0000E7360000}"/>
    <cellStyle name="메모 28 6 2 5 2" xfId="32229" xr:uid="{00000000-0005-0000-0000-0000E8360000}"/>
    <cellStyle name="메모 28 6 2 6" xfId="32225" xr:uid="{00000000-0005-0000-0000-0000E9360000}"/>
    <cellStyle name="메모 28 6 3" xfId="7017" xr:uid="{00000000-0005-0000-0000-0000EA360000}"/>
    <cellStyle name="메모 28 6 3 2" xfId="32230" xr:uid="{00000000-0005-0000-0000-0000EB360000}"/>
    <cellStyle name="메모 28 6 4" xfId="7018" xr:uid="{00000000-0005-0000-0000-0000EC360000}"/>
    <cellStyle name="메모 28 6 4 2" xfId="32231" xr:uid="{00000000-0005-0000-0000-0000ED360000}"/>
    <cellStyle name="메모 28 6 5" xfId="7019" xr:uid="{00000000-0005-0000-0000-0000EE360000}"/>
    <cellStyle name="메모 28 6 5 2" xfId="32232" xr:uid="{00000000-0005-0000-0000-0000EF360000}"/>
    <cellStyle name="메모 28 6 6" xfId="7020" xr:uid="{00000000-0005-0000-0000-0000F0360000}"/>
    <cellStyle name="메모 28 6 6 2" xfId="32233" xr:uid="{00000000-0005-0000-0000-0000F1360000}"/>
    <cellStyle name="메모 28 6 7" xfId="32224" xr:uid="{00000000-0005-0000-0000-0000F2360000}"/>
    <cellStyle name="메모 28 7" xfId="7021" xr:uid="{00000000-0005-0000-0000-0000F3360000}"/>
    <cellStyle name="메모 28 7 2" xfId="7022" xr:uid="{00000000-0005-0000-0000-0000F4360000}"/>
    <cellStyle name="메모 28 7 2 2" xfId="7023" xr:uid="{00000000-0005-0000-0000-0000F5360000}"/>
    <cellStyle name="메모 28 7 2 2 2" xfId="32236" xr:uid="{00000000-0005-0000-0000-0000F6360000}"/>
    <cellStyle name="메모 28 7 2 3" xfId="7024" xr:uid="{00000000-0005-0000-0000-0000F7360000}"/>
    <cellStyle name="메모 28 7 2 3 2" xfId="32237" xr:uid="{00000000-0005-0000-0000-0000F8360000}"/>
    <cellStyle name="메모 28 7 2 4" xfId="7025" xr:uid="{00000000-0005-0000-0000-0000F9360000}"/>
    <cellStyle name="메모 28 7 2 4 2" xfId="32238" xr:uid="{00000000-0005-0000-0000-0000FA360000}"/>
    <cellStyle name="메모 28 7 2 5" xfId="7026" xr:uid="{00000000-0005-0000-0000-0000FB360000}"/>
    <cellStyle name="메모 28 7 2 5 2" xfId="32239" xr:uid="{00000000-0005-0000-0000-0000FC360000}"/>
    <cellStyle name="메모 28 7 2 6" xfId="32235" xr:uid="{00000000-0005-0000-0000-0000FD360000}"/>
    <cellStyle name="메모 28 7 3" xfId="7027" xr:uid="{00000000-0005-0000-0000-0000FE360000}"/>
    <cellStyle name="메모 28 7 3 2" xfId="32240" xr:uid="{00000000-0005-0000-0000-0000FF360000}"/>
    <cellStyle name="메모 28 7 4" xfId="7028" xr:uid="{00000000-0005-0000-0000-000000370000}"/>
    <cellStyle name="메모 28 7 4 2" xfId="32241" xr:uid="{00000000-0005-0000-0000-000001370000}"/>
    <cellStyle name="메모 28 7 5" xfId="7029" xr:uid="{00000000-0005-0000-0000-000002370000}"/>
    <cellStyle name="메모 28 7 5 2" xfId="32242" xr:uid="{00000000-0005-0000-0000-000003370000}"/>
    <cellStyle name="메모 28 7 6" xfId="7030" xr:uid="{00000000-0005-0000-0000-000004370000}"/>
    <cellStyle name="메모 28 7 6 2" xfId="32243" xr:uid="{00000000-0005-0000-0000-000005370000}"/>
    <cellStyle name="메모 28 7 7" xfId="32234" xr:uid="{00000000-0005-0000-0000-000006370000}"/>
    <cellStyle name="메모 28 8" xfId="7031" xr:uid="{00000000-0005-0000-0000-000007370000}"/>
    <cellStyle name="메모 28 8 2" xfId="7032" xr:uid="{00000000-0005-0000-0000-000008370000}"/>
    <cellStyle name="메모 28 8 2 2" xfId="7033" xr:uid="{00000000-0005-0000-0000-000009370000}"/>
    <cellStyle name="메모 28 8 2 2 2" xfId="32246" xr:uid="{00000000-0005-0000-0000-00000A370000}"/>
    <cellStyle name="메모 28 8 2 3" xfId="7034" xr:uid="{00000000-0005-0000-0000-00000B370000}"/>
    <cellStyle name="메모 28 8 2 3 2" xfId="32247" xr:uid="{00000000-0005-0000-0000-00000C370000}"/>
    <cellStyle name="메모 28 8 2 4" xfId="7035" xr:uid="{00000000-0005-0000-0000-00000D370000}"/>
    <cellStyle name="메모 28 8 2 4 2" xfId="32248" xr:uid="{00000000-0005-0000-0000-00000E370000}"/>
    <cellStyle name="메모 28 8 2 5" xfId="7036" xr:uid="{00000000-0005-0000-0000-00000F370000}"/>
    <cellStyle name="메모 28 8 2 5 2" xfId="32249" xr:uid="{00000000-0005-0000-0000-000010370000}"/>
    <cellStyle name="메모 28 8 2 6" xfId="32245" xr:uid="{00000000-0005-0000-0000-000011370000}"/>
    <cellStyle name="메모 28 8 3" xfId="7037" xr:uid="{00000000-0005-0000-0000-000012370000}"/>
    <cellStyle name="메모 28 8 3 2" xfId="32250" xr:uid="{00000000-0005-0000-0000-000013370000}"/>
    <cellStyle name="메모 28 8 4" xfId="7038" xr:uid="{00000000-0005-0000-0000-000014370000}"/>
    <cellStyle name="메모 28 8 4 2" xfId="32251" xr:uid="{00000000-0005-0000-0000-000015370000}"/>
    <cellStyle name="메모 28 8 5" xfId="7039" xr:uid="{00000000-0005-0000-0000-000016370000}"/>
    <cellStyle name="메모 28 8 5 2" xfId="32252" xr:uid="{00000000-0005-0000-0000-000017370000}"/>
    <cellStyle name="메모 28 8 6" xfId="7040" xr:uid="{00000000-0005-0000-0000-000018370000}"/>
    <cellStyle name="메모 28 8 6 2" xfId="32253" xr:uid="{00000000-0005-0000-0000-000019370000}"/>
    <cellStyle name="메모 28 8 7" xfId="32244" xr:uid="{00000000-0005-0000-0000-00001A370000}"/>
    <cellStyle name="메모 28 9" xfId="7041" xr:uid="{00000000-0005-0000-0000-00001B370000}"/>
    <cellStyle name="메모 28 9 2" xfId="7042" xr:uid="{00000000-0005-0000-0000-00001C370000}"/>
    <cellStyle name="메모 28 9 2 2" xfId="32255" xr:uid="{00000000-0005-0000-0000-00001D370000}"/>
    <cellStyle name="메모 28 9 3" xfId="7043" xr:uid="{00000000-0005-0000-0000-00001E370000}"/>
    <cellStyle name="메모 28 9 3 2" xfId="32256" xr:uid="{00000000-0005-0000-0000-00001F370000}"/>
    <cellStyle name="메모 28 9 4" xfId="7044" xr:uid="{00000000-0005-0000-0000-000020370000}"/>
    <cellStyle name="메모 28 9 4 2" xfId="32257" xr:uid="{00000000-0005-0000-0000-000021370000}"/>
    <cellStyle name="메모 28 9 5" xfId="7045" xr:uid="{00000000-0005-0000-0000-000022370000}"/>
    <cellStyle name="메모 28 9 5 2" xfId="32258" xr:uid="{00000000-0005-0000-0000-000023370000}"/>
    <cellStyle name="메모 28 9 6" xfId="32254" xr:uid="{00000000-0005-0000-0000-000024370000}"/>
    <cellStyle name="메모 29" xfId="7046" xr:uid="{00000000-0005-0000-0000-000025370000}"/>
    <cellStyle name="메모 29 10" xfId="7047" xr:uid="{00000000-0005-0000-0000-000026370000}"/>
    <cellStyle name="메모 29 10 2" xfId="7048" xr:uid="{00000000-0005-0000-0000-000027370000}"/>
    <cellStyle name="메모 29 10 2 2" xfId="32261" xr:uid="{00000000-0005-0000-0000-000028370000}"/>
    <cellStyle name="메모 29 10 3" xfId="32260" xr:uid="{00000000-0005-0000-0000-000029370000}"/>
    <cellStyle name="메모 29 11" xfId="7049" xr:uid="{00000000-0005-0000-0000-00002A370000}"/>
    <cellStyle name="메모 29 11 2" xfId="7050" xr:uid="{00000000-0005-0000-0000-00002B370000}"/>
    <cellStyle name="메모 29 11 2 2" xfId="32263" xr:uid="{00000000-0005-0000-0000-00002C370000}"/>
    <cellStyle name="메모 29 11 3" xfId="32262" xr:uid="{00000000-0005-0000-0000-00002D370000}"/>
    <cellStyle name="메모 29 12" xfId="7051" xr:uid="{00000000-0005-0000-0000-00002E370000}"/>
    <cellStyle name="메모 29 12 2" xfId="7052" xr:uid="{00000000-0005-0000-0000-00002F370000}"/>
    <cellStyle name="메모 29 12 2 2" xfId="32265" xr:uid="{00000000-0005-0000-0000-000030370000}"/>
    <cellStyle name="메모 29 12 3" xfId="32264" xr:uid="{00000000-0005-0000-0000-000031370000}"/>
    <cellStyle name="메모 29 13" xfId="7053" xr:uid="{00000000-0005-0000-0000-000032370000}"/>
    <cellStyle name="메모 29 13 2" xfId="32266" xr:uid="{00000000-0005-0000-0000-000033370000}"/>
    <cellStyle name="메모 29 14" xfId="32259" xr:uid="{00000000-0005-0000-0000-000034370000}"/>
    <cellStyle name="메모 29 2" xfId="7054" xr:uid="{00000000-0005-0000-0000-000035370000}"/>
    <cellStyle name="메모 29 2 2" xfId="7055" xr:uid="{00000000-0005-0000-0000-000036370000}"/>
    <cellStyle name="메모 29 2 2 2" xfId="7056" xr:uid="{00000000-0005-0000-0000-000037370000}"/>
    <cellStyle name="메모 29 2 2 2 2" xfId="7057" xr:uid="{00000000-0005-0000-0000-000038370000}"/>
    <cellStyle name="메모 29 2 2 2 2 2" xfId="32270" xr:uid="{00000000-0005-0000-0000-000039370000}"/>
    <cellStyle name="메모 29 2 2 2 3" xfId="7058" xr:uid="{00000000-0005-0000-0000-00003A370000}"/>
    <cellStyle name="메모 29 2 2 2 3 2" xfId="32271" xr:uid="{00000000-0005-0000-0000-00003B370000}"/>
    <cellStyle name="메모 29 2 2 2 4" xfId="7059" xr:uid="{00000000-0005-0000-0000-00003C370000}"/>
    <cellStyle name="메모 29 2 2 2 4 2" xfId="32272" xr:uid="{00000000-0005-0000-0000-00003D370000}"/>
    <cellStyle name="메모 29 2 2 2 5" xfId="7060" xr:uid="{00000000-0005-0000-0000-00003E370000}"/>
    <cellStyle name="메모 29 2 2 2 5 2" xfId="32273" xr:uid="{00000000-0005-0000-0000-00003F370000}"/>
    <cellStyle name="메모 29 2 2 2 6" xfId="32269" xr:uid="{00000000-0005-0000-0000-000040370000}"/>
    <cellStyle name="메모 29 2 2 3" xfId="7061" xr:uid="{00000000-0005-0000-0000-000041370000}"/>
    <cellStyle name="메모 29 2 2 3 2" xfId="32274" xr:uid="{00000000-0005-0000-0000-000042370000}"/>
    <cellStyle name="메모 29 2 2 4" xfId="7062" xr:uid="{00000000-0005-0000-0000-000043370000}"/>
    <cellStyle name="메모 29 2 2 4 2" xfId="32275" xr:uid="{00000000-0005-0000-0000-000044370000}"/>
    <cellStyle name="메모 29 2 2 5" xfId="7063" xr:uid="{00000000-0005-0000-0000-000045370000}"/>
    <cellStyle name="메모 29 2 2 5 2" xfId="32276" xr:uid="{00000000-0005-0000-0000-000046370000}"/>
    <cellStyle name="메모 29 2 2 6" xfId="7064" xr:uid="{00000000-0005-0000-0000-000047370000}"/>
    <cellStyle name="메모 29 2 2 6 2" xfId="32277" xr:uid="{00000000-0005-0000-0000-000048370000}"/>
    <cellStyle name="메모 29 2 2 7" xfId="32268" xr:uid="{00000000-0005-0000-0000-000049370000}"/>
    <cellStyle name="메모 29 2 3" xfId="7065" xr:uid="{00000000-0005-0000-0000-00004A370000}"/>
    <cellStyle name="메모 29 2 3 2" xfId="7066" xr:uid="{00000000-0005-0000-0000-00004B370000}"/>
    <cellStyle name="메모 29 2 3 2 2" xfId="32279" xr:uid="{00000000-0005-0000-0000-00004C370000}"/>
    <cellStyle name="메모 29 2 3 3" xfId="7067" xr:uid="{00000000-0005-0000-0000-00004D370000}"/>
    <cellStyle name="메모 29 2 3 3 2" xfId="32280" xr:uid="{00000000-0005-0000-0000-00004E370000}"/>
    <cellStyle name="메모 29 2 3 4" xfId="7068" xr:uid="{00000000-0005-0000-0000-00004F370000}"/>
    <cellStyle name="메모 29 2 3 4 2" xfId="32281" xr:uid="{00000000-0005-0000-0000-000050370000}"/>
    <cellStyle name="메모 29 2 3 5" xfId="7069" xr:uid="{00000000-0005-0000-0000-000051370000}"/>
    <cellStyle name="메모 29 2 3 5 2" xfId="32282" xr:uid="{00000000-0005-0000-0000-000052370000}"/>
    <cellStyle name="메모 29 2 3 6" xfId="32278" xr:uid="{00000000-0005-0000-0000-000053370000}"/>
    <cellStyle name="메모 29 2 4" xfId="7070" xr:uid="{00000000-0005-0000-0000-000054370000}"/>
    <cellStyle name="메모 29 2 4 2" xfId="7071" xr:uid="{00000000-0005-0000-0000-000055370000}"/>
    <cellStyle name="메모 29 2 4 2 2" xfId="32284" xr:uid="{00000000-0005-0000-0000-000056370000}"/>
    <cellStyle name="메모 29 2 4 3" xfId="32283" xr:uid="{00000000-0005-0000-0000-000057370000}"/>
    <cellStyle name="메모 29 2 5" xfId="7072" xr:uid="{00000000-0005-0000-0000-000058370000}"/>
    <cellStyle name="메모 29 2 5 2" xfId="7073" xr:uid="{00000000-0005-0000-0000-000059370000}"/>
    <cellStyle name="메모 29 2 5 2 2" xfId="32286" xr:uid="{00000000-0005-0000-0000-00005A370000}"/>
    <cellStyle name="메모 29 2 5 3" xfId="32285" xr:uid="{00000000-0005-0000-0000-00005B370000}"/>
    <cellStyle name="메모 29 2 6" xfId="7074" xr:uid="{00000000-0005-0000-0000-00005C370000}"/>
    <cellStyle name="메모 29 2 6 2" xfId="7075" xr:uid="{00000000-0005-0000-0000-00005D370000}"/>
    <cellStyle name="메모 29 2 6 2 2" xfId="32288" xr:uid="{00000000-0005-0000-0000-00005E370000}"/>
    <cellStyle name="메모 29 2 6 3" xfId="32287" xr:uid="{00000000-0005-0000-0000-00005F370000}"/>
    <cellStyle name="메모 29 2 7" xfId="7076" xr:uid="{00000000-0005-0000-0000-000060370000}"/>
    <cellStyle name="메모 29 2 7 2" xfId="32289" xr:uid="{00000000-0005-0000-0000-000061370000}"/>
    <cellStyle name="메모 29 2 8" xfId="32267" xr:uid="{00000000-0005-0000-0000-000062370000}"/>
    <cellStyle name="메모 29 3" xfId="7077" xr:uid="{00000000-0005-0000-0000-000063370000}"/>
    <cellStyle name="메모 29 3 2" xfId="7078" xr:uid="{00000000-0005-0000-0000-000064370000}"/>
    <cellStyle name="메모 29 3 2 2" xfId="7079" xr:uid="{00000000-0005-0000-0000-000065370000}"/>
    <cellStyle name="메모 29 3 2 2 2" xfId="7080" xr:uid="{00000000-0005-0000-0000-000066370000}"/>
    <cellStyle name="메모 29 3 2 2 2 2" xfId="32293" xr:uid="{00000000-0005-0000-0000-000067370000}"/>
    <cellStyle name="메모 29 3 2 2 3" xfId="7081" xr:uid="{00000000-0005-0000-0000-000068370000}"/>
    <cellStyle name="메모 29 3 2 2 3 2" xfId="32294" xr:uid="{00000000-0005-0000-0000-000069370000}"/>
    <cellStyle name="메모 29 3 2 2 4" xfId="7082" xr:uid="{00000000-0005-0000-0000-00006A370000}"/>
    <cellStyle name="메모 29 3 2 2 4 2" xfId="32295" xr:uid="{00000000-0005-0000-0000-00006B370000}"/>
    <cellStyle name="메모 29 3 2 2 5" xfId="7083" xr:uid="{00000000-0005-0000-0000-00006C370000}"/>
    <cellStyle name="메모 29 3 2 2 5 2" xfId="32296" xr:uid="{00000000-0005-0000-0000-00006D370000}"/>
    <cellStyle name="메모 29 3 2 2 6" xfId="32292" xr:uid="{00000000-0005-0000-0000-00006E370000}"/>
    <cellStyle name="메모 29 3 2 3" xfId="7084" xr:uid="{00000000-0005-0000-0000-00006F370000}"/>
    <cellStyle name="메모 29 3 2 3 2" xfId="32297" xr:uid="{00000000-0005-0000-0000-000070370000}"/>
    <cellStyle name="메모 29 3 2 4" xfId="7085" xr:uid="{00000000-0005-0000-0000-000071370000}"/>
    <cellStyle name="메모 29 3 2 4 2" xfId="32298" xr:uid="{00000000-0005-0000-0000-000072370000}"/>
    <cellStyle name="메모 29 3 2 5" xfId="7086" xr:uid="{00000000-0005-0000-0000-000073370000}"/>
    <cellStyle name="메모 29 3 2 5 2" xfId="32299" xr:uid="{00000000-0005-0000-0000-000074370000}"/>
    <cellStyle name="메모 29 3 2 6" xfId="7087" xr:uid="{00000000-0005-0000-0000-000075370000}"/>
    <cellStyle name="메모 29 3 2 6 2" xfId="32300" xr:uid="{00000000-0005-0000-0000-000076370000}"/>
    <cellStyle name="메모 29 3 2 7" xfId="32291" xr:uid="{00000000-0005-0000-0000-000077370000}"/>
    <cellStyle name="메모 29 3 3" xfId="7088" xr:uid="{00000000-0005-0000-0000-000078370000}"/>
    <cellStyle name="메모 29 3 3 2" xfId="7089" xr:uid="{00000000-0005-0000-0000-000079370000}"/>
    <cellStyle name="메모 29 3 3 2 2" xfId="32302" xr:uid="{00000000-0005-0000-0000-00007A370000}"/>
    <cellStyle name="메모 29 3 3 3" xfId="7090" xr:uid="{00000000-0005-0000-0000-00007B370000}"/>
    <cellStyle name="메모 29 3 3 3 2" xfId="32303" xr:uid="{00000000-0005-0000-0000-00007C370000}"/>
    <cellStyle name="메모 29 3 3 4" xfId="7091" xr:uid="{00000000-0005-0000-0000-00007D370000}"/>
    <cellStyle name="메모 29 3 3 4 2" xfId="32304" xr:uid="{00000000-0005-0000-0000-00007E370000}"/>
    <cellStyle name="메모 29 3 3 5" xfId="7092" xr:uid="{00000000-0005-0000-0000-00007F370000}"/>
    <cellStyle name="메모 29 3 3 5 2" xfId="32305" xr:uid="{00000000-0005-0000-0000-000080370000}"/>
    <cellStyle name="메모 29 3 3 6" xfId="32301" xr:uid="{00000000-0005-0000-0000-000081370000}"/>
    <cellStyle name="메모 29 3 4" xfId="7093" xr:uid="{00000000-0005-0000-0000-000082370000}"/>
    <cellStyle name="메모 29 3 4 2" xfId="7094" xr:uid="{00000000-0005-0000-0000-000083370000}"/>
    <cellStyle name="메모 29 3 4 2 2" xfId="32307" xr:uid="{00000000-0005-0000-0000-000084370000}"/>
    <cellStyle name="메모 29 3 4 3" xfId="32306" xr:uid="{00000000-0005-0000-0000-000085370000}"/>
    <cellStyle name="메모 29 3 5" xfId="7095" xr:uid="{00000000-0005-0000-0000-000086370000}"/>
    <cellStyle name="메모 29 3 5 2" xfId="7096" xr:uid="{00000000-0005-0000-0000-000087370000}"/>
    <cellStyle name="메모 29 3 5 2 2" xfId="32309" xr:uid="{00000000-0005-0000-0000-000088370000}"/>
    <cellStyle name="메모 29 3 5 3" xfId="32308" xr:uid="{00000000-0005-0000-0000-000089370000}"/>
    <cellStyle name="메모 29 3 6" xfId="7097" xr:uid="{00000000-0005-0000-0000-00008A370000}"/>
    <cellStyle name="메모 29 3 6 2" xfId="7098" xr:uid="{00000000-0005-0000-0000-00008B370000}"/>
    <cellStyle name="메모 29 3 6 2 2" xfId="32311" xr:uid="{00000000-0005-0000-0000-00008C370000}"/>
    <cellStyle name="메모 29 3 6 3" xfId="32310" xr:uid="{00000000-0005-0000-0000-00008D370000}"/>
    <cellStyle name="메모 29 3 7" xfId="7099" xr:uid="{00000000-0005-0000-0000-00008E370000}"/>
    <cellStyle name="메모 29 3 7 2" xfId="32312" xr:uid="{00000000-0005-0000-0000-00008F370000}"/>
    <cellStyle name="메모 29 3 8" xfId="32290" xr:uid="{00000000-0005-0000-0000-000090370000}"/>
    <cellStyle name="메모 29 4" xfId="7100" xr:uid="{00000000-0005-0000-0000-000091370000}"/>
    <cellStyle name="메모 29 4 2" xfId="7101" xr:uid="{00000000-0005-0000-0000-000092370000}"/>
    <cellStyle name="메모 29 4 2 2" xfId="7102" xr:uid="{00000000-0005-0000-0000-000093370000}"/>
    <cellStyle name="메모 29 4 2 2 2" xfId="32315" xr:uid="{00000000-0005-0000-0000-000094370000}"/>
    <cellStyle name="메모 29 4 2 3" xfId="7103" xr:uid="{00000000-0005-0000-0000-000095370000}"/>
    <cellStyle name="메모 29 4 2 3 2" xfId="32316" xr:uid="{00000000-0005-0000-0000-000096370000}"/>
    <cellStyle name="메모 29 4 2 4" xfId="7104" xr:uid="{00000000-0005-0000-0000-000097370000}"/>
    <cellStyle name="메모 29 4 2 4 2" xfId="32317" xr:uid="{00000000-0005-0000-0000-000098370000}"/>
    <cellStyle name="메모 29 4 2 5" xfId="7105" xr:uid="{00000000-0005-0000-0000-000099370000}"/>
    <cellStyle name="메모 29 4 2 5 2" xfId="32318" xr:uid="{00000000-0005-0000-0000-00009A370000}"/>
    <cellStyle name="메모 29 4 2 6" xfId="32314" xr:uid="{00000000-0005-0000-0000-00009B370000}"/>
    <cellStyle name="메모 29 4 3" xfId="7106" xr:uid="{00000000-0005-0000-0000-00009C370000}"/>
    <cellStyle name="메모 29 4 3 2" xfId="32319" xr:uid="{00000000-0005-0000-0000-00009D370000}"/>
    <cellStyle name="메모 29 4 4" xfId="7107" xr:uid="{00000000-0005-0000-0000-00009E370000}"/>
    <cellStyle name="메모 29 4 4 2" xfId="32320" xr:uid="{00000000-0005-0000-0000-00009F370000}"/>
    <cellStyle name="메모 29 4 5" xfId="7108" xr:uid="{00000000-0005-0000-0000-0000A0370000}"/>
    <cellStyle name="메모 29 4 5 2" xfId="32321" xr:uid="{00000000-0005-0000-0000-0000A1370000}"/>
    <cellStyle name="메모 29 4 6" xfId="7109" xr:uid="{00000000-0005-0000-0000-0000A2370000}"/>
    <cellStyle name="메모 29 4 6 2" xfId="32322" xr:uid="{00000000-0005-0000-0000-0000A3370000}"/>
    <cellStyle name="메모 29 4 7" xfId="32313" xr:uid="{00000000-0005-0000-0000-0000A4370000}"/>
    <cellStyle name="메모 29 5" xfId="7110" xr:uid="{00000000-0005-0000-0000-0000A5370000}"/>
    <cellStyle name="메모 29 5 2" xfId="7111" xr:uid="{00000000-0005-0000-0000-0000A6370000}"/>
    <cellStyle name="메모 29 5 2 2" xfId="7112" xr:uid="{00000000-0005-0000-0000-0000A7370000}"/>
    <cellStyle name="메모 29 5 2 2 2" xfId="32325" xr:uid="{00000000-0005-0000-0000-0000A8370000}"/>
    <cellStyle name="메모 29 5 2 3" xfId="7113" xr:uid="{00000000-0005-0000-0000-0000A9370000}"/>
    <cellStyle name="메모 29 5 2 3 2" xfId="32326" xr:uid="{00000000-0005-0000-0000-0000AA370000}"/>
    <cellStyle name="메모 29 5 2 4" xfId="7114" xr:uid="{00000000-0005-0000-0000-0000AB370000}"/>
    <cellStyle name="메모 29 5 2 4 2" xfId="32327" xr:uid="{00000000-0005-0000-0000-0000AC370000}"/>
    <cellStyle name="메모 29 5 2 5" xfId="7115" xr:uid="{00000000-0005-0000-0000-0000AD370000}"/>
    <cellStyle name="메모 29 5 2 5 2" xfId="32328" xr:uid="{00000000-0005-0000-0000-0000AE370000}"/>
    <cellStyle name="메모 29 5 2 6" xfId="32324" xr:uid="{00000000-0005-0000-0000-0000AF370000}"/>
    <cellStyle name="메모 29 5 3" xfId="7116" xr:uid="{00000000-0005-0000-0000-0000B0370000}"/>
    <cellStyle name="메모 29 5 3 2" xfId="32329" xr:uid="{00000000-0005-0000-0000-0000B1370000}"/>
    <cellStyle name="메모 29 5 4" xfId="7117" xr:uid="{00000000-0005-0000-0000-0000B2370000}"/>
    <cellStyle name="메모 29 5 4 2" xfId="32330" xr:uid="{00000000-0005-0000-0000-0000B3370000}"/>
    <cellStyle name="메모 29 5 5" xfId="7118" xr:uid="{00000000-0005-0000-0000-0000B4370000}"/>
    <cellStyle name="메모 29 5 5 2" xfId="32331" xr:uid="{00000000-0005-0000-0000-0000B5370000}"/>
    <cellStyle name="메모 29 5 6" xfId="7119" xr:uid="{00000000-0005-0000-0000-0000B6370000}"/>
    <cellStyle name="메모 29 5 6 2" xfId="32332" xr:uid="{00000000-0005-0000-0000-0000B7370000}"/>
    <cellStyle name="메모 29 5 7" xfId="32323" xr:uid="{00000000-0005-0000-0000-0000B8370000}"/>
    <cellStyle name="메모 29 6" xfId="7120" xr:uid="{00000000-0005-0000-0000-0000B9370000}"/>
    <cellStyle name="메모 29 6 2" xfId="7121" xr:uid="{00000000-0005-0000-0000-0000BA370000}"/>
    <cellStyle name="메모 29 6 2 2" xfId="7122" xr:uid="{00000000-0005-0000-0000-0000BB370000}"/>
    <cellStyle name="메모 29 6 2 2 2" xfId="32335" xr:uid="{00000000-0005-0000-0000-0000BC370000}"/>
    <cellStyle name="메모 29 6 2 3" xfId="7123" xr:uid="{00000000-0005-0000-0000-0000BD370000}"/>
    <cellStyle name="메모 29 6 2 3 2" xfId="32336" xr:uid="{00000000-0005-0000-0000-0000BE370000}"/>
    <cellStyle name="메모 29 6 2 4" xfId="7124" xr:uid="{00000000-0005-0000-0000-0000BF370000}"/>
    <cellStyle name="메모 29 6 2 4 2" xfId="32337" xr:uid="{00000000-0005-0000-0000-0000C0370000}"/>
    <cellStyle name="메모 29 6 2 5" xfId="7125" xr:uid="{00000000-0005-0000-0000-0000C1370000}"/>
    <cellStyle name="메모 29 6 2 5 2" xfId="32338" xr:uid="{00000000-0005-0000-0000-0000C2370000}"/>
    <cellStyle name="메모 29 6 2 6" xfId="32334" xr:uid="{00000000-0005-0000-0000-0000C3370000}"/>
    <cellStyle name="메모 29 6 3" xfId="7126" xr:uid="{00000000-0005-0000-0000-0000C4370000}"/>
    <cellStyle name="메모 29 6 3 2" xfId="32339" xr:uid="{00000000-0005-0000-0000-0000C5370000}"/>
    <cellStyle name="메모 29 6 4" xfId="7127" xr:uid="{00000000-0005-0000-0000-0000C6370000}"/>
    <cellStyle name="메모 29 6 4 2" xfId="32340" xr:uid="{00000000-0005-0000-0000-0000C7370000}"/>
    <cellStyle name="메모 29 6 5" xfId="7128" xr:uid="{00000000-0005-0000-0000-0000C8370000}"/>
    <cellStyle name="메모 29 6 5 2" xfId="32341" xr:uid="{00000000-0005-0000-0000-0000C9370000}"/>
    <cellStyle name="메모 29 6 6" xfId="7129" xr:uid="{00000000-0005-0000-0000-0000CA370000}"/>
    <cellStyle name="메모 29 6 6 2" xfId="32342" xr:uid="{00000000-0005-0000-0000-0000CB370000}"/>
    <cellStyle name="메모 29 6 7" xfId="32333" xr:uid="{00000000-0005-0000-0000-0000CC370000}"/>
    <cellStyle name="메모 29 7" xfId="7130" xr:uid="{00000000-0005-0000-0000-0000CD370000}"/>
    <cellStyle name="메모 29 7 2" xfId="7131" xr:uid="{00000000-0005-0000-0000-0000CE370000}"/>
    <cellStyle name="메모 29 7 2 2" xfId="7132" xr:uid="{00000000-0005-0000-0000-0000CF370000}"/>
    <cellStyle name="메모 29 7 2 2 2" xfId="32345" xr:uid="{00000000-0005-0000-0000-0000D0370000}"/>
    <cellStyle name="메모 29 7 2 3" xfId="7133" xr:uid="{00000000-0005-0000-0000-0000D1370000}"/>
    <cellStyle name="메모 29 7 2 3 2" xfId="32346" xr:uid="{00000000-0005-0000-0000-0000D2370000}"/>
    <cellStyle name="메모 29 7 2 4" xfId="7134" xr:uid="{00000000-0005-0000-0000-0000D3370000}"/>
    <cellStyle name="메모 29 7 2 4 2" xfId="32347" xr:uid="{00000000-0005-0000-0000-0000D4370000}"/>
    <cellStyle name="메모 29 7 2 5" xfId="7135" xr:uid="{00000000-0005-0000-0000-0000D5370000}"/>
    <cellStyle name="메모 29 7 2 5 2" xfId="32348" xr:uid="{00000000-0005-0000-0000-0000D6370000}"/>
    <cellStyle name="메모 29 7 2 6" xfId="32344" xr:uid="{00000000-0005-0000-0000-0000D7370000}"/>
    <cellStyle name="메모 29 7 3" xfId="7136" xr:uid="{00000000-0005-0000-0000-0000D8370000}"/>
    <cellStyle name="메모 29 7 3 2" xfId="32349" xr:uid="{00000000-0005-0000-0000-0000D9370000}"/>
    <cellStyle name="메모 29 7 4" xfId="7137" xr:uid="{00000000-0005-0000-0000-0000DA370000}"/>
    <cellStyle name="메모 29 7 4 2" xfId="32350" xr:uid="{00000000-0005-0000-0000-0000DB370000}"/>
    <cellStyle name="메모 29 7 5" xfId="7138" xr:uid="{00000000-0005-0000-0000-0000DC370000}"/>
    <cellStyle name="메모 29 7 5 2" xfId="32351" xr:uid="{00000000-0005-0000-0000-0000DD370000}"/>
    <cellStyle name="메모 29 7 6" xfId="7139" xr:uid="{00000000-0005-0000-0000-0000DE370000}"/>
    <cellStyle name="메모 29 7 6 2" xfId="32352" xr:uid="{00000000-0005-0000-0000-0000DF370000}"/>
    <cellStyle name="메모 29 7 7" xfId="32343" xr:uid="{00000000-0005-0000-0000-0000E0370000}"/>
    <cellStyle name="메모 29 8" xfId="7140" xr:uid="{00000000-0005-0000-0000-0000E1370000}"/>
    <cellStyle name="메모 29 8 2" xfId="7141" xr:uid="{00000000-0005-0000-0000-0000E2370000}"/>
    <cellStyle name="메모 29 8 2 2" xfId="7142" xr:uid="{00000000-0005-0000-0000-0000E3370000}"/>
    <cellStyle name="메모 29 8 2 2 2" xfId="32355" xr:uid="{00000000-0005-0000-0000-0000E4370000}"/>
    <cellStyle name="메모 29 8 2 3" xfId="7143" xr:uid="{00000000-0005-0000-0000-0000E5370000}"/>
    <cellStyle name="메모 29 8 2 3 2" xfId="32356" xr:uid="{00000000-0005-0000-0000-0000E6370000}"/>
    <cellStyle name="메모 29 8 2 4" xfId="7144" xr:uid="{00000000-0005-0000-0000-0000E7370000}"/>
    <cellStyle name="메모 29 8 2 4 2" xfId="32357" xr:uid="{00000000-0005-0000-0000-0000E8370000}"/>
    <cellStyle name="메모 29 8 2 5" xfId="7145" xr:uid="{00000000-0005-0000-0000-0000E9370000}"/>
    <cellStyle name="메모 29 8 2 5 2" xfId="32358" xr:uid="{00000000-0005-0000-0000-0000EA370000}"/>
    <cellStyle name="메모 29 8 2 6" xfId="32354" xr:uid="{00000000-0005-0000-0000-0000EB370000}"/>
    <cellStyle name="메모 29 8 3" xfId="7146" xr:uid="{00000000-0005-0000-0000-0000EC370000}"/>
    <cellStyle name="메모 29 8 3 2" xfId="32359" xr:uid="{00000000-0005-0000-0000-0000ED370000}"/>
    <cellStyle name="메모 29 8 4" xfId="7147" xr:uid="{00000000-0005-0000-0000-0000EE370000}"/>
    <cellStyle name="메모 29 8 4 2" xfId="32360" xr:uid="{00000000-0005-0000-0000-0000EF370000}"/>
    <cellStyle name="메모 29 8 5" xfId="7148" xr:uid="{00000000-0005-0000-0000-0000F0370000}"/>
    <cellStyle name="메모 29 8 5 2" xfId="32361" xr:uid="{00000000-0005-0000-0000-0000F1370000}"/>
    <cellStyle name="메모 29 8 6" xfId="7149" xr:uid="{00000000-0005-0000-0000-0000F2370000}"/>
    <cellStyle name="메모 29 8 6 2" xfId="32362" xr:uid="{00000000-0005-0000-0000-0000F3370000}"/>
    <cellStyle name="메모 29 8 7" xfId="32353" xr:uid="{00000000-0005-0000-0000-0000F4370000}"/>
    <cellStyle name="메모 29 9" xfId="7150" xr:uid="{00000000-0005-0000-0000-0000F5370000}"/>
    <cellStyle name="메모 29 9 2" xfId="7151" xr:uid="{00000000-0005-0000-0000-0000F6370000}"/>
    <cellStyle name="메모 29 9 2 2" xfId="32364" xr:uid="{00000000-0005-0000-0000-0000F7370000}"/>
    <cellStyle name="메모 29 9 3" xfId="7152" xr:uid="{00000000-0005-0000-0000-0000F8370000}"/>
    <cellStyle name="메모 29 9 3 2" xfId="32365" xr:uid="{00000000-0005-0000-0000-0000F9370000}"/>
    <cellStyle name="메모 29 9 4" xfId="7153" xr:uid="{00000000-0005-0000-0000-0000FA370000}"/>
    <cellStyle name="메모 29 9 4 2" xfId="32366" xr:uid="{00000000-0005-0000-0000-0000FB370000}"/>
    <cellStyle name="메모 29 9 5" xfId="7154" xr:uid="{00000000-0005-0000-0000-0000FC370000}"/>
    <cellStyle name="메모 29 9 5 2" xfId="32367" xr:uid="{00000000-0005-0000-0000-0000FD370000}"/>
    <cellStyle name="메모 29 9 6" xfId="32363" xr:uid="{00000000-0005-0000-0000-0000FE370000}"/>
    <cellStyle name="메모 3" xfId="7155" xr:uid="{00000000-0005-0000-0000-0000FF370000}"/>
    <cellStyle name="메모 3 10" xfId="7156" xr:uid="{00000000-0005-0000-0000-000000380000}"/>
    <cellStyle name="메모 3 10 2" xfId="7157" xr:uid="{00000000-0005-0000-0000-000001380000}"/>
    <cellStyle name="메모 3 10 2 2" xfId="7158" xr:uid="{00000000-0005-0000-0000-000002380000}"/>
    <cellStyle name="메모 3 10 2 2 2" xfId="32371" xr:uid="{00000000-0005-0000-0000-000003380000}"/>
    <cellStyle name="메모 3 10 2 3" xfId="7159" xr:uid="{00000000-0005-0000-0000-000004380000}"/>
    <cellStyle name="메모 3 10 2 3 2" xfId="32372" xr:uid="{00000000-0005-0000-0000-000005380000}"/>
    <cellStyle name="메모 3 10 2 4" xfId="7160" xr:uid="{00000000-0005-0000-0000-000006380000}"/>
    <cellStyle name="메모 3 10 2 4 2" xfId="32373" xr:uid="{00000000-0005-0000-0000-000007380000}"/>
    <cellStyle name="메모 3 10 2 5" xfId="7161" xr:uid="{00000000-0005-0000-0000-000008380000}"/>
    <cellStyle name="메모 3 10 2 5 2" xfId="32374" xr:uid="{00000000-0005-0000-0000-000009380000}"/>
    <cellStyle name="메모 3 10 2 6" xfId="32370" xr:uid="{00000000-0005-0000-0000-00000A380000}"/>
    <cellStyle name="메모 3 10 3" xfId="7162" xr:uid="{00000000-0005-0000-0000-00000B380000}"/>
    <cellStyle name="메모 3 10 3 2" xfId="7163" xr:uid="{00000000-0005-0000-0000-00000C380000}"/>
    <cellStyle name="메모 3 10 3 2 2" xfId="32376" xr:uid="{00000000-0005-0000-0000-00000D380000}"/>
    <cellStyle name="메모 3 10 3 3" xfId="7164" xr:uid="{00000000-0005-0000-0000-00000E380000}"/>
    <cellStyle name="메모 3 10 3 3 2" xfId="32377" xr:uid="{00000000-0005-0000-0000-00000F380000}"/>
    <cellStyle name="메모 3 10 3 4" xfId="7165" xr:uid="{00000000-0005-0000-0000-000010380000}"/>
    <cellStyle name="메모 3 10 3 4 2" xfId="32378" xr:uid="{00000000-0005-0000-0000-000011380000}"/>
    <cellStyle name="메모 3 10 3 5" xfId="7166" xr:uid="{00000000-0005-0000-0000-000012380000}"/>
    <cellStyle name="메모 3 10 3 5 2" xfId="32379" xr:uid="{00000000-0005-0000-0000-000013380000}"/>
    <cellStyle name="메모 3 10 3 6" xfId="32375" xr:uid="{00000000-0005-0000-0000-000014380000}"/>
    <cellStyle name="메모 3 10 4" xfId="7167" xr:uid="{00000000-0005-0000-0000-000015380000}"/>
    <cellStyle name="메모 3 10 4 2" xfId="32380" xr:uid="{00000000-0005-0000-0000-000016380000}"/>
    <cellStyle name="메모 3 10 5" xfId="7168" xr:uid="{00000000-0005-0000-0000-000017380000}"/>
    <cellStyle name="메모 3 10 5 2" xfId="32381" xr:uid="{00000000-0005-0000-0000-000018380000}"/>
    <cellStyle name="메모 3 10 6" xfId="7169" xr:uid="{00000000-0005-0000-0000-000019380000}"/>
    <cellStyle name="메모 3 10 6 2" xfId="32382" xr:uid="{00000000-0005-0000-0000-00001A380000}"/>
    <cellStyle name="메모 3 10 7" xfId="7170" xr:uid="{00000000-0005-0000-0000-00001B380000}"/>
    <cellStyle name="메모 3 10 7 2" xfId="32383" xr:uid="{00000000-0005-0000-0000-00001C380000}"/>
    <cellStyle name="메모 3 10 8" xfId="32369" xr:uid="{00000000-0005-0000-0000-00001D380000}"/>
    <cellStyle name="메모 3 11" xfId="7171" xr:uid="{00000000-0005-0000-0000-00001E380000}"/>
    <cellStyle name="메모 3 11 2" xfId="7172" xr:uid="{00000000-0005-0000-0000-00001F380000}"/>
    <cellStyle name="메모 3 11 2 2" xfId="32385" xr:uid="{00000000-0005-0000-0000-000020380000}"/>
    <cellStyle name="메모 3 11 3" xfId="7173" xr:uid="{00000000-0005-0000-0000-000021380000}"/>
    <cellStyle name="메모 3 11 3 2" xfId="32386" xr:uid="{00000000-0005-0000-0000-000022380000}"/>
    <cellStyle name="메모 3 11 4" xfId="7174" xr:uid="{00000000-0005-0000-0000-000023380000}"/>
    <cellStyle name="메모 3 11 4 2" xfId="32387" xr:uid="{00000000-0005-0000-0000-000024380000}"/>
    <cellStyle name="메모 3 11 5" xfId="7175" xr:uid="{00000000-0005-0000-0000-000025380000}"/>
    <cellStyle name="메모 3 11 5 2" xfId="32388" xr:uid="{00000000-0005-0000-0000-000026380000}"/>
    <cellStyle name="메모 3 11 6" xfId="32384" xr:uid="{00000000-0005-0000-0000-000027380000}"/>
    <cellStyle name="메모 3 12" xfId="7176" xr:uid="{00000000-0005-0000-0000-000028380000}"/>
    <cellStyle name="메모 3 12 2" xfId="7177" xr:uid="{00000000-0005-0000-0000-000029380000}"/>
    <cellStyle name="메모 3 12 2 2" xfId="32390" xr:uid="{00000000-0005-0000-0000-00002A380000}"/>
    <cellStyle name="메모 3 12 3" xfId="7178" xr:uid="{00000000-0005-0000-0000-00002B380000}"/>
    <cellStyle name="메모 3 12 3 2" xfId="32391" xr:uid="{00000000-0005-0000-0000-00002C380000}"/>
    <cellStyle name="메모 3 12 4" xfId="7179" xr:uid="{00000000-0005-0000-0000-00002D380000}"/>
    <cellStyle name="메모 3 12 4 2" xfId="32392" xr:uid="{00000000-0005-0000-0000-00002E380000}"/>
    <cellStyle name="메모 3 12 5" xfId="7180" xr:uid="{00000000-0005-0000-0000-00002F380000}"/>
    <cellStyle name="메모 3 12 5 2" xfId="32393" xr:uid="{00000000-0005-0000-0000-000030380000}"/>
    <cellStyle name="메모 3 12 6" xfId="32389" xr:uid="{00000000-0005-0000-0000-000031380000}"/>
    <cellStyle name="메모 3 13" xfId="7181" xr:uid="{00000000-0005-0000-0000-000032380000}"/>
    <cellStyle name="메모 3 13 2" xfId="32394" xr:uid="{00000000-0005-0000-0000-000033380000}"/>
    <cellStyle name="메모 3 14" xfId="7182" xr:uid="{00000000-0005-0000-0000-000034380000}"/>
    <cellStyle name="메모 3 14 2" xfId="32395" xr:uid="{00000000-0005-0000-0000-000035380000}"/>
    <cellStyle name="메모 3 15" xfId="7183" xr:uid="{00000000-0005-0000-0000-000036380000}"/>
    <cellStyle name="메모 3 15 2" xfId="32396" xr:uid="{00000000-0005-0000-0000-000037380000}"/>
    <cellStyle name="메모 3 16" xfId="7184" xr:uid="{00000000-0005-0000-0000-000038380000}"/>
    <cellStyle name="메모 3 16 2" xfId="32397" xr:uid="{00000000-0005-0000-0000-000039380000}"/>
    <cellStyle name="메모 3 17" xfId="32368" xr:uid="{00000000-0005-0000-0000-00003A380000}"/>
    <cellStyle name="메모 3 18" xfId="50555" xr:uid="{00000000-0005-0000-0000-00003B380000}"/>
    <cellStyle name="메모 3 2" xfId="7185" xr:uid="{00000000-0005-0000-0000-00003C380000}"/>
    <cellStyle name="메모 3 2 2" xfId="7186" xr:uid="{00000000-0005-0000-0000-00003D380000}"/>
    <cellStyle name="메모 3 2 2 2" xfId="7187" xr:uid="{00000000-0005-0000-0000-00003E380000}"/>
    <cellStyle name="메모 3 2 2 2 2" xfId="7188" xr:uid="{00000000-0005-0000-0000-00003F380000}"/>
    <cellStyle name="메모 3 2 2 2 2 2" xfId="32401" xr:uid="{00000000-0005-0000-0000-000040380000}"/>
    <cellStyle name="메모 3 2 2 2 3" xfId="7189" xr:uid="{00000000-0005-0000-0000-000041380000}"/>
    <cellStyle name="메모 3 2 2 2 3 2" xfId="32402" xr:uid="{00000000-0005-0000-0000-000042380000}"/>
    <cellStyle name="메모 3 2 2 2 4" xfId="7190" xr:uid="{00000000-0005-0000-0000-000043380000}"/>
    <cellStyle name="메모 3 2 2 2 4 2" xfId="32403" xr:uid="{00000000-0005-0000-0000-000044380000}"/>
    <cellStyle name="메모 3 2 2 2 5" xfId="7191" xr:uid="{00000000-0005-0000-0000-000045380000}"/>
    <cellStyle name="메모 3 2 2 2 5 2" xfId="32404" xr:uid="{00000000-0005-0000-0000-000046380000}"/>
    <cellStyle name="메모 3 2 2 2 6" xfId="32400" xr:uid="{00000000-0005-0000-0000-000047380000}"/>
    <cellStyle name="메모 3 2 2 3" xfId="7192" xr:uid="{00000000-0005-0000-0000-000048380000}"/>
    <cellStyle name="메모 3 2 2 3 2" xfId="32405" xr:uid="{00000000-0005-0000-0000-000049380000}"/>
    <cellStyle name="메모 3 2 2 4" xfId="7193" xr:uid="{00000000-0005-0000-0000-00004A380000}"/>
    <cellStyle name="메모 3 2 2 4 2" xfId="32406" xr:uid="{00000000-0005-0000-0000-00004B380000}"/>
    <cellStyle name="메모 3 2 2 5" xfId="7194" xr:uid="{00000000-0005-0000-0000-00004C380000}"/>
    <cellStyle name="메모 3 2 2 5 2" xfId="32407" xr:uid="{00000000-0005-0000-0000-00004D380000}"/>
    <cellStyle name="메모 3 2 2 6" xfId="7195" xr:uid="{00000000-0005-0000-0000-00004E380000}"/>
    <cellStyle name="메모 3 2 2 6 2" xfId="32408" xr:uid="{00000000-0005-0000-0000-00004F380000}"/>
    <cellStyle name="메모 3 2 2 7" xfId="32399" xr:uid="{00000000-0005-0000-0000-000050380000}"/>
    <cellStyle name="메모 3 2 3" xfId="7196" xr:uid="{00000000-0005-0000-0000-000051380000}"/>
    <cellStyle name="메모 3 2 3 2" xfId="7197" xr:uid="{00000000-0005-0000-0000-000052380000}"/>
    <cellStyle name="메모 3 2 3 2 2" xfId="32410" xr:uid="{00000000-0005-0000-0000-000053380000}"/>
    <cellStyle name="메모 3 2 3 3" xfId="7198" xr:uid="{00000000-0005-0000-0000-000054380000}"/>
    <cellStyle name="메모 3 2 3 3 2" xfId="32411" xr:uid="{00000000-0005-0000-0000-000055380000}"/>
    <cellStyle name="메모 3 2 3 4" xfId="7199" xr:uid="{00000000-0005-0000-0000-000056380000}"/>
    <cellStyle name="메모 3 2 3 4 2" xfId="32412" xr:uid="{00000000-0005-0000-0000-000057380000}"/>
    <cellStyle name="메모 3 2 3 5" xfId="7200" xr:uid="{00000000-0005-0000-0000-000058380000}"/>
    <cellStyle name="메모 3 2 3 5 2" xfId="32413" xr:uid="{00000000-0005-0000-0000-000059380000}"/>
    <cellStyle name="메모 3 2 3 6" xfId="32409" xr:uid="{00000000-0005-0000-0000-00005A380000}"/>
    <cellStyle name="메모 3 2 4" xfId="7201" xr:uid="{00000000-0005-0000-0000-00005B380000}"/>
    <cellStyle name="메모 3 2 4 2" xfId="7202" xr:uid="{00000000-0005-0000-0000-00005C380000}"/>
    <cellStyle name="메모 3 2 4 2 2" xfId="32415" xr:uid="{00000000-0005-0000-0000-00005D380000}"/>
    <cellStyle name="메모 3 2 4 3" xfId="32414" xr:uid="{00000000-0005-0000-0000-00005E380000}"/>
    <cellStyle name="메모 3 2 5" xfId="7203" xr:uid="{00000000-0005-0000-0000-00005F380000}"/>
    <cellStyle name="메모 3 2 5 2" xfId="7204" xr:uid="{00000000-0005-0000-0000-000060380000}"/>
    <cellStyle name="메모 3 2 5 2 2" xfId="32417" xr:uid="{00000000-0005-0000-0000-000061380000}"/>
    <cellStyle name="메모 3 2 5 3" xfId="32416" xr:uid="{00000000-0005-0000-0000-000062380000}"/>
    <cellStyle name="메모 3 2 6" xfId="7205" xr:uid="{00000000-0005-0000-0000-000063380000}"/>
    <cellStyle name="메모 3 2 6 2" xfId="7206" xr:uid="{00000000-0005-0000-0000-000064380000}"/>
    <cellStyle name="메모 3 2 6 2 2" xfId="32419" xr:uid="{00000000-0005-0000-0000-000065380000}"/>
    <cellStyle name="메모 3 2 6 3" xfId="32418" xr:uid="{00000000-0005-0000-0000-000066380000}"/>
    <cellStyle name="메모 3 2 7" xfId="7207" xr:uid="{00000000-0005-0000-0000-000067380000}"/>
    <cellStyle name="메모 3 2 7 2" xfId="32420" xr:uid="{00000000-0005-0000-0000-000068380000}"/>
    <cellStyle name="메모 3 2 8" xfId="32398" xr:uid="{00000000-0005-0000-0000-000069380000}"/>
    <cellStyle name="메모 3 3" xfId="7208" xr:uid="{00000000-0005-0000-0000-00006A380000}"/>
    <cellStyle name="메모 3 3 2" xfId="7209" xr:uid="{00000000-0005-0000-0000-00006B380000}"/>
    <cellStyle name="메모 3 3 2 2" xfId="7210" xr:uid="{00000000-0005-0000-0000-00006C380000}"/>
    <cellStyle name="메모 3 3 2 2 2" xfId="7211" xr:uid="{00000000-0005-0000-0000-00006D380000}"/>
    <cellStyle name="메모 3 3 2 2 2 2" xfId="32424" xr:uid="{00000000-0005-0000-0000-00006E380000}"/>
    <cellStyle name="메모 3 3 2 2 3" xfId="7212" xr:uid="{00000000-0005-0000-0000-00006F380000}"/>
    <cellStyle name="메모 3 3 2 2 3 2" xfId="32425" xr:uid="{00000000-0005-0000-0000-000070380000}"/>
    <cellStyle name="메모 3 3 2 2 4" xfId="7213" xr:uid="{00000000-0005-0000-0000-000071380000}"/>
    <cellStyle name="메모 3 3 2 2 4 2" xfId="32426" xr:uid="{00000000-0005-0000-0000-000072380000}"/>
    <cellStyle name="메모 3 3 2 2 5" xfId="7214" xr:uid="{00000000-0005-0000-0000-000073380000}"/>
    <cellStyle name="메모 3 3 2 2 5 2" xfId="32427" xr:uid="{00000000-0005-0000-0000-000074380000}"/>
    <cellStyle name="메모 3 3 2 2 6" xfId="32423" xr:uid="{00000000-0005-0000-0000-000075380000}"/>
    <cellStyle name="메모 3 3 2 3" xfId="7215" xr:uid="{00000000-0005-0000-0000-000076380000}"/>
    <cellStyle name="메모 3 3 2 3 2" xfId="32428" xr:uid="{00000000-0005-0000-0000-000077380000}"/>
    <cellStyle name="메모 3 3 2 4" xfId="7216" xr:uid="{00000000-0005-0000-0000-000078380000}"/>
    <cellStyle name="메모 3 3 2 4 2" xfId="32429" xr:uid="{00000000-0005-0000-0000-000079380000}"/>
    <cellStyle name="메모 3 3 2 5" xfId="7217" xr:uid="{00000000-0005-0000-0000-00007A380000}"/>
    <cellStyle name="메모 3 3 2 5 2" xfId="32430" xr:uid="{00000000-0005-0000-0000-00007B380000}"/>
    <cellStyle name="메모 3 3 2 6" xfId="7218" xr:uid="{00000000-0005-0000-0000-00007C380000}"/>
    <cellStyle name="메모 3 3 2 6 2" xfId="32431" xr:uid="{00000000-0005-0000-0000-00007D380000}"/>
    <cellStyle name="메모 3 3 2 7" xfId="32422" xr:uid="{00000000-0005-0000-0000-00007E380000}"/>
    <cellStyle name="메모 3 3 3" xfId="7219" xr:uid="{00000000-0005-0000-0000-00007F380000}"/>
    <cellStyle name="메모 3 3 3 2" xfId="7220" xr:uid="{00000000-0005-0000-0000-000080380000}"/>
    <cellStyle name="메모 3 3 3 2 2" xfId="32433" xr:uid="{00000000-0005-0000-0000-000081380000}"/>
    <cellStyle name="메모 3 3 3 3" xfId="7221" xr:uid="{00000000-0005-0000-0000-000082380000}"/>
    <cellStyle name="메모 3 3 3 3 2" xfId="32434" xr:uid="{00000000-0005-0000-0000-000083380000}"/>
    <cellStyle name="메모 3 3 3 4" xfId="7222" xr:uid="{00000000-0005-0000-0000-000084380000}"/>
    <cellStyle name="메모 3 3 3 4 2" xfId="32435" xr:uid="{00000000-0005-0000-0000-000085380000}"/>
    <cellStyle name="메모 3 3 3 5" xfId="7223" xr:uid="{00000000-0005-0000-0000-000086380000}"/>
    <cellStyle name="메모 3 3 3 5 2" xfId="32436" xr:uid="{00000000-0005-0000-0000-000087380000}"/>
    <cellStyle name="메모 3 3 3 6" xfId="32432" xr:uid="{00000000-0005-0000-0000-000088380000}"/>
    <cellStyle name="메모 3 3 4" xfId="7224" xr:uid="{00000000-0005-0000-0000-000089380000}"/>
    <cellStyle name="메모 3 3 4 2" xfId="7225" xr:uid="{00000000-0005-0000-0000-00008A380000}"/>
    <cellStyle name="메모 3 3 4 2 2" xfId="32438" xr:uid="{00000000-0005-0000-0000-00008B380000}"/>
    <cellStyle name="메모 3 3 4 3" xfId="32437" xr:uid="{00000000-0005-0000-0000-00008C380000}"/>
    <cellStyle name="메모 3 3 5" xfId="7226" xr:uid="{00000000-0005-0000-0000-00008D380000}"/>
    <cellStyle name="메모 3 3 5 2" xfId="7227" xr:uid="{00000000-0005-0000-0000-00008E380000}"/>
    <cellStyle name="메모 3 3 5 2 2" xfId="32440" xr:uid="{00000000-0005-0000-0000-00008F380000}"/>
    <cellStyle name="메모 3 3 5 3" xfId="32439" xr:uid="{00000000-0005-0000-0000-000090380000}"/>
    <cellStyle name="메모 3 3 6" xfId="7228" xr:uid="{00000000-0005-0000-0000-000091380000}"/>
    <cellStyle name="메모 3 3 6 2" xfId="7229" xr:uid="{00000000-0005-0000-0000-000092380000}"/>
    <cellStyle name="메모 3 3 6 2 2" xfId="32442" xr:uid="{00000000-0005-0000-0000-000093380000}"/>
    <cellStyle name="메모 3 3 6 3" xfId="32441" xr:uid="{00000000-0005-0000-0000-000094380000}"/>
    <cellStyle name="메모 3 3 7" xfId="7230" xr:uid="{00000000-0005-0000-0000-000095380000}"/>
    <cellStyle name="메모 3 3 7 2" xfId="32443" xr:uid="{00000000-0005-0000-0000-000096380000}"/>
    <cellStyle name="메모 3 3 8" xfId="32421" xr:uid="{00000000-0005-0000-0000-000097380000}"/>
    <cellStyle name="메모 3 4" xfId="7231" xr:uid="{00000000-0005-0000-0000-000098380000}"/>
    <cellStyle name="메모 3 4 2" xfId="7232" xr:uid="{00000000-0005-0000-0000-000099380000}"/>
    <cellStyle name="메모 3 4 2 2" xfId="7233" xr:uid="{00000000-0005-0000-0000-00009A380000}"/>
    <cellStyle name="메모 3 4 2 2 2" xfId="32446" xr:uid="{00000000-0005-0000-0000-00009B380000}"/>
    <cellStyle name="메모 3 4 2 3" xfId="7234" xr:uid="{00000000-0005-0000-0000-00009C380000}"/>
    <cellStyle name="메모 3 4 2 3 2" xfId="32447" xr:uid="{00000000-0005-0000-0000-00009D380000}"/>
    <cellStyle name="메모 3 4 2 4" xfId="7235" xr:uid="{00000000-0005-0000-0000-00009E380000}"/>
    <cellStyle name="메모 3 4 2 4 2" xfId="32448" xr:uid="{00000000-0005-0000-0000-00009F380000}"/>
    <cellStyle name="메모 3 4 2 5" xfId="7236" xr:uid="{00000000-0005-0000-0000-0000A0380000}"/>
    <cellStyle name="메모 3 4 2 5 2" xfId="32449" xr:uid="{00000000-0005-0000-0000-0000A1380000}"/>
    <cellStyle name="메모 3 4 2 6" xfId="32445" xr:uid="{00000000-0005-0000-0000-0000A2380000}"/>
    <cellStyle name="메모 3 4 3" xfId="7237" xr:uid="{00000000-0005-0000-0000-0000A3380000}"/>
    <cellStyle name="메모 3 4 3 2" xfId="7238" xr:uid="{00000000-0005-0000-0000-0000A4380000}"/>
    <cellStyle name="메모 3 4 3 2 2" xfId="32451" xr:uid="{00000000-0005-0000-0000-0000A5380000}"/>
    <cellStyle name="메모 3 4 3 3" xfId="7239" xr:uid="{00000000-0005-0000-0000-0000A6380000}"/>
    <cellStyle name="메모 3 4 3 3 2" xfId="32452" xr:uid="{00000000-0005-0000-0000-0000A7380000}"/>
    <cellStyle name="메모 3 4 3 4" xfId="7240" xr:uid="{00000000-0005-0000-0000-0000A8380000}"/>
    <cellStyle name="메모 3 4 3 4 2" xfId="32453" xr:uid="{00000000-0005-0000-0000-0000A9380000}"/>
    <cellStyle name="메모 3 4 3 5" xfId="7241" xr:uid="{00000000-0005-0000-0000-0000AA380000}"/>
    <cellStyle name="메모 3 4 3 5 2" xfId="32454" xr:uid="{00000000-0005-0000-0000-0000AB380000}"/>
    <cellStyle name="메모 3 4 3 6" xfId="32450" xr:uid="{00000000-0005-0000-0000-0000AC380000}"/>
    <cellStyle name="메모 3 4 4" xfId="7242" xr:uid="{00000000-0005-0000-0000-0000AD380000}"/>
    <cellStyle name="메모 3 4 4 2" xfId="32455" xr:uid="{00000000-0005-0000-0000-0000AE380000}"/>
    <cellStyle name="메모 3 4 5" xfId="7243" xr:uid="{00000000-0005-0000-0000-0000AF380000}"/>
    <cellStyle name="메모 3 4 5 2" xfId="32456" xr:uid="{00000000-0005-0000-0000-0000B0380000}"/>
    <cellStyle name="메모 3 4 6" xfId="7244" xr:uid="{00000000-0005-0000-0000-0000B1380000}"/>
    <cellStyle name="메모 3 4 6 2" xfId="32457" xr:uid="{00000000-0005-0000-0000-0000B2380000}"/>
    <cellStyle name="메모 3 4 7" xfId="7245" xr:uid="{00000000-0005-0000-0000-0000B3380000}"/>
    <cellStyle name="메모 3 4 7 2" xfId="32458" xr:uid="{00000000-0005-0000-0000-0000B4380000}"/>
    <cellStyle name="메모 3 4 8" xfId="32444" xr:uid="{00000000-0005-0000-0000-0000B5380000}"/>
    <cellStyle name="메모 3 5" xfId="7246" xr:uid="{00000000-0005-0000-0000-0000B6380000}"/>
    <cellStyle name="메모 3 5 2" xfId="7247" xr:uid="{00000000-0005-0000-0000-0000B7380000}"/>
    <cellStyle name="메모 3 5 2 2" xfId="7248" xr:uid="{00000000-0005-0000-0000-0000B8380000}"/>
    <cellStyle name="메모 3 5 2 2 2" xfId="32461" xr:uid="{00000000-0005-0000-0000-0000B9380000}"/>
    <cellStyle name="메모 3 5 2 3" xfId="7249" xr:uid="{00000000-0005-0000-0000-0000BA380000}"/>
    <cellStyle name="메모 3 5 2 3 2" xfId="32462" xr:uid="{00000000-0005-0000-0000-0000BB380000}"/>
    <cellStyle name="메모 3 5 2 4" xfId="7250" xr:uid="{00000000-0005-0000-0000-0000BC380000}"/>
    <cellStyle name="메모 3 5 2 4 2" xfId="32463" xr:uid="{00000000-0005-0000-0000-0000BD380000}"/>
    <cellStyle name="메모 3 5 2 5" xfId="7251" xr:uid="{00000000-0005-0000-0000-0000BE380000}"/>
    <cellStyle name="메모 3 5 2 5 2" xfId="32464" xr:uid="{00000000-0005-0000-0000-0000BF380000}"/>
    <cellStyle name="메모 3 5 2 6" xfId="32460" xr:uid="{00000000-0005-0000-0000-0000C0380000}"/>
    <cellStyle name="메모 3 5 3" xfId="7252" xr:uid="{00000000-0005-0000-0000-0000C1380000}"/>
    <cellStyle name="메모 3 5 3 2" xfId="7253" xr:uid="{00000000-0005-0000-0000-0000C2380000}"/>
    <cellStyle name="메모 3 5 3 2 2" xfId="32466" xr:uid="{00000000-0005-0000-0000-0000C3380000}"/>
    <cellStyle name="메모 3 5 3 3" xfId="7254" xr:uid="{00000000-0005-0000-0000-0000C4380000}"/>
    <cellStyle name="메모 3 5 3 3 2" xfId="32467" xr:uid="{00000000-0005-0000-0000-0000C5380000}"/>
    <cellStyle name="메모 3 5 3 4" xfId="7255" xr:uid="{00000000-0005-0000-0000-0000C6380000}"/>
    <cellStyle name="메모 3 5 3 4 2" xfId="32468" xr:uid="{00000000-0005-0000-0000-0000C7380000}"/>
    <cellStyle name="메모 3 5 3 5" xfId="7256" xr:uid="{00000000-0005-0000-0000-0000C8380000}"/>
    <cellStyle name="메모 3 5 3 5 2" xfId="32469" xr:uid="{00000000-0005-0000-0000-0000C9380000}"/>
    <cellStyle name="메모 3 5 3 6" xfId="32465" xr:uid="{00000000-0005-0000-0000-0000CA380000}"/>
    <cellStyle name="메모 3 5 4" xfId="7257" xr:uid="{00000000-0005-0000-0000-0000CB380000}"/>
    <cellStyle name="메모 3 5 4 2" xfId="32470" xr:uid="{00000000-0005-0000-0000-0000CC380000}"/>
    <cellStyle name="메모 3 5 5" xfId="7258" xr:uid="{00000000-0005-0000-0000-0000CD380000}"/>
    <cellStyle name="메모 3 5 5 2" xfId="32471" xr:uid="{00000000-0005-0000-0000-0000CE380000}"/>
    <cellStyle name="메모 3 5 6" xfId="7259" xr:uid="{00000000-0005-0000-0000-0000CF380000}"/>
    <cellStyle name="메모 3 5 6 2" xfId="32472" xr:uid="{00000000-0005-0000-0000-0000D0380000}"/>
    <cellStyle name="메모 3 5 7" xfId="7260" xr:uid="{00000000-0005-0000-0000-0000D1380000}"/>
    <cellStyle name="메모 3 5 7 2" xfId="32473" xr:uid="{00000000-0005-0000-0000-0000D2380000}"/>
    <cellStyle name="메모 3 5 8" xfId="32459" xr:uid="{00000000-0005-0000-0000-0000D3380000}"/>
    <cellStyle name="메모 3 6" xfId="7261" xr:uid="{00000000-0005-0000-0000-0000D4380000}"/>
    <cellStyle name="메모 3 6 2" xfId="7262" xr:uid="{00000000-0005-0000-0000-0000D5380000}"/>
    <cellStyle name="메모 3 6 2 2" xfId="7263" xr:uid="{00000000-0005-0000-0000-0000D6380000}"/>
    <cellStyle name="메모 3 6 2 2 2" xfId="32476" xr:uid="{00000000-0005-0000-0000-0000D7380000}"/>
    <cellStyle name="메모 3 6 2 3" xfId="7264" xr:uid="{00000000-0005-0000-0000-0000D8380000}"/>
    <cellStyle name="메모 3 6 2 3 2" xfId="32477" xr:uid="{00000000-0005-0000-0000-0000D9380000}"/>
    <cellStyle name="메모 3 6 2 4" xfId="7265" xr:uid="{00000000-0005-0000-0000-0000DA380000}"/>
    <cellStyle name="메모 3 6 2 4 2" xfId="32478" xr:uid="{00000000-0005-0000-0000-0000DB380000}"/>
    <cellStyle name="메모 3 6 2 5" xfId="7266" xr:uid="{00000000-0005-0000-0000-0000DC380000}"/>
    <cellStyle name="메모 3 6 2 5 2" xfId="32479" xr:uid="{00000000-0005-0000-0000-0000DD380000}"/>
    <cellStyle name="메모 3 6 2 6" xfId="32475" xr:uid="{00000000-0005-0000-0000-0000DE380000}"/>
    <cellStyle name="메모 3 6 3" xfId="7267" xr:uid="{00000000-0005-0000-0000-0000DF380000}"/>
    <cellStyle name="메모 3 6 3 2" xfId="7268" xr:uid="{00000000-0005-0000-0000-0000E0380000}"/>
    <cellStyle name="메모 3 6 3 2 2" xfId="32481" xr:uid="{00000000-0005-0000-0000-0000E1380000}"/>
    <cellStyle name="메모 3 6 3 3" xfId="7269" xr:uid="{00000000-0005-0000-0000-0000E2380000}"/>
    <cellStyle name="메모 3 6 3 3 2" xfId="32482" xr:uid="{00000000-0005-0000-0000-0000E3380000}"/>
    <cellStyle name="메모 3 6 3 4" xfId="7270" xr:uid="{00000000-0005-0000-0000-0000E4380000}"/>
    <cellStyle name="메모 3 6 3 4 2" xfId="32483" xr:uid="{00000000-0005-0000-0000-0000E5380000}"/>
    <cellStyle name="메모 3 6 3 5" xfId="7271" xr:uid="{00000000-0005-0000-0000-0000E6380000}"/>
    <cellStyle name="메모 3 6 3 5 2" xfId="32484" xr:uid="{00000000-0005-0000-0000-0000E7380000}"/>
    <cellStyle name="메모 3 6 3 6" xfId="32480" xr:uid="{00000000-0005-0000-0000-0000E8380000}"/>
    <cellStyle name="메모 3 6 4" xfId="7272" xr:uid="{00000000-0005-0000-0000-0000E9380000}"/>
    <cellStyle name="메모 3 6 4 2" xfId="32485" xr:uid="{00000000-0005-0000-0000-0000EA380000}"/>
    <cellStyle name="메모 3 6 5" xfId="7273" xr:uid="{00000000-0005-0000-0000-0000EB380000}"/>
    <cellStyle name="메모 3 6 5 2" xfId="32486" xr:uid="{00000000-0005-0000-0000-0000EC380000}"/>
    <cellStyle name="메모 3 6 6" xfId="7274" xr:uid="{00000000-0005-0000-0000-0000ED380000}"/>
    <cellStyle name="메모 3 6 6 2" xfId="32487" xr:uid="{00000000-0005-0000-0000-0000EE380000}"/>
    <cellStyle name="메모 3 6 7" xfId="7275" xr:uid="{00000000-0005-0000-0000-0000EF380000}"/>
    <cellStyle name="메모 3 6 7 2" xfId="32488" xr:uid="{00000000-0005-0000-0000-0000F0380000}"/>
    <cellStyle name="메모 3 6 8" xfId="32474" xr:uid="{00000000-0005-0000-0000-0000F1380000}"/>
    <cellStyle name="메모 3 7" xfId="7276" xr:uid="{00000000-0005-0000-0000-0000F2380000}"/>
    <cellStyle name="메모 3 7 2" xfId="7277" xr:uid="{00000000-0005-0000-0000-0000F3380000}"/>
    <cellStyle name="메모 3 7 2 2" xfId="7278" xr:uid="{00000000-0005-0000-0000-0000F4380000}"/>
    <cellStyle name="메모 3 7 2 2 2" xfId="32491" xr:uid="{00000000-0005-0000-0000-0000F5380000}"/>
    <cellStyle name="메모 3 7 2 3" xfId="7279" xr:uid="{00000000-0005-0000-0000-0000F6380000}"/>
    <cellStyle name="메모 3 7 2 3 2" xfId="32492" xr:uid="{00000000-0005-0000-0000-0000F7380000}"/>
    <cellStyle name="메모 3 7 2 4" xfId="7280" xr:uid="{00000000-0005-0000-0000-0000F8380000}"/>
    <cellStyle name="메모 3 7 2 4 2" xfId="32493" xr:uid="{00000000-0005-0000-0000-0000F9380000}"/>
    <cellStyle name="메모 3 7 2 5" xfId="7281" xr:uid="{00000000-0005-0000-0000-0000FA380000}"/>
    <cellStyle name="메모 3 7 2 5 2" xfId="32494" xr:uid="{00000000-0005-0000-0000-0000FB380000}"/>
    <cellStyle name="메모 3 7 2 6" xfId="32490" xr:uid="{00000000-0005-0000-0000-0000FC380000}"/>
    <cellStyle name="메모 3 7 3" xfId="7282" xr:uid="{00000000-0005-0000-0000-0000FD380000}"/>
    <cellStyle name="메모 3 7 3 2" xfId="7283" xr:uid="{00000000-0005-0000-0000-0000FE380000}"/>
    <cellStyle name="메모 3 7 3 2 2" xfId="32496" xr:uid="{00000000-0005-0000-0000-0000FF380000}"/>
    <cellStyle name="메모 3 7 3 3" xfId="7284" xr:uid="{00000000-0005-0000-0000-000000390000}"/>
    <cellStyle name="메모 3 7 3 3 2" xfId="32497" xr:uid="{00000000-0005-0000-0000-000001390000}"/>
    <cellStyle name="메모 3 7 3 4" xfId="7285" xr:uid="{00000000-0005-0000-0000-000002390000}"/>
    <cellStyle name="메모 3 7 3 4 2" xfId="32498" xr:uid="{00000000-0005-0000-0000-000003390000}"/>
    <cellStyle name="메모 3 7 3 5" xfId="7286" xr:uid="{00000000-0005-0000-0000-000004390000}"/>
    <cellStyle name="메모 3 7 3 5 2" xfId="32499" xr:uid="{00000000-0005-0000-0000-000005390000}"/>
    <cellStyle name="메모 3 7 3 6" xfId="32495" xr:uid="{00000000-0005-0000-0000-000006390000}"/>
    <cellStyle name="메모 3 7 4" xfId="7287" xr:uid="{00000000-0005-0000-0000-000007390000}"/>
    <cellStyle name="메모 3 7 4 2" xfId="32500" xr:uid="{00000000-0005-0000-0000-000008390000}"/>
    <cellStyle name="메모 3 7 5" xfId="7288" xr:uid="{00000000-0005-0000-0000-000009390000}"/>
    <cellStyle name="메모 3 7 5 2" xfId="32501" xr:uid="{00000000-0005-0000-0000-00000A390000}"/>
    <cellStyle name="메모 3 7 6" xfId="7289" xr:uid="{00000000-0005-0000-0000-00000B390000}"/>
    <cellStyle name="메모 3 7 6 2" xfId="32502" xr:uid="{00000000-0005-0000-0000-00000C390000}"/>
    <cellStyle name="메모 3 7 7" xfId="7290" xr:uid="{00000000-0005-0000-0000-00000D390000}"/>
    <cellStyle name="메모 3 7 7 2" xfId="32503" xr:uid="{00000000-0005-0000-0000-00000E390000}"/>
    <cellStyle name="메모 3 7 8" xfId="32489" xr:uid="{00000000-0005-0000-0000-00000F390000}"/>
    <cellStyle name="메모 3 8" xfId="7291" xr:uid="{00000000-0005-0000-0000-000010390000}"/>
    <cellStyle name="메모 3 8 2" xfId="7292" xr:uid="{00000000-0005-0000-0000-000011390000}"/>
    <cellStyle name="메모 3 8 2 2" xfId="7293" xr:uid="{00000000-0005-0000-0000-000012390000}"/>
    <cellStyle name="메모 3 8 2 2 2" xfId="32506" xr:uid="{00000000-0005-0000-0000-000013390000}"/>
    <cellStyle name="메모 3 8 2 3" xfId="7294" xr:uid="{00000000-0005-0000-0000-000014390000}"/>
    <cellStyle name="메모 3 8 2 3 2" xfId="32507" xr:uid="{00000000-0005-0000-0000-000015390000}"/>
    <cellStyle name="메모 3 8 2 4" xfId="7295" xr:uid="{00000000-0005-0000-0000-000016390000}"/>
    <cellStyle name="메모 3 8 2 4 2" xfId="32508" xr:uid="{00000000-0005-0000-0000-000017390000}"/>
    <cellStyle name="메모 3 8 2 5" xfId="7296" xr:uid="{00000000-0005-0000-0000-000018390000}"/>
    <cellStyle name="메모 3 8 2 5 2" xfId="32509" xr:uid="{00000000-0005-0000-0000-000019390000}"/>
    <cellStyle name="메모 3 8 2 6" xfId="32505" xr:uid="{00000000-0005-0000-0000-00001A390000}"/>
    <cellStyle name="메모 3 8 3" xfId="7297" xr:uid="{00000000-0005-0000-0000-00001B390000}"/>
    <cellStyle name="메모 3 8 3 2" xfId="7298" xr:uid="{00000000-0005-0000-0000-00001C390000}"/>
    <cellStyle name="메모 3 8 3 2 2" xfId="32511" xr:uid="{00000000-0005-0000-0000-00001D390000}"/>
    <cellStyle name="메모 3 8 3 3" xfId="7299" xr:uid="{00000000-0005-0000-0000-00001E390000}"/>
    <cellStyle name="메모 3 8 3 3 2" xfId="32512" xr:uid="{00000000-0005-0000-0000-00001F390000}"/>
    <cellStyle name="메모 3 8 3 4" xfId="7300" xr:uid="{00000000-0005-0000-0000-000020390000}"/>
    <cellStyle name="메모 3 8 3 4 2" xfId="32513" xr:uid="{00000000-0005-0000-0000-000021390000}"/>
    <cellStyle name="메모 3 8 3 5" xfId="7301" xr:uid="{00000000-0005-0000-0000-000022390000}"/>
    <cellStyle name="메모 3 8 3 5 2" xfId="32514" xr:uid="{00000000-0005-0000-0000-000023390000}"/>
    <cellStyle name="메모 3 8 3 6" xfId="32510" xr:uid="{00000000-0005-0000-0000-000024390000}"/>
    <cellStyle name="메모 3 8 4" xfId="7302" xr:uid="{00000000-0005-0000-0000-000025390000}"/>
    <cellStyle name="메모 3 8 4 2" xfId="32515" xr:uid="{00000000-0005-0000-0000-000026390000}"/>
    <cellStyle name="메모 3 8 5" xfId="7303" xr:uid="{00000000-0005-0000-0000-000027390000}"/>
    <cellStyle name="메모 3 8 5 2" xfId="32516" xr:uid="{00000000-0005-0000-0000-000028390000}"/>
    <cellStyle name="메모 3 8 6" xfId="7304" xr:uid="{00000000-0005-0000-0000-000029390000}"/>
    <cellStyle name="메모 3 8 6 2" xfId="32517" xr:uid="{00000000-0005-0000-0000-00002A390000}"/>
    <cellStyle name="메모 3 8 7" xfId="7305" xr:uid="{00000000-0005-0000-0000-00002B390000}"/>
    <cellStyle name="메모 3 8 7 2" xfId="32518" xr:uid="{00000000-0005-0000-0000-00002C390000}"/>
    <cellStyle name="메모 3 8 8" xfId="32504" xr:uid="{00000000-0005-0000-0000-00002D390000}"/>
    <cellStyle name="메모 3 9" xfId="7306" xr:uid="{00000000-0005-0000-0000-00002E390000}"/>
    <cellStyle name="메모 3 9 2" xfId="7307" xr:uid="{00000000-0005-0000-0000-00002F390000}"/>
    <cellStyle name="메모 3 9 2 2" xfId="7308" xr:uid="{00000000-0005-0000-0000-000030390000}"/>
    <cellStyle name="메모 3 9 2 2 2" xfId="32521" xr:uid="{00000000-0005-0000-0000-000031390000}"/>
    <cellStyle name="메모 3 9 2 3" xfId="7309" xr:uid="{00000000-0005-0000-0000-000032390000}"/>
    <cellStyle name="메모 3 9 2 3 2" xfId="32522" xr:uid="{00000000-0005-0000-0000-000033390000}"/>
    <cellStyle name="메모 3 9 2 4" xfId="7310" xr:uid="{00000000-0005-0000-0000-000034390000}"/>
    <cellStyle name="메모 3 9 2 4 2" xfId="32523" xr:uid="{00000000-0005-0000-0000-000035390000}"/>
    <cellStyle name="메모 3 9 2 5" xfId="7311" xr:uid="{00000000-0005-0000-0000-000036390000}"/>
    <cellStyle name="메모 3 9 2 5 2" xfId="32524" xr:uid="{00000000-0005-0000-0000-000037390000}"/>
    <cellStyle name="메모 3 9 2 6" xfId="32520" xr:uid="{00000000-0005-0000-0000-000038390000}"/>
    <cellStyle name="메모 3 9 3" xfId="7312" xr:uid="{00000000-0005-0000-0000-000039390000}"/>
    <cellStyle name="메모 3 9 3 2" xfId="7313" xr:uid="{00000000-0005-0000-0000-00003A390000}"/>
    <cellStyle name="메모 3 9 3 2 2" xfId="32526" xr:uid="{00000000-0005-0000-0000-00003B390000}"/>
    <cellStyle name="메모 3 9 3 3" xfId="7314" xr:uid="{00000000-0005-0000-0000-00003C390000}"/>
    <cellStyle name="메모 3 9 3 3 2" xfId="32527" xr:uid="{00000000-0005-0000-0000-00003D390000}"/>
    <cellStyle name="메모 3 9 3 4" xfId="7315" xr:uid="{00000000-0005-0000-0000-00003E390000}"/>
    <cellStyle name="메모 3 9 3 4 2" xfId="32528" xr:uid="{00000000-0005-0000-0000-00003F390000}"/>
    <cellStyle name="메모 3 9 3 5" xfId="7316" xr:uid="{00000000-0005-0000-0000-000040390000}"/>
    <cellStyle name="메모 3 9 3 5 2" xfId="32529" xr:uid="{00000000-0005-0000-0000-000041390000}"/>
    <cellStyle name="메모 3 9 3 6" xfId="32525" xr:uid="{00000000-0005-0000-0000-000042390000}"/>
    <cellStyle name="메모 3 9 4" xfId="7317" xr:uid="{00000000-0005-0000-0000-000043390000}"/>
    <cellStyle name="메모 3 9 4 2" xfId="32530" xr:uid="{00000000-0005-0000-0000-000044390000}"/>
    <cellStyle name="메모 3 9 5" xfId="7318" xr:uid="{00000000-0005-0000-0000-000045390000}"/>
    <cellStyle name="메모 3 9 5 2" xfId="32531" xr:uid="{00000000-0005-0000-0000-000046390000}"/>
    <cellStyle name="메모 3 9 6" xfId="7319" xr:uid="{00000000-0005-0000-0000-000047390000}"/>
    <cellStyle name="메모 3 9 6 2" xfId="32532" xr:uid="{00000000-0005-0000-0000-000048390000}"/>
    <cellStyle name="메모 3 9 7" xfId="7320" xr:uid="{00000000-0005-0000-0000-000049390000}"/>
    <cellStyle name="메모 3 9 7 2" xfId="32533" xr:uid="{00000000-0005-0000-0000-00004A390000}"/>
    <cellStyle name="메모 3 9 8" xfId="32519" xr:uid="{00000000-0005-0000-0000-00004B390000}"/>
    <cellStyle name="메모 30" xfId="7321" xr:uid="{00000000-0005-0000-0000-00004C390000}"/>
    <cellStyle name="메모 30 10" xfId="7322" xr:uid="{00000000-0005-0000-0000-00004D390000}"/>
    <cellStyle name="메모 30 10 2" xfId="7323" xr:uid="{00000000-0005-0000-0000-00004E390000}"/>
    <cellStyle name="메모 30 10 2 2" xfId="32536" xr:uid="{00000000-0005-0000-0000-00004F390000}"/>
    <cellStyle name="메모 30 10 3" xfId="32535" xr:uid="{00000000-0005-0000-0000-000050390000}"/>
    <cellStyle name="메모 30 11" xfId="7324" xr:uid="{00000000-0005-0000-0000-000051390000}"/>
    <cellStyle name="메모 30 11 2" xfId="7325" xr:uid="{00000000-0005-0000-0000-000052390000}"/>
    <cellStyle name="메모 30 11 2 2" xfId="32538" xr:uid="{00000000-0005-0000-0000-000053390000}"/>
    <cellStyle name="메모 30 11 3" xfId="32537" xr:uid="{00000000-0005-0000-0000-000054390000}"/>
    <cellStyle name="메모 30 12" xfId="7326" xr:uid="{00000000-0005-0000-0000-000055390000}"/>
    <cellStyle name="메모 30 12 2" xfId="7327" xr:uid="{00000000-0005-0000-0000-000056390000}"/>
    <cellStyle name="메모 30 12 2 2" xfId="32540" xr:uid="{00000000-0005-0000-0000-000057390000}"/>
    <cellStyle name="메모 30 12 3" xfId="32539" xr:uid="{00000000-0005-0000-0000-000058390000}"/>
    <cellStyle name="메모 30 13" xfId="7328" xr:uid="{00000000-0005-0000-0000-000059390000}"/>
    <cellStyle name="메모 30 13 2" xfId="32541" xr:uid="{00000000-0005-0000-0000-00005A390000}"/>
    <cellStyle name="메모 30 14" xfId="32534" xr:uid="{00000000-0005-0000-0000-00005B390000}"/>
    <cellStyle name="메모 30 2" xfId="7329" xr:uid="{00000000-0005-0000-0000-00005C390000}"/>
    <cellStyle name="메모 30 2 2" xfId="7330" xr:uid="{00000000-0005-0000-0000-00005D390000}"/>
    <cellStyle name="메모 30 2 2 2" xfId="7331" xr:uid="{00000000-0005-0000-0000-00005E390000}"/>
    <cellStyle name="메모 30 2 2 2 2" xfId="7332" xr:uid="{00000000-0005-0000-0000-00005F390000}"/>
    <cellStyle name="메모 30 2 2 2 2 2" xfId="32545" xr:uid="{00000000-0005-0000-0000-000060390000}"/>
    <cellStyle name="메모 30 2 2 2 3" xfId="7333" xr:uid="{00000000-0005-0000-0000-000061390000}"/>
    <cellStyle name="메모 30 2 2 2 3 2" xfId="32546" xr:uid="{00000000-0005-0000-0000-000062390000}"/>
    <cellStyle name="메모 30 2 2 2 4" xfId="7334" xr:uid="{00000000-0005-0000-0000-000063390000}"/>
    <cellStyle name="메모 30 2 2 2 4 2" xfId="32547" xr:uid="{00000000-0005-0000-0000-000064390000}"/>
    <cellStyle name="메모 30 2 2 2 5" xfId="7335" xr:uid="{00000000-0005-0000-0000-000065390000}"/>
    <cellStyle name="메모 30 2 2 2 5 2" xfId="32548" xr:uid="{00000000-0005-0000-0000-000066390000}"/>
    <cellStyle name="메모 30 2 2 2 6" xfId="32544" xr:uid="{00000000-0005-0000-0000-000067390000}"/>
    <cellStyle name="메모 30 2 2 3" xfId="7336" xr:uid="{00000000-0005-0000-0000-000068390000}"/>
    <cellStyle name="메모 30 2 2 3 2" xfId="32549" xr:uid="{00000000-0005-0000-0000-000069390000}"/>
    <cellStyle name="메모 30 2 2 4" xfId="7337" xr:uid="{00000000-0005-0000-0000-00006A390000}"/>
    <cellStyle name="메모 30 2 2 4 2" xfId="32550" xr:uid="{00000000-0005-0000-0000-00006B390000}"/>
    <cellStyle name="메모 30 2 2 5" xfId="7338" xr:uid="{00000000-0005-0000-0000-00006C390000}"/>
    <cellStyle name="메모 30 2 2 5 2" xfId="32551" xr:uid="{00000000-0005-0000-0000-00006D390000}"/>
    <cellStyle name="메모 30 2 2 6" xfId="7339" xr:uid="{00000000-0005-0000-0000-00006E390000}"/>
    <cellStyle name="메모 30 2 2 6 2" xfId="32552" xr:uid="{00000000-0005-0000-0000-00006F390000}"/>
    <cellStyle name="메모 30 2 2 7" xfId="32543" xr:uid="{00000000-0005-0000-0000-000070390000}"/>
    <cellStyle name="메모 30 2 3" xfId="7340" xr:uid="{00000000-0005-0000-0000-000071390000}"/>
    <cellStyle name="메모 30 2 3 2" xfId="7341" xr:uid="{00000000-0005-0000-0000-000072390000}"/>
    <cellStyle name="메모 30 2 3 2 2" xfId="32554" xr:uid="{00000000-0005-0000-0000-000073390000}"/>
    <cellStyle name="메모 30 2 3 3" xfId="7342" xr:uid="{00000000-0005-0000-0000-000074390000}"/>
    <cellStyle name="메모 30 2 3 3 2" xfId="32555" xr:uid="{00000000-0005-0000-0000-000075390000}"/>
    <cellStyle name="메모 30 2 3 4" xfId="7343" xr:uid="{00000000-0005-0000-0000-000076390000}"/>
    <cellStyle name="메모 30 2 3 4 2" xfId="32556" xr:uid="{00000000-0005-0000-0000-000077390000}"/>
    <cellStyle name="메모 30 2 3 5" xfId="7344" xr:uid="{00000000-0005-0000-0000-000078390000}"/>
    <cellStyle name="메모 30 2 3 5 2" xfId="32557" xr:uid="{00000000-0005-0000-0000-000079390000}"/>
    <cellStyle name="메모 30 2 3 6" xfId="32553" xr:uid="{00000000-0005-0000-0000-00007A390000}"/>
    <cellStyle name="메모 30 2 4" xfId="7345" xr:uid="{00000000-0005-0000-0000-00007B390000}"/>
    <cellStyle name="메모 30 2 4 2" xfId="7346" xr:uid="{00000000-0005-0000-0000-00007C390000}"/>
    <cellStyle name="메모 30 2 4 2 2" xfId="32559" xr:uid="{00000000-0005-0000-0000-00007D390000}"/>
    <cellStyle name="메모 30 2 4 3" xfId="32558" xr:uid="{00000000-0005-0000-0000-00007E390000}"/>
    <cellStyle name="메모 30 2 5" xfId="7347" xr:uid="{00000000-0005-0000-0000-00007F390000}"/>
    <cellStyle name="메모 30 2 5 2" xfId="7348" xr:uid="{00000000-0005-0000-0000-000080390000}"/>
    <cellStyle name="메모 30 2 5 2 2" xfId="32561" xr:uid="{00000000-0005-0000-0000-000081390000}"/>
    <cellStyle name="메모 30 2 5 3" xfId="32560" xr:uid="{00000000-0005-0000-0000-000082390000}"/>
    <cellStyle name="메모 30 2 6" xfId="7349" xr:uid="{00000000-0005-0000-0000-000083390000}"/>
    <cellStyle name="메모 30 2 6 2" xfId="7350" xr:uid="{00000000-0005-0000-0000-000084390000}"/>
    <cellStyle name="메모 30 2 6 2 2" xfId="32563" xr:uid="{00000000-0005-0000-0000-000085390000}"/>
    <cellStyle name="메모 30 2 6 3" xfId="32562" xr:uid="{00000000-0005-0000-0000-000086390000}"/>
    <cellStyle name="메모 30 2 7" xfId="7351" xr:uid="{00000000-0005-0000-0000-000087390000}"/>
    <cellStyle name="메모 30 2 7 2" xfId="32564" xr:uid="{00000000-0005-0000-0000-000088390000}"/>
    <cellStyle name="메모 30 2 8" xfId="32542" xr:uid="{00000000-0005-0000-0000-000089390000}"/>
    <cellStyle name="메모 30 3" xfId="7352" xr:uid="{00000000-0005-0000-0000-00008A390000}"/>
    <cellStyle name="메모 30 3 2" xfId="7353" xr:uid="{00000000-0005-0000-0000-00008B390000}"/>
    <cellStyle name="메모 30 3 2 2" xfId="7354" xr:uid="{00000000-0005-0000-0000-00008C390000}"/>
    <cellStyle name="메모 30 3 2 2 2" xfId="7355" xr:uid="{00000000-0005-0000-0000-00008D390000}"/>
    <cellStyle name="메모 30 3 2 2 2 2" xfId="32568" xr:uid="{00000000-0005-0000-0000-00008E390000}"/>
    <cellStyle name="메모 30 3 2 2 3" xfId="7356" xr:uid="{00000000-0005-0000-0000-00008F390000}"/>
    <cellStyle name="메모 30 3 2 2 3 2" xfId="32569" xr:uid="{00000000-0005-0000-0000-000090390000}"/>
    <cellStyle name="메모 30 3 2 2 4" xfId="7357" xr:uid="{00000000-0005-0000-0000-000091390000}"/>
    <cellStyle name="메모 30 3 2 2 4 2" xfId="32570" xr:uid="{00000000-0005-0000-0000-000092390000}"/>
    <cellStyle name="메모 30 3 2 2 5" xfId="7358" xr:uid="{00000000-0005-0000-0000-000093390000}"/>
    <cellStyle name="메모 30 3 2 2 5 2" xfId="32571" xr:uid="{00000000-0005-0000-0000-000094390000}"/>
    <cellStyle name="메모 30 3 2 2 6" xfId="32567" xr:uid="{00000000-0005-0000-0000-000095390000}"/>
    <cellStyle name="메모 30 3 2 3" xfId="7359" xr:uid="{00000000-0005-0000-0000-000096390000}"/>
    <cellStyle name="메모 30 3 2 3 2" xfId="32572" xr:uid="{00000000-0005-0000-0000-000097390000}"/>
    <cellStyle name="메모 30 3 2 4" xfId="7360" xr:uid="{00000000-0005-0000-0000-000098390000}"/>
    <cellStyle name="메모 30 3 2 4 2" xfId="32573" xr:uid="{00000000-0005-0000-0000-000099390000}"/>
    <cellStyle name="메모 30 3 2 5" xfId="7361" xr:uid="{00000000-0005-0000-0000-00009A390000}"/>
    <cellStyle name="메모 30 3 2 5 2" xfId="32574" xr:uid="{00000000-0005-0000-0000-00009B390000}"/>
    <cellStyle name="메모 30 3 2 6" xfId="7362" xr:uid="{00000000-0005-0000-0000-00009C390000}"/>
    <cellStyle name="메모 30 3 2 6 2" xfId="32575" xr:uid="{00000000-0005-0000-0000-00009D390000}"/>
    <cellStyle name="메모 30 3 2 7" xfId="32566" xr:uid="{00000000-0005-0000-0000-00009E390000}"/>
    <cellStyle name="메모 30 3 3" xfId="7363" xr:uid="{00000000-0005-0000-0000-00009F390000}"/>
    <cellStyle name="메모 30 3 3 2" xfId="7364" xr:uid="{00000000-0005-0000-0000-0000A0390000}"/>
    <cellStyle name="메모 30 3 3 2 2" xfId="32577" xr:uid="{00000000-0005-0000-0000-0000A1390000}"/>
    <cellStyle name="메모 30 3 3 3" xfId="7365" xr:uid="{00000000-0005-0000-0000-0000A2390000}"/>
    <cellStyle name="메모 30 3 3 3 2" xfId="32578" xr:uid="{00000000-0005-0000-0000-0000A3390000}"/>
    <cellStyle name="메모 30 3 3 4" xfId="7366" xr:uid="{00000000-0005-0000-0000-0000A4390000}"/>
    <cellStyle name="메모 30 3 3 4 2" xfId="32579" xr:uid="{00000000-0005-0000-0000-0000A5390000}"/>
    <cellStyle name="메모 30 3 3 5" xfId="7367" xr:uid="{00000000-0005-0000-0000-0000A6390000}"/>
    <cellStyle name="메모 30 3 3 5 2" xfId="32580" xr:uid="{00000000-0005-0000-0000-0000A7390000}"/>
    <cellStyle name="메모 30 3 3 6" xfId="32576" xr:uid="{00000000-0005-0000-0000-0000A8390000}"/>
    <cellStyle name="메모 30 3 4" xfId="7368" xr:uid="{00000000-0005-0000-0000-0000A9390000}"/>
    <cellStyle name="메모 30 3 4 2" xfId="7369" xr:uid="{00000000-0005-0000-0000-0000AA390000}"/>
    <cellStyle name="메모 30 3 4 2 2" xfId="32582" xr:uid="{00000000-0005-0000-0000-0000AB390000}"/>
    <cellStyle name="메모 30 3 4 3" xfId="32581" xr:uid="{00000000-0005-0000-0000-0000AC390000}"/>
    <cellStyle name="메모 30 3 5" xfId="7370" xr:uid="{00000000-0005-0000-0000-0000AD390000}"/>
    <cellStyle name="메모 30 3 5 2" xfId="7371" xr:uid="{00000000-0005-0000-0000-0000AE390000}"/>
    <cellStyle name="메모 30 3 5 2 2" xfId="32584" xr:uid="{00000000-0005-0000-0000-0000AF390000}"/>
    <cellStyle name="메모 30 3 5 3" xfId="32583" xr:uid="{00000000-0005-0000-0000-0000B0390000}"/>
    <cellStyle name="메모 30 3 6" xfId="7372" xr:uid="{00000000-0005-0000-0000-0000B1390000}"/>
    <cellStyle name="메모 30 3 6 2" xfId="7373" xr:uid="{00000000-0005-0000-0000-0000B2390000}"/>
    <cellStyle name="메모 30 3 6 2 2" xfId="32586" xr:uid="{00000000-0005-0000-0000-0000B3390000}"/>
    <cellStyle name="메모 30 3 6 3" xfId="32585" xr:uid="{00000000-0005-0000-0000-0000B4390000}"/>
    <cellStyle name="메모 30 3 7" xfId="7374" xr:uid="{00000000-0005-0000-0000-0000B5390000}"/>
    <cellStyle name="메모 30 3 7 2" xfId="32587" xr:uid="{00000000-0005-0000-0000-0000B6390000}"/>
    <cellStyle name="메모 30 3 8" xfId="32565" xr:uid="{00000000-0005-0000-0000-0000B7390000}"/>
    <cellStyle name="메모 30 4" xfId="7375" xr:uid="{00000000-0005-0000-0000-0000B8390000}"/>
    <cellStyle name="메모 30 4 2" xfId="7376" xr:uid="{00000000-0005-0000-0000-0000B9390000}"/>
    <cellStyle name="메모 30 4 2 2" xfId="7377" xr:uid="{00000000-0005-0000-0000-0000BA390000}"/>
    <cellStyle name="메모 30 4 2 2 2" xfId="32590" xr:uid="{00000000-0005-0000-0000-0000BB390000}"/>
    <cellStyle name="메모 30 4 2 3" xfId="7378" xr:uid="{00000000-0005-0000-0000-0000BC390000}"/>
    <cellStyle name="메모 30 4 2 3 2" xfId="32591" xr:uid="{00000000-0005-0000-0000-0000BD390000}"/>
    <cellStyle name="메모 30 4 2 4" xfId="7379" xr:uid="{00000000-0005-0000-0000-0000BE390000}"/>
    <cellStyle name="메모 30 4 2 4 2" xfId="32592" xr:uid="{00000000-0005-0000-0000-0000BF390000}"/>
    <cellStyle name="메모 30 4 2 5" xfId="7380" xr:uid="{00000000-0005-0000-0000-0000C0390000}"/>
    <cellStyle name="메모 30 4 2 5 2" xfId="32593" xr:uid="{00000000-0005-0000-0000-0000C1390000}"/>
    <cellStyle name="메모 30 4 2 6" xfId="32589" xr:uid="{00000000-0005-0000-0000-0000C2390000}"/>
    <cellStyle name="메모 30 4 3" xfId="7381" xr:uid="{00000000-0005-0000-0000-0000C3390000}"/>
    <cellStyle name="메모 30 4 3 2" xfId="32594" xr:uid="{00000000-0005-0000-0000-0000C4390000}"/>
    <cellStyle name="메모 30 4 4" xfId="7382" xr:uid="{00000000-0005-0000-0000-0000C5390000}"/>
    <cellStyle name="메모 30 4 4 2" xfId="32595" xr:uid="{00000000-0005-0000-0000-0000C6390000}"/>
    <cellStyle name="메모 30 4 5" xfId="7383" xr:uid="{00000000-0005-0000-0000-0000C7390000}"/>
    <cellStyle name="메모 30 4 5 2" xfId="32596" xr:uid="{00000000-0005-0000-0000-0000C8390000}"/>
    <cellStyle name="메모 30 4 6" xfId="7384" xr:uid="{00000000-0005-0000-0000-0000C9390000}"/>
    <cellStyle name="메모 30 4 6 2" xfId="32597" xr:uid="{00000000-0005-0000-0000-0000CA390000}"/>
    <cellStyle name="메모 30 4 7" xfId="32588" xr:uid="{00000000-0005-0000-0000-0000CB390000}"/>
    <cellStyle name="메모 30 5" xfId="7385" xr:uid="{00000000-0005-0000-0000-0000CC390000}"/>
    <cellStyle name="메모 30 5 2" xfId="7386" xr:uid="{00000000-0005-0000-0000-0000CD390000}"/>
    <cellStyle name="메모 30 5 2 2" xfId="7387" xr:uid="{00000000-0005-0000-0000-0000CE390000}"/>
    <cellStyle name="메모 30 5 2 2 2" xfId="32600" xr:uid="{00000000-0005-0000-0000-0000CF390000}"/>
    <cellStyle name="메모 30 5 2 3" xfId="7388" xr:uid="{00000000-0005-0000-0000-0000D0390000}"/>
    <cellStyle name="메모 30 5 2 3 2" xfId="32601" xr:uid="{00000000-0005-0000-0000-0000D1390000}"/>
    <cellStyle name="메모 30 5 2 4" xfId="7389" xr:uid="{00000000-0005-0000-0000-0000D2390000}"/>
    <cellStyle name="메모 30 5 2 4 2" xfId="32602" xr:uid="{00000000-0005-0000-0000-0000D3390000}"/>
    <cellStyle name="메모 30 5 2 5" xfId="7390" xr:uid="{00000000-0005-0000-0000-0000D4390000}"/>
    <cellStyle name="메모 30 5 2 5 2" xfId="32603" xr:uid="{00000000-0005-0000-0000-0000D5390000}"/>
    <cellStyle name="메모 30 5 2 6" xfId="32599" xr:uid="{00000000-0005-0000-0000-0000D6390000}"/>
    <cellStyle name="메모 30 5 3" xfId="7391" xr:uid="{00000000-0005-0000-0000-0000D7390000}"/>
    <cellStyle name="메모 30 5 3 2" xfId="32604" xr:uid="{00000000-0005-0000-0000-0000D8390000}"/>
    <cellStyle name="메모 30 5 4" xfId="7392" xr:uid="{00000000-0005-0000-0000-0000D9390000}"/>
    <cellStyle name="메모 30 5 4 2" xfId="32605" xr:uid="{00000000-0005-0000-0000-0000DA390000}"/>
    <cellStyle name="메모 30 5 5" xfId="7393" xr:uid="{00000000-0005-0000-0000-0000DB390000}"/>
    <cellStyle name="메모 30 5 5 2" xfId="32606" xr:uid="{00000000-0005-0000-0000-0000DC390000}"/>
    <cellStyle name="메모 30 5 6" xfId="7394" xr:uid="{00000000-0005-0000-0000-0000DD390000}"/>
    <cellStyle name="메모 30 5 6 2" xfId="32607" xr:uid="{00000000-0005-0000-0000-0000DE390000}"/>
    <cellStyle name="메모 30 5 7" xfId="32598" xr:uid="{00000000-0005-0000-0000-0000DF390000}"/>
    <cellStyle name="메모 30 6" xfId="7395" xr:uid="{00000000-0005-0000-0000-0000E0390000}"/>
    <cellStyle name="메모 30 6 2" xfId="7396" xr:uid="{00000000-0005-0000-0000-0000E1390000}"/>
    <cellStyle name="메모 30 6 2 2" xfId="7397" xr:uid="{00000000-0005-0000-0000-0000E2390000}"/>
    <cellStyle name="메모 30 6 2 2 2" xfId="32610" xr:uid="{00000000-0005-0000-0000-0000E3390000}"/>
    <cellStyle name="메모 30 6 2 3" xfId="7398" xr:uid="{00000000-0005-0000-0000-0000E4390000}"/>
    <cellStyle name="메모 30 6 2 3 2" xfId="32611" xr:uid="{00000000-0005-0000-0000-0000E5390000}"/>
    <cellStyle name="메모 30 6 2 4" xfId="7399" xr:uid="{00000000-0005-0000-0000-0000E6390000}"/>
    <cellStyle name="메모 30 6 2 4 2" xfId="32612" xr:uid="{00000000-0005-0000-0000-0000E7390000}"/>
    <cellStyle name="메모 30 6 2 5" xfId="7400" xr:uid="{00000000-0005-0000-0000-0000E8390000}"/>
    <cellStyle name="메모 30 6 2 5 2" xfId="32613" xr:uid="{00000000-0005-0000-0000-0000E9390000}"/>
    <cellStyle name="메모 30 6 2 6" xfId="32609" xr:uid="{00000000-0005-0000-0000-0000EA390000}"/>
    <cellStyle name="메모 30 6 3" xfId="7401" xr:uid="{00000000-0005-0000-0000-0000EB390000}"/>
    <cellStyle name="메모 30 6 3 2" xfId="32614" xr:uid="{00000000-0005-0000-0000-0000EC390000}"/>
    <cellStyle name="메모 30 6 4" xfId="7402" xr:uid="{00000000-0005-0000-0000-0000ED390000}"/>
    <cellStyle name="메모 30 6 4 2" xfId="32615" xr:uid="{00000000-0005-0000-0000-0000EE390000}"/>
    <cellStyle name="메모 30 6 5" xfId="7403" xr:uid="{00000000-0005-0000-0000-0000EF390000}"/>
    <cellStyle name="메모 30 6 5 2" xfId="32616" xr:uid="{00000000-0005-0000-0000-0000F0390000}"/>
    <cellStyle name="메모 30 6 6" xfId="7404" xr:uid="{00000000-0005-0000-0000-0000F1390000}"/>
    <cellStyle name="메모 30 6 6 2" xfId="32617" xr:uid="{00000000-0005-0000-0000-0000F2390000}"/>
    <cellStyle name="메모 30 6 7" xfId="32608" xr:uid="{00000000-0005-0000-0000-0000F3390000}"/>
    <cellStyle name="메모 30 7" xfId="7405" xr:uid="{00000000-0005-0000-0000-0000F4390000}"/>
    <cellStyle name="메모 30 7 2" xfId="7406" xr:uid="{00000000-0005-0000-0000-0000F5390000}"/>
    <cellStyle name="메모 30 7 2 2" xfId="7407" xr:uid="{00000000-0005-0000-0000-0000F6390000}"/>
    <cellStyle name="메모 30 7 2 2 2" xfId="32620" xr:uid="{00000000-0005-0000-0000-0000F7390000}"/>
    <cellStyle name="메모 30 7 2 3" xfId="7408" xr:uid="{00000000-0005-0000-0000-0000F8390000}"/>
    <cellStyle name="메모 30 7 2 3 2" xfId="32621" xr:uid="{00000000-0005-0000-0000-0000F9390000}"/>
    <cellStyle name="메모 30 7 2 4" xfId="7409" xr:uid="{00000000-0005-0000-0000-0000FA390000}"/>
    <cellStyle name="메모 30 7 2 4 2" xfId="32622" xr:uid="{00000000-0005-0000-0000-0000FB390000}"/>
    <cellStyle name="메모 30 7 2 5" xfId="7410" xr:uid="{00000000-0005-0000-0000-0000FC390000}"/>
    <cellStyle name="메모 30 7 2 5 2" xfId="32623" xr:uid="{00000000-0005-0000-0000-0000FD390000}"/>
    <cellStyle name="메모 30 7 2 6" xfId="32619" xr:uid="{00000000-0005-0000-0000-0000FE390000}"/>
    <cellStyle name="메모 30 7 3" xfId="7411" xr:uid="{00000000-0005-0000-0000-0000FF390000}"/>
    <cellStyle name="메모 30 7 3 2" xfId="32624" xr:uid="{00000000-0005-0000-0000-0000003A0000}"/>
    <cellStyle name="메모 30 7 4" xfId="7412" xr:uid="{00000000-0005-0000-0000-0000013A0000}"/>
    <cellStyle name="메모 30 7 4 2" xfId="32625" xr:uid="{00000000-0005-0000-0000-0000023A0000}"/>
    <cellStyle name="메모 30 7 5" xfId="7413" xr:uid="{00000000-0005-0000-0000-0000033A0000}"/>
    <cellStyle name="메모 30 7 5 2" xfId="32626" xr:uid="{00000000-0005-0000-0000-0000043A0000}"/>
    <cellStyle name="메모 30 7 6" xfId="7414" xr:uid="{00000000-0005-0000-0000-0000053A0000}"/>
    <cellStyle name="메모 30 7 6 2" xfId="32627" xr:uid="{00000000-0005-0000-0000-0000063A0000}"/>
    <cellStyle name="메모 30 7 7" xfId="32618" xr:uid="{00000000-0005-0000-0000-0000073A0000}"/>
    <cellStyle name="메모 30 8" xfId="7415" xr:uid="{00000000-0005-0000-0000-0000083A0000}"/>
    <cellStyle name="메모 30 8 2" xfId="7416" xr:uid="{00000000-0005-0000-0000-0000093A0000}"/>
    <cellStyle name="메모 30 8 2 2" xfId="7417" xr:uid="{00000000-0005-0000-0000-00000A3A0000}"/>
    <cellStyle name="메모 30 8 2 2 2" xfId="32630" xr:uid="{00000000-0005-0000-0000-00000B3A0000}"/>
    <cellStyle name="메모 30 8 2 3" xfId="7418" xr:uid="{00000000-0005-0000-0000-00000C3A0000}"/>
    <cellStyle name="메모 30 8 2 3 2" xfId="32631" xr:uid="{00000000-0005-0000-0000-00000D3A0000}"/>
    <cellStyle name="메모 30 8 2 4" xfId="7419" xr:uid="{00000000-0005-0000-0000-00000E3A0000}"/>
    <cellStyle name="메모 30 8 2 4 2" xfId="32632" xr:uid="{00000000-0005-0000-0000-00000F3A0000}"/>
    <cellStyle name="메모 30 8 2 5" xfId="7420" xr:uid="{00000000-0005-0000-0000-0000103A0000}"/>
    <cellStyle name="메모 30 8 2 5 2" xfId="32633" xr:uid="{00000000-0005-0000-0000-0000113A0000}"/>
    <cellStyle name="메모 30 8 2 6" xfId="32629" xr:uid="{00000000-0005-0000-0000-0000123A0000}"/>
    <cellStyle name="메모 30 8 3" xfId="7421" xr:uid="{00000000-0005-0000-0000-0000133A0000}"/>
    <cellStyle name="메모 30 8 3 2" xfId="32634" xr:uid="{00000000-0005-0000-0000-0000143A0000}"/>
    <cellStyle name="메모 30 8 4" xfId="7422" xr:uid="{00000000-0005-0000-0000-0000153A0000}"/>
    <cellStyle name="메모 30 8 4 2" xfId="32635" xr:uid="{00000000-0005-0000-0000-0000163A0000}"/>
    <cellStyle name="메모 30 8 5" xfId="7423" xr:uid="{00000000-0005-0000-0000-0000173A0000}"/>
    <cellStyle name="메모 30 8 5 2" xfId="32636" xr:uid="{00000000-0005-0000-0000-0000183A0000}"/>
    <cellStyle name="메모 30 8 6" xfId="7424" xr:uid="{00000000-0005-0000-0000-0000193A0000}"/>
    <cellStyle name="메모 30 8 6 2" xfId="32637" xr:uid="{00000000-0005-0000-0000-00001A3A0000}"/>
    <cellStyle name="메모 30 8 7" xfId="32628" xr:uid="{00000000-0005-0000-0000-00001B3A0000}"/>
    <cellStyle name="메모 30 9" xfId="7425" xr:uid="{00000000-0005-0000-0000-00001C3A0000}"/>
    <cellStyle name="메모 30 9 2" xfId="7426" xr:uid="{00000000-0005-0000-0000-00001D3A0000}"/>
    <cellStyle name="메모 30 9 2 2" xfId="32639" xr:uid="{00000000-0005-0000-0000-00001E3A0000}"/>
    <cellStyle name="메모 30 9 3" xfId="7427" xr:uid="{00000000-0005-0000-0000-00001F3A0000}"/>
    <cellStyle name="메모 30 9 3 2" xfId="32640" xr:uid="{00000000-0005-0000-0000-0000203A0000}"/>
    <cellStyle name="메모 30 9 4" xfId="7428" xr:uid="{00000000-0005-0000-0000-0000213A0000}"/>
    <cellStyle name="메모 30 9 4 2" xfId="32641" xr:uid="{00000000-0005-0000-0000-0000223A0000}"/>
    <cellStyle name="메모 30 9 5" xfId="7429" xr:uid="{00000000-0005-0000-0000-0000233A0000}"/>
    <cellStyle name="메모 30 9 5 2" xfId="32642" xr:uid="{00000000-0005-0000-0000-0000243A0000}"/>
    <cellStyle name="메모 30 9 6" xfId="32638" xr:uid="{00000000-0005-0000-0000-0000253A0000}"/>
    <cellStyle name="메모 31" xfId="7430" xr:uid="{00000000-0005-0000-0000-0000263A0000}"/>
    <cellStyle name="메모 31 10" xfId="7431" xr:uid="{00000000-0005-0000-0000-0000273A0000}"/>
    <cellStyle name="메모 31 10 2" xfId="7432" xr:uid="{00000000-0005-0000-0000-0000283A0000}"/>
    <cellStyle name="메모 31 10 2 2" xfId="32645" xr:uid="{00000000-0005-0000-0000-0000293A0000}"/>
    <cellStyle name="메모 31 10 3" xfId="32644" xr:uid="{00000000-0005-0000-0000-00002A3A0000}"/>
    <cellStyle name="메모 31 11" xfId="7433" xr:uid="{00000000-0005-0000-0000-00002B3A0000}"/>
    <cellStyle name="메모 31 11 2" xfId="7434" xr:uid="{00000000-0005-0000-0000-00002C3A0000}"/>
    <cellStyle name="메모 31 11 2 2" xfId="32647" xr:uid="{00000000-0005-0000-0000-00002D3A0000}"/>
    <cellStyle name="메모 31 11 3" xfId="32646" xr:uid="{00000000-0005-0000-0000-00002E3A0000}"/>
    <cellStyle name="메모 31 12" xfId="7435" xr:uid="{00000000-0005-0000-0000-00002F3A0000}"/>
    <cellStyle name="메모 31 12 2" xfId="7436" xr:uid="{00000000-0005-0000-0000-0000303A0000}"/>
    <cellStyle name="메모 31 12 2 2" xfId="32649" xr:uid="{00000000-0005-0000-0000-0000313A0000}"/>
    <cellStyle name="메모 31 12 3" xfId="32648" xr:uid="{00000000-0005-0000-0000-0000323A0000}"/>
    <cellStyle name="메모 31 13" xfId="7437" xr:uid="{00000000-0005-0000-0000-0000333A0000}"/>
    <cellStyle name="메모 31 13 2" xfId="32650" xr:uid="{00000000-0005-0000-0000-0000343A0000}"/>
    <cellStyle name="메모 31 14" xfId="32643" xr:uid="{00000000-0005-0000-0000-0000353A0000}"/>
    <cellStyle name="메모 31 2" xfId="7438" xr:uid="{00000000-0005-0000-0000-0000363A0000}"/>
    <cellStyle name="메모 31 2 2" xfId="7439" xr:uid="{00000000-0005-0000-0000-0000373A0000}"/>
    <cellStyle name="메모 31 2 2 2" xfId="7440" xr:uid="{00000000-0005-0000-0000-0000383A0000}"/>
    <cellStyle name="메모 31 2 2 2 2" xfId="7441" xr:uid="{00000000-0005-0000-0000-0000393A0000}"/>
    <cellStyle name="메모 31 2 2 2 2 2" xfId="32654" xr:uid="{00000000-0005-0000-0000-00003A3A0000}"/>
    <cellStyle name="메모 31 2 2 2 3" xfId="7442" xr:uid="{00000000-0005-0000-0000-00003B3A0000}"/>
    <cellStyle name="메모 31 2 2 2 3 2" xfId="32655" xr:uid="{00000000-0005-0000-0000-00003C3A0000}"/>
    <cellStyle name="메모 31 2 2 2 4" xfId="7443" xr:uid="{00000000-0005-0000-0000-00003D3A0000}"/>
    <cellStyle name="메모 31 2 2 2 4 2" xfId="32656" xr:uid="{00000000-0005-0000-0000-00003E3A0000}"/>
    <cellStyle name="메모 31 2 2 2 5" xfId="7444" xr:uid="{00000000-0005-0000-0000-00003F3A0000}"/>
    <cellStyle name="메모 31 2 2 2 5 2" xfId="32657" xr:uid="{00000000-0005-0000-0000-0000403A0000}"/>
    <cellStyle name="메모 31 2 2 2 6" xfId="32653" xr:uid="{00000000-0005-0000-0000-0000413A0000}"/>
    <cellStyle name="메모 31 2 2 3" xfId="7445" xr:uid="{00000000-0005-0000-0000-0000423A0000}"/>
    <cellStyle name="메모 31 2 2 3 2" xfId="32658" xr:uid="{00000000-0005-0000-0000-0000433A0000}"/>
    <cellStyle name="메모 31 2 2 4" xfId="7446" xr:uid="{00000000-0005-0000-0000-0000443A0000}"/>
    <cellStyle name="메모 31 2 2 4 2" xfId="32659" xr:uid="{00000000-0005-0000-0000-0000453A0000}"/>
    <cellStyle name="메모 31 2 2 5" xfId="7447" xr:uid="{00000000-0005-0000-0000-0000463A0000}"/>
    <cellStyle name="메모 31 2 2 5 2" xfId="32660" xr:uid="{00000000-0005-0000-0000-0000473A0000}"/>
    <cellStyle name="메모 31 2 2 6" xfId="7448" xr:uid="{00000000-0005-0000-0000-0000483A0000}"/>
    <cellStyle name="메모 31 2 2 6 2" xfId="32661" xr:uid="{00000000-0005-0000-0000-0000493A0000}"/>
    <cellStyle name="메모 31 2 2 7" xfId="32652" xr:uid="{00000000-0005-0000-0000-00004A3A0000}"/>
    <cellStyle name="메모 31 2 3" xfId="7449" xr:uid="{00000000-0005-0000-0000-00004B3A0000}"/>
    <cellStyle name="메모 31 2 3 2" xfId="7450" xr:uid="{00000000-0005-0000-0000-00004C3A0000}"/>
    <cellStyle name="메모 31 2 3 2 2" xfId="32663" xr:uid="{00000000-0005-0000-0000-00004D3A0000}"/>
    <cellStyle name="메모 31 2 3 3" xfId="7451" xr:uid="{00000000-0005-0000-0000-00004E3A0000}"/>
    <cellStyle name="메모 31 2 3 3 2" xfId="32664" xr:uid="{00000000-0005-0000-0000-00004F3A0000}"/>
    <cellStyle name="메모 31 2 3 4" xfId="7452" xr:uid="{00000000-0005-0000-0000-0000503A0000}"/>
    <cellStyle name="메모 31 2 3 4 2" xfId="32665" xr:uid="{00000000-0005-0000-0000-0000513A0000}"/>
    <cellStyle name="메모 31 2 3 5" xfId="7453" xr:uid="{00000000-0005-0000-0000-0000523A0000}"/>
    <cellStyle name="메모 31 2 3 5 2" xfId="32666" xr:uid="{00000000-0005-0000-0000-0000533A0000}"/>
    <cellStyle name="메모 31 2 3 6" xfId="32662" xr:uid="{00000000-0005-0000-0000-0000543A0000}"/>
    <cellStyle name="메모 31 2 4" xfId="7454" xr:uid="{00000000-0005-0000-0000-0000553A0000}"/>
    <cellStyle name="메모 31 2 4 2" xfId="7455" xr:uid="{00000000-0005-0000-0000-0000563A0000}"/>
    <cellStyle name="메모 31 2 4 2 2" xfId="32668" xr:uid="{00000000-0005-0000-0000-0000573A0000}"/>
    <cellStyle name="메모 31 2 4 3" xfId="32667" xr:uid="{00000000-0005-0000-0000-0000583A0000}"/>
    <cellStyle name="메모 31 2 5" xfId="7456" xr:uid="{00000000-0005-0000-0000-0000593A0000}"/>
    <cellStyle name="메모 31 2 5 2" xfId="7457" xr:uid="{00000000-0005-0000-0000-00005A3A0000}"/>
    <cellStyle name="메모 31 2 5 2 2" xfId="32670" xr:uid="{00000000-0005-0000-0000-00005B3A0000}"/>
    <cellStyle name="메모 31 2 5 3" xfId="32669" xr:uid="{00000000-0005-0000-0000-00005C3A0000}"/>
    <cellStyle name="메모 31 2 6" xfId="7458" xr:uid="{00000000-0005-0000-0000-00005D3A0000}"/>
    <cellStyle name="메모 31 2 6 2" xfId="7459" xr:uid="{00000000-0005-0000-0000-00005E3A0000}"/>
    <cellStyle name="메모 31 2 6 2 2" xfId="32672" xr:uid="{00000000-0005-0000-0000-00005F3A0000}"/>
    <cellStyle name="메모 31 2 6 3" xfId="32671" xr:uid="{00000000-0005-0000-0000-0000603A0000}"/>
    <cellStyle name="메모 31 2 7" xfId="7460" xr:uid="{00000000-0005-0000-0000-0000613A0000}"/>
    <cellStyle name="메모 31 2 7 2" xfId="32673" xr:uid="{00000000-0005-0000-0000-0000623A0000}"/>
    <cellStyle name="메모 31 2 8" xfId="32651" xr:uid="{00000000-0005-0000-0000-0000633A0000}"/>
    <cellStyle name="메모 31 3" xfId="7461" xr:uid="{00000000-0005-0000-0000-0000643A0000}"/>
    <cellStyle name="메모 31 3 2" xfId="7462" xr:uid="{00000000-0005-0000-0000-0000653A0000}"/>
    <cellStyle name="메모 31 3 2 2" xfId="7463" xr:uid="{00000000-0005-0000-0000-0000663A0000}"/>
    <cellStyle name="메모 31 3 2 2 2" xfId="7464" xr:uid="{00000000-0005-0000-0000-0000673A0000}"/>
    <cellStyle name="메모 31 3 2 2 2 2" xfId="32677" xr:uid="{00000000-0005-0000-0000-0000683A0000}"/>
    <cellStyle name="메모 31 3 2 2 3" xfId="7465" xr:uid="{00000000-0005-0000-0000-0000693A0000}"/>
    <cellStyle name="메모 31 3 2 2 3 2" xfId="32678" xr:uid="{00000000-0005-0000-0000-00006A3A0000}"/>
    <cellStyle name="메모 31 3 2 2 4" xfId="7466" xr:uid="{00000000-0005-0000-0000-00006B3A0000}"/>
    <cellStyle name="메모 31 3 2 2 4 2" xfId="32679" xr:uid="{00000000-0005-0000-0000-00006C3A0000}"/>
    <cellStyle name="메모 31 3 2 2 5" xfId="7467" xr:uid="{00000000-0005-0000-0000-00006D3A0000}"/>
    <cellStyle name="메모 31 3 2 2 5 2" xfId="32680" xr:uid="{00000000-0005-0000-0000-00006E3A0000}"/>
    <cellStyle name="메모 31 3 2 2 6" xfId="32676" xr:uid="{00000000-0005-0000-0000-00006F3A0000}"/>
    <cellStyle name="메모 31 3 2 3" xfId="7468" xr:uid="{00000000-0005-0000-0000-0000703A0000}"/>
    <cellStyle name="메모 31 3 2 3 2" xfId="32681" xr:uid="{00000000-0005-0000-0000-0000713A0000}"/>
    <cellStyle name="메모 31 3 2 4" xfId="7469" xr:uid="{00000000-0005-0000-0000-0000723A0000}"/>
    <cellStyle name="메모 31 3 2 4 2" xfId="32682" xr:uid="{00000000-0005-0000-0000-0000733A0000}"/>
    <cellStyle name="메모 31 3 2 5" xfId="7470" xr:uid="{00000000-0005-0000-0000-0000743A0000}"/>
    <cellStyle name="메모 31 3 2 5 2" xfId="32683" xr:uid="{00000000-0005-0000-0000-0000753A0000}"/>
    <cellStyle name="메모 31 3 2 6" xfId="7471" xr:uid="{00000000-0005-0000-0000-0000763A0000}"/>
    <cellStyle name="메모 31 3 2 6 2" xfId="32684" xr:uid="{00000000-0005-0000-0000-0000773A0000}"/>
    <cellStyle name="메모 31 3 2 7" xfId="32675" xr:uid="{00000000-0005-0000-0000-0000783A0000}"/>
    <cellStyle name="메모 31 3 3" xfId="7472" xr:uid="{00000000-0005-0000-0000-0000793A0000}"/>
    <cellStyle name="메모 31 3 3 2" xfId="7473" xr:uid="{00000000-0005-0000-0000-00007A3A0000}"/>
    <cellStyle name="메모 31 3 3 2 2" xfId="32686" xr:uid="{00000000-0005-0000-0000-00007B3A0000}"/>
    <cellStyle name="메모 31 3 3 3" xfId="7474" xr:uid="{00000000-0005-0000-0000-00007C3A0000}"/>
    <cellStyle name="메모 31 3 3 3 2" xfId="32687" xr:uid="{00000000-0005-0000-0000-00007D3A0000}"/>
    <cellStyle name="메모 31 3 3 4" xfId="7475" xr:uid="{00000000-0005-0000-0000-00007E3A0000}"/>
    <cellStyle name="메모 31 3 3 4 2" xfId="32688" xr:uid="{00000000-0005-0000-0000-00007F3A0000}"/>
    <cellStyle name="메모 31 3 3 5" xfId="7476" xr:uid="{00000000-0005-0000-0000-0000803A0000}"/>
    <cellStyle name="메모 31 3 3 5 2" xfId="32689" xr:uid="{00000000-0005-0000-0000-0000813A0000}"/>
    <cellStyle name="메모 31 3 3 6" xfId="32685" xr:uid="{00000000-0005-0000-0000-0000823A0000}"/>
    <cellStyle name="메모 31 3 4" xfId="7477" xr:uid="{00000000-0005-0000-0000-0000833A0000}"/>
    <cellStyle name="메모 31 3 4 2" xfId="7478" xr:uid="{00000000-0005-0000-0000-0000843A0000}"/>
    <cellStyle name="메모 31 3 4 2 2" xfId="32691" xr:uid="{00000000-0005-0000-0000-0000853A0000}"/>
    <cellStyle name="메모 31 3 4 3" xfId="32690" xr:uid="{00000000-0005-0000-0000-0000863A0000}"/>
    <cellStyle name="메모 31 3 5" xfId="7479" xr:uid="{00000000-0005-0000-0000-0000873A0000}"/>
    <cellStyle name="메모 31 3 5 2" xfId="7480" xr:uid="{00000000-0005-0000-0000-0000883A0000}"/>
    <cellStyle name="메모 31 3 5 2 2" xfId="32693" xr:uid="{00000000-0005-0000-0000-0000893A0000}"/>
    <cellStyle name="메모 31 3 5 3" xfId="32692" xr:uid="{00000000-0005-0000-0000-00008A3A0000}"/>
    <cellStyle name="메모 31 3 6" xfId="7481" xr:uid="{00000000-0005-0000-0000-00008B3A0000}"/>
    <cellStyle name="메모 31 3 6 2" xfId="7482" xr:uid="{00000000-0005-0000-0000-00008C3A0000}"/>
    <cellStyle name="메모 31 3 6 2 2" xfId="32695" xr:uid="{00000000-0005-0000-0000-00008D3A0000}"/>
    <cellStyle name="메모 31 3 6 3" xfId="32694" xr:uid="{00000000-0005-0000-0000-00008E3A0000}"/>
    <cellStyle name="메모 31 3 7" xfId="7483" xr:uid="{00000000-0005-0000-0000-00008F3A0000}"/>
    <cellStyle name="메모 31 3 7 2" xfId="32696" xr:uid="{00000000-0005-0000-0000-0000903A0000}"/>
    <cellStyle name="메모 31 3 8" xfId="32674" xr:uid="{00000000-0005-0000-0000-0000913A0000}"/>
    <cellStyle name="메모 31 4" xfId="7484" xr:uid="{00000000-0005-0000-0000-0000923A0000}"/>
    <cellStyle name="메모 31 4 2" xfId="7485" xr:uid="{00000000-0005-0000-0000-0000933A0000}"/>
    <cellStyle name="메모 31 4 2 2" xfId="7486" xr:uid="{00000000-0005-0000-0000-0000943A0000}"/>
    <cellStyle name="메모 31 4 2 2 2" xfId="32699" xr:uid="{00000000-0005-0000-0000-0000953A0000}"/>
    <cellStyle name="메모 31 4 2 3" xfId="7487" xr:uid="{00000000-0005-0000-0000-0000963A0000}"/>
    <cellStyle name="메모 31 4 2 3 2" xfId="32700" xr:uid="{00000000-0005-0000-0000-0000973A0000}"/>
    <cellStyle name="메모 31 4 2 4" xfId="7488" xr:uid="{00000000-0005-0000-0000-0000983A0000}"/>
    <cellStyle name="메모 31 4 2 4 2" xfId="32701" xr:uid="{00000000-0005-0000-0000-0000993A0000}"/>
    <cellStyle name="메모 31 4 2 5" xfId="7489" xr:uid="{00000000-0005-0000-0000-00009A3A0000}"/>
    <cellStyle name="메모 31 4 2 5 2" xfId="32702" xr:uid="{00000000-0005-0000-0000-00009B3A0000}"/>
    <cellStyle name="메모 31 4 2 6" xfId="32698" xr:uid="{00000000-0005-0000-0000-00009C3A0000}"/>
    <cellStyle name="메모 31 4 3" xfId="7490" xr:uid="{00000000-0005-0000-0000-00009D3A0000}"/>
    <cellStyle name="메모 31 4 3 2" xfId="32703" xr:uid="{00000000-0005-0000-0000-00009E3A0000}"/>
    <cellStyle name="메모 31 4 4" xfId="7491" xr:uid="{00000000-0005-0000-0000-00009F3A0000}"/>
    <cellStyle name="메모 31 4 4 2" xfId="32704" xr:uid="{00000000-0005-0000-0000-0000A03A0000}"/>
    <cellStyle name="메모 31 4 5" xfId="7492" xr:uid="{00000000-0005-0000-0000-0000A13A0000}"/>
    <cellStyle name="메모 31 4 5 2" xfId="32705" xr:uid="{00000000-0005-0000-0000-0000A23A0000}"/>
    <cellStyle name="메모 31 4 6" xfId="7493" xr:uid="{00000000-0005-0000-0000-0000A33A0000}"/>
    <cellStyle name="메모 31 4 6 2" xfId="32706" xr:uid="{00000000-0005-0000-0000-0000A43A0000}"/>
    <cellStyle name="메모 31 4 7" xfId="32697" xr:uid="{00000000-0005-0000-0000-0000A53A0000}"/>
    <cellStyle name="메모 31 5" xfId="7494" xr:uid="{00000000-0005-0000-0000-0000A63A0000}"/>
    <cellStyle name="메모 31 5 2" xfId="7495" xr:uid="{00000000-0005-0000-0000-0000A73A0000}"/>
    <cellStyle name="메모 31 5 2 2" xfId="7496" xr:uid="{00000000-0005-0000-0000-0000A83A0000}"/>
    <cellStyle name="메모 31 5 2 2 2" xfId="32709" xr:uid="{00000000-0005-0000-0000-0000A93A0000}"/>
    <cellStyle name="메모 31 5 2 3" xfId="7497" xr:uid="{00000000-0005-0000-0000-0000AA3A0000}"/>
    <cellStyle name="메모 31 5 2 3 2" xfId="32710" xr:uid="{00000000-0005-0000-0000-0000AB3A0000}"/>
    <cellStyle name="메모 31 5 2 4" xfId="7498" xr:uid="{00000000-0005-0000-0000-0000AC3A0000}"/>
    <cellStyle name="메모 31 5 2 4 2" xfId="32711" xr:uid="{00000000-0005-0000-0000-0000AD3A0000}"/>
    <cellStyle name="메모 31 5 2 5" xfId="7499" xr:uid="{00000000-0005-0000-0000-0000AE3A0000}"/>
    <cellStyle name="메모 31 5 2 5 2" xfId="32712" xr:uid="{00000000-0005-0000-0000-0000AF3A0000}"/>
    <cellStyle name="메모 31 5 2 6" xfId="32708" xr:uid="{00000000-0005-0000-0000-0000B03A0000}"/>
    <cellStyle name="메모 31 5 3" xfId="7500" xr:uid="{00000000-0005-0000-0000-0000B13A0000}"/>
    <cellStyle name="메모 31 5 3 2" xfId="32713" xr:uid="{00000000-0005-0000-0000-0000B23A0000}"/>
    <cellStyle name="메모 31 5 4" xfId="7501" xr:uid="{00000000-0005-0000-0000-0000B33A0000}"/>
    <cellStyle name="메모 31 5 4 2" xfId="32714" xr:uid="{00000000-0005-0000-0000-0000B43A0000}"/>
    <cellStyle name="메모 31 5 5" xfId="7502" xr:uid="{00000000-0005-0000-0000-0000B53A0000}"/>
    <cellStyle name="메모 31 5 5 2" xfId="32715" xr:uid="{00000000-0005-0000-0000-0000B63A0000}"/>
    <cellStyle name="메모 31 5 6" xfId="7503" xr:uid="{00000000-0005-0000-0000-0000B73A0000}"/>
    <cellStyle name="메모 31 5 6 2" xfId="32716" xr:uid="{00000000-0005-0000-0000-0000B83A0000}"/>
    <cellStyle name="메모 31 5 7" xfId="32707" xr:uid="{00000000-0005-0000-0000-0000B93A0000}"/>
    <cellStyle name="메모 31 6" xfId="7504" xr:uid="{00000000-0005-0000-0000-0000BA3A0000}"/>
    <cellStyle name="메모 31 6 2" xfId="7505" xr:uid="{00000000-0005-0000-0000-0000BB3A0000}"/>
    <cellStyle name="메모 31 6 2 2" xfId="7506" xr:uid="{00000000-0005-0000-0000-0000BC3A0000}"/>
    <cellStyle name="메모 31 6 2 2 2" xfId="32719" xr:uid="{00000000-0005-0000-0000-0000BD3A0000}"/>
    <cellStyle name="메모 31 6 2 3" xfId="7507" xr:uid="{00000000-0005-0000-0000-0000BE3A0000}"/>
    <cellStyle name="메모 31 6 2 3 2" xfId="32720" xr:uid="{00000000-0005-0000-0000-0000BF3A0000}"/>
    <cellStyle name="메모 31 6 2 4" xfId="7508" xr:uid="{00000000-0005-0000-0000-0000C03A0000}"/>
    <cellStyle name="메모 31 6 2 4 2" xfId="32721" xr:uid="{00000000-0005-0000-0000-0000C13A0000}"/>
    <cellStyle name="메모 31 6 2 5" xfId="7509" xr:uid="{00000000-0005-0000-0000-0000C23A0000}"/>
    <cellStyle name="메모 31 6 2 5 2" xfId="32722" xr:uid="{00000000-0005-0000-0000-0000C33A0000}"/>
    <cellStyle name="메모 31 6 2 6" xfId="32718" xr:uid="{00000000-0005-0000-0000-0000C43A0000}"/>
    <cellStyle name="메모 31 6 3" xfId="7510" xr:uid="{00000000-0005-0000-0000-0000C53A0000}"/>
    <cellStyle name="메모 31 6 3 2" xfId="32723" xr:uid="{00000000-0005-0000-0000-0000C63A0000}"/>
    <cellStyle name="메모 31 6 4" xfId="7511" xr:uid="{00000000-0005-0000-0000-0000C73A0000}"/>
    <cellStyle name="메모 31 6 4 2" xfId="32724" xr:uid="{00000000-0005-0000-0000-0000C83A0000}"/>
    <cellStyle name="메모 31 6 5" xfId="7512" xr:uid="{00000000-0005-0000-0000-0000C93A0000}"/>
    <cellStyle name="메모 31 6 5 2" xfId="32725" xr:uid="{00000000-0005-0000-0000-0000CA3A0000}"/>
    <cellStyle name="메모 31 6 6" xfId="7513" xr:uid="{00000000-0005-0000-0000-0000CB3A0000}"/>
    <cellStyle name="메모 31 6 6 2" xfId="32726" xr:uid="{00000000-0005-0000-0000-0000CC3A0000}"/>
    <cellStyle name="메모 31 6 7" xfId="32717" xr:uid="{00000000-0005-0000-0000-0000CD3A0000}"/>
    <cellStyle name="메모 31 7" xfId="7514" xr:uid="{00000000-0005-0000-0000-0000CE3A0000}"/>
    <cellStyle name="메모 31 7 2" xfId="7515" xr:uid="{00000000-0005-0000-0000-0000CF3A0000}"/>
    <cellStyle name="메모 31 7 2 2" xfId="7516" xr:uid="{00000000-0005-0000-0000-0000D03A0000}"/>
    <cellStyle name="메모 31 7 2 2 2" xfId="32729" xr:uid="{00000000-0005-0000-0000-0000D13A0000}"/>
    <cellStyle name="메모 31 7 2 3" xfId="7517" xr:uid="{00000000-0005-0000-0000-0000D23A0000}"/>
    <cellStyle name="메모 31 7 2 3 2" xfId="32730" xr:uid="{00000000-0005-0000-0000-0000D33A0000}"/>
    <cellStyle name="메모 31 7 2 4" xfId="7518" xr:uid="{00000000-0005-0000-0000-0000D43A0000}"/>
    <cellStyle name="메모 31 7 2 4 2" xfId="32731" xr:uid="{00000000-0005-0000-0000-0000D53A0000}"/>
    <cellStyle name="메모 31 7 2 5" xfId="7519" xr:uid="{00000000-0005-0000-0000-0000D63A0000}"/>
    <cellStyle name="메모 31 7 2 5 2" xfId="32732" xr:uid="{00000000-0005-0000-0000-0000D73A0000}"/>
    <cellStyle name="메모 31 7 2 6" xfId="32728" xr:uid="{00000000-0005-0000-0000-0000D83A0000}"/>
    <cellStyle name="메모 31 7 3" xfId="7520" xr:uid="{00000000-0005-0000-0000-0000D93A0000}"/>
    <cellStyle name="메모 31 7 3 2" xfId="32733" xr:uid="{00000000-0005-0000-0000-0000DA3A0000}"/>
    <cellStyle name="메모 31 7 4" xfId="7521" xr:uid="{00000000-0005-0000-0000-0000DB3A0000}"/>
    <cellStyle name="메모 31 7 4 2" xfId="32734" xr:uid="{00000000-0005-0000-0000-0000DC3A0000}"/>
    <cellStyle name="메모 31 7 5" xfId="7522" xr:uid="{00000000-0005-0000-0000-0000DD3A0000}"/>
    <cellStyle name="메모 31 7 5 2" xfId="32735" xr:uid="{00000000-0005-0000-0000-0000DE3A0000}"/>
    <cellStyle name="메모 31 7 6" xfId="7523" xr:uid="{00000000-0005-0000-0000-0000DF3A0000}"/>
    <cellStyle name="메모 31 7 6 2" xfId="32736" xr:uid="{00000000-0005-0000-0000-0000E03A0000}"/>
    <cellStyle name="메모 31 7 7" xfId="32727" xr:uid="{00000000-0005-0000-0000-0000E13A0000}"/>
    <cellStyle name="메모 31 8" xfId="7524" xr:uid="{00000000-0005-0000-0000-0000E23A0000}"/>
    <cellStyle name="메모 31 8 2" xfId="7525" xr:uid="{00000000-0005-0000-0000-0000E33A0000}"/>
    <cellStyle name="메모 31 8 2 2" xfId="7526" xr:uid="{00000000-0005-0000-0000-0000E43A0000}"/>
    <cellStyle name="메모 31 8 2 2 2" xfId="32739" xr:uid="{00000000-0005-0000-0000-0000E53A0000}"/>
    <cellStyle name="메모 31 8 2 3" xfId="7527" xr:uid="{00000000-0005-0000-0000-0000E63A0000}"/>
    <cellStyle name="메모 31 8 2 3 2" xfId="32740" xr:uid="{00000000-0005-0000-0000-0000E73A0000}"/>
    <cellStyle name="메모 31 8 2 4" xfId="7528" xr:uid="{00000000-0005-0000-0000-0000E83A0000}"/>
    <cellStyle name="메모 31 8 2 4 2" xfId="32741" xr:uid="{00000000-0005-0000-0000-0000E93A0000}"/>
    <cellStyle name="메모 31 8 2 5" xfId="7529" xr:uid="{00000000-0005-0000-0000-0000EA3A0000}"/>
    <cellStyle name="메모 31 8 2 5 2" xfId="32742" xr:uid="{00000000-0005-0000-0000-0000EB3A0000}"/>
    <cellStyle name="메모 31 8 2 6" xfId="32738" xr:uid="{00000000-0005-0000-0000-0000EC3A0000}"/>
    <cellStyle name="메모 31 8 3" xfId="7530" xr:uid="{00000000-0005-0000-0000-0000ED3A0000}"/>
    <cellStyle name="메모 31 8 3 2" xfId="32743" xr:uid="{00000000-0005-0000-0000-0000EE3A0000}"/>
    <cellStyle name="메모 31 8 4" xfId="7531" xr:uid="{00000000-0005-0000-0000-0000EF3A0000}"/>
    <cellStyle name="메모 31 8 4 2" xfId="32744" xr:uid="{00000000-0005-0000-0000-0000F03A0000}"/>
    <cellStyle name="메모 31 8 5" xfId="7532" xr:uid="{00000000-0005-0000-0000-0000F13A0000}"/>
    <cellStyle name="메모 31 8 5 2" xfId="32745" xr:uid="{00000000-0005-0000-0000-0000F23A0000}"/>
    <cellStyle name="메모 31 8 6" xfId="7533" xr:uid="{00000000-0005-0000-0000-0000F33A0000}"/>
    <cellStyle name="메모 31 8 6 2" xfId="32746" xr:uid="{00000000-0005-0000-0000-0000F43A0000}"/>
    <cellStyle name="메모 31 8 7" xfId="32737" xr:uid="{00000000-0005-0000-0000-0000F53A0000}"/>
    <cellStyle name="메모 31 9" xfId="7534" xr:uid="{00000000-0005-0000-0000-0000F63A0000}"/>
    <cellStyle name="메모 31 9 2" xfId="7535" xr:uid="{00000000-0005-0000-0000-0000F73A0000}"/>
    <cellStyle name="메모 31 9 2 2" xfId="32748" xr:uid="{00000000-0005-0000-0000-0000F83A0000}"/>
    <cellStyle name="메모 31 9 3" xfId="7536" xr:uid="{00000000-0005-0000-0000-0000F93A0000}"/>
    <cellStyle name="메모 31 9 3 2" xfId="32749" xr:uid="{00000000-0005-0000-0000-0000FA3A0000}"/>
    <cellStyle name="메모 31 9 4" xfId="7537" xr:uid="{00000000-0005-0000-0000-0000FB3A0000}"/>
    <cellStyle name="메모 31 9 4 2" xfId="32750" xr:uid="{00000000-0005-0000-0000-0000FC3A0000}"/>
    <cellStyle name="메모 31 9 5" xfId="7538" xr:uid="{00000000-0005-0000-0000-0000FD3A0000}"/>
    <cellStyle name="메모 31 9 5 2" xfId="32751" xr:uid="{00000000-0005-0000-0000-0000FE3A0000}"/>
    <cellStyle name="메모 31 9 6" xfId="32747" xr:uid="{00000000-0005-0000-0000-0000FF3A0000}"/>
    <cellStyle name="메모 32" xfId="7539" xr:uid="{00000000-0005-0000-0000-0000003B0000}"/>
    <cellStyle name="메모 32 10" xfId="7540" xr:uid="{00000000-0005-0000-0000-0000013B0000}"/>
    <cellStyle name="메모 32 10 2" xfId="7541" xr:uid="{00000000-0005-0000-0000-0000023B0000}"/>
    <cellStyle name="메모 32 10 2 2" xfId="32754" xr:uid="{00000000-0005-0000-0000-0000033B0000}"/>
    <cellStyle name="메모 32 10 3" xfId="32753" xr:uid="{00000000-0005-0000-0000-0000043B0000}"/>
    <cellStyle name="메모 32 11" xfId="7542" xr:uid="{00000000-0005-0000-0000-0000053B0000}"/>
    <cellStyle name="메모 32 11 2" xfId="7543" xr:uid="{00000000-0005-0000-0000-0000063B0000}"/>
    <cellStyle name="메모 32 11 2 2" xfId="32756" xr:uid="{00000000-0005-0000-0000-0000073B0000}"/>
    <cellStyle name="메모 32 11 3" xfId="32755" xr:uid="{00000000-0005-0000-0000-0000083B0000}"/>
    <cellStyle name="메모 32 12" xfId="7544" xr:uid="{00000000-0005-0000-0000-0000093B0000}"/>
    <cellStyle name="메모 32 12 2" xfId="7545" xr:uid="{00000000-0005-0000-0000-00000A3B0000}"/>
    <cellStyle name="메모 32 12 2 2" xfId="32758" xr:uid="{00000000-0005-0000-0000-00000B3B0000}"/>
    <cellStyle name="메모 32 12 3" xfId="32757" xr:uid="{00000000-0005-0000-0000-00000C3B0000}"/>
    <cellStyle name="메모 32 13" xfId="7546" xr:uid="{00000000-0005-0000-0000-00000D3B0000}"/>
    <cellStyle name="메모 32 13 2" xfId="32759" xr:uid="{00000000-0005-0000-0000-00000E3B0000}"/>
    <cellStyle name="메모 32 14" xfId="32752" xr:uid="{00000000-0005-0000-0000-00000F3B0000}"/>
    <cellStyle name="메모 32 2" xfId="7547" xr:uid="{00000000-0005-0000-0000-0000103B0000}"/>
    <cellStyle name="메모 32 2 2" xfId="7548" xr:uid="{00000000-0005-0000-0000-0000113B0000}"/>
    <cellStyle name="메모 32 2 2 2" xfId="7549" xr:uid="{00000000-0005-0000-0000-0000123B0000}"/>
    <cellStyle name="메모 32 2 2 2 2" xfId="7550" xr:uid="{00000000-0005-0000-0000-0000133B0000}"/>
    <cellStyle name="메모 32 2 2 2 2 2" xfId="32763" xr:uid="{00000000-0005-0000-0000-0000143B0000}"/>
    <cellStyle name="메모 32 2 2 2 3" xfId="7551" xr:uid="{00000000-0005-0000-0000-0000153B0000}"/>
    <cellStyle name="메모 32 2 2 2 3 2" xfId="32764" xr:uid="{00000000-0005-0000-0000-0000163B0000}"/>
    <cellStyle name="메모 32 2 2 2 4" xfId="7552" xr:uid="{00000000-0005-0000-0000-0000173B0000}"/>
    <cellStyle name="메모 32 2 2 2 4 2" xfId="32765" xr:uid="{00000000-0005-0000-0000-0000183B0000}"/>
    <cellStyle name="메모 32 2 2 2 5" xfId="7553" xr:uid="{00000000-0005-0000-0000-0000193B0000}"/>
    <cellStyle name="메모 32 2 2 2 5 2" xfId="32766" xr:uid="{00000000-0005-0000-0000-00001A3B0000}"/>
    <cellStyle name="메모 32 2 2 2 6" xfId="32762" xr:uid="{00000000-0005-0000-0000-00001B3B0000}"/>
    <cellStyle name="메모 32 2 2 3" xfId="7554" xr:uid="{00000000-0005-0000-0000-00001C3B0000}"/>
    <cellStyle name="메모 32 2 2 3 2" xfId="32767" xr:uid="{00000000-0005-0000-0000-00001D3B0000}"/>
    <cellStyle name="메모 32 2 2 4" xfId="7555" xr:uid="{00000000-0005-0000-0000-00001E3B0000}"/>
    <cellStyle name="메모 32 2 2 4 2" xfId="32768" xr:uid="{00000000-0005-0000-0000-00001F3B0000}"/>
    <cellStyle name="메모 32 2 2 5" xfId="7556" xr:uid="{00000000-0005-0000-0000-0000203B0000}"/>
    <cellStyle name="메모 32 2 2 5 2" xfId="32769" xr:uid="{00000000-0005-0000-0000-0000213B0000}"/>
    <cellStyle name="메모 32 2 2 6" xfId="7557" xr:uid="{00000000-0005-0000-0000-0000223B0000}"/>
    <cellStyle name="메모 32 2 2 6 2" xfId="32770" xr:uid="{00000000-0005-0000-0000-0000233B0000}"/>
    <cellStyle name="메모 32 2 2 7" xfId="32761" xr:uid="{00000000-0005-0000-0000-0000243B0000}"/>
    <cellStyle name="메모 32 2 3" xfId="7558" xr:uid="{00000000-0005-0000-0000-0000253B0000}"/>
    <cellStyle name="메모 32 2 3 2" xfId="7559" xr:uid="{00000000-0005-0000-0000-0000263B0000}"/>
    <cellStyle name="메모 32 2 3 2 2" xfId="32772" xr:uid="{00000000-0005-0000-0000-0000273B0000}"/>
    <cellStyle name="메모 32 2 3 3" xfId="7560" xr:uid="{00000000-0005-0000-0000-0000283B0000}"/>
    <cellStyle name="메모 32 2 3 3 2" xfId="32773" xr:uid="{00000000-0005-0000-0000-0000293B0000}"/>
    <cellStyle name="메모 32 2 3 4" xfId="7561" xr:uid="{00000000-0005-0000-0000-00002A3B0000}"/>
    <cellStyle name="메모 32 2 3 4 2" xfId="32774" xr:uid="{00000000-0005-0000-0000-00002B3B0000}"/>
    <cellStyle name="메모 32 2 3 5" xfId="7562" xr:uid="{00000000-0005-0000-0000-00002C3B0000}"/>
    <cellStyle name="메모 32 2 3 5 2" xfId="32775" xr:uid="{00000000-0005-0000-0000-00002D3B0000}"/>
    <cellStyle name="메모 32 2 3 6" xfId="32771" xr:uid="{00000000-0005-0000-0000-00002E3B0000}"/>
    <cellStyle name="메모 32 2 4" xfId="7563" xr:uid="{00000000-0005-0000-0000-00002F3B0000}"/>
    <cellStyle name="메모 32 2 4 2" xfId="7564" xr:uid="{00000000-0005-0000-0000-0000303B0000}"/>
    <cellStyle name="메모 32 2 4 2 2" xfId="32777" xr:uid="{00000000-0005-0000-0000-0000313B0000}"/>
    <cellStyle name="메모 32 2 4 3" xfId="32776" xr:uid="{00000000-0005-0000-0000-0000323B0000}"/>
    <cellStyle name="메모 32 2 5" xfId="7565" xr:uid="{00000000-0005-0000-0000-0000333B0000}"/>
    <cellStyle name="메모 32 2 5 2" xfId="7566" xr:uid="{00000000-0005-0000-0000-0000343B0000}"/>
    <cellStyle name="메모 32 2 5 2 2" xfId="32779" xr:uid="{00000000-0005-0000-0000-0000353B0000}"/>
    <cellStyle name="메모 32 2 5 3" xfId="32778" xr:uid="{00000000-0005-0000-0000-0000363B0000}"/>
    <cellStyle name="메모 32 2 6" xfId="7567" xr:uid="{00000000-0005-0000-0000-0000373B0000}"/>
    <cellStyle name="메모 32 2 6 2" xfId="7568" xr:uid="{00000000-0005-0000-0000-0000383B0000}"/>
    <cellStyle name="메모 32 2 6 2 2" xfId="32781" xr:uid="{00000000-0005-0000-0000-0000393B0000}"/>
    <cellStyle name="메모 32 2 6 3" xfId="32780" xr:uid="{00000000-0005-0000-0000-00003A3B0000}"/>
    <cellStyle name="메모 32 2 7" xfId="7569" xr:uid="{00000000-0005-0000-0000-00003B3B0000}"/>
    <cellStyle name="메모 32 2 7 2" xfId="32782" xr:uid="{00000000-0005-0000-0000-00003C3B0000}"/>
    <cellStyle name="메모 32 2 8" xfId="32760" xr:uid="{00000000-0005-0000-0000-00003D3B0000}"/>
    <cellStyle name="메모 32 3" xfId="7570" xr:uid="{00000000-0005-0000-0000-00003E3B0000}"/>
    <cellStyle name="메모 32 3 2" xfId="7571" xr:uid="{00000000-0005-0000-0000-00003F3B0000}"/>
    <cellStyle name="메모 32 3 2 2" xfId="7572" xr:uid="{00000000-0005-0000-0000-0000403B0000}"/>
    <cellStyle name="메모 32 3 2 2 2" xfId="7573" xr:uid="{00000000-0005-0000-0000-0000413B0000}"/>
    <cellStyle name="메모 32 3 2 2 2 2" xfId="32786" xr:uid="{00000000-0005-0000-0000-0000423B0000}"/>
    <cellStyle name="메모 32 3 2 2 3" xfId="7574" xr:uid="{00000000-0005-0000-0000-0000433B0000}"/>
    <cellStyle name="메모 32 3 2 2 3 2" xfId="32787" xr:uid="{00000000-0005-0000-0000-0000443B0000}"/>
    <cellStyle name="메모 32 3 2 2 4" xfId="7575" xr:uid="{00000000-0005-0000-0000-0000453B0000}"/>
    <cellStyle name="메모 32 3 2 2 4 2" xfId="32788" xr:uid="{00000000-0005-0000-0000-0000463B0000}"/>
    <cellStyle name="메모 32 3 2 2 5" xfId="7576" xr:uid="{00000000-0005-0000-0000-0000473B0000}"/>
    <cellStyle name="메모 32 3 2 2 5 2" xfId="32789" xr:uid="{00000000-0005-0000-0000-0000483B0000}"/>
    <cellStyle name="메모 32 3 2 2 6" xfId="32785" xr:uid="{00000000-0005-0000-0000-0000493B0000}"/>
    <cellStyle name="메모 32 3 2 3" xfId="7577" xr:uid="{00000000-0005-0000-0000-00004A3B0000}"/>
    <cellStyle name="메모 32 3 2 3 2" xfId="32790" xr:uid="{00000000-0005-0000-0000-00004B3B0000}"/>
    <cellStyle name="메모 32 3 2 4" xfId="7578" xr:uid="{00000000-0005-0000-0000-00004C3B0000}"/>
    <cellStyle name="메모 32 3 2 4 2" xfId="32791" xr:uid="{00000000-0005-0000-0000-00004D3B0000}"/>
    <cellStyle name="메모 32 3 2 5" xfId="7579" xr:uid="{00000000-0005-0000-0000-00004E3B0000}"/>
    <cellStyle name="메모 32 3 2 5 2" xfId="32792" xr:uid="{00000000-0005-0000-0000-00004F3B0000}"/>
    <cellStyle name="메모 32 3 2 6" xfId="7580" xr:uid="{00000000-0005-0000-0000-0000503B0000}"/>
    <cellStyle name="메모 32 3 2 6 2" xfId="32793" xr:uid="{00000000-0005-0000-0000-0000513B0000}"/>
    <cellStyle name="메모 32 3 2 7" xfId="32784" xr:uid="{00000000-0005-0000-0000-0000523B0000}"/>
    <cellStyle name="메모 32 3 3" xfId="7581" xr:uid="{00000000-0005-0000-0000-0000533B0000}"/>
    <cellStyle name="메모 32 3 3 2" xfId="7582" xr:uid="{00000000-0005-0000-0000-0000543B0000}"/>
    <cellStyle name="메모 32 3 3 2 2" xfId="32795" xr:uid="{00000000-0005-0000-0000-0000553B0000}"/>
    <cellStyle name="메모 32 3 3 3" xfId="7583" xr:uid="{00000000-0005-0000-0000-0000563B0000}"/>
    <cellStyle name="메모 32 3 3 3 2" xfId="32796" xr:uid="{00000000-0005-0000-0000-0000573B0000}"/>
    <cellStyle name="메모 32 3 3 4" xfId="7584" xr:uid="{00000000-0005-0000-0000-0000583B0000}"/>
    <cellStyle name="메모 32 3 3 4 2" xfId="32797" xr:uid="{00000000-0005-0000-0000-0000593B0000}"/>
    <cellStyle name="메모 32 3 3 5" xfId="7585" xr:uid="{00000000-0005-0000-0000-00005A3B0000}"/>
    <cellStyle name="메모 32 3 3 5 2" xfId="32798" xr:uid="{00000000-0005-0000-0000-00005B3B0000}"/>
    <cellStyle name="메모 32 3 3 6" xfId="32794" xr:uid="{00000000-0005-0000-0000-00005C3B0000}"/>
    <cellStyle name="메모 32 3 4" xfId="7586" xr:uid="{00000000-0005-0000-0000-00005D3B0000}"/>
    <cellStyle name="메모 32 3 4 2" xfId="7587" xr:uid="{00000000-0005-0000-0000-00005E3B0000}"/>
    <cellStyle name="메모 32 3 4 2 2" xfId="32800" xr:uid="{00000000-0005-0000-0000-00005F3B0000}"/>
    <cellStyle name="메모 32 3 4 3" xfId="32799" xr:uid="{00000000-0005-0000-0000-0000603B0000}"/>
    <cellStyle name="메모 32 3 5" xfId="7588" xr:uid="{00000000-0005-0000-0000-0000613B0000}"/>
    <cellStyle name="메모 32 3 5 2" xfId="7589" xr:uid="{00000000-0005-0000-0000-0000623B0000}"/>
    <cellStyle name="메모 32 3 5 2 2" xfId="32802" xr:uid="{00000000-0005-0000-0000-0000633B0000}"/>
    <cellStyle name="메모 32 3 5 3" xfId="32801" xr:uid="{00000000-0005-0000-0000-0000643B0000}"/>
    <cellStyle name="메모 32 3 6" xfId="7590" xr:uid="{00000000-0005-0000-0000-0000653B0000}"/>
    <cellStyle name="메모 32 3 6 2" xfId="7591" xr:uid="{00000000-0005-0000-0000-0000663B0000}"/>
    <cellStyle name="메모 32 3 6 2 2" xfId="32804" xr:uid="{00000000-0005-0000-0000-0000673B0000}"/>
    <cellStyle name="메모 32 3 6 3" xfId="32803" xr:uid="{00000000-0005-0000-0000-0000683B0000}"/>
    <cellStyle name="메모 32 3 7" xfId="7592" xr:uid="{00000000-0005-0000-0000-0000693B0000}"/>
    <cellStyle name="메모 32 3 7 2" xfId="32805" xr:uid="{00000000-0005-0000-0000-00006A3B0000}"/>
    <cellStyle name="메모 32 3 8" xfId="32783" xr:uid="{00000000-0005-0000-0000-00006B3B0000}"/>
    <cellStyle name="메모 32 4" xfId="7593" xr:uid="{00000000-0005-0000-0000-00006C3B0000}"/>
    <cellStyle name="메모 32 4 2" xfId="7594" xr:uid="{00000000-0005-0000-0000-00006D3B0000}"/>
    <cellStyle name="메모 32 4 2 2" xfId="7595" xr:uid="{00000000-0005-0000-0000-00006E3B0000}"/>
    <cellStyle name="메모 32 4 2 2 2" xfId="32808" xr:uid="{00000000-0005-0000-0000-00006F3B0000}"/>
    <cellStyle name="메모 32 4 2 3" xfId="7596" xr:uid="{00000000-0005-0000-0000-0000703B0000}"/>
    <cellStyle name="메모 32 4 2 3 2" xfId="32809" xr:uid="{00000000-0005-0000-0000-0000713B0000}"/>
    <cellStyle name="메모 32 4 2 4" xfId="7597" xr:uid="{00000000-0005-0000-0000-0000723B0000}"/>
    <cellStyle name="메모 32 4 2 4 2" xfId="32810" xr:uid="{00000000-0005-0000-0000-0000733B0000}"/>
    <cellStyle name="메모 32 4 2 5" xfId="7598" xr:uid="{00000000-0005-0000-0000-0000743B0000}"/>
    <cellStyle name="메모 32 4 2 5 2" xfId="32811" xr:uid="{00000000-0005-0000-0000-0000753B0000}"/>
    <cellStyle name="메모 32 4 2 6" xfId="32807" xr:uid="{00000000-0005-0000-0000-0000763B0000}"/>
    <cellStyle name="메모 32 4 3" xfId="7599" xr:uid="{00000000-0005-0000-0000-0000773B0000}"/>
    <cellStyle name="메모 32 4 3 2" xfId="32812" xr:uid="{00000000-0005-0000-0000-0000783B0000}"/>
    <cellStyle name="메모 32 4 4" xfId="7600" xr:uid="{00000000-0005-0000-0000-0000793B0000}"/>
    <cellStyle name="메모 32 4 4 2" xfId="32813" xr:uid="{00000000-0005-0000-0000-00007A3B0000}"/>
    <cellStyle name="메모 32 4 5" xfId="7601" xr:uid="{00000000-0005-0000-0000-00007B3B0000}"/>
    <cellStyle name="메모 32 4 5 2" xfId="32814" xr:uid="{00000000-0005-0000-0000-00007C3B0000}"/>
    <cellStyle name="메모 32 4 6" xfId="7602" xr:uid="{00000000-0005-0000-0000-00007D3B0000}"/>
    <cellStyle name="메모 32 4 6 2" xfId="32815" xr:uid="{00000000-0005-0000-0000-00007E3B0000}"/>
    <cellStyle name="메모 32 4 7" xfId="32806" xr:uid="{00000000-0005-0000-0000-00007F3B0000}"/>
    <cellStyle name="메모 32 5" xfId="7603" xr:uid="{00000000-0005-0000-0000-0000803B0000}"/>
    <cellStyle name="메모 32 5 2" xfId="7604" xr:uid="{00000000-0005-0000-0000-0000813B0000}"/>
    <cellStyle name="메모 32 5 2 2" xfId="7605" xr:uid="{00000000-0005-0000-0000-0000823B0000}"/>
    <cellStyle name="메모 32 5 2 2 2" xfId="32818" xr:uid="{00000000-0005-0000-0000-0000833B0000}"/>
    <cellStyle name="메모 32 5 2 3" xfId="7606" xr:uid="{00000000-0005-0000-0000-0000843B0000}"/>
    <cellStyle name="메모 32 5 2 3 2" xfId="32819" xr:uid="{00000000-0005-0000-0000-0000853B0000}"/>
    <cellStyle name="메모 32 5 2 4" xfId="7607" xr:uid="{00000000-0005-0000-0000-0000863B0000}"/>
    <cellStyle name="메모 32 5 2 4 2" xfId="32820" xr:uid="{00000000-0005-0000-0000-0000873B0000}"/>
    <cellStyle name="메모 32 5 2 5" xfId="7608" xr:uid="{00000000-0005-0000-0000-0000883B0000}"/>
    <cellStyle name="메모 32 5 2 5 2" xfId="32821" xr:uid="{00000000-0005-0000-0000-0000893B0000}"/>
    <cellStyle name="메모 32 5 2 6" xfId="32817" xr:uid="{00000000-0005-0000-0000-00008A3B0000}"/>
    <cellStyle name="메모 32 5 3" xfId="7609" xr:uid="{00000000-0005-0000-0000-00008B3B0000}"/>
    <cellStyle name="메모 32 5 3 2" xfId="32822" xr:uid="{00000000-0005-0000-0000-00008C3B0000}"/>
    <cellStyle name="메모 32 5 4" xfId="7610" xr:uid="{00000000-0005-0000-0000-00008D3B0000}"/>
    <cellStyle name="메모 32 5 4 2" xfId="32823" xr:uid="{00000000-0005-0000-0000-00008E3B0000}"/>
    <cellStyle name="메모 32 5 5" xfId="7611" xr:uid="{00000000-0005-0000-0000-00008F3B0000}"/>
    <cellStyle name="메모 32 5 5 2" xfId="32824" xr:uid="{00000000-0005-0000-0000-0000903B0000}"/>
    <cellStyle name="메모 32 5 6" xfId="7612" xr:uid="{00000000-0005-0000-0000-0000913B0000}"/>
    <cellStyle name="메모 32 5 6 2" xfId="32825" xr:uid="{00000000-0005-0000-0000-0000923B0000}"/>
    <cellStyle name="메모 32 5 7" xfId="32816" xr:uid="{00000000-0005-0000-0000-0000933B0000}"/>
    <cellStyle name="메모 32 6" xfId="7613" xr:uid="{00000000-0005-0000-0000-0000943B0000}"/>
    <cellStyle name="메모 32 6 2" xfId="7614" xr:uid="{00000000-0005-0000-0000-0000953B0000}"/>
    <cellStyle name="메모 32 6 2 2" xfId="7615" xr:uid="{00000000-0005-0000-0000-0000963B0000}"/>
    <cellStyle name="메모 32 6 2 2 2" xfId="32828" xr:uid="{00000000-0005-0000-0000-0000973B0000}"/>
    <cellStyle name="메모 32 6 2 3" xfId="7616" xr:uid="{00000000-0005-0000-0000-0000983B0000}"/>
    <cellStyle name="메모 32 6 2 3 2" xfId="32829" xr:uid="{00000000-0005-0000-0000-0000993B0000}"/>
    <cellStyle name="메모 32 6 2 4" xfId="7617" xr:uid="{00000000-0005-0000-0000-00009A3B0000}"/>
    <cellStyle name="메모 32 6 2 4 2" xfId="32830" xr:uid="{00000000-0005-0000-0000-00009B3B0000}"/>
    <cellStyle name="메모 32 6 2 5" xfId="7618" xr:uid="{00000000-0005-0000-0000-00009C3B0000}"/>
    <cellStyle name="메모 32 6 2 5 2" xfId="32831" xr:uid="{00000000-0005-0000-0000-00009D3B0000}"/>
    <cellStyle name="메모 32 6 2 6" xfId="32827" xr:uid="{00000000-0005-0000-0000-00009E3B0000}"/>
    <cellStyle name="메모 32 6 3" xfId="7619" xr:uid="{00000000-0005-0000-0000-00009F3B0000}"/>
    <cellStyle name="메모 32 6 3 2" xfId="32832" xr:uid="{00000000-0005-0000-0000-0000A03B0000}"/>
    <cellStyle name="메모 32 6 4" xfId="7620" xr:uid="{00000000-0005-0000-0000-0000A13B0000}"/>
    <cellStyle name="메모 32 6 4 2" xfId="32833" xr:uid="{00000000-0005-0000-0000-0000A23B0000}"/>
    <cellStyle name="메모 32 6 5" xfId="7621" xr:uid="{00000000-0005-0000-0000-0000A33B0000}"/>
    <cellStyle name="메모 32 6 5 2" xfId="32834" xr:uid="{00000000-0005-0000-0000-0000A43B0000}"/>
    <cellStyle name="메모 32 6 6" xfId="7622" xr:uid="{00000000-0005-0000-0000-0000A53B0000}"/>
    <cellStyle name="메모 32 6 6 2" xfId="32835" xr:uid="{00000000-0005-0000-0000-0000A63B0000}"/>
    <cellStyle name="메모 32 6 7" xfId="32826" xr:uid="{00000000-0005-0000-0000-0000A73B0000}"/>
    <cellStyle name="메모 32 7" xfId="7623" xr:uid="{00000000-0005-0000-0000-0000A83B0000}"/>
    <cellStyle name="메모 32 7 2" xfId="7624" xr:uid="{00000000-0005-0000-0000-0000A93B0000}"/>
    <cellStyle name="메모 32 7 2 2" xfId="7625" xr:uid="{00000000-0005-0000-0000-0000AA3B0000}"/>
    <cellStyle name="메모 32 7 2 2 2" xfId="32838" xr:uid="{00000000-0005-0000-0000-0000AB3B0000}"/>
    <cellStyle name="메모 32 7 2 3" xfId="7626" xr:uid="{00000000-0005-0000-0000-0000AC3B0000}"/>
    <cellStyle name="메모 32 7 2 3 2" xfId="32839" xr:uid="{00000000-0005-0000-0000-0000AD3B0000}"/>
    <cellStyle name="메모 32 7 2 4" xfId="7627" xr:uid="{00000000-0005-0000-0000-0000AE3B0000}"/>
    <cellStyle name="메모 32 7 2 4 2" xfId="32840" xr:uid="{00000000-0005-0000-0000-0000AF3B0000}"/>
    <cellStyle name="메모 32 7 2 5" xfId="7628" xr:uid="{00000000-0005-0000-0000-0000B03B0000}"/>
    <cellStyle name="메모 32 7 2 5 2" xfId="32841" xr:uid="{00000000-0005-0000-0000-0000B13B0000}"/>
    <cellStyle name="메모 32 7 2 6" xfId="32837" xr:uid="{00000000-0005-0000-0000-0000B23B0000}"/>
    <cellStyle name="메모 32 7 3" xfId="7629" xr:uid="{00000000-0005-0000-0000-0000B33B0000}"/>
    <cellStyle name="메모 32 7 3 2" xfId="32842" xr:uid="{00000000-0005-0000-0000-0000B43B0000}"/>
    <cellStyle name="메모 32 7 4" xfId="7630" xr:uid="{00000000-0005-0000-0000-0000B53B0000}"/>
    <cellStyle name="메모 32 7 4 2" xfId="32843" xr:uid="{00000000-0005-0000-0000-0000B63B0000}"/>
    <cellStyle name="메모 32 7 5" xfId="7631" xr:uid="{00000000-0005-0000-0000-0000B73B0000}"/>
    <cellStyle name="메모 32 7 5 2" xfId="32844" xr:uid="{00000000-0005-0000-0000-0000B83B0000}"/>
    <cellStyle name="메모 32 7 6" xfId="7632" xr:uid="{00000000-0005-0000-0000-0000B93B0000}"/>
    <cellStyle name="메모 32 7 6 2" xfId="32845" xr:uid="{00000000-0005-0000-0000-0000BA3B0000}"/>
    <cellStyle name="메모 32 7 7" xfId="32836" xr:uid="{00000000-0005-0000-0000-0000BB3B0000}"/>
    <cellStyle name="메모 32 8" xfId="7633" xr:uid="{00000000-0005-0000-0000-0000BC3B0000}"/>
    <cellStyle name="메모 32 8 2" xfId="7634" xr:uid="{00000000-0005-0000-0000-0000BD3B0000}"/>
    <cellStyle name="메모 32 8 2 2" xfId="7635" xr:uid="{00000000-0005-0000-0000-0000BE3B0000}"/>
    <cellStyle name="메모 32 8 2 2 2" xfId="32848" xr:uid="{00000000-0005-0000-0000-0000BF3B0000}"/>
    <cellStyle name="메모 32 8 2 3" xfId="7636" xr:uid="{00000000-0005-0000-0000-0000C03B0000}"/>
    <cellStyle name="메모 32 8 2 3 2" xfId="32849" xr:uid="{00000000-0005-0000-0000-0000C13B0000}"/>
    <cellStyle name="메모 32 8 2 4" xfId="7637" xr:uid="{00000000-0005-0000-0000-0000C23B0000}"/>
    <cellStyle name="메모 32 8 2 4 2" xfId="32850" xr:uid="{00000000-0005-0000-0000-0000C33B0000}"/>
    <cellStyle name="메모 32 8 2 5" xfId="7638" xr:uid="{00000000-0005-0000-0000-0000C43B0000}"/>
    <cellStyle name="메모 32 8 2 5 2" xfId="32851" xr:uid="{00000000-0005-0000-0000-0000C53B0000}"/>
    <cellStyle name="메모 32 8 2 6" xfId="32847" xr:uid="{00000000-0005-0000-0000-0000C63B0000}"/>
    <cellStyle name="메모 32 8 3" xfId="7639" xr:uid="{00000000-0005-0000-0000-0000C73B0000}"/>
    <cellStyle name="메모 32 8 3 2" xfId="32852" xr:uid="{00000000-0005-0000-0000-0000C83B0000}"/>
    <cellStyle name="메모 32 8 4" xfId="7640" xr:uid="{00000000-0005-0000-0000-0000C93B0000}"/>
    <cellStyle name="메모 32 8 4 2" xfId="32853" xr:uid="{00000000-0005-0000-0000-0000CA3B0000}"/>
    <cellStyle name="메모 32 8 5" xfId="7641" xr:uid="{00000000-0005-0000-0000-0000CB3B0000}"/>
    <cellStyle name="메모 32 8 5 2" xfId="32854" xr:uid="{00000000-0005-0000-0000-0000CC3B0000}"/>
    <cellStyle name="메모 32 8 6" xfId="7642" xr:uid="{00000000-0005-0000-0000-0000CD3B0000}"/>
    <cellStyle name="메모 32 8 6 2" xfId="32855" xr:uid="{00000000-0005-0000-0000-0000CE3B0000}"/>
    <cellStyle name="메모 32 8 7" xfId="32846" xr:uid="{00000000-0005-0000-0000-0000CF3B0000}"/>
    <cellStyle name="메모 32 9" xfId="7643" xr:uid="{00000000-0005-0000-0000-0000D03B0000}"/>
    <cellStyle name="메모 32 9 2" xfId="7644" xr:uid="{00000000-0005-0000-0000-0000D13B0000}"/>
    <cellStyle name="메모 32 9 2 2" xfId="32857" xr:uid="{00000000-0005-0000-0000-0000D23B0000}"/>
    <cellStyle name="메모 32 9 3" xfId="7645" xr:uid="{00000000-0005-0000-0000-0000D33B0000}"/>
    <cellStyle name="메모 32 9 3 2" xfId="32858" xr:uid="{00000000-0005-0000-0000-0000D43B0000}"/>
    <cellStyle name="메모 32 9 4" xfId="7646" xr:uid="{00000000-0005-0000-0000-0000D53B0000}"/>
    <cellStyle name="메모 32 9 4 2" xfId="32859" xr:uid="{00000000-0005-0000-0000-0000D63B0000}"/>
    <cellStyle name="메모 32 9 5" xfId="7647" xr:uid="{00000000-0005-0000-0000-0000D73B0000}"/>
    <cellStyle name="메모 32 9 5 2" xfId="32860" xr:uid="{00000000-0005-0000-0000-0000D83B0000}"/>
    <cellStyle name="메모 32 9 6" xfId="32856" xr:uid="{00000000-0005-0000-0000-0000D93B0000}"/>
    <cellStyle name="메모 33" xfId="7648" xr:uid="{00000000-0005-0000-0000-0000DA3B0000}"/>
    <cellStyle name="메모 33 10" xfId="7649" xr:uid="{00000000-0005-0000-0000-0000DB3B0000}"/>
    <cellStyle name="메모 33 10 2" xfId="7650" xr:uid="{00000000-0005-0000-0000-0000DC3B0000}"/>
    <cellStyle name="메모 33 10 2 2" xfId="32863" xr:uid="{00000000-0005-0000-0000-0000DD3B0000}"/>
    <cellStyle name="메모 33 10 3" xfId="32862" xr:uid="{00000000-0005-0000-0000-0000DE3B0000}"/>
    <cellStyle name="메모 33 11" xfId="7651" xr:uid="{00000000-0005-0000-0000-0000DF3B0000}"/>
    <cellStyle name="메모 33 11 2" xfId="7652" xr:uid="{00000000-0005-0000-0000-0000E03B0000}"/>
    <cellStyle name="메모 33 11 2 2" xfId="32865" xr:uid="{00000000-0005-0000-0000-0000E13B0000}"/>
    <cellStyle name="메모 33 11 3" xfId="32864" xr:uid="{00000000-0005-0000-0000-0000E23B0000}"/>
    <cellStyle name="메모 33 12" xfId="7653" xr:uid="{00000000-0005-0000-0000-0000E33B0000}"/>
    <cellStyle name="메모 33 12 2" xfId="7654" xr:uid="{00000000-0005-0000-0000-0000E43B0000}"/>
    <cellStyle name="메모 33 12 2 2" xfId="32867" xr:uid="{00000000-0005-0000-0000-0000E53B0000}"/>
    <cellStyle name="메모 33 12 3" xfId="32866" xr:uid="{00000000-0005-0000-0000-0000E63B0000}"/>
    <cellStyle name="메모 33 13" xfId="7655" xr:uid="{00000000-0005-0000-0000-0000E73B0000}"/>
    <cellStyle name="메모 33 13 2" xfId="32868" xr:uid="{00000000-0005-0000-0000-0000E83B0000}"/>
    <cellStyle name="메모 33 14" xfId="32861" xr:uid="{00000000-0005-0000-0000-0000E93B0000}"/>
    <cellStyle name="메모 33 2" xfId="7656" xr:uid="{00000000-0005-0000-0000-0000EA3B0000}"/>
    <cellStyle name="메모 33 2 2" xfId="7657" xr:uid="{00000000-0005-0000-0000-0000EB3B0000}"/>
    <cellStyle name="메모 33 2 2 2" xfId="7658" xr:uid="{00000000-0005-0000-0000-0000EC3B0000}"/>
    <cellStyle name="메모 33 2 2 2 2" xfId="7659" xr:uid="{00000000-0005-0000-0000-0000ED3B0000}"/>
    <cellStyle name="메모 33 2 2 2 2 2" xfId="32872" xr:uid="{00000000-0005-0000-0000-0000EE3B0000}"/>
    <cellStyle name="메모 33 2 2 2 3" xfId="7660" xr:uid="{00000000-0005-0000-0000-0000EF3B0000}"/>
    <cellStyle name="메모 33 2 2 2 3 2" xfId="32873" xr:uid="{00000000-0005-0000-0000-0000F03B0000}"/>
    <cellStyle name="메모 33 2 2 2 4" xfId="7661" xr:uid="{00000000-0005-0000-0000-0000F13B0000}"/>
    <cellStyle name="메모 33 2 2 2 4 2" xfId="32874" xr:uid="{00000000-0005-0000-0000-0000F23B0000}"/>
    <cellStyle name="메모 33 2 2 2 5" xfId="7662" xr:uid="{00000000-0005-0000-0000-0000F33B0000}"/>
    <cellStyle name="메모 33 2 2 2 5 2" xfId="32875" xr:uid="{00000000-0005-0000-0000-0000F43B0000}"/>
    <cellStyle name="메모 33 2 2 2 6" xfId="32871" xr:uid="{00000000-0005-0000-0000-0000F53B0000}"/>
    <cellStyle name="메모 33 2 2 3" xfId="7663" xr:uid="{00000000-0005-0000-0000-0000F63B0000}"/>
    <cellStyle name="메모 33 2 2 3 2" xfId="32876" xr:uid="{00000000-0005-0000-0000-0000F73B0000}"/>
    <cellStyle name="메모 33 2 2 4" xfId="7664" xr:uid="{00000000-0005-0000-0000-0000F83B0000}"/>
    <cellStyle name="메모 33 2 2 4 2" xfId="32877" xr:uid="{00000000-0005-0000-0000-0000F93B0000}"/>
    <cellStyle name="메모 33 2 2 5" xfId="7665" xr:uid="{00000000-0005-0000-0000-0000FA3B0000}"/>
    <cellStyle name="메모 33 2 2 5 2" xfId="32878" xr:uid="{00000000-0005-0000-0000-0000FB3B0000}"/>
    <cellStyle name="메모 33 2 2 6" xfId="7666" xr:uid="{00000000-0005-0000-0000-0000FC3B0000}"/>
    <cellStyle name="메모 33 2 2 6 2" xfId="32879" xr:uid="{00000000-0005-0000-0000-0000FD3B0000}"/>
    <cellStyle name="메모 33 2 2 7" xfId="32870" xr:uid="{00000000-0005-0000-0000-0000FE3B0000}"/>
    <cellStyle name="메모 33 2 3" xfId="7667" xr:uid="{00000000-0005-0000-0000-0000FF3B0000}"/>
    <cellStyle name="메모 33 2 3 2" xfId="7668" xr:uid="{00000000-0005-0000-0000-0000003C0000}"/>
    <cellStyle name="메모 33 2 3 2 2" xfId="32881" xr:uid="{00000000-0005-0000-0000-0000013C0000}"/>
    <cellStyle name="메모 33 2 3 3" xfId="7669" xr:uid="{00000000-0005-0000-0000-0000023C0000}"/>
    <cellStyle name="메모 33 2 3 3 2" xfId="32882" xr:uid="{00000000-0005-0000-0000-0000033C0000}"/>
    <cellStyle name="메모 33 2 3 4" xfId="7670" xr:uid="{00000000-0005-0000-0000-0000043C0000}"/>
    <cellStyle name="메모 33 2 3 4 2" xfId="32883" xr:uid="{00000000-0005-0000-0000-0000053C0000}"/>
    <cellStyle name="메모 33 2 3 5" xfId="7671" xr:uid="{00000000-0005-0000-0000-0000063C0000}"/>
    <cellStyle name="메모 33 2 3 5 2" xfId="32884" xr:uid="{00000000-0005-0000-0000-0000073C0000}"/>
    <cellStyle name="메모 33 2 3 6" xfId="32880" xr:uid="{00000000-0005-0000-0000-0000083C0000}"/>
    <cellStyle name="메모 33 2 4" xfId="7672" xr:uid="{00000000-0005-0000-0000-0000093C0000}"/>
    <cellStyle name="메모 33 2 4 2" xfId="7673" xr:uid="{00000000-0005-0000-0000-00000A3C0000}"/>
    <cellStyle name="메모 33 2 4 2 2" xfId="32886" xr:uid="{00000000-0005-0000-0000-00000B3C0000}"/>
    <cellStyle name="메모 33 2 4 3" xfId="32885" xr:uid="{00000000-0005-0000-0000-00000C3C0000}"/>
    <cellStyle name="메모 33 2 5" xfId="7674" xr:uid="{00000000-0005-0000-0000-00000D3C0000}"/>
    <cellStyle name="메모 33 2 5 2" xfId="7675" xr:uid="{00000000-0005-0000-0000-00000E3C0000}"/>
    <cellStyle name="메모 33 2 5 2 2" xfId="32888" xr:uid="{00000000-0005-0000-0000-00000F3C0000}"/>
    <cellStyle name="메모 33 2 5 3" xfId="32887" xr:uid="{00000000-0005-0000-0000-0000103C0000}"/>
    <cellStyle name="메모 33 2 6" xfId="7676" xr:uid="{00000000-0005-0000-0000-0000113C0000}"/>
    <cellStyle name="메모 33 2 6 2" xfId="7677" xr:uid="{00000000-0005-0000-0000-0000123C0000}"/>
    <cellStyle name="메모 33 2 6 2 2" xfId="32890" xr:uid="{00000000-0005-0000-0000-0000133C0000}"/>
    <cellStyle name="메모 33 2 6 3" xfId="32889" xr:uid="{00000000-0005-0000-0000-0000143C0000}"/>
    <cellStyle name="메모 33 2 7" xfId="7678" xr:uid="{00000000-0005-0000-0000-0000153C0000}"/>
    <cellStyle name="메모 33 2 7 2" xfId="32891" xr:uid="{00000000-0005-0000-0000-0000163C0000}"/>
    <cellStyle name="메모 33 2 8" xfId="32869" xr:uid="{00000000-0005-0000-0000-0000173C0000}"/>
    <cellStyle name="메모 33 3" xfId="7679" xr:uid="{00000000-0005-0000-0000-0000183C0000}"/>
    <cellStyle name="메모 33 3 2" xfId="7680" xr:uid="{00000000-0005-0000-0000-0000193C0000}"/>
    <cellStyle name="메모 33 3 2 2" xfId="7681" xr:uid="{00000000-0005-0000-0000-00001A3C0000}"/>
    <cellStyle name="메모 33 3 2 2 2" xfId="7682" xr:uid="{00000000-0005-0000-0000-00001B3C0000}"/>
    <cellStyle name="메모 33 3 2 2 2 2" xfId="32895" xr:uid="{00000000-0005-0000-0000-00001C3C0000}"/>
    <cellStyle name="메모 33 3 2 2 3" xfId="7683" xr:uid="{00000000-0005-0000-0000-00001D3C0000}"/>
    <cellStyle name="메모 33 3 2 2 3 2" xfId="32896" xr:uid="{00000000-0005-0000-0000-00001E3C0000}"/>
    <cellStyle name="메모 33 3 2 2 4" xfId="7684" xr:uid="{00000000-0005-0000-0000-00001F3C0000}"/>
    <cellStyle name="메모 33 3 2 2 4 2" xfId="32897" xr:uid="{00000000-0005-0000-0000-0000203C0000}"/>
    <cellStyle name="메모 33 3 2 2 5" xfId="7685" xr:uid="{00000000-0005-0000-0000-0000213C0000}"/>
    <cellStyle name="메모 33 3 2 2 5 2" xfId="32898" xr:uid="{00000000-0005-0000-0000-0000223C0000}"/>
    <cellStyle name="메모 33 3 2 2 6" xfId="32894" xr:uid="{00000000-0005-0000-0000-0000233C0000}"/>
    <cellStyle name="메모 33 3 2 3" xfId="7686" xr:uid="{00000000-0005-0000-0000-0000243C0000}"/>
    <cellStyle name="메모 33 3 2 3 2" xfId="32899" xr:uid="{00000000-0005-0000-0000-0000253C0000}"/>
    <cellStyle name="메모 33 3 2 4" xfId="7687" xr:uid="{00000000-0005-0000-0000-0000263C0000}"/>
    <cellStyle name="메모 33 3 2 4 2" xfId="32900" xr:uid="{00000000-0005-0000-0000-0000273C0000}"/>
    <cellStyle name="메모 33 3 2 5" xfId="7688" xr:uid="{00000000-0005-0000-0000-0000283C0000}"/>
    <cellStyle name="메모 33 3 2 5 2" xfId="32901" xr:uid="{00000000-0005-0000-0000-0000293C0000}"/>
    <cellStyle name="메모 33 3 2 6" xfId="7689" xr:uid="{00000000-0005-0000-0000-00002A3C0000}"/>
    <cellStyle name="메모 33 3 2 6 2" xfId="32902" xr:uid="{00000000-0005-0000-0000-00002B3C0000}"/>
    <cellStyle name="메모 33 3 2 7" xfId="32893" xr:uid="{00000000-0005-0000-0000-00002C3C0000}"/>
    <cellStyle name="메모 33 3 3" xfId="7690" xr:uid="{00000000-0005-0000-0000-00002D3C0000}"/>
    <cellStyle name="메모 33 3 3 2" xfId="7691" xr:uid="{00000000-0005-0000-0000-00002E3C0000}"/>
    <cellStyle name="메모 33 3 3 2 2" xfId="32904" xr:uid="{00000000-0005-0000-0000-00002F3C0000}"/>
    <cellStyle name="메모 33 3 3 3" xfId="7692" xr:uid="{00000000-0005-0000-0000-0000303C0000}"/>
    <cellStyle name="메모 33 3 3 3 2" xfId="32905" xr:uid="{00000000-0005-0000-0000-0000313C0000}"/>
    <cellStyle name="메모 33 3 3 4" xfId="7693" xr:uid="{00000000-0005-0000-0000-0000323C0000}"/>
    <cellStyle name="메모 33 3 3 4 2" xfId="32906" xr:uid="{00000000-0005-0000-0000-0000333C0000}"/>
    <cellStyle name="메모 33 3 3 5" xfId="7694" xr:uid="{00000000-0005-0000-0000-0000343C0000}"/>
    <cellStyle name="메모 33 3 3 5 2" xfId="32907" xr:uid="{00000000-0005-0000-0000-0000353C0000}"/>
    <cellStyle name="메모 33 3 3 6" xfId="32903" xr:uid="{00000000-0005-0000-0000-0000363C0000}"/>
    <cellStyle name="메모 33 3 4" xfId="7695" xr:uid="{00000000-0005-0000-0000-0000373C0000}"/>
    <cellStyle name="메모 33 3 4 2" xfId="7696" xr:uid="{00000000-0005-0000-0000-0000383C0000}"/>
    <cellStyle name="메모 33 3 4 2 2" xfId="32909" xr:uid="{00000000-0005-0000-0000-0000393C0000}"/>
    <cellStyle name="메모 33 3 4 3" xfId="32908" xr:uid="{00000000-0005-0000-0000-00003A3C0000}"/>
    <cellStyle name="메모 33 3 5" xfId="7697" xr:uid="{00000000-0005-0000-0000-00003B3C0000}"/>
    <cellStyle name="메모 33 3 5 2" xfId="7698" xr:uid="{00000000-0005-0000-0000-00003C3C0000}"/>
    <cellStyle name="메모 33 3 5 2 2" xfId="32911" xr:uid="{00000000-0005-0000-0000-00003D3C0000}"/>
    <cellStyle name="메모 33 3 5 3" xfId="32910" xr:uid="{00000000-0005-0000-0000-00003E3C0000}"/>
    <cellStyle name="메모 33 3 6" xfId="7699" xr:uid="{00000000-0005-0000-0000-00003F3C0000}"/>
    <cellStyle name="메모 33 3 6 2" xfId="7700" xr:uid="{00000000-0005-0000-0000-0000403C0000}"/>
    <cellStyle name="메모 33 3 6 2 2" xfId="32913" xr:uid="{00000000-0005-0000-0000-0000413C0000}"/>
    <cellStyle name="메모 33 3 6 3" xfId="32912" xr:uid="{00000000-0005-0000-0000-0000423C0000}"/>
    <cellStyle name="메모 33 3 7" xfId="7701" xr:uid="{00000000-0005-0000-0000-0000433C0000}"/>
    <cellStyle name="메모 33 3 7 2" xfId="32914" xr:uid="{00000000-0005-0000-0000-0000443C0000}"/>
    <cellStyle name="메모 33 3 8" xfId="32892" xr:uid="{00000000-0005-0000-0000-0000453C0000}"/>
    <cellStyle name="메모 33 4" xfId="7702" xr:uid="{00000000-0005-0000-0000-0000463C0000}"/>
    <cellStyle name="메모 33 4 2" xfId="7703" xr:uid="{00000000-0005-0000-0000-0000473C0000}"/>
    <cellStyle name="메모 33 4 2 2" xfId="7704" xr:uid="{00000000-0005-0000-0000-0000483C0000}"/>
    <cellStyle name="메모 33 4 2 2 2" xfId="32917" xr:uid="{00000000-0005-0000-0000-0000493C0000}"/>
    <cellStyle name="메모 33 4 2 3" xfId="7705" xr:uid="{00000000-0005-0000-0000-00004A3C0000}"/>
    <cellStyle name="메모 33 4 2 3 2" xfId="32918" xr:uid="{00000000-0005-0000-0000-00004B3C0000}"/>
    <cellStyle name="메모 33 4 2 4" xfId="7706" xr:uid="{00000000-0005-0000-0000-00004C3C0000}"/>
    <cellStyle name="메모 33 4 2 4 2" xfId="32919" xr:uid="{00000000-0005-0000-0000-00004D3C0000}"/>
    <cellStyle name="메모 33 4 2 5" xfId="7707" xr:uid="{00000000-0005-0000-0000-00004E3C0000}"/>
    <cellStyle name="메모 33 4 2 5 2" xfId="32920" xr:uid="{00000000-0005-0000-0000-00004F3C0000}"/>
    <cellStyle name="메모 33 4 2 6" xfId="32916" xr:uid="{00000000-0005-0000-0000-0000503C0000}"/>
    <cellStyle name="메모 33 4 3" xfId="7708" xr:uid="{00000000-0005-0000-0000-0000513C0000}"/>
    <cellStyle name="메모 33 4 3 2" xfId="32921" xr:uid="{00000000-0005-0000-0000-0000523C0000}"/>
    <cellStyle name="메모 33 4 4" xfId="7709" xr:uid="{00000000-0005-0000-0000-0000533C0000}"/>
    <cellStyle name="메모 33 4 4 2" xfId="32922" xr:uid="{00000000-0005-0000-0000-0000543C0000}"/>
    <cellStyle name="메모 33 4 5" xfId="7710" xr:uid="{00000000-0005-0000-0000-0000553C0000}"/>
    <cellStyle name="메모 33 4 5 2" xfId="32923" xr:uid="{00000000-0005-0000-0000-0000563C0000}"/>
    <cellStyle name="메모 33 4 6" xfId="7711" xr:uid="{00000000-0005-0000-0000-0000573C0000}"/>
    <cellStyle name="메모 33 4 6 2" xfId="32924" xr:uid="{00000000-0005-0000-0000-0000583C0000}"/>
    <cellStyle name="메모 33 4 7" xfId="32915" xr:uid="{00000000-0005-0000-0000-0000593C0000}"/>
    <cellStyle name="메모 33 5" xfId="7712" xr:uid="{00000000-0005-0000-0000-00005A3C0000}"/>
    <cellStyle name="메모 33 5 2" xfId="7713" xr:uid="{00000000-0005-0000-0000-00005B3C0000}"/>
    <cellStyle name="메모 33 5 2 2" xfId="7714" xr:uid="{00000000-0005-0000-0000-00005C3C0000}"/>
    <cellStyle name="메모 33 5 2 2 2" xfId="32927" xr:uid="{00000000-0005-0000-0000-00005D3C0000}"/>
    <cellStyle name="메모 33 5 2 3" xfId="7715" xr:uid="{00000000-0005-0000-0000-00005E3C0000}"/>
    <cellStyle name="메모 33 5 2 3 2" xfId="32928" xr:uid="{00000000-0005-0000-0000-00005F3C0000}"/>
    <cellStyle name="메모 33 5 2 4" xfId="7716" xr:uid="{00000000-0005-0000-0000-0000603C0000}"/>
    <cellStyle name="메모 33 5 2 4 2" xfId="32929" xr:uid="{00000000-0005-0000-0000-0000613C0000}"/>
    <cellStyle name="메모 33 5 2 5" xfId="7717" xr:uid="{00000000-0005-0000-0000-0000623C0000}"/>
    <cellStyle name="메모 33 5 2 5 2" xfId="32930" xr:uid="{00000000-0005-0000-0000-0000633C0000}"/>
    <cellStyle name="메모 33 5 2 6" xfId="32926" xr:uid="{00000000-0005-0000-0000-0000643C0000}"/>
    <cellStyle name="메모 33 5 3" xfId="7718" xr:uid="{00000000-0005-0000-0000-0000653C0000}"/>
    <cellStyle name="메모 33 5 3 2" xfId="32931" xr:uid="{00000000-0005-0000-0000-0000663C0000}"/>
    <cellStyle name="메모 33 5 4" xfId="7719" xr:uid="{00000000-0005-0000-0000-0000673C0000}"/>
    <cellStyle name="메모 33 5 4 2" xfId="32932" xr:uid="{00000000-0005-0000-0000-0000683C0000}"/>
    <cellStyle name="메모 33 5 5" xfId="7720" xr:uid="{00000000-0005-0000-0000-0000693C0000}"/>
    <cellStyle name="메모 33 5 5 2" xfId="32933" xr:uid="{00000000-0005-0000-0000-00006A3C0000}"/>
    <cellStyle name="메모 33 5 6" xfId="7721" xr:uid="{00000000-0005-0000-0000-00006B3C0000}"/>
    <cellStyle name="메모 33 5 6 2" xfId="32934" xr:uid="{00000000-0005-0000-0000-00006C3C0000}"/>
    <cellStyle name="메모 33 5 7" xfId="32925" xr:uid="{00000000-0005-0000-0000-00006D3C0000}"/>
    <cellStyle name="메모 33 6" xfId="7722" xr:uid="{00000000-0005-0000-0000-00006E3C0000}"/>
    <cellStyle name="메모 33 6 2" xfId="7723" xr:uid="{00000000-0005-0000-0000-00006F3C0000}"/>
    <cellStyle name="메모 33 6 2 2" xfId="7724" xr:uid="{00000000-0005-0000-0000-0000703C0000}"/>
    <cellStyle name="메모 33 6 2 2 2" xfId="32937" xr:uid="{00000000-0005-0000-0000-0000713C0000}"/>
    <cellStyle name="메모 33 6 2 3" xfId="7725" xr:uid="{00000000-0005-0000-0000-0000723C0000}"/>
    <cellStyle name="메모 33 6 2 3 2" xfId="32938" xr:uid="{00000000-0005-0000-0000-0000733C0000}"/>
    <cellStyle name="메모 33 6 2 4" xfId="7726" xr:uid="{00000000-0005-0000-0000-0000743C0000}"/>
    <cellStyle name="메모 33 6 2 4 2" xfId="32939" xr:uid="{00000000-0005-0000-0000-0000753C0000}"/>
    <cellStyle name="메모 33 6 2 5" xfId="7727" xr:uid="{00000000-0005-0000-0000-0000763C0000}"/>
    <cellStyle name="메모 33 6 2 5 2" xfId="32940" xr:uid="{00000000-0005-0000-0000-0000773C0000}"/>
    <cellStyle name="메모 33 6 2 6" xfId="32936" xr:uid="{00000000-0005-0000-0000-0000783C0000}"/>
    <cellStyle name="메모 33 6 3" xfId="7728" xr:uid="{00000000-0005-0000-0000-0000793C0000}"/>
    <cellStyle name="메모 33 6 3 2" xfId="32941" xr:uid="{00000000-0005-0000-0000-00007A3C0000}"/>
    <cellStyle name="메모 33 6 4" xfId="7729" xr:uid="{00000000-0005-0000-0000-00007B3C0000}"/>
    <cellStyle name="메모 33 6 4 2" xfId="32942" xr:uid="{00000000-0005-0000-0000-00007C3C0000}"/>
    <cellStyle name="메모 33 6 5" xfId="7730" xr:uid="{00000000-0005-0000-0000-00007D3C0000}"/>
    <cellStyle name="메모 33 6 5 2" xfId="32943" xr:uid="{00000000-0005-0000-0000-00007E3C0000}"/>
    <cellStyle name="메모 33 6 6" xfId="7731" xr:uid="{00000000-0005-0000-0000-00007F3C0000}"/>
    <cellStyle name="메모 33 6 6 2" xfId="32944" xr:uid="{00000000-0005-0000-0000-0000803C0000}"/>
    <cellStyle name="메모 33 6 7" xfId="32935" xr:uid="{00000000-0005-0000-0000-0000813C0000}"/>
    <cellStyle name="메모 33 7" xfId="7732" xr:uid="{00000000-0005-0000-0000-0000823C0000}"/>
    <cellStyle name="메모 33 7 2" xfId="7733" xr:uid="{00000000-0005-0000-0000-0000833C0000}"/>
    <cellStyle name="메모 33 7 2 2" xfId="7734" xr:uid="{00000000-0005-0000-0000-0000843C0000}"/>
    <cellStyle name="메모 33 7 2 2 2" xfId="32947" xr:uid="{00000000-0005-0000-0000-0000853C0000}"/>
    <cellStyle name="메모 33 7 2 3" xfId="7735" xr:uid="{00000000-0005-0000-0000-0000863C0000}"/>
    <cellStyle name="메모 33 7 2 3 2" xfId="32948" xr:uid="{00000000-0005-0000-0000-0000873C0000}"/>
    <cellStyle name="메모 33 7 2 4" xfId="7736" xr:uid="{00000000-0005-0000-0000-0000883C0000}"/>
    <cellStyle name="메모 33 7 2 4 2" xfId="32949" xr:uid="{00000000-0005-0000-0000-0000893C0000}"/>
    <cellStyle name="메모 33 7 2 5" xfId="7737" xr:uid="{00000000-0005-0000-0000-00008A3C0000}"/>
    <cellStyle name="메모 33 7 2 5 2" xfId="32950" xr:uid="{00000000-0005-0000-0000-00008B3C0000}"/>
    <cellStyle name="메모 33 7 2 6" xfId="32946" xr:uid="{00000000-0005-0000-0000-00008C3C0000}"/>
    <cellStyle name="메모 33 7 3" xfId="7738" xr:uid="{00000000-0005-0000-0000-00008D3C0000}"/>
    <cellStyle name="메모 33 7 3 2" xfId="32951" xr:uid="{00000000-0005-0000-0000-00008E3C0000}"/>
    <cellStyle name="메모 33 7 4" xfId="7739" xr:uid="{00000000-0005-0000-0000-00008F3C0000}"/>
    <cellStyle name="메모 33 7 4 2" xfId="32952" xr:uid="{00000000-0005-0000-0000-0000903C0000}"/>
    <cellStyle name="메모 33 7 5" xfId="7740" xr:uid="{00000000-0005-0000-0000-0000913C0000}"/>
    <cellStyle name="메모 33 7 5 2" xfId="32953" xr:uid="{00000000-0005-0000-0000-0000923C0000}"/>
    <cellStyle name="메모 33 7 6" xfId="7741" xr:uid="{00000000-0005-0000-0000-0000933C0000}"/>
    <cellStyle name="메모 33 7 6 2" xfId="32954" xr:uid="{00000000-0005-0000-0000-0000943C0000}"/>
    <cellStyle name="메모 33 7 7" xfId="32945" xr:uid="{00000000-0005-0000-0000-0000953C0000}"/>
    <cellStyle name="메모 33 8" xfId="7742" xr:uid="{00000000-0005-0000-0000-0000963C0000}"/>
    <cellStyle name="메모 33 8 2" xfId="7743" xr:uid="{00000000-0005-0000-0000-0000973C0000}"/>
    <cellStyle name="메모 33 8 2 2" xfId="7744" xr:uid="{00000000-0005-0000-0000-0000983C0000}"/>
    <cellStyle name="메모 33 8 2 2 2" xfId="32957" xr:uid="{00000000-0005-0000-0000-0000993C0000}"/>
    <cellStyle name="메모 33 8 2 3" xfId="7745" xr:uid="{00000000-0005-0000-0000-00009A3C0000}"/>
    <cellStyle name="메모 33 8 2 3 2" xfId="32958" xr:uid="{00000000-0005-0000-0000-00009B3C0000}"/>
    <cellStyle name="메모 33 8 2 4" xfId="7746" xr:uid="{00000000-0005-0000-0000-00009C3C0000}"/>
    <cellStyle name="메모 33 8 2 4 2" xfId="32959" xr:uid="{00000000-0005-0000-0000-00009D3C0000}"/>
    <cellStyle name="메모 33 8 2 5" xfId="7747" xr:uid="{00000000-0005-0000-0000-00009E3C0000}"/>
    <cellStyle name="메모 33 8 2 5 2" xfId="32960" xr:uid="{00000000-0005-0000-0000-00009F3C0000}"/>
    <cellStyle name="메모 33 8 2 6" xfId="32956" xr:uid="{00000000-0005-0000-0000-0000A03C0000}"/>
    <cellStyle name="메모 33 8 3" xfId="7748" xr:uid="{00000000-0005-0000-0000-0000A13C0000}"/>
    <cellStyle name="메모 33 8 3 2" xfId="32961" xr:uid="{00000000-0005-0000-0000-0000A23C0000}"/>
    <cellStyle name="메모 33 8 4" xfId="7749" xr:uid="{00000000-0005-0000-0000-0000A33C0000}"/>
    <cellStyle name="메모 33 8 4 2" xfId="32962" xr:uid="{00000000-0005-0000-0000-0000A43C0000}"/>
    <cellStyle name="메모 33 8 5" xfId="7750" xr:uid="{00000000-0005-0000-0000-0000A53C0000}"/>
    <cellStyle name="메모 33 8 5 2" xfId="32963" xr:uid="{00000000-0005-0000-0000-0000A63C0000}"/>
    <cellStyle name="메모 33 8 6" xfId="7751" xr:uid="{00000000-0005-0000-0000-0000A73C0000}"/>
    <cellStyle name="메모 33 8 6 2" xfId="32964" xr:uid="{00000000-0005-0000-0000-0000A83C0000}"/>
    <cellStyle name="메모 33 8 7" xfId="32955" xr:uid="{00000000-0005-0000-0000-0000A93C0000}"/>
    <cellStyle name="메모 33 9" xfId="7752" xr:uid="{00000000-0005-0000-0000-0000AA3C0000}"/>
    <cellStyle name="메모 33 9 2" xfId="7753" xr:uid="{00000000-0005-0000-0000-0000AB3C0000}"/>
    <cellStyle name="메모 33 9 2 2" xfId="32966" xr:uid="{00000000-0005-0000-0000-0000AC3C0000}"/>
    <cellStyle name="메모 33 9 3" xfId="7754" xr:uid="{00000000-0005-0000-0000-0000AD3C0000}"/>
    <cellStyle name="메모 33 9 3 2" xfId="32967" xr:uid="{00000000-0005-0000-0000-0000AE3C0000}"/>
    <cellStyle name="메모 33 9 4" xfId="7755" xr:uid="{00000000-0005-0000-0000-0000AF3C0000}"/>
    <cellStyle name="메모 33 9 4 2" xfId="32968" xr:uid="{00000000-0005-0000-0000-0000B03C0000}"/>
    <cellStyle name="메모 33 9 5" xfId="7756" xr:uid="{00000000-0005-0000-0000-0000B13C0000}"/>
    <cellStyle name="메모 33 9 5 2" xfId="32969" xr:uid="{00000000-0005-0000-0000-0000B23C0000}"/>
    <cellStyle name="메모 33 9 6" xfId="32965" xr:uid="{00000000-0005-0000-0000-0000B33C0000}"/>
    <cellStyle name="메모 34" xfId="7757" xr:uid="{00000000-0005-0000-0000-0000B43C0000}"/>
    <cellStyle name="메모 34 10" xfId="7758" xr:uid="{00000000-0005-0000-0000-0000B53C0000}"/>
    <cellStyle name="메모 34 10 2" xfId="7759" xr:uid="{00000000-0005-0000-0000-0000B63C0000}"/>
    <cellStyle name="메모 34 10 2 2" xfId="32972" xr:uid="{00000000-0005-0000-0000-0000B73C0000}"/>
    <cellStyle name="메모 34 10 3" xfId="32971" xr:uid="{00000000-0005-0000-0000-0000B83C0000}"/>
    <cellStyle name="메모 34 11" xfId="7760" xr:uid="{00000000-0005-0000-0000-0000B93C0000}"/>
    <cellStyle name="메모 34 11 2" xfId="7761" xr:uid="{00000000-0005-0000-0000-0000BA3C0000}"/>
    <cellStyle name="메모 34 11 2 2" xfId="32974" xr:uid="{00000000-0005-0000-0000-0000BB3C0000}"/>
    <cellStyle name="메모 34 11 3" xfId="32973" xr:uid="{00000000-0005-0000-0000-0000BC3C0000}"/>
    <cellStyle name="메모 34 12" xfId="7762" xr:uid="{00000000-0005-0000-0000-0000BD3C0000}"/>
    <cellStyle name="메모 34 12 2" xfId="7763" xr:uid="{00000000-0005-0000-0000-0000BE3C0000}"/>
    <cellStyle name="메모 34 12 2 2" xfId="32976" xr:uid="{00000000-0005-0000-0000-0000BF3C0000}"/>
    <cellStyle name="메모 34 12 3" xfId="32975" xr:uid="{00000000-0005-0000-0000-0000C03C0000}"/>
    <cellStyle name="메모 34 13" xfId="7764" xr:uid="{00000000-0005-0000-0000-0000C13C0000}"/>
    <cellStyle name="메모 34 13 2" xfId="32977" xr:uid="{00000000-0005-0000-0000-0000C23C0000}"/>
    <cellStyle name="메모 34 14" xfId="32970" xr:uid="{00000000-0005-0000-0000-0000C33C0000}"/>
    <cellStyle name="메모 34 2" xfId="7765" xr:uid="{00000000-0005-0000-0000-0000C43C0000}"/>
    <cellStyle name="메모 34 2 2" xfId="7766" xr:uid="{00000000-0005-0000-0000-0000C53C0000}"/>
    <cellStyle name="메모 34 2 2 2" xfId="7767" xr:uid="{00000000-0005-0000-0000-0000C63C0000}"/>
    <cellStyle name="메모 34 2 2 2 2" xfId="7768" xr:uid="{00000000-0005-0000-0000-0000C73C0000}"/>
    <cellStyle name="메모 34 2 2 2 2 2" xfId="32981" xr:uid="{00000000-0005-0000-0000-0000C83C0000}"/>
    <cellStyle name="메모 34 2 2 2 3" xfId="7769" xr:uid="{00000000-0005-0000-0000-0000C93C0000}"/>
    <cellStyle name="메모 34 2 2 2 3 2" xfId="32982" xr:uid="{00000000-0005-0000-0000-0000CA3C0000}"/>
    <cellStyle name="메모 34 2 2 2 4" xfId="7770" xr:uid="{00000000-0005-0000-0000-0000CB3C0000}"/>
    <cellStyle name="메모 34 2 2 2 4 2" xfId="32983" xr:uid="{00000000-0005-0000-0000-0000CC3C0000}"/>
    <cellStyle name="메모 34 2 2 2 5" xfId="7771" xr:uid="{00000000-0005-0000-0000-0000CD3C0000}"/>
    <cellStyle name="메모 34 2 2 2 5 2" xfId="32984" xr:uid="{00000000-0005-0000-0000-0000CE3C0000}"/>
    <cellStyle name="메모 34 2 2 2 6" xfId="32980" xr:uid="{00000000-0005-0000-0000-0000CF3C0000}"/>
    <cellStyle name="메모 34 2 2 3" xfId="7772" xr:uid="{00000000-0005-0000-0000-0000D03C0000}"/>
    <cellStyle name="메모 34 2 2 3 2" xfId="32985" xr:uid="{00000000-0005-0000-0000-0000D13C0000}"/>
    <cellStyle name="메모 34 2 2 4" xfId="7773" xr:uid="{00000000-0005-0000-0000-0000D23C0000}"/>
    <cellStyle name="메모 34 2 2 4 2" xfId="32986" xr:uid="{00000000-0005-0000-0000-0000D33C0000}"/>
    <cellStyle name="메모 34 2 2 5" xfId="7774" xr:uid="{00000000-0005-0000-0000-0000D43C0000}"/>
    <cellStyle name="메모 34 2 2 5 2" xfId="32987" xr:uid="{00000000-0005-0000-0000-0000D53C0000}"/>
    <cellStyle name="메모 34 2 2 6" xfId="7775" xr:uid="{00000000-0005-0000-0000-0000D63C0000}"/>
    <cellStyle name="메모 34 2 2 6 2" xfId="32988" xr:uid="{00000000-0005-0000-0000-0000D73C0000}"/>
    <cellStyle name="메모 34 2 2 7" xfId="32979" xr:uid="{00000000-0005-0000-0000-0000D83C0000}"/>
    <cellStyle name="메모 34 2 3" xfId="7776" xr:uid="{00000000-0005-0000-0000-0000D93C0000}"/>
    <cellStyle name="메모 34 2 3 2" xfId="7777" xr:uid="{00000000-0005-0000-0000-0000DA3C0000}"/>
    <cellStyle name="메모 34 2 3 2 2" xfId="32990" xr:uid="{00000000-0005-0000-0000-0000DB3C0000}"/>
    <cellStyle name="메모 34 2 3 3" xfId="7778" xr:uid="{00000000-0005-0000-0000-0000DC3C0000}"/>
    <cellStyle name="메모 34 2 3 3 2" xfId="32991" xr:uid="{00000000-0005-0000-0000-0000DD3C0000}"/>
    <cellStyle name="메모 34 2 3 4" xfId="7779" xr:uid="{00000000-0005-0000-0000-0000DE3C0000}"/>
    <cellStyle name="메모 34 2 3 4 2" xfId="32992" xr:uid="{00000000-0005-0000-0000-0000DF3C0000}"/>
    <cellStyle name="메모 34 2 3 5" xfId="7780" xr:uid="{00000000-0005-0000-0000-0000E03C0000}"/>
    <cellStyle name="메모 34 2 3 5 2" xfId="32993" xr:uid="{00000000-0005-0000-0000-0000E13C0000}"/>
    <cellStyle name="메모 34 2 3 6" xfId="32989" xr:uid="{00000000-0005-0000-0000-0000E23C0000}"/>
    <cellStyle name="메모 34 2 4" xfId="7781" xr:uid="{00000000-0005-0000-0000-0000E33C0000}"/>
    <cellStyle name="메모 34 2 4 2" xfId="7782" xr:uid="{00000000-0005-0000-0000-0000E43C0000}"/>
    <cellStyle name="메모 34 2 4 2 2" xfId="32995" xr:uid="{00000000-0005-0000-0000-0000E53C0000}"/>
    <cellStyle name="메모 34 2 4 3" xfId="32994" xr:uid="{00000000-0005-0000-0000-0000E63C0000}"/>
    <cellStyle name="메모 34 2 5" xfId="7783" xr:uid="{00000000-0005-0000-0000-0000E73C0000}"/>
    <cellStyle name="메모 34 2 5 2" xfId="7784" xr:uid="{00000000-0005-0000-0000-0000E83C0000}"/>
    <cellStyle name="메모 34 2 5 2 2" xfId="32997" xr:uid="{00000000-0005-0000-0000-0000E93C0000}"/>
    <cellStyle name="메모 34 2 5 3" xfId="32996" xr:uid="{00000000-0005-0000-0000-0000EA3C0000}"/>
    <cellStyle name="메모 34 2 6" xfId="7785" xr:uid="{00000000-0005-0000-0000-0000EB3C0000}"/>
    <cellStyle name="메모 34 2 6 2" xfId="7786" xr:uid="{00000000-0005-0000-0000-0000EC3C0000}"/>
    <cellStyle name="메모 34 2 6 2 2" xfId="32999" xr:uid="{00000000-0005-0000-0000-0000ED3C0000}"/>
    <cellStyle name="메모 34 2 6 3" xfId="32998" xr:uid="{00000000-0005-0000-0000-0000EE3C0000}"/>
    <cellStyle name="메모 34 2 7" xfId="7787" xr:uid="{00000000-0005-0000-0000-0000EF3C0000}"/>
    <cellStyle name="메모 34 2 7 2" xfId="33000" xr:uid="{00000000-0005-0000-0000-0000F03C0000}"/>
    <cellStyle name="메모 34 2 8" xfId="32978" xr:uid="{00000000-0005-0000-0000-0000F13C0000}"/>
    <cellStyle name="메모 34 3" xfId="7788" xr:uid="{00000000-0005-0000-0000-0000F23C0000}"/>
    <cellStyle name="메모 34 3 2" xfId="7789" xr:uid="{00000000-0005-0000-0000-0000F33C0000}"/>
    <cellStyle name="메모 34 3 2 2" xfId="7790" xr:uid="{00000000-0005-0000-0000-0000F43C0000}"/>
    <cellStyle name="메모 34 3 2 2 2" xfId="7791" xr:uid="{00000000-0005-0000-0000-0000F53C0000}"/>
    <cellStyle name="메모 34 3 2 2 2 2" xfId="33004" xr:uid="{00000000-0005-0000-0000-0000F63C0000}"/>
    <cellStyle name="메모 34 3 2 2 3" xfId="7792" xr:uid="{00000000-0005-0000-0000-0000F73C0000}"/>
    <cellStyle name="메모 34 3 2 2 3 2" xfId="33005" xr:uid="{00000000-0005-0000-0000-0000F83C0000}"/>
    <cellStyle name="메모 34 3 2 2 4" xfId="7793" xr:uid="{00000000-0005-0000-0000-0000F93C0000}"/>
    <cellStyle name="메모 34 3 2 2 4 2" xfId="33006" xr:uid="{00000000-0005-0000-0000-0000FA3C0000}"/>
    <cellStyle name="메모 34 3 2 2 5" xfId="7794" xr:uid="{00000000-0005-0000-0000-0000FB3C0000}"/>
    <cellStyle name="메모 34 3 2 2 5 2" xfId="33007" xr:uid="{00000000-0005-0000-0000-0000FC3C0000}"/>
    <cellStyle name="메모 34 3 2 2 6" xfId="33003" xr:uid="{00000000-0005-0000-0000-0000FD3C0000}"/>
    <cellStyle name="메모 34 3 2 3" xfId="7795" xr:uid="{00000000-0005-0000-0000-0000FE3C0000}"/>
    <cellStyle name="메모 34 3 2 3 2" xfId="33008" xr:uid="{00000000-0005-0000-0000-0000FF3C0000}"/>
    <cellStyle name="메모 34 3 2 4" xfId="7796" xr:uid="{00000000-0005-0000-0000-0000003D0000}"/>
    <cellStyle name="메모 34 3 2 4 2" xfId="33009" xr:uid="{00000000-0005-0000-0000-0000013D0000}"/>
    <cellStyle name="메모 34 3 2 5" xfId="7797" xr:uid="{00000000-0005-0000-0000-0000023D0000}"/>
    <cellStyle name="메모 34 3 2 5 2" xfId="33010" xr:uid="{00000000-0005-0000-0000-0000033D0000}"/>
    <cellStyle name="메모 34 3 2 6" xfId="7798" xr:uid="{00000000-0005-0000-0000-0000043D0000}"/>
    <cellStyle name="메모 34 3 2 6 2" xfId="33011" xr:uid="{00000000-0005-0000-0000-0000053D0000}"/>
    <cellStyle name="메모 34 3 2 7" xfId="33002" xr:uid="{00000000-0005-0000-0000-0000063D0000}"/>
    <cellStyle name="메모 34 3 3" xfId="7799" xr:uid="{00000000-0005-0000-0000-0000073D0000}"/>
    <cellStyle name="메모 34 3 3 2" xfId="7800" xr:uid="{00000000-0005-0000-0000-0000083D0000}"/>
    <cellStyle name="메모 34 3 3 2 2" xfId="33013" xr:uid="{00000000-0005-0000-0000-0000093D0000}"/>
    <cellStyle name="메모 34 3 3 3" xfId="7801" xr:uid="{00000000-0005-0000-0000-00000A3D0000}"/>
    <cellStyle name="메모 34 3 3 3 2" xfId="33014" xr:uid="{00000000-0005-0000-0000-00000B3D0000}"/>
    <cellStyle name="메모 34 3 3 4" xfId="7802" xr:uid="{00000000-0005-0000-0000-00000C3D0000}"/>
    <cellStyle name="메모 34 3 3 4 2" xfId="33015" xr:uid="{00000000-0005-0000-0000-00000D3D0000}"/>
    <cellStyle name="메모 34 3 3 5" xfId="7803" xr:uid="{00000000-0005-0000-0000-00000E3D0000}"/>
    <cellStyle name="메모 34 3 3 5 2" xfId="33016" xr:uid="{00000000-0005-0000-0000-00000F3D0000}"/>
    <cellStyle name="메모 34 3 3 6" xfId="33012" xr:uid="{00000000-0005-0000-0000-0000103D0000}"/>
    <cellStyle name="메모 34 3 4" xfId="7804" xr:uid="{00000000-0005-0000-0000-0000113D0000}"/>
    <cellStyle name="메모 34 3 4 2" xfId="7805" xr:uid="{00000000-0005-0000-0000-0000123D0000}"/>
    <cellStyle name="메모 34 3 4 2 2" xfId="33018" xr:uid="{00000000-0005-0000-0000-0000133D0000}"/>
    <cellStyle name="메모 34 3 4 3" xfId="33017" xr:uid="{00000000-0005-0000-0000-0000143D0000}"/>
    <cellStyle name="메모 34 3 5" xfId="7806" xr:uid="{00000000-0005-0000-0000-0000153D0000}"/>
    <cellStyle name="메모 34 3 5 2" xfId="7807" xr:uid="{00000000-0005-0000-0000-0000163D0000}"/>
    <cellStyle name="메모 34 3 5 2 2" xfId="33020" xr:uid="{00000000-0005-0000-0000-0000173D0000}"/>
    <cellStyle name="메모 34 3 5 3" xfId="33019" xr:uid="{00000000-0005-0000-0000-0000183D0000}"/>
    <cellStyle name="메모 34 3 6" xfId="7808" xr:uid="{00000000-0005-0000-0000-0000193D0000}"/>
    <cellStyle name="메모 34 3 6 2" xfId="7809" xr:uid="{00000000-0005-0000-0000-00001A3D0000}"/>
    <cellStyle name="메모 34 3 6 2 2" xfId="33022" xr:uid="{00000000-0005-0000-0000-00001B3D0000}"/>
    <cellStyle name="메모 34 3 6 3" xfId="33021" xr:uid="{00000000-0005-0000-0000-00001C3D0000}"/>
    <cellStyle name="메모 34 3 7" xfId="7810" xr:uid="{00000000-0005-0000-0000-00001D3D0000}"/>
    <cellStyle name="메모 34 3 7 2" xfId="33023" xr:uid="{00000000-0005-0000-0000-00001E3D0000}"/>
    <cellStyle name="메모 34 3 8" xfId="33001" xr:uid="{00000000-0005-0000-0000-00001F3D0000}"/>
    <cellStyle name="메모 34 4" xfId="7811" xr:uid="{00000000-0005-0000-0000-0000203D0000}"/>
    <cellStyle name="메모 34 4 2" xfId="7812" xr:uid="{00000000-0005-0000-0000-0000213D0000}"/>
    <cellStyle name="메모 34 4 2 2" xfId="7813" xr:uid="{00000000-0005-0000-0000-0000223D0000}"/>
    <cellStyle name="메모 34 4 2 2 2" xfId="33026" xr:uid="{00000000-0005-0000-0000-0000233D0000}"/>
    <cellStyle name="메모 34 4 2 3" xfId="7814" xr:uid="{00000000-0005-0000-0000-0000243D0000}"/>
    <cellStyle name="메모 34 4 2 3 2" xfId="33027" xr:uid="{00000000-0005-0000-0000-0000253D0000}"/>
    <cellStyle name="메모 34 4 2 4" xfId="7815" xr:uid="{00000000-0005-0000-0000-0000263D0000}"/>
    <cellStyle name="메모 34 4 2 4 2" xfId="33028" xr:uid="{00000000-0005-0000-0000-0000273D0000}"/>
    <cellStyle name="메모 34 4 2 5" xfId="7816" xr:uid="{00000000-0005-0000-0000-0000283D0000}"/>
    <cellStyle name="메모 34 4 2 5 2" xfId="33029" xr:uid="{00000000-0005-0000-0000-0000293D0000}"/>
    <cellStyle name="메모 34 4 2 6" xfId="33025" xr:uid="{00000000-0005-0000-0000-00002A3D0000}"/>
    <cellStyle name="메모 34 4 3" xfId="7817" xr:uid="{00000000-0005-0000-0000-00002B3D0000}"/>
    <cellStyle name="메모 34 4 3 2" xfId="33030" xr:uid="{00000000-0005-0000-0000-00002C3D0000}"/>
    <cellStyle name="메모 34 4 4" xfId="7818" xr:uid="{00000000-0005-0000-0000-00002D3D0000}"/>
    <cellStyle name="메모 34 4 4 2" xfId="33031" xr:uid="{00000000-0005-0000-0000-00002E3D0000}"/>
    <cellStyle name="메모 34 4 5" xfId="7819" xr:uid="{00000000-0005-0000-0000-00002F3D0000}"/>
    <cellStyle name="메모 34 4 5 2" xfId="33032" xr:uid="{00000000-0005-0000-0000-0000303D0000}"/>
    <cellStyle name="메모 34 4 6" xfId="7820" xr:uid="{00000000-0005-0000-0000-0000313D0000}"/>
    <cellStyle name="메모 34 4 6 2" xfId="33033" xr:uid="{00000000-0005-0000-0000-0000323D0000}"/>
    <cellStyle name="메모 34 4 7" xfId="33024" xr:uid="{00000000-0005-0000-0000-0000333D0000}"/>
    <cellStyle name="메모 34 5" xfId="7821" xr:uid="{00000000-0005-0000-0000-0000343D0000}"/>
    <cellStyle name="메모 34 5 2" xfId="7822" xr:uid="{00000000-0005-0000-0000-0000353D0000}"/>
    <cellStyle name="메모 34 5 2 2" xfId="7823" xr:uid="{00000000-0005-0000-0000-0000363D0000}"/>
    <cellStyle name="메모 34 5 2 2 2" xfId="33036" xr:uid="{00000000-0005-0000-0000-0000373D0000}"/>
    <cellStyle name="메모 34 5 2 3" xfId="7824" xr:uid="{00000000-0005-0000-0000-0000383D0000}"/>
    <cellStyle name="메모 34 5 2 3 2" xfId="33037" xr:uid="{00000000-0005-0000-0000-0000393D0000}"/>
    <cellStyle name="메모 34 5 2 4" xfId="7825" xr:uid="{00000000-0005-0000-0000-00003A3D0000}"/>
    <cellStyle name="메모 34 5 2 4 2" xfId="33038" xr:uid="{00000000-0005-0000-0000-00003B3D0000}"/>
    <cellStyle name="메모 34 5 2 5" xfId="7826" xr:uid="{00000000-0005-0000-0000-00003C3D0000}"/>
    <cellStyle name="메모 34 5 2 5 2" xfId="33039" xr:uid="{00000000-0005-0000-0000-00003D3D0000}"/>
    <cellStyle name="메모 34 5 2 6" xfId="33035" xr:uid="{00000000-0005-0000-0000-00003E3D0000}"/>
    <cellStyle name="메모 34 5 3" xfId="7827" xr:uid="{00000000-0005-0000-0000-00003F3D0000}"/>
    <cellStyle name="메모 34 5 3 2" xfId="33040" xr:uid="{00000000-0005-0000-0000-0000403D0000}"/>
    <cellStyle name="메모 34 5 4" xfId="7828" xr:uid="{00000000-0005-0000-0000-0000413D0000}"/>
    <cellStyle name="메모 34 5 4 2" xfId="33041" xr:uid="{00000000-0005-0000-0000-0000423D0000}"/>
    <cellStyle name="메모 34 5 5" xfId="7829" xr:uid="{00000000-0005-0000-0000-0000433D0000}"/>
    <cellStyle name="메모 34 5 5 2" xfId="33042" xr:uid="{00000000-0005-0000-0000-0000443D0000}"/>
    <cellStyle name="메모 34 5 6" xfId="7830" xr:uid="{00000000-0005-0000-0000-0000453D0000}"/>
    <cellStyle name="메모 34 5 6 2" xfId="33043" xr:uid="{00000000-0005-0000-0000-0000463D0000}"/>
    <cellStyle name="메모 34 5 7" xfId="33034" xr:uid="{00000000-0005-0000-0000-0000473D0000}"/>
    <cellStyle name="메모 34 6" xfId="7831" xr:uid="{00000000-0005-0000-0000-0000483D0000}"/>
    <cellStyle name="메모 34 6 2" xfId="7832" xr:uid="{00000000-0005-0000-0000-0000493D0000}"/>
    <cellStyle name="메모 34 6 2 2" xfId="7833" xr:uid="{00000000-0005-0000-0000-00004A3D0000}"/>
    <cellStyle name="메모 34 6 2 2 2" xfId="33046" xr:uid="{00000000-0005-0000-0000-00004B3D0000}"/>
    <cellStyle name="메모 34 6 2 3" xfId="7834" xr:uid="{00000000-0005-0000-0000-00004C3D0000}"/>
    <cellStyle name="메모 34 6 2 3 2" xfId="33047" xr:uid="{00000000-0005-0000-0000-00004D3D0000}"/>
    <cellStyle name="메모 34 6 2 4" xfId="7835" xr:uid="{00000000-0005-0000-0000-00004E3D0000}"/>
    <cellStyle name="메모 34 6 2 4 2" xfId="33048" xr:uid="{00000000-0005-0000-0000-00004F3D0000}"/>
    <cellStyle name="메모 34 6 2 5" xfId="7836" xr:uid="{00000000-0005-0000-0000-0000503D0000}"/>
    <cellStyle name="메모 34 6 2 5 2" xfId="33049" xr:uid="{00000000-0005-0000-0000-0000513D0000}"/>
    <cellStyle name="메모 34 6 2 6" xfId="33045" xr:uid="{00000000-0005-0000-0000-0000523D0000}"/>
    <cellStyle name="메모 34 6 3" xfId="7837" xr:uid="{00000000-0005-0000-0000-0000533D0000}"/>
    <cellStyle name="메모 34 6 3 2" xfId="33050" xr:uid="{00000000-0005-0000-0000-0000543D0000}"/>
    <cellStyle name="메모 34 6 4" xfId="7838" xr:uid="{00000000-0005-0000-0000-0000553D0000}"/>
    <cellStyle name="메모 34 6 4 2" xfId="33051" xr:uid="{00000000-0005-0000-0000-0000563D0000}"/>
    <cellStyle name="메모 34 6 5" xfId="7839" xr:uid="{00000000-0005-0000-0000-0000573D0000}"/>
    <cellStyle name="메모 34 6 5 2" xfId="33052" xr:uid="{00000000-0005-0000-0000-0000583D0000}"/>
    <cellStyle name="메모 34 6 6" xfId="7840" xr:uid="{00000000-0005-0000-0000-0000593D0000}"/>
    <cellStyle name="메모 34 6 6 2" xfId="33053" xr:uid="{00000000-0005-0000-0000-00005A3D0000}"/>
    <cellStyle name="메모 34 6 7" xfId="33044" xr:uid="{00000000-0005-0000-0000-00005B3D0000}"/>
    <cellStyle name="메모 34 7" xfId="7841" xr:uid="{00000000-0005-0000-0000-00005C3D0000}"/>
    <cellStyle name="메모 34 7 2" xfId="7842" xr:uid="{00000000-0005-0000-0000-00005D3D0000}"/>
    <cellStyle name="메모 34 7 2 2" xfId="7843" xr:uid="{00000000-0005-0000-0000-00005E3D0000}"/>
    <cellStyle name="메모 34 7 2 2 2" xfId="33056" xr:uid="{00000000-0005-0000-0000-00005F3D0000}"/>
    <cellStyle name="메모 34 7 2 3" xfId="7844" xr:uid="{00000000-0005-0000-0000-0000603D0000}"/>
    <cellStyle name="메모 34 7 2 3 2" xfId="33057" xr:uid="{00000000-0005-0000-0000-0000613D0000}"/>
    <cellStyle name="메모 34 7 2 4" xfId="7845" xr:uid="{00000000-0005-0000-0000-0000623D0000}"/>
    <cellStyle name="메모 34 7 2 4 2" xfId="33058" xr:uid="{00000000-0005-0000-0000-0000633D0000}"/>
    <cellStyle name="메모 34 7 2 5" xfId="7846" xr:uid="{00000000-0005-0000-0000-0000643D0000}"/>
    <cellStyle name="메모 34 7 2 5 2" xfId="33059" xr:uid="{00000000-0005-0000-0000-0000653D0000}"/>
    <cellStyle name="메모 34 7 2 6" xfId="33055" xr:uid="{00000000-0005-0000-0000-0000663D0000}"/>
    <cellStyle name="메모 34 7 3" xfId="7847" xr:uid="{00000000-0005-0000-0000-0000673D0000}"/>
    <cellStyle name="메모 34 7 3 2" xfId="33060" xr:uid="{00000000-0005-0000-0000-0000683D0000}"/>
    <cellStyle name="메모 34 7 4" xfId="7848" xr:uid="{00000000-0005-0000-0000-0000693D0000}"/>
    <cellStyle name="메모 34 7 4 2" xfId="33061" xr:uid="{00000000-0005-0000-0000-00006A3D0000}"/>
    <cellStyle name="메모 34 7 5" xfId="7849" xr:uid="{00000000-0005-0000-0000-00006B3D0000}"/>
    <cellStyle name="메모 34 7 5 2" xfId="33062" xr:uid="{00000000-0005-0000-0000-00006C3D0000}"/>
    <cellStyle name="메모 34 7 6" xfId="7850" xr:uid="{00000000-0005-0000-0000-00006D3D0000}"/>
    <cellStyle name="메모 34 7 6 2" xfId="33063" xr:uid="{00000000-0005-0000-0000-00006E3D0000}"/>
    <cellStyle name="메모 34 7 7" xfId="33054" xr:uid="{00000000-0005-0000-0000-00006F3D0000}"/>
    <cellStyle name="메모 34 8" xfId="7851" xr:uid="{00000000-0005-0000-0000-0000703D0000}"/>
    <cellStyle name="메모 34 8 2" xfId="7852" xr:uid="{00000000-0005-0000-0000-0000713D0000}"/>
    <cellStyle name="메모 34 8 2 2" xfId="7853" xr:uid="{00000000-0005-0000-0000-0000723D0000}"/>
    <cellStyle name="메모 34 8 2 2 2" xfId="33066" xr:uid="{00000000-0005-0000-0000-0000733D0000}"/>
    <cellStyle name="메모 34 8 2 3" xfId="7854" xr:uid="{00000000-0005-0000-0000-0000743D0000}"/>
    <cellStyle name="메모 34 8 2 3 2" xfId="33067" xr:uid="{00000000-0005-0000-0000-0000753D0000}"/>
    <cellStyle name="메모 34 8 2 4" xfId="7855" xr:uid="{00000000-0005-0000-0000-0000763D0000}"/>
    <cellStyle name="메모 34 8 2 4 2" xfId="33068" xr:uid="{00000000-0005-0000-0000-0000773D0000}"/>
    <cellStyle name="메모 34 8 2 5" xfId="7856" xr:uid="{00000000-0005-0000-0000-0000783D0000}"/>
    <cellStyle name="메모 34 8 2 5 2" xfId="33069" xr:uid="{00000000-0005-0000-0000-0000793D0000}"/>
    <cellStyle name="메모 34 8 2 6" xfId="33065" xr:uid="{00000000-0005-0000-0000-00007A3D0000}"/>
    <cellStyle name="메모 34 8 3" xfId="7857" xr:uid="{00000000-0005-0000-0000-00007B3D0000}"/>
    <cellStyle name="메모 34 8 3 2" xfId="33070" xr:uid="{00000000-0005-0000-0000-00007C3D0000}"/>
    <cellStyle name="메모 34 8 4" xfId="7858" xr:uid="{00000000-0005-0000-0000-00007D3D0000}"/>
    <cellStyle name="메모 34 8 4 2" xfId="33071" xr:uid="{00000000-0005-0000-0000-00007E3D0000}"/>
    <cellStyle name="메모 34 8 5" xfId="7859" xr:uid="{00000000-0005-0000-0000-00007F3D0000}"/>
    <cellStyle name="메모 34 8 5 2" xfId="33072" xr:uid="{00000000-0005-0000-0000-0000803D0000}"/>
    <cellStyle name="메모 34 8 6" xfId="7860" xr:uid="{00000000-0005-0000-0000-0000813D0000}"/>
    <cellStyle name="메모 34 8 6 2" xfId="33073" xr:uid="{00000000-0005-0000-0000-0000823D0000}"/>
    <cellStyle name="메모 34 8 7" xfId="33064" xr:uid="{00000000-0005-0000-0000-0000833D0000}"/>
    <cellStyle name="메모 34 9" xfId="7861" xr:uid="{00000000-0005-0000-0000-0000843D0000}"/>
    <cellStyle name="메모 34 9 2" xfId="7862" xr:uid="{00000000-0005-0000-0000-0000853D0000}"/>
    <cellStyle name="메모 34 9 2 2" xfId="33075" xr:uid="{00000000-0005-0000-0000-0000863D0000}"/>
    <cellStyle name="메모 34 9 3" xfId="7863" xr:uid="{00000000-0005-0000-0000-0000873D0000}"/>
    <cellStyle name="메모 34 9 3 2" xfId="33076" xr:uid="{00000000-0005-0000-0000-0000883D0000}"/>
    <cellStyle name="메모 34 9 4" xfId="7864" xr:uid="{00000000-0005-0000-0000-0000893D0000}"/>
    <cellStyle name="메모 34 9 4 2" xfId="33077" xr:uid="{00000000-0005-0000-0000-00008A3D0000}"/>
    <cellStyle name="메모 34 9 5" xfId="7865" xr:uid="{00000000-0005-0000-0000-00008B3D0000}"/>
    <cellStyle name="메모 34 9 5 2" xfId="33078" xr:uid="{00000000-0005-0000-0000-00008C3D0000}"/>
    <cellStyle name="메모 34 9 6" xfId="33074" xr:uid="{00000000-0005-0000-0000-00008D3D0000}"/>
    <cellStyle name="메모 35" xfId="7866" xr:uid="{00000000-0005-0000-0000-00008E3D0000}"/>
    <cellStyle name="메모 35 10" xfId="7867" xr:uid="{00000000-0005-0000-0000-00008F3D0000}"/>
    <cellStyle name="메모 35 10 2" xfId="7868" xr:uid="{00000000-0005-0000-0000-0000903D0000}"/>
    <cellStyle name="메모 35 10 2 2" xfId="33081" xr:uid="{00000000-0005-0000-0000-0000913D0000}"/>
    <cellStyle name="메모 35 10 3" xfId="33080" xr:uid="{00000000-0005-0000-0000-0000923D0000}"/>
    <cellStyle name="메모 35 11" xfId="7869" xr:uid="{00000000-0005-0000-0000-0000933D0000}"/>
    <cellStyle name="메모 35 11 2" xfId="7870" xr:uid="{00000000-0005-0000-0000-0000943D0000}"/>
    <cellStyle name="메모 35 11 2 2" xfId="33083" xr:uid="{00000000-0005-0000-0000-0000953D0000}"/>
    <cellStyle name="메모 35 11 3" xfId="33082" xr:uid="{00000000-0005-0000-0000-0000963D0000}"/>
    <cellStyle name="메모 35 12" xfId="7871" xr:uid="{00000000-0005-0000-0000-0000973D0000}"/>
    <cellStyle name="메모 35 12 2" xfId="7872" xr:uid="{00000000-0005-0000-0000-0000983D0000}"/>
    <cellStyle name="메모 35 12 2 2" xfId="33085" xr:uid="{00000000-0005-0000-0000-0000993D0000}"/>
    <cellStyle name="메모 35 12 3" xfId="33084" xr:uid="{00000000-0005-0000-0000-00009A3D0000}"/>
    <cellStyle name="메모 35 13" xfId="7873" xr:uid="{00000000-0005-0000-0000-00009B3D0000}"/>
    <cellStyle name="메모 35 13 2" xfId="33086" xr:uid="{00000000-0005-0000-0000-00009C3D0000}"/>
    <cellStyle name="메모 35 14" xfId="33079" xr:uid="{00000000-0005-0000-0000-00009D3D0000}"/>
    <cellStyle name="메모 35 2" xfId="7874" xr:uid="{00000000-0005-0000-0000-00009E3D0000}"/>
    <cellStyle name="메모 35 2 2" xfId="7875" xr:uid="{00000000-0005-0000-0000-00009F3D0000}"/>
    <cellStyle name="메모 35 2 2 2" xfId="7876" xr:uid="{00000000-0005-0000-0000-0000A03D0000}"/>
    <cellStyle name="메모 35 2 2 2 2" xfId="7877" xr:uid="{00000000-0005-0000-0000-0000A13D0000}"/>
    <cellStyle name="메모 35 2 2 2 2 2" xfId="33090" xr:uid="{00000000-0005-0000-0000-0000A23D0000}"/>
    <cellStyle name="메모 35 2 2 2 3" xfId="7878" xr:uid="{00000000-0005-0000-0000-0000A33D0000}"/>
    <cellStyle name="메모 35 2 2 2 3 2" xfId="33091" xr:uid="{00000000-0005-0000-0000-0000A43D0000}"/>
    <cellStyle name="메모 35 2 2 2 4" xfId="7879" xr:uid="{00000000-0005-0000-0000-0000A53D0000}"/>
    <cellStyle name="메모 35 2 2 2 4 2" xfId="33092" xr:uid="{00000000-0005-0000-0000-0000A63D0000}"/>
    <cellStyle name="메모 35 2 2 2 5" xfId="7880" xr:uid="{00000000-0005-0000-0000-0000A73D0000}"/>
    <cellStyle name="메모 35 2 2 2 5 2" xfId="33093" xr:uid="{00000000-0005-0000-0000-0000A83D0000}"/>
    <cellStyle name="메모 35 2 2 2 6" xfId="33089" xr:uid="{00000000-0005-0000-0000-0000A93D0000}"/>
    <cellStyle name="메모 35 2 2 3" xfId="7881" xr:uid="{00000000-0005-0000-0000-0000AA3D0000}"/>
    <cellStyle name="메모 35 2 2 3 2" xfId="33094" xr:uid="{00000000-0005-0000-0000-0000AB3D0000}"/>
    <cellStyle name="메모 35 2 2 4" xfId="7882" xr:uid="{00000000-0005-0000-0000-0000AC3D0000}"/>
    <cellStyle name="메모 35 2 2 4 2" xfId="33095" xr:uid="{00000000-0005-0000-0000-0000AD3D0000}"/>
    <cellStyle name="메모 35 2 2 5" xfId="7883" xr:uid="{00000000-0005-0000-0000-0000AE3D0000}"/>
    <cellStyle name="메모 35 2 2 5 2" xfId="33096" xr:uid="{00000000-0005-0000-0000-0000AF3D0000}"/>
    <cellStyle name="메모 35 2 2 6" xfId="7884" xr:uid="{00000000-0005-0000-0000-0000B03D0000}"/>
    <cellStyle name="메모 35 2 2 6 2" xfId="33097" xr:uid="{00000000-0005-0000-0000-0000B13D0000}"/>
    <cellStyle name="메모 35 2 2 7" xfId="33088" xr:uid="{00000000-0005-0000-0000-0000B23D0000}"/>
    <cellStyle name="메모 35 2 3" xfId="7885" xr:uid="{00000000-0005-0000-0000-0000B33D0000}"/>
    <cellStyle name="메모 35 2 3 2" xfId="7886" xr:uid="{00000000-0005-0000-0000-0000B43D0000}"/>
    <cellStyle name="메모 35 2 3 2 2" xfId="33099" xr:uid="{00000000-0005-0000-0000-0000B53D0000}"/>
    <cellStyle name="메모 35 2 3 3" xfId="7887" xr:uid="{00000000-0005-0000-0000-0000B63D0000}"/>
    <cellStyle name="메모 35 2 3 3 2" xfId="33100" xr:uid="{00000000-0005-0000-0000-0000B73D0000}"/>
    <cellStyle name="메모 35 2 3 4" xfId="7888" xr:uid="{00000000-0005-0000-0000-0000B83D0000}"/>
    <cellStyle name="메모 35 2 3 4 2" xfId="33101" xr:uid="{00000000-0005-0000-0000-0000B93D0000}"/>
    <cellStyle name="메모 35 2 3 5" xfId="7889" xr:uid="{00000000-0005-0000-0000-0000BA3D0000}"/>
    <cellStyle name="메모 35 2 3 5 2" xfId="33102" xr:uid="{00000000-0005-0000-0000-0000BB3D0000}"/>
    <cellStyle name="메모 35 2 3 6" xfId="33098" xr:uid="{00000000-0005-0000-0000-0000BC3D0000}"/>
    <cellStyle name="메모 35 2 4" xfId="7890" xr:uid="{00000000-0005-0000-0000-0000BD3D0000}"/>
    <cellStyle name="메모 35 2 4 2" xfId="7891" xr:uid="{00000000-0005-0000-0000-0000BE3D0000}"/>
    <cellStyle name="메모 35 2 4 2 2" xfId="33104" xr:uid="{00000000-0005-0000-0000-0000BF3D0000}"/>
    <cellStyle name="메모 35 2 4 3" xfId="33103" xr:uid="{00000000-0005-0000-0000-0000C03D0000}"/>
    <cellStyle name="메모 35 2 5" xfId="7892" xr:uid="{00000000-0005-0000-0000-0000C13D0000}"/>
    <cellStyle name="메모 35 2 5 2" xfId="7893" xr:uid="{00000000-0005-0000-0000-0000C23D0000}"/>
    <cellStyle name="메모 35 2 5 2 2" xfId="33106" xr:uid="{00000000-0005-0000-0000-0000C33D0000}"/>
    <cellStyle name="메모 35 2 5 3" xfId="33105" xr:uid="{00000000-0005-0000-0000-0000C43D0000}"/>
    <cellStyle name="메모 35 2 6" xfId="7894" xr:uid="{00000000-0005-0000-0000-0000C53D0000}"/>
    <cellStyle name="메모 35 2 6 2" xfId="7895" xr:uid="{00000000-0005-0000-0000-0000C63D0000}"/>
    <cellStyle name="메모 35 2 6 2 2" xfId="33108" xr:uid="{00000000-0005-0000-0000-0000C73D0000}"/>
    <cellStyle name="메모 35 2 6 3" xfId="33107" xr:uid="{00000000-0005-0000-0000-0000C83D0000}"/>
    <cellStyle name="메모 35 2 7" xfId="7896" xr:uid="{00000000-0005-0000-0000-0000C93D0000}"/>
    <cellStyle name="메모 35 2 7 2" xfId="33109" xr:uid="{00000000-0005-0000-0000-0000CA3D0000}"/>
    <cellStyle name="메모 35 2 8" xfId="33087" xr:uid="{00000000-0005-0000-0000-0000CB3D0000}"/>
    <cellStyle name="메모 35 3" xfId="7897" xr:uid="{00000000-0005-0000-0000-0000CC3D0000}"/>
    <cellStyle name="메모 35 3 2" xfId="7898" xr:uid="{00000000-0005-0000-0000-0000CD3D0000}"/>
    <cellStyle name="메모 35 3 2 2" xfId="7899" xr:uid="{00000000-0005-0000-0000-0000CE3D0000}"/>
    <cellStyle name="메모 35 3 2 2 2" xfId="7900" xr:uid="{00000000-0005-0000-0000-0000CF3D0000}"/>
    <cellStyle name="메모 35 3 2 2 2 2" xfId="33113" xr:uid="{00000000-0005-0000-0000-0000D03D0000}"/>
    <cellStyle name="메모 35 3 2 2 3" xfId="7901" xr:uid="{00000000-0005-0000-0000-0000D13D0000}"/>
    <cellStyle name="메모 35 3 2 2 3 2" xfId="33114" xr:uid="{00000000-0005-0000-0000-0000D23D0000}"/>
    <cellStyle name="메모 35 3 2 2 4" xfId="7902" xr:uid="{00000000-0005-0000-0000-0000D33D0000}"/>
    <cellStyle name="메모 35 3 2 2 4 2" xfId="33115" xr:uid="{00000000-0005-0000-0000-0000D43D0000}"/>
    <cellStyle name="메모 35 3 2 2 5" xfId="7903" xr:uid="{00000000-0005-0000-0000-0000D53D0000}"/>
    <cellStyle name="메모 35 3 2 2 5 2" xfId="33116" xr:uid="{00000000-0005-0000-0000-0000D63D0000}"/>
    <cellStyle name="메모 35 3 2 2 6" xfId="33112" xr:uid="{00000000-0005-0000-0000-0000D73D0000}"/>
    <cellStyle name="메모 35 3 2 3" xfId="7904" xr:uid="{00000000-0005-0000-0000-0000D83D0000}"/>
    <cellStyle name="메모 35 3 2 3 2" xfId="33117" xr:uid="{00000000-0005-0000-0000-0000D93D0000}"/>
    <cellStyle name="메모 35 3 2 4" xfId="7905" xr:uid="{00000000-0005-0000-0000-0000DA3D0000}"/>
    <cellStyle name="메모 35 3 2 4 2" xfId="33118" xr:uid="{00000000-0005-0000-0000-0000DB3D0000}"/>
    <cellStyle name="메모 35 3 2 5" xfId="7906" xr:uid="{00000000-0005-0000-0000-0000DC3D0000}"/>
    <cellStyle name="메모 35 3 2 5 2" xfId="33119" xr:uid="{00000000-0005-0000-0000-0000DD3D0000}"/>
    <cellStyle name="메모 35 3 2 6" xfId="7907" xr:uid="{00000000-0005-0000-0000-0000DE3D0000}"/>
    <cellStyle name="메모 35 3 2 6 2" xfId="33120" xr:uid="{00000000-0005-0000-0000-0000DF3D0000}"/>
    <cellStyle name="메모 35 3 2 7" xfId="33111" xr:uid="{00000000-0005-0000-0000-0000E03D0000}"/>
    <cellStyle name="메모 35 3 3" xfId="7908" xr:uid="{00000000-0005-0000-0000-0000E13D0000}"/>
    <cellStyle name="메모 35 3 3 2" xfId="7909" xr:uid="{00000000-0005-0000-0000-0000E23D0000}"/>
    <cellStyle name="메모 35 3 3 2 2" xfId="33122" xr:uid="{00000000-0005-0000-0000-0000E33D0000}"/>
    <cellStyle name="메모 35 3 3 3" xfId="7910" xr:uid="{00000000-0005-0000-0000-0000E43D0000}"/>
    <cellStyle name="메모 35 3 3 3 2" xfId="33123" xr:uid="{00000000-0005-0000-0000-0000E53D0000}"/>
    <cellStyle name="메모 35 3 3 4" xfId="7911" xr:uid="{00000000-0005-0000-0000-0000E63D0000}"/>
    <cellStyle name="메모 35 3 3 4 2" xfId="33124" xr:uid="{00000000-0005-0000-0000-0000E73D0000}"/>
    <cellStyle name="메모 35 3 3 5" xfId="7912" xr:uid="{00000000-0005-0000-0000-0000E83D0000}"/>
    <cellStyle name="메모 35 3 3 5 2" xfId="33125" xr:uid="{00000000-0005-0000-0000-0000E93D0000}"/>
    <cellStyle name="메모 35 3 3 6" xfId="33121" xr:uid="{00000000-0005-0000-0000-0000EA3D0000}"/>
    <cellStyle name="메모 35 3 4" xfId="7913" xr:uid="{00000000-0005-0000-0000-0000EB3D0000}"/>
    <cellStyle name="메모 35 3 4 2" xfId="7914" xr:uid="{00000000-0005-0000-0000-0000EC3D0000}"/>
    <cellStyle name="메모 35 3 4 2 2" xfId="33127" xr:uid="{00000000-0005-0000-0000-0000ED3D0000}"/>
    <cellStyle name="메모 35 3 4 3" xfId="33126" xr:uid="{00000000-0005-0000-0000-0000EE3D0000}"/>
    <cellStyle name="메모 35 3 5" xfId="7915" xr:uid="{00000000-0005-0000-0000-0000EF3D0000}"/>
    <cellStyle name="메모 35 3 5 2" xfId="7916" xr:uid="{00000000-0005-0000-0000-0000F03D0000}"/>
    <cellStyle name="메모 35 3 5 2 2" xfId="33129" xr:uid="{00000000-0005-0000-0000-0000F13D0000}"/>
    <cellStyle name="메모 35 3 5 3" xfId="33128" xr:uid="{00000000-0005-0000-0000-0000F23D0000}"/>
    <cellStyle name="메모 35 3 6" xfId="7917" xr:uid="{00000000-0005-0000-0000-0000F33D0000}"/>
    <cellStyle name="메모 35 3 6 2" xfId="7918" xr:uid="{00000000-0005-0000-0000-0000F43D0000}"/>
    <cellStyle name="메모 35 3 6 2 2" xfId="33131" xr:uid="{00000000-0005-0000-0000-0000F53D0000}"/>
    <cellStyle name="메모 35 3 6 3" xfId="33130" xr:uid="{00000000-0005-0000-0000-0000F63D0000}"/>
    <cellStyle name="메모 35 3 7" xfId="7919" xr:uid="{00000000-0005-0000-0000-0000F73D0000}"/>
    <cellStyle name="메모 35 3 7 2" xfId="33132" xr:uid="{00000000-0005-0000-0000-0000F83D0000}"/>
    <cellStyle name="메모 35 3 8" xfId="33110" xr:uid="{00000000-0005-0000-0000-0000F93D0000}"/>
    <cellStyle name="메모 35 4" xfId="7920" xr:uid="{00000000-0005-0000-0000-0000FA3D0000}"/>
    <cellStyle name="메모 35 4 2" xfId="7921" xr:uid="{00000000-0005-0000-0000-0000FB3D0000}"/>
    <cellStyle name="메모 35 4 2 2" xfId="7922" xr:uid="{00000000-0005-0000-0000-0000FC3D0000}"/>
    <cellStyle name="메모 35 4 2 2 2" xfId="33135" xr:uid="{00000000-0005-0000-0000-0000FD3D0000}"/>
    <cellStyle name="메모 35 4 2 3" xfId="7923" xr:uid="{00000000-0005-0000-0000-0000FE3D0000}"/>
    <cellStyle name="메모 35 4 2 3 2" xfId="33136" xr:uid="{00000000-0005-0000-0000-0000FF3D0000}"/>
    <cellStyle name="메모 35 4 2 4" xfId="7924" xr:uid="{00000000-0005-0000-0000-0000003E0000}"/>
    <cellStyle name="메모 35 4 2 4 2" xfId="33137" xr:uid="{00000000-0005-0000-0000-0000013E0000}"/>
    <cellStyle name="메모 35 4 2 5" xfId="7925" xr:uid="{00000000-0005-0000-0000-0000023E0000}"/>
    <cellStyle name="메모 35 4 2 5 2" xfId="33138" xr:uid="{00000000-0005-0000-0000-0000033E0000}"/>
    <cellStyle name="메모 35 4 2 6" xfId="33134" xr:uid="{00000000-0005-0000-0000-0000043E0000}"/>
    <cellStyle name="메모 35 4 3" xfId="7926" xr:uid="{00000000-0005-0000-0000-0000053E0000}"/>
    <cellStyle name="메모 35 4 3 2" xfId="33139" xr:uid="{00000000-0005-0000-0000-0000063E0000}"/>
    <cellStyle name="메모 35 4 4" xfId="7927" xr:uid="{00000000-0005-0000-0000-0000073E0000}"/>
    <cellStyle name="메모 35 4 4 2" xfId="33140" xr:uid="{00000000-0005-0000-0000-0000083E0000}"/>
    <cellStyle name="메모 35 4 5" xfId="7928" xr:uid="{00000000-0005-0000-0000-0000093E0000}"/>
    <cellStyle name="메모 35 4 5 2" xfId="33141" xr:uid="{00000000-0005-0000-0000-00000A3E0000}"/>
    <cellStyle name="메모 35 4 6" xfId="7929" xr:uid="{00000000-0005-0000-0000-00000B3E0000}"/>
    <cellStyle name="메모 35 4 6 2" xfId="33142" xr:uid="{00000000-0005-0000-0000-00000C3E0000}"/>
    <cellStyle name="메모 35 4 7" xfId="33133" xr:uid="{00000000-0005-0000-0000-00000D3E0000}"/>
    <cellStyle name="메모 35 5" xfId="7930" xr:uid="{00000000-0005-0000-0000-00000E3E0000}"/>
    <cellStyle name="메모 35 5 2" xfId="7931" xr:uid="{00000000-0005-0000-0000-00000F3E0000}"/>
    <cellStyle name="메모 35 5 2 2" xfId="7932" xr:uid="{00000000-0005-0000-0000-0000103E0000}"/>
    <cellStyle name="메모 35 5 2 2 2" xfId="33145" xr:uid="{00000000-0005-0000-0000-0000113E0000}"/>
    <cellStyle name="메모 35 5 2 3" xfId="7933" xr:uid="{00000000-0005-0000-0000-0000123E0000}"/>
    <cellStyle name="메모 35 5 2 3 2" xfId="33146" xr:uid="{00000000-0005-0000-0000-0000133E0000}"/>
    <cellStyle name="메모 35 5 2 4" xfId="7934" xr:uid="{00000000-0005-0000-0000-0000143E0000}"/>
    <cellStyle name="메모 35 5 2 4 2" xfId="33147" xr:uid="{00000000-0005-0000-0000-0000153E0000}"/>
    <cellStyle name="메모 35 5 2 5" xfId="7935" xr:uid="{00000000-0005-0000-0000-0000163E0000}"/>
    <cellStyle name="메모 35 5 2 5 2" xfId="33148" xr:uid="{00000000-0005-0000-0000-0000173E0000}"/>
    <cellStyle name="메모 35 5 2 6" xfId="33144" xr:uid="{00000000-0005-0000-0000-0000183E0000}"/>
    <cellStyle name="메모 35 5 3" xfId="7936" xr:uid="{00000000-0005-0000-0000-0000193E0000}"/>
    <cellStyle name="메모 35 5 3 2" xfId="33149" xr:uid="{00000000-0005-0000-0000-00001A3E0000}"/>
    <cellStyle name="메모 35 5 4" xfId="7937" xr:uid="{00000000-0005-0000-0000-00001B3E0000}"/>
    <cellStyle name="메모 35 5 4 2" xfId="33150" xr:uid="{00000000-0005-0000-0000-00001C3E0000}"/>
    <cellStyle name="메모 35 5 5" xfId="7938" xr:uid="{00000000-0005-0000-0000-00001D3E0000}"/>
    <cellStyle name="메모 35 5 5 2" xfId="33151" xr:uid="{00000000-0005-0000-0000-00001E3E0000}"/>
    <cellStyle name="메모 35 5 6" xfId="7939" xr:uid="{00000000-0005-0000-0000-00001F3E0000}"/>
    <cellStyle name="메모 35 5 6 2" xfId="33152" xr:uid="{00000000-0005-0000-0000-0000203E0000}"/>
    <cellStyle name="메모 35 5 7" xfId="33143" xr:uid="{00000000-0005-0000-0000-0000213E0000}"/>
    <cellStyle name="메모 35 6" xfId="7940" xr:uid="{00000000-0005-0000-0000-0000223E0000}"/>
    <cellStyle name="메모 35 6 2" xfId="7941" xr:uid="{00000000-0005-0000-0000-0000233E0000}"/>
    <cellStyle name="메모 35 6 2 2" xfId="7942" xr:uid="{00000000-0005-0000-0000-0000243E0000}"/>
    <cellStyle name="메모 35 6 2 2 2" xfId="33155" xr:uid="{00000000-0005-0000-0000-0000253E0000}"/>
    <cellStyle name="메모 35 6 2 3" xfId="7943" xr:uid="{00000000-0005-0000-0000-0000263E0000}"/>
    <cellStyle name="메모 35 6 2 3 2" xfId="33156" xr:uid="{00000000-0005-0000-0000-0000273E0000}"/>
    <cellStyle name="메모 35 6 2 4" xfId="7944" xr:uid="{00000000-0005-0000-0000-0000283E0000}"/>
    <cellStyle name="메모 35 6 2 4 2" xfId="33157" xr:uid="{00000000-0005-0000-0000-0000293E0000}"/>
    <cellStyle name="메모 35 6 2 5" xfId="7945" xr:uid="{00000000-0005-0000-0000-00002A3E0000}"/>
    <cellStyle name="메모 35 6 2 5 2" xfId="33158" xr:uid="{00000000-0005-0000-0000-00002B3E0000}"/>
    <cellStyle name="메모 35 6 2 6" xfId="33154" xr:uid="{00000000-0005-0000-0000-00002C3E0000}"/>
    <cellStyle name="메모 35 6 3" xfId="7946" xr:uid="{00000000-0005-0000-0000-00002D3E0000}"/>
    <cellStyle name="메모 35 6 3 2" xfId="33159" xr:uid="{00000000-0005-0000-0000-00002E3E0000}"/>
    <cellStyle name="메모 35 6 4" xfId="7947" xr:uid="{00000000-0005-0000-0000-00002F3E0000}"/>
    <cellStyle name="메모 35 6 4 2" xfId="33160" xr:uid="{00000000-0005-0000-0000-0000303E0000}"/>
    <cellStyle name="메모 35 6 5" xfId="7948" xr:uid="{00000000-0005-0000-0000-0000313E0000}"/>
    <cellStyle name="메모 35 6 5 2" xfId="33161" xr:uid="{00000000-0005-0000-0000-0000323E0000}"/>
    <cellStyle name="메모 35 6 6" xfId="7949" xr:uid="{00000000-0005-0000-0000-0000333E0000}"/>
    <cellStyle name="메모 35 6 6 2" xfId="33162" xr:uid="{00000000-0005-0000-0000-0000343E0000}"/>
    <cellStyle name="메모 35 6 7" xfId="33153" xr:uid="{00000000-0005-0000-0000-0000353E0000}"/>
    <cellStyle name="메모 35 7" xfId="7950" xr:uid="{00000000-0005-0000-0000-0000363E0000}"/>
    <cellStyle name="메모 35 7 2" xfId="7951" xr:uid="{00000000-0005-0000-0000-0000373E0000}"/>
    <cellStyle name="메모 35 7 2 2" xfId="7952" xr:uid="{00000000-0005-0000-0000-0000383E0000}"/>
    <cellStyle name="메모 35 7 2 2 2" xfId="33165" xr:uid="{00000000-0005-0000-0000-0000393E0000}"/>
    <cellStyle name="메모 35 7 2 3" xfId="7953" xr:uid="{00000000-0005-0000-0000-00003A3E0000}"/>
    <cellStyle name="메모 35 7 2 3 2" xfId="33166" xr:uid="{00000000-0005-0000-0000-00003B3E0000}"/>
    <cellStyle name="메모 35 7 2 4" xfId="7954" xr:uid="{00000000-0005-0000-0000-00003C3E0000}"/>
    <cellStyle name="메모 35 7 2 4 2" xfId="33167" xr:uid="{00000000-0005-0000-0000-00003D3E0000}"/>
    <cellStyle name="메모 35 7 2 5" xfId="7955" xr:uid="{00000000-0005-0000-0000-00003E3E0000}"/>
    <cellStyle name="메모 35 7 2 5 2" xfId="33168" xr:uid="{00000000-0005-0000-0000-00003F3E0000}"/>
    <cellStyle name="메모 35 7 2 6" xfId="33164" xr:uid="{00000000-0005-0000-0000-0000403E0000}"/>
    <cellStyle name="메모 35 7 3" xfId="7956" xr:uid="{00000000-0005-0000-0000-0000413E0000}"/>
    <cellStyle name="메모 35 7 3 2" xfId="33169" xr:uid="{00000000-0005-0000-0000-0000423E0000}"/>
    <cellStyle name="메모 35 7 4" xfId="7957" xr:uid="{00000000-0005-0000-0000-0000433E0000}"/>
    <cellStyle name="메모 35 7 4 2" xfId="33170" xr:uid="{00000000-0005-0000-0000-0000443E0000}"/>
    <cellStyle name="메모 35 7 5" xfId="7958" xr:uid="{00000000-0005-0000-0000-0000453E0000}"/>
    <cellStyle name="메모 35 7 5 2" xfId="33171" xr:uid="{00000000-0005-0000-0000-0000463E0000}"/>
    <cellStyle name="메모 35 7 6" xfId="7959" xr:uid="{00000000-0005-0000-0000-0000473E0000}"/>
    <cellStyle name="메모 35 7 6 2" xfId="33172" xr:uid="{00000000-0005-0000-0000-0000483E0000}"/>
    <cellStyle name="메모 35 7 7" xfId="33163" xr:uid="{00000000-0005-0000-0000-0000493E0000}"/>
    <cellStyle name="메모 35 8" xfId="7960" xr:uid="{00000000-0005-0000-0000-00004A3E0000}"/>
    <cellStyle name="메모 35 8 2" xfId="7961" xr:uid="{00000000-0005-0000-0000-00004B3E0000}"/>
    <cellStyle name="메모 35 8 2 2" xfId="7962" xr:uid="{00000000-0005-0000-0000-00004C3E0000}"/>
    <cellStyle name="메모 35 8 2 2 2" xfId="33175" xr:uid="{00000000-0005-0000-0000-00004D3E0000}"/>
    <cellStyle name="메모 35 8 2 3" xfId="7963" xr:uid="{00000000-0005-0000-0000-00004E3E0000}"/>
    <cellStyle name="메모 35 8 2 3 2" xfId="33176" xr:uid="{00000000-0005-0000-0000-00004F3E0000}"/>
    <cellStyle name="메모 35 8 2 4" xfId="7964" xr:uid="{00000000-0005-0000-0000-0000503E0000}"/>
    <cellStyle name="메모 35 8 2 4 2" xfId="33177" xr:uid="{00000000-0005-0000-0000-0000513E0000}"/>
    <cellStyle name="메모 35 8 2 5" xfId="7965" xr:uid="{00000000-0005-0000-0000-0000523E0000}"/>
    <cellStyle name="메모 35 8 2 5 2" xfId="33178" xr:uid="{00000000-0005-0000-0000-0000533E0000}"/>
    <cellStyle name="메모 35 8 2 6" xfId="33174" xr:uid="{00000000-0005-0000-0000-0000543E0000}"/>
    <cellStyle name="메모 35 8 3" xfId="7966" xr:uid="{00000000-0005-0000-0000-0000553E0000}"/>
    <cellStyle name="메모 35 8 3 2" xfId="33179" xr:uid="{00000000-0005-0000-0000-0000563E0000}"/>
    <cellStyle name="메모 35 8 4" xfId="7967" xr:uid="{00000000-0005-0000-0000-0000573E0000}"/>
    <cellStyle name="메모 35 8 4 2" xfId="33180" xr:uid="{00000000-0005-0000-0000-0000583E0000}"/>
    <cellStyle name="메모 35 8 5" xfId="7968" xr:uid="{00000000-0005-0000-0000-0000593E0000}"/>
    <cellStyle name="메모 35 8 5 2" xfId="33181" xr:uid="{00000000-0005-0000-0000-00005A3E0000}"/>
    <cellStyle name="메모 35 8 6" xfId="7969" xr:uid="{00000000-0005-0000-0000-00005B3E0000}"/>
    <cellStyle name="메모 35 8 6 2" xfId="33182" xr:uid="{00000000-0005-0000-0000-00005C3E0000}"/>
    <cellStyle name="메모 35 8 7" xfId="33173" xr:uid="{00000000-0005-0000-0000-00005D3E0000}"/>
    <cellStyle name="메모 35 9" xfId="7970" xr:uid="{00000000-0005-0000-0000-00005E3E0000}"/>
    <cellStyle name="메모 35 9 2" xfId="7971" xr:uid="{00000000-0005-0000-0000-00005F3E0000}"/>
    <cellStyle name="메모 35 9 2 2" xfId="33184" xr:uid="{00000000-0005-0000-0000-0000603E0000}"/>
    <cellStyle name="메모 35 9 3" xfId="7972" xr:uid="{00000000-0005-0000-0000-0000613E0000}"/>
    <cellStyle name="메모 35 9 3 2" xfId="33185" xr:uid="{00000000-0005-0000-0000-0000623E0000}"/>
    <cellStyle name="메모 35 9 4" xfId="7973" xr:uid="{00000000-0005-0000-0000-0000633E0000}"/>
    <cellStyle name="메모 35 9 4 2" xfId="33186" xr:uid="{00000000-0005-0000-0000-0000643E0000}"/>
    <cellStyle name="메모 35 9 5" xfId="7974" xr:uid="{00000000-0005-0000-0000-0000653E0000}"/>
    <cellStyle name="메모 35 9 5 2" xfId="33187" xr:uid="{00000000-0005-0000-0000-0000663E0000}"/>
    <cellStyle name="메모 35 9 6" xfId="33183" xr:uid="{00000000-0005-0000-0000-0000673E0000}"/>
    <cellStyle name="메모 36" xfId="7975" xr:uid="{00000000-0005-0000-0000-0000683E0000}"/>
    <cellStyle name="메모 36 10" xfId="7976" xr:uid="{00000000-0005-0000-0000-0000693E0000}"/>
    <cellStyle name="메모 36 10 2" xfId="7977" xr:uid="{00000000-0005-0000-0000-00006A3E0000}"/>
    <cellStyle name="메모 36 10 2 2" xfId="33190" xr:uid="{00000000-0005-0000-0000-00006B3E0000}"/>
    <cellStyle name="메모 36 10 3" xfId="33189" xr:uid="{00000000-0005-0000-0000-00006C3E0000}"/>
    <cellStyle name="메모 36 11" xfId="7978" xr:uid="{00000000-0005-0000-0000-00006D3E0000}"/>
    <cellStyle name="메모 36 11 2" xfId="7979" xr:uid="{00000000-0005-0000-0000-00006E3E0000}"/>
    <cellStyle name="메모 36 11 2 2" xfId="33192" xr:uid="{00000000-0005-0000-0000-00006F3E0000}"/>
    <cellStyle name="메모 36 11 3" xfId="33191" xr:uid="{00000000-0005-0000-0000-0000703E0000}"/>
    <cellStyle name="메모 36 12" xfId="7980" xr:uid="{00000000-0005-0000-0000-0000713E0000}"/>
    <cellStyle name="메모 36 12 2" xfId="7981" xr:uid="{00000000-0005-0000-0000-0000723E0000}"/>
    <cellStyle name="메모 36 12 2 2" xfId="33194" xr:uid="{00000000-0005-0000-0000-0000733E0000}"/>
    <cellStyle name="메모 36 12 3" xfId="33193" xr:uid="{00000000-0005-0000-0000-0000743E0000}"/>
    <cellStyle name="메모 36 13" xfId="7982" xr:uid="{00000000-0005-0000-0000-0000753E0000}"/>
    <cellStyle name="메모 36 13 2" xfId="33195" xr:uid="{00000000-0005-0000-0000-0000763E0000}"/>
    <cellStyle name="메모 36 14" xfId="33188" xr:uid="{00000000-0005-0000-0000-0000773E0000}"/>
    <cellStyle name="메모 36 2" xfId="7983" xr:uid="{00000000-0005-0000-0000-0000783E0000}"/>
    <cellStyle name="메모 36 2 2" xfId="7984" xr:uid="{00000000-0005-0000-0000-0000793E0000}"/>
    <cellStyle name="메모 36 2 2 2" xfId="7985" xr:uid="{00000000-0005-0000-0000-00007A3E0000}"/>
    <cellStyle name="메모 36 2 2 2 2" xfId="7986" xr:uid="{00000000-0005-0000-0000-00007B3E0000}"/>
    <cellStyle name="메모 36 2 2 2 2 2" xfId="33199" xr:uid="{00000000-0005-0000-0000-00007C3E0000}"/>
    <cellStyle name="메모 36 2 2 2 3" xfId="7987" xr:uid="{00000000-0005-0000-0000-00007D3E0000}"/>
    <cellStyle name="메모 36 2 2 2 3 2" xfId="33200" xr:uid="{00000000-0005-0000-0000-00007E3E0000}"/>
    <cellStyle name="메모 36 2 2 2 4" xfId="7988" xr:uid="{00000000-0005-0000-0000-00007F3E0000}"/>
    <cellStyle name="메모 36 2 2 2 4 2" xfId="33201" xr:uid="{00000000-0005-0000-0000-0000803E0000}"/>
    <cellStyle name="메모 36 2 2 2 5" xfId="7989" xr:uid="{00000000-0005-0000-0000-0000813E0000}"/>
    <cellStyle name="메모 36 2 2 2 5 2" xfId="33202" xr:uid="{00000000-0005-0000-0000-0000823E0000}"/>
    <cellStyle name="메모 36 2 2 2 6" xfId="33198" xr:uid="{00000000-0005-0000-0000-0000833E0000}"/>
    <cellStyle name="메모 36 2 2 3" xfId="7990" xr:uid="{00000000-0005-0000-0000-0000843E0000}"/>
    <cellStyle name="메모 36 2 2 3 2" xfId="33203" xr:uid="{00000000-0005-0000-0000-0000853E0000}"/>
    <cellStyle name="메모 36 2 2 4" xfId="7991" xr:uid="{00000000-0005-0000-0000-0000863E0000}"/>
    <cellStyle name="메모 36 2 2 4 2" xfId="33204" xr:uid="{00000000-0005-0000-0000-0000873E0000}"/>
    <cellStyle name="메모 36 2 2 5" xfId="7992" xr:uid="{00000000-0005-0000-0000-0000883E0000}"/>
    <cellStyle name="메모 36 2 2 5 2" xfId="33205" xr:uid="{00000000-0005-0000-0000-0000893E0000}"/>
    <cellStyle name="메모 36 2 2 6" xfId="7993" xr:uid="{00000000-0005-0000-0000-00008A3E0000}"/>
    <cellStyle name="메모 36 2 2 6 2" xfId="33206" xr:uid="{00000000-0005-0000-0000-00008B3E0000}"/>
    <cellStyle name="메모 36 2 2 7" xfId="33197" xr:uid="{00000000-0005-0000-0000-00008C3E0000}"/>
    <cellStyle name="메모 36 2 3" xfId="7994" xr:uid="{00000000-0005-0000-0000-00008D3E0000}"/>
    <cellStyle name="메모 36 2 3 2" xfId="7995" xr:uid="{00000000-0005-0000-0000-00008E3E0000}"/>
    <cellStyle name="메모 36 2 3 2 2" xfId="33208" xr:uid="{00000000-0005-0000-0000-00008F3E0000}"/>
    <cellStyle name="메모 36 2 3 3" xfId="7996" xr:uid="{00000000-0005-0000-0000-0000903E0000}"/>
    <cellStyle name="메모 36 2 3 3 2" xfId="33209" xr:uid="{00000000-0005-0000-0000-0000913E0000}"/>
    <cellStyle name="메모 36 2 3 4" xfId="7997" xr:uid="{00000000-0005-0000-0000-0000923E0000}"/>
    <cellStyle name="메모 36 2 3 4 2" xfId="33210" xr:uid="{00000000-0005-0000-0000-0000933E0000}"/>
    <cellStyle name="메모 36 2 3 5" xfId="7998" xr:uid="{00000000-0005-0000-0000-0000943E0000}"/>
    <cellStyle name="메모 36 2 3 5 2" xfId="33211" xr:uid="{00000000-0005-0000-0000-0000953E0000}"/>
    <cellStyle name="메모 36 2 3 6" xfId="33207" xr:uid="{00000000-0005-0000-0000-0000963E0000}"/>
    <cellStyle name="메모 36 2 4" xfId="7999" xr:uid="{00000000-0005-0000-0000-0000973E0000}"/>
    <cellStyle name="메모 36 2 4 2" xfId="8000" xr:uid="{00000000-0005-0000-0000-0000983E0000}"/>
    <cellStyle name="메모 36 2 4 2 2" xfId="33213" xr:uid="{00000000-0005-0000-0000-0000993E0000}"/>
    <cellStyle name="메모 36 2 4 3" xfId="33212" xr:uid="{00000000-0005-0000-0000-00009A3E0000}"/>
    <cellStyle name="메모 36 2 5" xfId="8001" xr:uid="{00000000-0005-0000-0000-00009B3E0000}"/>
    <cellStyle name="메모 36 2 5 2" xfId="8002" xr:uid="{00000000-0005-0000-0000-00009C3E0000}"/>
    <cellStyle name="메모 36 2 5 2 2" xfId="33215" xr:uid="{00000000-0005-0000-0000-00009D3E0000}"/>
    <cellStyle name="메모 36 2 5 3" xfId="33214" xr:uid="{00000000-0005-0000-0000-00009E3E0000}"/>
    <cellStyle name="메모 36 2 6" xfId="8003" xr:uid="{00000000-0005-0000-0000-00009F3E0000}"/>
    <cellStyle name="메모 36 2 6 2" xfId="8004" xr:uid="{00000000-0005-0000-0000-0000A03E0000}"/>
    <cellStyle name="메모 36 2 6 2 2" xfId="33217" xr:uid="{00000000-0005-0000-0000-0000A13E0000}"/>
    <cellStyle name="메모 36 2 6 3" xfId="33216" xr:uid="{00000000-0005-0000-0000-0000A23E0000}"/>
    <cellStyle name="메모 36 2 7" xfId="8005" xr:uid="{00000000-0005-0000-0000-0000A33E0000}"/>
    <cellStyle name="메모 36 2 7 2" xfId="33218" xr:uid="{00000000-0005-0000-0000-0000A43E0000}"/>
    <cellStyle name="메모 36 2 8" xfId="33196" xr:uid="{00000000-0005-0000-0000-0000A53E0000}"/>
    <cellStyle name="메모 36 3" xfId="8006" xr:uid="{00000000-0005-0000-0000-0000A63E0000}"/>
    <cellStyle name="메모 36 3 2" xfId="8007" xr:uid="{00000000-0005-0000-0000-0000A73E0000}"/>
    <cellStyle name="메모 36 3 2 2" xfId="8008" xr:uid="{00000000-0005-0000-0000-0000A83E0000}"/>
    <cellStyle name="메모 36 3 2 2 2" xfId="8009" xr:uid="{00000000-0005-0000-0000-0000A93E0000}"/>
    <cellStyle name="메모 36 3 2 2 2 2" xfId="33222" xr:uid="{00000000-0005-0000-0000-0000AA3E0000}"/>
    <cellStyle name="메모 36 3 2 2 3" xfId="8010" xr:uid="{00000000-0005-0000-0000-0000AB3E0000}"/>
    <cellStyle name="메모 36 3 2 2 3 2" xfId="33223" xr:uid="{00000000-0005-0000-0000-0000AC3E0000}"/>
    <cellStyle name="메모 36 3 2 2 4" xfId="8011" xr:uid="{00000000-0005-0000-0000-0000AD3E0000}"/>
    <cellStyle name="메모 36 3 2 2 4 2" xfId="33224" xr:uid="{00000000-0005-0000-0000-0000AE3E0000}"/>
    <cellStyle name="메모 36 3 2 2 5" xfId="8012" xr:uid="{00000000-0005-0000-0000-0000AF3E0000}"/>
    <cellStyle name="메모 36 3 2 2 5 2" xfId="33225" xr:uid="{00000000-0005-0000-0000-0000B03E0000}"/>
    <cellStyle name="메모 36 3 2 2 6" xfId="33221" xr:uid="{00000000-0005-0000-0000-0000B13E0000}"/>
    <cellStyle name="메모 36 3 2 3" xfId="8013" xr:uid="{00000000-0005-0000-0000-0000B23E0000}"/>
    <cellStyle name="메모 36 3 2 3 2" xfId="33226" xr:uid="{00000000-0005-0000-0000-0000B33E0000}"/>
    <cellStyle name="메모 36 3 2 4" xfId="8014" xr:uid="{00000000-0005-0000-0000-0000B43E0000}"/>
    <cellStyle name="메모 36 3 2 4 2" xfId="33227" xr:uid="{00000000-0005-0000-0000-0000B53E0000}"/>
    <cellStyle name="메모 36 3 2 5" xfId="8015" xr:uid="{00000000-0005-0000-0000-0000B63E0000}"/>
    <cellStyle name="메모 36 3 2 5 2" xfId="33228" xr:uid="{00000000-0005-0000-0000-0000B73E0000}"/>
    <cellStyle name="메모 36 3 2 6" xfId="8016" xr:uid="{00000000-0005-0000-0000-0000B83E0000}"/>
    <cellStyle name="메모 36 3 2 6 2" xfId="33229" xr:uid="{00000000-0005-0000-0000-0000B93E0000}"/>
    <cellStyle name="메모 36 3 2 7" xfId="33220" xr:uid="{00000000-0005-0000-0000-0000BA3E0000}"/>
    <cellStyle name="메모 36 3 3" xfId="8017" xr:uid="{00000000-0005-0000-0000-0000BB3E0000}"/>
    <cellStyle name="메모 36 3 3 2" xfId="8018" xr:uid="{00000000-0005-0000-0000-0000BC3E0000}"/>
    <cellStyle name="메모 36 3 3 2 2" xfId="33231" xr:uid="{00000000-0005-0000-0000-0000BD3E0000}"/>
    <cellStyle name="메모 36 3 3 3" xfId="8019" xr:uid="{00000000-0005-0000-0000-0000BE3E0000}"/>
    <cellStyle name="메모 36 3 3 3 2" xfId="33232" xr:uid="{00000000-0005-0000-0000-0000BF3E0000}"/>
    <cellStyle name="메모 36 3 3 4" xfId="8020" xr:uid="{00000000-0005-0000-0000-0000C03E0000}"/>
    <cellStyle name="메모 36 3 3 4 2" xfId="33233" xr:uid="{00000000-0005-0000-0000-0000C13E0000}"/>
    <cellStyle name="메모 36 3 3 5" xfId="8021" xr:uid="{00000000-0005-0000-0000-0000C23E0000}"/>
    <cellStyle name="메모 36 3 3 5 2" xfId="33234" xr:uid="{00000000-0005-0000-0000-0000C33E0000}"/>
    <cellStyle name="메모 36 3 3 6" xfId="33230" xr:uid="{00000000-0005-0000-0000-0000C43E0000}"/>
    <cellStyle name="메모 36 3 4" xfId="8022" xr:uid="{00000000-0005-0000-0000-0000C53E0000}"/>
    <cellStyle name="메모 36 3 4 2" xfId="8023" xr:uid="{00000000-0005-0000-0000-0000C63E0000}"/>
    <cellStyle name="메모 36 3 4 2 2" xfId="33236" xr:uid="{00000000-0005-0000-0000-0000C73E0000}"/>
    <cellStyle name="메모 36 3 4 3" xfId="33235" xr:uid="{00000000-0005-0000-0000-0000C83E0000}"/>
    <cellStyle name="메모 36 3 5" xfId="8024" xr:uid="{00000000-0005-0000-0000-0000C93E0000}"/>
    <cellStyle name="메모 36 3 5 2" xfId="8025" xr:uid="{00000000-0005-0000-0000-0000CA3E0000}"/>
    <cellStyle name="메모 36 3 5 2 2" xfId="33238" xr:uid="{00000000-0005-0000-0000-0000CB3E0000}"/>
    <cellStyle name="메모 36 3 5 3" xfId="33237" xr:uid="{00000000-0005-0000-0000-0000CC3E0000}"/>
    <cellStyle name="메모 36 3 6" xfId="8026" xr:uid="{00000000-0005-0000-0000-0000CD3E0000}"/>
    <cellStyle name="메모 36 3 6 2" xfId="8027" xr:uid="{00000000-0005-0000-0000-0000CE3E0000}"/>
    <cellStyle name="메모 36 3 6 2 2" xfId="33240" xr:uid="{00000000-0005-0000-0000-0000CF3E0000}"/>
    <cellStyle name="메모 36 3 6 3" xfId="33239" xr:uid="{00000000-0005-0000-0000-0000D03E0000}"/>
    <cellStyle name="메모 36 3 7" xfId="8028" xr:uid="{00000000-0005-0000-0000-0000D13E0000}"/>
    <cellStyle name="메모 36 3 7 2" xfId="33241" xr:uid="{00000000-0005-0000-0000-0000D23E0000}"/>
    <cellStyle name="메모 36 3 8" xfId="33219" xr:uid="{00000000-0005-0000-0000-0000D33E0000}"/>
    <cellStyle name="메모 36 4" xfId="8029" xr:uid="{00000000-0005-0000-0000-0000D43E0000}"/>
    <cellStyle name="메모 36 4 2" xfId="8030" xr:uid="{00000000-0005-0000-0000-0000D53E0000}"/>
    <cellStyle name="메모 36 4 2 2" xfId="8031" xr:uid="{00000000-0005-0000-0000-0000D63E0000}"/>
    <cellStyle name="메모 36 4 2 2 2" xfId="33244" xr:uid="{00000000-0005-0000-0000-0000D73E0000}"/>
    <cellStyle name="메모 36 4 2 3" xfId="8032" xr:uid="{00000000-0005-0000-0000-0000D83E0000}"/>
    <cellStyle name="메모 36 4 2 3 2" xfId="33245" xr:uid="{00000000-0005-0000-0000-0000D93E0000}"/>
    <cellStyle name="메모 36 4 2 4" xfId="8033" xr:uid="{00000000-0005-0000-0000-0000DA3E0000}"/>
    <cellStyle name="메모 36 4 2 4 2" xfId="33246" xr:uid="{00000000-0005-0000-0000-0000DB3E0000}"/>
    <cellStyle name="메모 36 4 2 5" xfId="8034" xr:uid="{00000000-0005-0000-0000-0000DC3E0000}"/>
    <cellStyle name="메모 36 4 2 5 2" xfId="33247" xr:uid="{00000000-0005-0000-0000-0000DD3E0000}"/>
    <cellStyle name="메모 36 4 2 6" xfId="33243" xr:uid="{00000000-0005-0000-0000-0000DE3E0000}"/>
    <cellStyle name="메모 36 4 3" xfId="8035" xr:uid="{00000000-0005-0000-0000-0000DF3E0000}"/>
    <cellStyle name="메모 36 4 3 2" xfId="33248" xr:uid="{00000000-0005-0000-0000-0000E03E0000}"/>
    <cellStyle name="메모 36 4 4" xfId="8036" xr:uid="{00000000-0005-0000-0000-0000E13E0000}"/>
    <cellStyle name="메모 36 4 4 2" xfId="33249" xr:uid="{00000000-0005-0000-0000-0000E23E0000}"/>
    <cellStyle name="메모 36 4 5" xfId="8037" xr:uid="{00000000-0005-0000-0000-0000E33E0000}"/>
    <cellStyle name="메모 36 4 5 2" xfId="33250" xr:uid="{00000000-0005-0000-0000-0000E43E0000}"/>
    <cellStyle name="메모 36 4 6" xfId="8038" xr:uid="{00000000-0005-0000-0000-0000E53E0000}"/>
    <cellStyle name="메모 36 4 6 2" xfId="33251" xr:uid="{00000000-0005-0000-0000-0000E63E0000}"/>
    <cellStyle name="메모 36 4 7" xfId="33242" xr:uid="{00000000-0005-0000-0000-0000E73E0000}"/>
    <cellStyle name="메모 36 5" xfId="8039" xr:uid="{00000000-0005-0000-0000-0000E83E0000}"/>
    <cellStyle name="메모 36 5 2" xfId="8040" xr:uid="{00000000-0005-0000-0000-0000E93E0000}"/>
    <cellStyle name="메모 36 5 2 2" xfId="8041" xr:uid="{00000000-0005-0000-0000-0000EA3E0000}"/>
    <cellStyle name="메모 36 5 2 2 2" xfId="33254" xr:uid="{00000000-0005-0000-0000-0000EB3E0000}"/>
    <cellStyle name="메모 36 5 2 3" xfId="8042" xr:uid="{00000000-0005-0000-0000-0000EC3E0000}"/>
    <cellStyle name="메모 36 5 2 3 2" xfId="33255" xr:uid="{00000000-0005-0000-0000-0000ED3E0000}"/>
    <cellStyle name="메모 36 5 2 4" xfId="8043" xr:uid="{00000000-0005-0000-0000-0000EE3E0000}"/>
    <cellStyle name="메모 36 5 2 4 2" xfId="33256" xr:uid="{00000000-0005-0000-0000-0000EF3E0000}"/>
    <cellStyle name="메모 36 5 2 5" xfId="8044" xr:uid="{00000000-0005-0000-0000-0000F03E0000}"/>
    <cellStyle name="메모 36 5 2 5 2" xfId="33257" xr:uid="{00000000-0005-0000-0000-0000F13E0000}"/>
    <cellStyle name="메모 36 5 2 6" xfId="33253" xr:uid="{00000000-0005-0000-0000-0000F23E0000}"/>
    <cellStyle name="메모 36 5 3" xfId="8045" xr:uid="{00000000-0005-0000-0000-0000F33E0000}"/>
    <cellStyle name="메모 36 5 3 2" xfId="33258" xr:uid="{00000000-0005-0000-0000-0000F43E0000}"/>
    <cellStyle name="메모 36 5 4" xfId="8046" xr:uid="{00000000-0005-0000-0000-0000F53E0000}"/>
    <cellStyle name="메모 36 5 4 2" xfId="33259" xr:uid="{00000000-0005-0000-0000-0000F63E0000}"/>
    <cellStyle name="메모 36 5 5" xfId="8047" xr:uid="{00000000-0005-0000-0000-0000F73E0000}"/>
    <cellStyle name="메모 36 5 5 2" xfId="33260" xr:uid="{00000000-0005-0000-0000-0000F83E0000}"/>
    <cellStyle name="메모 36 5 6" xfId="8048" xr:uid="{00000000-0005-0000-0000-0000F93E0000}"/>
    <cellStyle name="메모 36 5 6 2" xfId="33261" xr:uid="{00000000-0005-0000-0000-0000FA3E0000}"/>
    <cellStyle name="메모 36 5 7" xfId="33252" xr:uid="{00000000-0005-0000-0000-0000FB3E0000}"/>
    <cellStyle name="메모 36 6" xfId="8049" xr:uid="{00000000-0005-0000-0000-0000FC3E0000}"/>
    <cellStyle name="메모 36 6 2" xfId="8050" xr:uid="{00000000-0005-0000-0000-0000FD3E0000}"/>
    <cellStyle name="메모 36 6 2 2" xfId="8051" xr:uid="{00000000-0005-0000-0000-0000FE3E0000}"/>
    <cellStyle name="메모 36 6 2 2 2" xfId="33264" xr:uid="{00000000-0005-0000-0000-0000FF3E0000}"/>
    <cellStyle name="메모 36 6 2 3" xfId="8052" xr:uid="{00000000-0005-0000-0000-0000003F0000}"/>
    <cellStyle name="메모 36 6 2 3 2" xfId="33265" xr:uid="{00000000-0005-0000-0000-0000013F0000}"/>
    <cellStyle name="메모 36 6 2 4" xfId="8053" xr:uid="{00000000-0005-0000-0000-0000023F0000}"/>
    <cellStyle name="메모 36 6 2 4 2" xfId="33266" xr:uid="{00000000-0005-0000-0000-0000033F0000}"/>
    <cellStyle name="메모 36 6 2 5" xfId="8054" xr:uid="{00000000-0005-0000-0000-0000043F0000}"/>
    <cellStyle name="메모 36 6 2 5 2" xfId="33267" xr:uid="{00000000-0005-0000-0000-0000053F0000}"/>
    <cellStyle name="메모 36 6 2 6" xfId="33263" xr:uid="{00000000-0005-0000-0000-0000063F0000}"/>
    <cellStyle name="메모 36 6 3" xfId="8055" xr:uid="{00000000-0005-0000-0000-0000073F0000}"/>
    <cellStyle name="메모 36 6 3 2" xfId="33268" xr:uid="{00000000-0005-0000-0000-0000083F0000}"/>
    <cellStyle name="메모 36 6 4" xfId="8056" xr:uid="{00000000-0005-0000-0000-0000093F0000}"/>
    <cellStyle name="메모 36 6 4 2" xfId="33269" xr:uid="{00000000-0005-0000-0000-00000A3F0000}"/>
    <cellStyle name="메모 36 6 5" xfId="8057" xr:uid="{00000000-0005-0000-0000-00000B3F0000}"/>
    <cellStyle name="메모 36 6 5 2" xfId="33270" xr:uid="{00000000-0005-0000-0000-00000C3F0000}"/>
    <cellStyle name="메모 36 6 6" xfId="8058" xr:uid="{00000000-0005-0000-0000-00000D3F0000}"/>
    <cellStyle name="메모 36 6 6 2" xfId="33271" xr:uid="{00000000-0005-0000-0000-00000E3F0000}"/>
    <cellStyle name="메모 36 6 7" xfId="33262" xr:uid="{00000000-0005-0000-0000-00000F3F0000}"/>
    <cellStyle name="메모 36 7" xfId="8059" xr:uid="{00000000-0005-0000-0000-0000103F0000}"/>
    <cellStyle name="메모 36 7 2" xfId="8060" xr:uid="{00000000-0005-0000-0000-0000113F0000}"/>
    <cellStyle name="메모 36 7 2 2" xfId="8061" xr:uid="{00000000-0005-0000-0000-0000123F0000}"/>
    <cellStyle name="메모 36 7 2 2 2" xfId="33274" xr:uid="{00000000-0005-0000-0000-0000133F0000}"/>
    <cellStyle name="메모 36 7 2 3" xfId="8062" xr:uid="{00000000-0005-0000-0000-0000143F0000}"/>
    <cellStyle name="메모 36 7 2 3 2" xfId="33275" xr:uid="{00000000-0005-0000-0000-0000153F0000}"/>
    <cellStyle name="메모 36 7 2 4" xfId="8063" xr:uid="{00000000-0005-0000-0000-0000163F0000}"/>
    <cellStyle name="메모 36 7 2 4 2" xfId="33276" xr:uid="{00000000-0005-0000-0000-0000173F0000}"/>
    <cellStyle name="메모 36 7 2 5" xfId="8064" xr:uid="{00000000-0005-0000-0000-0000183F0000}"/>
    <cellStyle name="메모 36 7 2 5 2" xfId="33277" xr:uid="{00000000-0005-0000-0000-0000193F0000}"/>
    <cellStyle name="메모 36 7 2 6" xfId="33273" xr:uid="{00000000-0005-0000-0000-00001A3F0000}"/>
    <cellStyle name="메모 36 7 3" xfId="8065" xr:uid="{00000000-0005-0000-0000-00001B3F0000}"/>
    <cellStyle name="메모 36 7 3 2" xfId="33278" xr:uid="{00000000-0005-0000-0000-00001C3F0000}"/>
    <cellStyle name="메모 36 7 4" xfId="8066" xr:uid="{00000000-0005-0000-0000-00001D3F0000}"/>
    <cellStyle name="메모 36 7 4 2" xfId="33279" xr:uid="{00000000-0005-0000-0000-00001E3F0000}"/>
    <cellStyle name="메모 36 7 5" xfId="8067" xr:uid="{00000000-0005-0000-0000-00001F3F0000}"/>
    <cellStyle name="메모 36 7 5 2" xfId="33280" xr:uid="{00000000-0005-0000-0000-0000203F0000}"/>
    <cellStyle name="메모 36 7 6" xfId="8068" xr:uid="{00000000-0005-0000-0000-0000213F0000}"/>
    <cellStyle name="메모 36 7 6 2" xfId="33281" xr:uid="{00000000-0005-0000-0000-0000223F0000}"/>
    <cellStyle name="메모 36 7 7" xfId="33272" xr:uid="{00000000-0005-0000-0000-0000233F0000}"/>
    <cellStyle name="메모 36 8" xfId="8069" xr:uid="{00000000-0005-0000-0000-0000243F0000}"/>
    <cellStyle name="메모 36 8 2" xfId="8070" xr:uid="{00000000-0005-0000-0000-0000253F0000}"/>
    <cellStyle name="메모 36 8 2 2" xfId="8071" xr:uid="{00000000-0005-0000-0000-0000263F0000}"/>
    <cellStyle name="메모 36 8 2 2 2" xfId="33284" xr:uid="{00000000-0005-0000-0000-0000273F0000}"/>
    <cellStyle name="메모 36 8 2 3" xfId="8072" xr:uid="{00000000-0005-0000-0000-0000283F0000}"/>
    <cellStyle name="메모 36 8 2 3 2" xfId="33285" xr:uid="{00000000-0005-0000-0000-0000293F0000}"/>
    <cellStyle name="메모 36 8 2 4" xfId="8073" xr:uid="{00000000-0005-0000-0000-00002A3F0000}"/>
    <cellStyle name="메모 36 8 2 4 2" xfId="33286" xr:uid="{00000000-0005-0000-0000-00002B3F0000}"/>
    <cellStyle name="메모 36 8 2 5" xfId="8074" xr:uid="{00000000-0005-0000-0000-00002C3F0000}"/>
    <cellStyle name="메모 36 8 2 5 2" xfId="33287" xr:uid="{00000000-0005-0000-0000-00002D3F0000}"/>
    <cellStyle name="메모 36 8 2 6" xfId="33283" xr:uid="{00000000-0005-0000-0000-00002E3F0000}"/>
    <cellStyle name="메모 36 8 3" xfId="8075" xr:uid="{00000000-0005-0000-0000-00002F3F0000}"/>
    <cellStyle name="메모 36 8 3 2" xfId="33288" xr:uid="{00000000-0005-0000-0000-0000303F0000}"/>
    <cellStyle name="메모 36 8 4" xfId="8076" xr:uid="{00000000-0005-0000-0000-0000313F0000}"/>
    <cellStyle name="메모 36 8 4 2" xfId="33289" xr:uid="{00000000-0005-0000-0000-0000323F0000}"/>
    <cellStyle name="메모 36 8 5" xfId="8077" xr:uid="{00000000-0005-0000-0000-0000333F0000}"/>
    <cellStyle name="메모 36 8 5 2" xfId="33290" xr:uid="{00000000-0005-0000-0000-0000343F0000}"/>
    <cellStyle name="메모 36 8 6" xfId="8078" xr:uid="{00000000-0005-0000-0000-0000353F0000}"/>
    <cellStyle name="메모 36 8 6 2" xfId="33291" xr:uid="{00000000-0005-0000-0000-0000363F0000}"/>
    <cellStyle name="메모 36 8 7" xfId="33282" xr:uid="{00000000-0005-0000-0000-0000373F0000}"/>
    <cellStyle name="메모 36 9" xfId="8079" xr:uid="{00000000-0005-0000-0000-0000383F0000}"/>
    <cellStyle name="메모 36 9 2" xfId="8080" xr:uid="{00000000-0005-0000-0000-0000393F0000}"/>
    <cellStyle name="메모 36 9 2 2" xfId="33293" xr:uid="{00000000-0005-0000-0000-00003A3F0000}"/>
    <cellStyle name="메모 36 9 3" xfId="8081" xr:uid="{00000000-0005-0000-0000-00003B3F0000}"/>
    <cellStyle name="메모 36 9 3 2" xfId="33294" xr:uid="{00000000-0005-0000-0000-00003C3F0000}"/>
    <cellStyle name="메모 36 9 4" xfId="8082" xr:uid="{00000000-0005-0000-0000-00003D3F0000}"/>
    <cellStyle name="메모 36 9 4 2" xfId="33295" xr:uid="{00000000-0005-0000-0000-00003E3F0000}"/>
    <cellStyle name="메모 36 9 5" xfId="8083" xr:uid="{00000000-0005-0000-0000-00003F3F0000}"/>
    <cellStyle name="메모 36 9 5 2" xfId="33296" xr:uid="{00000000-0005-0000-0000-0000403F0000}"/>
    <cellStyle name="메모 36 9 6" xfId="33292" xr:uid="{00000000-0005-0000-0000-0000413F0000}"/>
    <cellStyle name="메모 37" xfId="8084" xr:uid="{00000000-0005-0000-0000-0000423F0000}"/>
    <cellStyle name="메모 37 10" xfId="8085" xr:uid="{00000000-0005-0000-0000-0000433F0000}"/>
    <cellStyle name="메모 37 10 2" xfId="8086" xr:uid="{00000000-0005-0000-0000-0000443F0000}"/>
    <cellStyle name="메모 37 10 2 2" xfId="33299" xr:uid="{00000000-0005-0000-0000-0000453F0000}"/>
    <cellStyle name="메모 37 10 3" xfId="33298" xr:uid="{00000000-0005-0000-0000-0000463F0000}"/>
    <cellStyle name="메모 37 11" xfId="8087" xr:uid="{00000000-0005-0000-0000-0000473F0000}"/>
    <cellStyle name="메모 37 11 2" xfId="8088" xr:uid="{00000000-0005-0000-0000-0000483F0000}"/>
    <cellStyle name="메모 37 11 2 2" xfId="33301" xr:uid="{00000000-0005-0000-0000-0000493F0000}"/>
    <cellStyle name="메모 37 11 3" xfId="33300" xr:uid="{00000000-0005-0000-0000-00004A3F0000}"/>
    <cellStyle name="메모 37 12" xfId="8089" xr:uid="{00000000-0005-0000-0000-00004B3F0000}"/>
    <cellStyle name="메모 37 12 2" xfId="8090" xr:uid="{00000000-0005-0000-0000-00004C3F0000}"/>
    <cellStyle name="메모 37 12 2 2" xfId="33303" xr:uid="{00000000-0005-0000-0000-00004D3F0000}"/>
    <cellStyle name="메모 37 12 3" xfId="33302" xr:uid="{00000000-0005-0000-0000-00004E3F0000}"/>
    <cellStyle name="메모 37 13" xfId="8091" xr:uid="{00000000-0005-0000-0000-00004F3F0000}"/>
    <cellStyle name="메모 37 13 2" xfId="33304" xr:uid="{00000000-0005-0000-0000-0000503F0000}"/>
    <cellStyle name="메모 37 14" xfId="33297" xr:uid="{00000000-0005-0000-0000-0000513F0000}"/>
    <cellStyle name="메모 37 2" xfId="8092" xr:uid="{00000000-0005-0000-0000-0000523F0000}"/>
    <cellStyle name="메모 37 2 2" xfId="8093" xr:uid="{00000000-0005-0000-0000-0000533F0000}"/>
    <cellStyle name="메모 37 2 2 2" xfId="8094" xr:uid="{00000000-0005-0000-0000-0000543F0000}"/>
    <cellStyle name="메모 37 2 2 2 2" xfId="8095" xr:uid="{00000000-0005-0000-0000-0000553F0000}"/>
    <cellStyle name="메모 37 2 2 2 2 2" xfId="33308" xr:uid="{00000000-0005-0000-0000-0000563F0000}"/>
    <cellStyle name="메모 37 2 2 2 3" xfId="8096" xr:uid="{00000000-0005-0000-0000-0000573F0000}"/>
    <cellStyle name="메모 37 2 2 2 3 2" xfId="33309" xr:uid="{00000000-0005-0000-0000-0000583F0000}"/>
    <cellStyle name="메모 37 2 2 2 4" xfId="8097" xr:uid="{00000000-0005-0000-0000-0000593F0000}"/>
    <cellStyle name="메모 37 2 2 2 4 2" xfId="33310" xr:uid="{00000000-0005-0000-0000-00005A3F0000}"/>
    <cellStyle name="메모 37 2 2 2 5" xfId="8098" xr:uid="{00000000-0005-0000-0000-00005B3F0000}"/>
    <cellStyle name="메모 37 2 2 2 5 2" xfId="33311" xr:uid="{00000000-0005-0000-0000-00005C3F0000}"/>
    <cellStyle name="메모 37 2 2 2 6" xfId="33307" xr:uid="{00000000-0005-0000-0000-00005D3F0000}"/>
    <cellStyle name="메모 37 2 2 3" xfId="8099" xr:uid="{00000000-0005-0000-0000-00005E3F0000}"/>
    <cellStyle name="메모 37 2 2 3 2" xfId="33312" xr:uid="{00000000-0005-0000-0000-00005F3F0000}"/>
    <cellStyle name="메모 37 2 2 4" xfId="8100" xr:uid="{00000000-0005-0000-0000-0000603F0000}"/>
    <cellStyle name="메모 37 2 2 4 2" xfId="33313" xr:uid="{00000000-0005-0000-0000-0000613F0000}"/>
    <cellStyle name="메모 37 2 2 5" xfId="8101" xr:uid="{00000000-0005-0000-0000-0000623F0000}"/>
    <cellStyle name="메모 37 2 2 5 2" xfId="33314" xr:uid="{00000000-0005-0000-0000-0000633F0000}"/>
    <cellStyle name="메모 37 2 2 6" xfId="8102" xr:uid="{00000000-0005-0000-0000-0000643F0000}"/>
    <cellStyle name="메모 37 2 2 6 2" xfId="33315" xr:uid="{00000000-0005-0000-0000-0000653F0000}"/>
    <cellStyle name="메모 37 2 2 7" xfId="33306" xr:uid="{00000000-0005-0000-0000-0000663F0000}"/>
    <cellStyle name="메모 37 2 3" xfId="8103" xr:uid="{00000000-0005-0000-0000-0000673F0000}"/>
    <cellStyle name="메모 37 2 3 2" xfId="8104" xr:uid="{00000000-0005-0000-0000-0000683F0000}"/>
    <cellStyle name="메모 37 2 3 2 2" xfId="33317" xr:uid="{00000000-0005-0000-0000-0000693F0000}"/>
    <cellStyle name="메모 37 2 3 3" xfId="8105" xr:uid="{00000000-0005-0000-0000-00006A3F0000}"/>
    <cellStyle name="메모 37 2 3 3 2" xfId="33318" xr:uid="{00000000-0005-0000-0000-00006B3F0000}"/>
    <cellStyle name="메모 37 2 3 4" xfId="8106" xr:uid="{00000000-0005-0000-0000-00006C3F0000}"/>
    <cellStyle name="메모 37 2 3 4 2" xfId="33319" xr:uid="{00000000-0005-0000-0000-00006D3F0000}"/>
    <cellStyle name="메모 37 2 3 5" xfId="8107" xr:uid="{00000000-0005-0000-0000-00006E3F0000}"/>
    <cellStyle name="메모 37 2 3 5 2" xfId="33320" xr:uid="{00000000-0005-0000-0000-00006F3F0000}"/>
    <cellStyle name="메모 37 2 3 6" xfId="33316" xr:uid="{00000000-0005-0000-0000-0000703F0000}"/>
    <cellStyle name="메모 37 2 4" xfId="8108" xr:uid="{00000000-0005-0000-0000-0000713F0000}"/>
    <cellStyle name="메모 37 2 4 2" xfId="8109" xr:uid="{00000000-0005-0000-0000-0000723F0000}"/>
    <cellStyle name="메모 37 2 4 2 2" xfId="33322" xr:uid="{00000000-0005-0000-0000-0000733F0000}"/>
    <cellStyle name="메모 37 2 4 3" xfId="33321" xr:uid="{00000000-0005-0000-0000-0000743F0000}"/>
    <cellStyle name="메모 37 2 5" xfId="8110" xr:uid="{00000000-0005-0000-0000-0000753F0000}"/>
    <cellStyle name="메모 37 2 5 2" xfId="8111" xr:uid="{00000000-0005-0000-0000-0000763F0000}"/>
    <cellStyle name="메모 37 2 5 2 2" xfId="33324" xr:uid="{00000000-0005-0000-0000-0000773F0000}"/>
    <cellStyle name="메모 37 2 5 3" xfId="33323" xr:uid="{00000000-0005-0000-0000-0000783F0000}"/>
    <cellStyle name="메모 37 2 6" xfId="8112" xr:uid="{00000000-0005-0000-0000-0000793F0000}"/>
    <cellStyle name="메모 37 2 6 2" xfId="8113" xr:uid="{00000000-0005-0000-0000-00007A3F0000}"/>
    <cellStyle name="메모 37 2 6 2 2" xfId="33326" xr:uid="{00000000-0005-0000-0000-00007B3F0000}"/>
    <cellStyle name="메모 37 2 6 3" xfId="33325" xr:uid="{00000000-0005-0000-0000-00007C3F0000}"/>
    <cellStyle name="메모 37 2 7" xfId="8114" xr:uid="{00000000-0005-0000-0000-00007D3F0000}"/>
    <cellStyle name="메모 37 2 7 2" xfId="33327" xr:uid="{00000000-0005-0000-0000-00007E3F0000}"/>
    <cellStyle name="메모 37 2 8" xfId="33305" xr:uid="{00000000-0005-0000-0000-00007F3F0000}"/>
    <cellStyle name="메모 37 3" xfId="8115" xr:uid="{00000000-0005-0000-0000-0000803F0000}"/>
    <cellStyle name="메모 37 3 2" xfId="8116" xr:uid="{00000000-0005-0000-0000-0000813F0000}"/>
    <cellStyle name="메모 37 3 2 2" xfId="8117" xr:uid="{00000000-0005-0000-0000-0000823F0000}"/>
    <cellStyle name="메모 37 3 2 2 2" xfId="8118" xr:uid="{00000000-0005-0000-0000-0000833F0000}"/>
    <cellStyle name="메모 37 3 2 2 2 2" xfId="33331" xr:uid="{00000000-0005-0000-0000-0000843F0000}"/>
    <cellStyle name="메모 37 3 2 2 3" xfId="8119" xr:uid="{00000000-0005-0000-0000-0000853F0000}"/>
    <cellStyle name="메모 37 3 2 2 3 2" xfId="33332" xr:uid="{00000000-0005-0000-0000-0000863F0000}"/>
    <cellStyle name="메모 37 3 2 2 4" xfId="8120" xr:uid="{00000000-0005-0000-0000-0000873F0000}"/>
    <cellStyle name="메모 37 3 2 2 4 2" xfId="33333" xr:uid="{00000000-0005-0000-0000-0000883F0000}"/>
    <cellStyle name="메모 37 3 2 2 5" xfId="8121" xr:uid="{00000000-0005-0000-0000-0000893F0000}"/>
    <cellStyle name="메모 37 3 2 2 5 2" xfId="33334" xr:uid="{00000000-0005-0000-0000-00008A3F0000}"/>
    <cellStyle name="메모 37 3 2 2 6" xfId="33330" xr:uid="{00000000-0005-0000-0000-00008B3F0000}"/>
    <cellStyle name="메모 37 3 2 3" xfId="8122" xr:uid="{00000000-0005-0000-0000-00008C3F0000}"/>
    <cellStyle name="메모 37 3 2 3 2" xfId="33335" xr:uid="{00000000-0005-0000-0000-00008D3F0000}"/>
    <cellStyle name="메모 37 3 2 4" xfId="8123" xr:uid="{00000000-0005-0000-0000-00008E3F0000}"/>
    <cellStyle name="메모 37 3 2 4 2" xfId="33336" xr:uid="{00000000-0005-0000-0000-00008F3F0000}"/>
    <cellStyle name="메모 37 3 2 5" xfId="8124" xr:uid="{00000000-0005-0000-0000-0000903F0000}"/>
    <cellStyle name="메모 37 3 2 5 2" xfId="33337" xr:uid="{00000000-0005-0000-0000-0000913F0000}"/>
    <cellStyle name="메모 37 3 2 6" xfId="8125" xr:uid="{00000000-0005-0000-0000-0000923F0000}"/>
    <cellStyle name="메모 37 3 2 6 2" xfId="33338" xr:uid="{00000000-0005-0000-0000-0000933F0000}"/>
    <cellStyle name="메모 37 3 2 7" xfId="33329" xr:uid="{00000000-0005-0000-0000-0000943F0000}"/>
    <cellStyle name="메모 37 3 3" xfId="8126" xr:uid="{00000000-0005-0000-0000-0000953F0000}"/>
    <cellStyle name="메모 37 3 3 2" xfId="8127" xr:uid="{00000000-0005-0000-0000-0000963F0000}"/>
    <cellStyle name="메모 37 3 3 2 2" xfId="33340" xr:uid="{00000000-0005-0000-0000-0000973F0000}"/>
    <cellStyle name="메모 37 3 3 3" xfId="8128" xr:uid="{00000000-0005-0000-0000-0000983F0000}"/>
    <cellStyle name="메모 37 3 3 3 2" xfId="33341" xr:uid="{00000000-0005-0000-0000-0000993F0000}"/>
    <cellStyle name="메모 37 3 3 4" xfId="8129" xr:uid="{00000000-0005-0000-0000-00009A3F0000}"/>
    <cellStyle name="메모 37 3 3 4 2" xfId="33342" xr:uid="{00000000-0005-0000-0000-00009B3F0000}"/>
    <cellStyle name="메모 37 3 3 5" xfId="8130" xr:uid="{00000000-0005-0000-0000-00009C3F0000}"/>
    <cellStyle name="메모 37 3 3 5 2" xfId="33343" xr:uid="{00000000-0005-0000-0000-00009D3F0000}"/>
    <cellStyle name="메모 37 3 3 6" xfId="33339" xr:uid="{00000000-0005-0000-0000-00009E3F0000}"/>
    <cellStyle name="메모 37 3 4" xfId="8131" xr:uid="{00000000-0005-0000-0000-00009F3F0000}"/>
    <cellStyle name="메모 37 3 4 2" xfId="8132" xr:uid="{00000000-0005-0000-0000-0000A03F0000}"/>
    <cellStyle name="메모 37 3 4 2 2" xfId="33345" xr:uid="{00000000-0005-0000-0000-0000A13F0000}"/>
    <cellStyle name="메모 37 3 4 3" xfId="33344" xr:uid="{00000000-0005-0000-0000-0000A23F0000}"/>
    <cellStyle name="메모 37 3 5" xfId="8133" xr:uid="{00000000-0005-0000-0000-0000A33F0000}"/>
    <cellStyle name="메모 37 3 5 2" xfId="8134" xr:uid="{00000000-0005-0000-0000-0000A43F0000}"/>
    <cellStyle name="메모 37 3 5 2 2" xfId="33347" xr:uid="{00000000-0005-0000-0000-0000A53F0000}"/>
    <cellStyle name="메모 37 3 5 3" xfId="33346" xr:uid="{00000000-0005-0000-0000-0000A63F0000}"/>
    <cellStyle name="메모 37 3 6" xfId="8135" xr:uid="{00000000-0005-0000-0000-0000A73F0000}"/>
    <cellStyle name="메모 37 3 6 2" xfId="8136" xr:uid="{00000000-0005-0000-0000-0000A83F0000}"/>
    <cellStyle name="메모 37 3 6 2 2" xfId="33349" xr:uid="{00000000-0005-0000-0000-0000A93F0000}"/>
    <cellStyle name="메모 37 3 6 3" xfId="33348" xr:uid="{00000000-0005-0000-0000-0000AA3F0000}"/>
    <cellStyle name="메모 37 3 7" xfId="8137" xr:uid="{00000000-0005-0000-0000-0000AB3F0000}"/>
    <cellStyle name="메모 37 3 7 2" xfId="33350" xr:uid="{00000000-0005-0000-0000-0000AC3F0000}"/>
    <cellStyle name="메모 37 3 8" xfId="33328" xr:uid="{00000000-0005-0000-0000-0000AD3F0000}"/>
    <cellStyle name="메모 37 4" xfId="8138" xr:uid="{00000000-0005-0000-0000-0000AE3F0000}"/>
    <cellStyle name="메모 37 4 2" xfId="8139" xr:uid="{00000000-0005-0000-0000-0000AF3F0000}"/>
    <cellStyle name="메모 37 4 2 2" xfId="8140" xr:uid="{00000000-0005-0000-0000-0000B03F0000}"/>
    <cellStyle name="메모 37 4 2 2 2" xfId="33353" xr:uid="{00000000-0005-0000-0000-0000B13F0000}"/>
    <cellStyle name="메모 37 4 2 3" xfId="8141" xr:uid="{00000000-0005-0000-0000-0000B23F0000}"/>
    <cellStyle name="메모 37 4 2 3 2" xfId="33354" xr:uid="{00000000-0005-0000-0000-0000B33F0000}"/>
    <cellStyle name="메모 37 4 2 4" xfId="8142" xr:uid="{00000000-0005-0000-0000-0000B43F0000}"/>
    <cellStyle name="메모 37 4 2 4 2" xfId="33355" xr:uid="{00000000-0005-0000-0000-0000B53F0000}"/>
    <cellStyle name="메모 37 4 2 5" xfId="8143" xr:uid="{00000000-0005-0000-0000-0000B63F0000}"/>
    <cellStyle name="메모 37 4 2 5 2" xfId="33356" xr:uid="{00000000-0005-0000-0000-0000B73F0000}"/>
    <cellStyle name="메모 37 4 2 6" xfId="33352" xr:uid="{00000000-0005-0000-0000-0000B83F0000}"/>
    <cellStyle name="메모 37 4 3" xfId="8144" xr:uid="{00000000-0005-0000-0000-0000B93F0000}"/>
    <cellStyle name="메모 37 4 3 2" xfId="33357" xr:uid="{00000000-0005-0000-0000-0000BA3F0000}"/>
    <cellStyle name="메모 37 4 4" xfId="8145" xr:uid="{00000000-0005-0000-0000-0000BB3F0000}"/>
    <cellStyle name="메모 37 4 4 2" xfId="33358" xr:uid="{00000000-0005-0000-0000-0000BC3F0000}"/>
    <cellStyle name="메모 37 4 5" xfId="8146" xr:uid="{00000000-0005-0000-0000-0000BD3F0000}"/>
    <cellStyle name="메모 37 4 5 2" xfId="33359" xr:uid="{00000000-0005-0000-0000-0000BE3F0000}"/>
    <cellStyle name="메모 37 4 6" xfId="8147" xr:uid="{00000000-0005-0000-0000-0000BF3F0000}"/>
    <cellStyle name="메모 37 4 6 2" xfId="33360" xr:uid="{00000000-0005-0000-0000-0000C03F0000}"/>
    <cellStyle name="메모 37 4 7" xfId="33351" xr:uid="{00000000-0005-0000-0000-0000C13F0000}"/>
    <cellStyle name="메모 37 5" xfId="8148" xr:uid="{00000000-0005-0000-0000-0000C23F0000}"/>
    <cellStyle name="메모 37 5 2" xfId="8149" xr:uid="{00000000-0005-0000-0000-0000C33F0000}"/>
    <cellStyle name="메모 37 5 2 2" xfId="8150" xr:uid="{00000000-0005-0000-0000-0000C43F0000}"/>
    <cellStyle name="메모 37 5 2 2 2" xfId="33363" xr:uid="{00000000-0005-0000-0000-0000C53F0000}"/>
    <cellStyle name="메모 37 5 2 3" xfId="8151" xr:uid="{00000000-0005-0000-0000-0000C63F0000}"/>
    <cellStyle name="메모 37 5 2 3 2" xfId="33364" xr:uid="{00000000-0005-0000-0000-0000C73F0000}"/>
    <cellStyle name="메모 37 5 2 4" xfId="8152" xr:uid="{00000000-0005-0000-0000-0000C83F0000}"/>
    <cellStyle name="메모 37 5 2 4 2" xfId="33365" xr:uid="{00000000-0005-0000-0000-0000C93F0000}"/>
    <cellStyle name="메모 37 5 2 5" xfId="8153" xr:uid="{00000000-0005-0000-0000-0000CA3F0000}"/>
    <cellStyle name="메모 37 5 2 5 2" xfId="33366" xr:uid="{00000000-0005-0000-0000-0000CB3F0000}"/>
    <cellStyle name="메모 37 5 2 6" xfId="33362" xr:uid="{00000000-0005-0000-0000-0000CC3F0000}"/>
    <cellStyle name="메모 37 5 3" xfId="8154" xr:uid="{00000000-0005-0000-0000-0000CD3F0000}"/>
    <cellStyle name="메모 37 5 3 2" xfId="33367" xr:uid="{00000000-0005-0000-0000-0000CE3F0000}"/>
    <cellStyle name="메모 37 5 4" xfId="8155" xr:uid="{00000000-0005-0000-0000-0000CF3F0000}"/>
    <cellStyle name="메모 37 5 4 2" xfId="33368" xr:uid="{00000000-0005-0000-0000-0000D03F0000}"/>
    <cellStyle name="메모 37 5 5" xfId="8156" xr:uid="{00000000-0005-0000-0000-0000D13F0000}"/>
    <cellStyle name="메모 37 5 5 2" xfId="33369" xr:uid="{00000000-0005-0000-0000-0000D23F0000}"/>
    <cellStyle name="메모 37 5 6" xfId="8157" xr:uid="{00000000-0005-0000-0000-0000D33F0000}"/>
    <cellStyle name="메모 37 5 6 2" xfId="33370" xr:uid="{00000000-0005-0000-0000-0000D43F0000}"/>
    <cellStyle name="메모 37 5 7" xfId="33361" xr:uid="{00000000-0005-0000-0000-0000D53F0000}"/>
    <cellStyle name="메모 37 6" xfId="8158" xr:uid="{00000000-0005-0000-0000-0000D63F0000}"/>
    <cellStyle name="메모 37 6 2" xfId="8159" xr:uid="{00000000-0005-0000-0000-0000D73F0000}"/>
    <cellStyle name="메모 37 6 2 2" xfId="8160" xr:uid="{00000000-0005-0000-0000-0000D83F0000}"/>
    <cellStyle name="메모 37 6 2 2 2" xfId="33373" xr:uid="{00000000-0005-0000-0000-0000D93F0000}"/>
    <cellStyle name="메모 37 6 2 3" xfId="8161" xr:uid="{00000000-0005-0000-0000-0000DA3F0000}"/>
    <cellStyle name="메모 37 6 2 3 2" xfId="33374" xr:uid="{00000000-0005-0000-0000-0000DB3F0000}"/>
    <cellStyle name="메모 37 6 2 4" xfId="8162" xr:uid="{00000000-0005-0000-0000-0000DC3F0000}"/>
    <cellStyle name="메모 37 6 2 4 2" xfId="33375" xr:uid="{00000000-0005-0000-0000-0000DD3F0000}"/>
    <cellStyle name="메모 37 6 2 5" xfId="8163" xr:uid="{00000000-0005-0000-0000-0000DE3F0000}"/>
    <cellStyle name="메모 37 6 2 5 2" xfId="33376" xr:uid="{00000000-0005-0000-0000-0000DF3F0000}"/>
    <cellStyle name="메모 37 6 2 6" xfId="33372" xr:uid="{00000000-0005-0000-0000-0000E03F0000}"/>
    <cellStyle name="메모 37 6 3" xfId="8164" xr:uid="{00000000-0005-0000-0000-0000E13F0000}"/>
    <cellStyle name="메모 37 6 3 2" xfId="33377" xr:uid="{00000000-0005-0000-0000-0000E23F0000}"/>
    <cellStyle name="메모 37 6 4" xfId="8165" xr:uid="{00000000-0005-0000-0000-0000E33F0000}"/>
    <cellStyle name="메모 37 6 4 2" xfId="33378" xr:uid="{00000000-0005-0000-0000-0000E43F0000}"/>
    <cellStyle name="메모 37 6 5" xfId="8166" xr:uid="{00000000-0005-0000-0000-0000E53F0000}"/>
    <cellStyle name="메모 37 6 5 2" xfId="33379" xr:uid="{00000000-0005-0000-0000-0000E63F0000}"/>
    <cellStyle name="메모 37 6 6" xfId="8167" xr:uid="{00000000-0005-0000-0000-0000E73F0000}"/>
    <cellStyle name="메모 37 6 6 2" xfId="33380" xr:uid="{00000000-0005-0000-0000-0000E83F0000}"/>
    <cellStyle name="메모 37 6 7" xfId="33371" xr:uid="{00000000-0005-0000-0000-0000E93F0000}"/>
    <cellStyle name="메모 37 7" xfId="8168" xr:uid="{00000000-0005-0000-0000-0000EA3F0000}"/>
    <cellStyle name="메모 37 7 2" xfId="8169" xr:uid="{00000000-0005-0000-0000-0000EB3F0000}"/>
    <cellStyle name="메모 37 7 2 2" xfId="8170" xr:uid="{00000000-0005-0000-0000-0000EC3F0000}"/>
    <cellStyle name="메모 37 7 2 2 2" xfId="33383" xr:uid="{00000000-0005-0000-0000-0000ED3F0000}"/>
    <cellStyle name="메모 37 7 2 3" xfId="8171" xr:uid="{00000000-0005-0000-0000-0000EE3F0000}"/>
    <cellStyle name="메모 37 7 2 3 2" xfId="33384" xr:uid="{00000000-0005-0000-0000-0000EF3F0000}"/>
    <cellStyle name="메모 37 7 2 4" xfId="8172" xr:uid="{00000000-0005-0000-0000-0000F03F0000}"/>
    <cellStyle name="메모 37 7 2 4 2" xfId="33385" xr:uid="{00000000-0005-0000-0000-0000F13F0000}"/>
    <cellStyle name="메모 37 7 2 5" xfId="8173" xr:uid="{00000000-0005-0000-0000-0000F23F0000}"/>
    <cellStyle name="메모 37 7 2 5 2" xfId="33386" xr:uid="{00000000-0005-0000-0000-0000F33F0000}"/>
    <cellStyle name="메모 37 7 2 6" xfId="33382" xr:uid="{00000000-0005-0000-0000-0000F43F0000}"/>
    <cellStyle name="메모 37 7 3" xfId="8174" xr:uid="{00000000-0005-0000-0000-0000F53F0000}"/>
    <cellStyle name="메모 37 7 3 2" xfId="33387" xr:uid="{00000000-0005-0000-0000-0000F63F0000}"/>
    <cellStyle name="메모 37 7 4" xfId="8175" xr:uid="{00000000-0005-0000-0000-0000F73F0000}"/>
    <cellStyle name="메모 37 7 4 2" xfId="33388" xr:uid="{00000000-0005-0000-0000-0000F83F0000}"/>
    <cellStyle name="메모 37 7 5" xfId="8176" xr:uid="{00000000-0005-0000-0000-0000F93F0000}"/>
    <cellStyle name="메모 37 7 5 2" xfId="33389" xr:uid="{00000000-0005-0000-0000-0000FA3F0000}"/>
    <cellStyle name="메모 37 7 6" xfId="8177" xr:uid="{00000000-0005-0000-0000-0000FB3F0000}"/>
    <cellStyle name="메모 37 7 6 2" xfId="33390" xr:uid="{00000000-0005-0000-0000-0000FC3F0000}"/>
    <cellStyle name="메모 37 7 7" xfId="33381" xr:uid="{00000000-0005-0000-0000-0000FD3F0000}"/>
    <cellStyle name="메모 37 8" xfId="8178" xr:uid="{00000000-0005-0000-0000-0000FE3F0000}"/>
    <cellStyle name="메모 37 8 2" xfId="8179" xr:uid="{00000000-0005-0000-0000-0000FF3F0000}"/>
    <cellStyle name="메모 37 8 2 2" xfId="8180" xr:uid="{00000000-0005-0000-0000-000000400000}"/>
    <cellStyle name="메모 37 8 2 2 2" xfId="33393" xr:uid="{00000000-0005-0000-0000-000001400000}"/>
    <cellStyle name="메모 37 8 2 3" xfId="8181" xr:uid="{00000000-0005-0000-0000-000002400000}"/>
    <cellStyle name="메모 37 8 2 3 2" xfId="33394" xr:uid="{00000000-0005-0000-0000-000003400000}"/>
    <cellStyle name="메모 37 8 2 4" xfId="8182" xr:uid="{00000000-0005-0000-0000-000004400000}"/>
    <cellStyle name="메모 37 8 2 4 2" xfId="33395" xr:uid="{00000000-0005-0000-0000-000005400000}"/>
    <cellStyle name="메모 37 8 2 5" xfId="8183" xr:uid="{00000000-0005-0000-0000-000006400000}"/>
    <cellStyle name="메모 37 8 2 5 2" xfId="33396" xr:uid="{00000000-0005-0000-0000-000007400000}"/>
    <cellStyle name="메모 37 8 2 6" xfId="33392" xr:uid="{00000000-0005-0000-0000-000008400000}"/>
    <cellStyle name="메모 37 8 3" xfId="8184" xr:uid="{00000000-0005-0000-0000-000009400000}"/>
    <cellStyle name="메모 37 8 3 2" xfId="33397" xr:uid="{00000000-0005-0000-0000-00000A400000}"/>
    <cellStyle name="메모 37 8 4" xfId="8185" xr:uid="{00000000-0005-0000-0000-00000B400000}"/>
    <cellStyle name="메모 37 8 4 2" xfId="33398" xr:uid="{00000000-0005-0000-0000-00000C400000}"/>
    <cellStyle name="메모 37 8 5" xfId="8186" xr:uid="{00000000-0005-0000-0000-00000D400000}"/>
    <cellStyle name="메모 37 8 5 2" xfId="33399" xr:uid="{00000000-0005-0000-0000-00000E400000}"/>
    <cellStyle name="메모 37 8 6" xfId="8187" xr:uid="{00000000-0005-0000-0000-00000F400000}"/>
    <cellStyle name="메모 37 8 6 2" xfId="33400" xr:uid="{00000000-0005-0000-0000-000010400000}"/>
    <cellStyle name="메모 37 8 7" xfId="33391" xr:uid="{00000000-0005-0000-0000-000011400000}"/>
    <cellStyle name="메모 37 9" xfId="8188" xr:uid="{00000000-0005-0000-0000-000012400000}"/>
    <cellStyle name="메모 37 9 2" xfId="8189" xr:uid="{00000000-0005-0000-0000-000013400000}"/>
    <cellStyle name="메모 37 9 2 2" xfId="33402" xr:uid="{00000000-0005-0000-0000-000014400000}"/>
    <cellStyle name="메모 37 9 3" xfId="8190" xr:uid="{00000000-0005-0000-0000-000015400000}"/>
    <cellStyle name="메모 37 9 3 2" xfId="33403" xr:uid="{00000000-0005-0000-0000-000016400000}"/>
    <cellStyle name="메모 37 9 4" xfId="8191" xr:uid="{00000000-0005-0000-0000-000017400000}"/>
    <cellStyle name="메모 37 9 4 2" xfId="33404" xr:uid="{00000000-0005-0000-0000-000018400000}"/>
    <cellStyle name="메모 37 9 5" xfId="8192" xr:uid="{00000000-0005-0000-0000-000019400000}"/>
    <cellStyle name="메모 37 9 5 2" xfId="33405" xr:uid="{00000000-0005-0000-0000-00001A400000}"/>
    <cellStyle name="메모 37 9 6" xfId="33401" xr:uid="{00000000-0005-0000-0000-00001B400000}"/>
    <cellStyle name="메모 38" xfId="8193" xr:uid="{00000000-0005-0000-0000-00001C400000}"/>
    <cellStyle name="메모 38 10" xfId="8194" xr:uid="{00000000-0005-0000-0000-00001D400000}"/>
    <cellStyle name="메모 38 10 2" xfId="8195" xr:uid="{00000000-0005-0000-0000-00001E400000}"/>
    <cellStyle name="메모 38 10 2 2" xfId="33408" xr:uid="{00000000-0005-0000-0000-00001F400000}"/>
    <cellStyle name="메모 38 10 3" xfId="33407" xr:uid="{00000000-0005-0000-0000-000020400000}"/>
    <cellStyle name="메모 38 11" xfId="8196" xr:uid="{00000000-0005-0000-0000-000021400000}"/>
    <cellStyle name="메모 38 11 2" xfId="8197" xr:uid="{00000000-0005-0000-0000-000022400000}"/>
    <cellStyle name="메모 38 11 2 2" xfId="33410" xr:uid="{00000000-0005-0000-0000-000023400000}"/>
    <cellStyle name="메모 38 11 3" xfId="33409" xr:uid="{00000000-0005-0000-0000-000024400000}"/>
    <cellStyle name="메모 38 12" xfId="8198" xr:uid="{00000000-0005-0000-0000-000025400000}"/>
    <cellStyle name="메모 38 12 2" xfId="8199" xr:uid="{00000000-0005-0000-0000-000026400000}"/>
    <cellStyle name="메모 38 12 2 2" xfId="33412" xr:uid="{00000000-0005-0000-0000-000027400000}"/>
    <cellStyle name="메모 38 12 3" xfId="33411" xr:uid="{00000000-0005-0000-0000-000028400000}"/>
    <cellStyle name="메모 38 13" xfId="8200" xr:uid="{00000000-0005-0000-0000-000029400000}"/>
    <cellStyle name="메모 38 13 2" xfId="33413" xr:uid="{00000000-0005-0000-0000-00002A400000}"/>
    <cellStyle name="메모 38 14" xfId="33406" xr:uid="{00000000-0005-0000-0000-00002B400000}"/>
    <cellStyle name="메모 38 2" xfId="8201" xr:uid="{00000000-0005-0000-0000-00002C400000}"/>
    <cellStyle name="메모 38 2 2" xfId="8202" xr:uid="{00000000-0005-0000-0000-00002D400000}"/>
    <cellStyle name="메모 38 2 2 2" xfId="8203" xr:uid="{00000000-0005-0000-0000-00002E400000}"/>
    <cellStyle name="메모 38 2 2 2 2" xfId="8204" xr:uid="{00000000-0005-0000-0000-00002F400000}"/>
    <cellStyle name="메모 38 2 2 2 2 2" xfId="33417" xr:uid="{00000000-0005-0000-0000-000030400000}"/>
    <cellStyle name="메모 38 2 2 2 3" xfId="8205" xr:uid="{00000000-0005-0000-0000-000031400000}"/>
    <cellStyle name="메모 38 2 2 2 3 2" xfId="33418" xr:uid="{00000000-0005-0000-0000-000032400000}"/>
    <cellStyle name="메모 38 2 2 2 4" xfId="8206" xr:uid="{00000000-0005-0000-0000-000033400000}"/>
    <cellStyle name="메모 38 2 2 2 4 2" xfId="33419" xr:uid="{00000000-0005-0000-0000-000034400000}"/>
    <cellStyle name="메모 38 2 2 2 5" xfId="8207" xr:uid="{00000000-0005-0000-0000-000035400000}"/>
    <cellStyle name="메모 38 2 2 2 5 2" xfId="33420" xr:uid="{00000000-0005-0000-0000-000036400000}"/>
    <cellStyle name="메모 38 2 2 2 6" xfId="33416" xr:uid="{00000000-0005-0000-0000-000037400000}"/>
    <cellStyle name="메모 38 2 2 3" xfId="8208" xr:uid="{00000000-0005-0000-0000-000038400000}"/>
    <cellStyle name="메모 38 2 2 3 2" xfId="33421" xr:uid="{00000000-0005-0000-0000-000039400000}"/>
    <cellStyle name="메모 38 2 2 4" xfId="8209" xr:uid="{00000000-0005-0000-0000-00003A400000}"/>
    <cellStyle name="메모 38 2 2 4 2" xfId="33422" xr:uid="{00000000-0005-0000-0000-00003B400000}"/>
    <cellStyle name="메모 38 2 2 5" xfId="8210" xr:uid="{00000000-0005-0000-0000-00003C400000}"/>
    <cellStyle name="메모 38 2 2 5 2" xfId="33423" xr:uid="{00000000-0005-0000-0000-00003D400000}"/>
    <cellStyle name="메모 38 2 2 6" xfId="8211" xr:uid="{00000000-0005-0000-0000-00003E400000}"/>
    <cellStyle name="메모 38 2 2 6 2" xfId="33424" xr:uid="{00000000-0005-0000-0000-00003F400000}"/>
    <cellStyle name="메모 38 2 2 7" xfId="33415" xr:uid="{00000000-0005-0000-0000-000040400000}"/>
    <cellStyle name="메모 38 2 3" xfId="8212" xr:uid="{00000000-0005-0000-0000-000041400000}"/>
    <cellStyle name="메모 38 2 3 2" xfId="8213" xr:uid="{00000000-0005-0000-0000-000042400000}"/>
    <cellStyle name="메모 38 2 3 2 2" xfId="33426" xr:uid="{00000000-0005-0000-0000-000043400000}"/>
    <cellStyle name="메모 38 2 3 3" xfId="8214" xr:uid="{00000000-0005-0000-0000-000044400000}"/>
    <cellStyle name="메모 38 2 3 3 2" xfId="33427" xr:uid="{00000000-0005-0000-0000-000045400000}"/>
    <cellStyle name="메모 38 2 3 4" xfId="8215" xr:uid="{00000000-0005-0000-0000-000046400000}"/>
    <cellStyle name="메모 38 2 3 4 2" xfId="33428" xr:uid="{00000000-0005-0000-0000-000047400000}"/>
    <cellStyle name="메모 38 2 3 5" xfId="8216" xr:uid="{00000000-0005-0000-0000-000048400000}"/>
    <cellStyle name="메모 38 2 3 5 2" xfId="33429" xr:uid="{00000000-0005-0000-0000-000049400000}"/>
    <cellStyle name="메모 38 2 3 6" xfId="33425" xr:uid="{00000000-0005-0000-0000-00004A400000}"/>
    <cellStyle name="메모 38 2 4" xfId="8217" xr:uid="{00000000-0005-0000-0000-00004B400000}"/>
    <cellStyle name="메모 38 2 4 2" xfId="8218" xr:uid="{00000000-0005-0000-0000-00004C400000}"/>
    <cellStyle name="메모 38 2 4 2 2" xfId="33431" xr:uid="{00000000-0005-0000-0000-00004D400000}"/>
    <cellStyle name="메모 38 2 4 3" xfId="33430" xr:uid="{00000000-0005-0000-0000-00004E400000}"/>
    <cellStyle name="메모 38 2 5" xfId="8219" xr:uid="{00000000-0005-0000-0000-00004F400000}"/>
    <cellStyle name="메모 38 2 5 2" xfId="8220" xr:uid="{00000000-0005-0000-0000-000050400000}"/>
    <cellStyle name="메모 38 2 5 2 2" xfId="33433" xr:uid="{00000000-0005-0000-0000-000051400000}"/>
    <cellStyle name="메모 38 2 5 3" xfId="33432" xr:uid="{00000000-0005-0000-0000-000052400000}"/>
    <cellStyle name="메모 38 2 6" xfId="8221" xr:uid="{00000000-0005-0000-0000-000053400000}"/>
    <cellStyle name="메모 38 2 6 2" xfId="8222" xr:uid="{00000000-0005-0000-0000-000054400000}"/>
    <cellStyle name="메모 38 2 6 2 2" xfId="33435" xr:uid="{00000000-0005-0000-0000-000055400000}"/>
    <cellStyle name="메모 38 2 6 3" xfId="33434" xr:uid="{00000000-0005-0000-0000-000056400000}"/>
    <cellStyle name="메모 38 2 7" xfId="8223" xr:uid="{00000000-0005-0000-0000-000057400000}"/>
    <cellStyle name="메모 38 2 7 2" xfId="33436" xr:uid="{00000000-0005-0000-0000-000058400000}"/>
    <cellStyle name="메모 38 2 8" xfId="33414" xr:uid="{00000000-0005-0000-0000-000059400000}"/>
    <cellStyle name="메모 38 3" xfId="8224" xr:uid="{00000000-0005-0000-0000-00005A400000}"/>
    <cellStyle name="메모 38 3 2" xfId="8225" xr:uid="{00000000-0005-0000-0000-00005B400000}"/>
    <cellStyle name="메모 38 3 2 2" xfId="8226" xr:uid="{00000000-0005-0000-0000-00005C400000}"/>
    <cellStyle name="메모 38 3 2 2 2" xfId="8227" xr:uid="{00000000-0005-0000-0000-00005D400000}"/>
    <cellStyle name="메모 38 3 2 2 2 2" xfId="33440" xr:uid="{00000000-0005-0000-0000-00005E400000}"/>
    <cellStyle name="메모 38 3 2 2 3" xfId="8228" xr:uid="{00000000-0005-0000-0000-00005F400000}"/>
    <cellStyle name="메모 38 3 2 2 3 2" xfId="33441" xr:uid="{00000000-0005-0000-0000-000060400000}"/>
    <cellStyle name="메모 38 3 2 2 4" xfId="8229" xr:uid="{00000000-0005-0000-0000-000061400000}"/>
    <cellStyle name="메모 38 3 2 2 4 2" xfId="33442" xr:uid="{00000000-0005-0000-0000-000062400000}"/>
    <cellStyle name="메모 38 3 2 2 5" xfId="8230" xr:uid="{00000000-0005-0000-0000-000063400000}"/>
    <cellStyle name="메모 38 3 2 2 5 2" xfId="33443" xr:uid="{00000000-0005-0000-0000-000064400000}"/>
    <cellStyle name="메모 38 3 2 2 6" xfId="33439" xr:uid="{00000000-0005-0000-0000-000065400000}"/>
    <cellStyle name="메모 38 3 2 3" xfId="8231" xr:uid="{00000000-0005-0000-0000-000066400000}"/>
    <cellStyle name="메모 38 3 2 3 2" xfId="33444" xr:uid="{00000000-0005-0000-0000-000067400000}"/>
    <cellStyle name="메모 38 3 2 4" xfId="8232" xr:uid="{00000000-0005-0000-0000-000068400000}"/>
    <cellStyle name="메모 38 3 2 4 2" xfId="33445" xr:uid="{00000000-0005-0000-0000-000069400000}"/>
    <cellStyle name="메모 38 3 2 5" xfId="8233" xr:uid="{00000000-0005-0000-0000-00006A400000}"/>
    <cellStyle name="메모 38 3 2 5 2" xfId="33446" xr:uid="{00000000-0005-0000-0000-00006B400000}"/>
    <cellStyle name="메모 38 3 2 6" xfId="8234" xr:uid="{00000000-0005-0000-0000-00006C400000}"/>
    <cellStyle name="메모 38 3 2 6 2" xfId="33447" xr:uid="{00000000-0005-0000-0000-00006D400000}"/>
    <cellStyle name="메모 38 3 2 7" xfId="33438" xr:uid="{00000000-0005-0000-0000-00006E400000}"/>
    <cellStyle name="메모 38 3 3" xfId="8235" xr:uid="{00000000-0005-0000-0000-00006F400000}"/>
    <cellStyle name="메모 38 3 3 2" xfId="8236" xr:uid="{00000000-0005-0000-0000-000070400000}"/>
    <cellStyle name="메모 38 3 3 2 2" xfId="33449" xr:uid="{00000000-0005-0000-0000-000071400000}"/>
    <cellStyle name="메모 38 3 3 3" xfId="8237" xr:uid="{00000000-0005-0000-0000-000072400000}"/>
    <cellStyle name="메모 38 3 3 3 2" xfId="33450" xr:uid="{00000000-0005-0000-0000-000073400000}"/>
    <cellStyle name="메모 38 3 3 4" xfId="8238" xr:uid="{00000000-0005-0000-0000-000074400000}"/>
    <cellStyle name="메모 38 3 3 4 2" xfId="33451" xr:uid="{00000000-0005-0000-0000-000075400000}"/>
    <cellStyle name="메모 38 3 3 5" xfId="8239" xr:uid="{00000000-0005-0000-0000-000076400000}"/>
    <cellStyle name="메모 38 3 3 5 2" xfId="33452" xr:uid="{00000000-0005-0000-0000-000077400000}"/>
    <cellStyle name="메모 38 3 3 6" xfId="33448" xr:uid="{00000000-0005-0000-0000-000078400000}"/>
    <cellStyle name="메모 38 3 4" xfId="8240" xr:uid="{00000000-0005-0000-0000-000079400000}"/>
    <cellStyle name="메모 38 3 4 2" xfId="8241" xr:uid="{00000000-0005-0000-0000-00007A400000}"/>
    <cellStyle name="메모 38 3 4 2 2" xfId="33454" xr:uid="{00000000-0005-0000-0000-00007B400000}"/>
    <cellStyle name="메모 38 3 4 3" xfId="33453" xr:uid="{00000000-0005-0000-0000-00007C400000}"/>
    <cellStyle name="메모 38 3 5" xfId="8242" xr:uid="{00000000-0005-0000-0000-00007D400000}"/>
    <cellStyle name="메모 38 3 5 2" xfId="8243" xr:uid="{00000000-0005-0000-0000-00007E400000}"/>
    <cellStyle name="메모 38 3 5 2 2" xfId="33456" xr:uid="{00000000-0005-0000-0000-00007F400000}"/>
    <cellStyle name="메모 38 3 5 3" xfId="33455" xr:uid="{00000000-0005-0000-0000-000080400000}"/>
    <cellStyle name="메모 38 3 6" xfId="8244" xr:uid="{00000000-0005-0000-0000-000081400000}"/>
    <cellStyle name="메모 38 3 6 2" xfId="8245" xr:uid="{00000000-0005-0000-0000-000082400000}"/>
    <cellStyle name="메모 38 3 6 2 2" xfId="33458" xr:uid="{00000000-0005-0000-0000-000083400000}"/>
    <cellStyle name="메모 38 3 6 3" xfId="33457" xr:uid="{00000000-0005-0000-0000-000084400000}"/>
    <cellStyle name="메모 38 3 7" xfId="8246" xr:uid="{00000000-0005-0000-0000-000085400000}"/>
    <cellStyle name="메모 38 3 7 2" xfId="33459" xr:uid="{00000000-0005-0000-0000-000086400000}"/>
    <cellStyle name="메모 38 3 8" xfId="33437" xr:uid="{00000000-0005-0000-0000-000087400000}"/>
    <cellStyle name="메모 38 4" xfId="8247" xr:uid="{00000000-0005-0000-0000-000088400000}"/>
    <cellStyle name="메모 38 4 2" xfId="8248" xr:uid="{00000000-0005-0000-0000-000089400000}"/>
    <cellStyle name="메모 38 4 2 2" xfId="8249" xr:uid="{00000000-0005-0000-0000-00008A400000}"/>
    <cellStyle name="메모 38 4 2 2 2" xfId="33462" xr:uid="{00000000-0005-0000-0000-00008B400000}"/>
    <cellStyle name="메모 38 4 2 3" xfId="8250" xr:uid="{00000000-0005-0000-0000-00008C400000}"/>
    <cellStyle name="메모 38 4 2 3 2" xfId="33463" xr:uid="{00000000-0005-0000-0000-00008D400000}"/>
    <cellStyle name="메모 38 4 2 4" xfId="8251" xr:uid="{00000000-0005-0000-0000-00008E400000}"/>
    <cellStyle name="메모 38 4 2 4 2" xfId="33464" xr:uid="{00000000-0005-0000-0000-00008F400000}"/>
    <cellStyle name="메모 38 4 2 5" xfId="8252" xr:uid="{00000000-0005-0000-0000-000090400000}"/>
    <cellStyle name="메모 38 4 2 5 2" xfId="33465" xr:uid="{00000000-0005-0000-0000-000091400000}"/>
    <cellStyle name="메모 38 4 2 6" xfId="33461" xr:uid="{00000000-0005-0000-0000-000092400000}"/>
    <cellStyle name="메모 38 4 3" xfId="8253" xr:uid="{00000000-0005-0000-0000-000093400000}"/>
    <cellStyle name="메모 38 4 3 2" xfId="33466" xr:uid="{00000000-0005-0000-0000-000094400000}"/>
    <cellStyle name="메모 38 4 4" xfId="8254" xr:uid="{00000000-0005-0000-0000-000095400000}"/>
    <cellStyle name="메모 38 4 4 2" xfId="33467" xr:uid="{00000000-0005-0000-0000-000096400000}"/>
    <cellStyle name="메모 38 4 5" xfId="8255" xr:uid="{00000000-0005-0000-0000-000097400000}"/>
    <cellStyle name="메모 38 4 5 2" xfId="33468" xr:uid="{00000000-0005-0000-0000-000098400000}"/>
    <cellStyle name="메모 38 4 6" xfId="8256" xr:uid="{00000000-0005-0000-0000-000099400000}"/>
    <cellStyle name="메모 38 4 6 2" xfId="33469" xr:uid="{00000000-0005-0000-0000-00009A400000}"/>
    <cellStyle name="메모 38 4 7" xfId="33460" xr:uid="{00000000-0005-0000-0000-00009B400000}"/>
    <cellStyle name="메모 38 5" xfId="8257" xr:uid="{00000000-0005-0000-0000-00009C400000}"/>
    <cellStyle name="메모 38 5 2" xfId="8258" xr:uid="{00000000-0005-0000-0000-00009D400000}"/>
    <cellStyle name="메모 38 5 2 2" xfId="8259" xr:uid="{00000000-0005-0000-0000-00009E400000}"/>
    <cellStyle name="메모 38 5 2 2 2" xfId="33472" xr:uid="{00000000-0005-0000-0000-00009F400000}"/>
    <cellStyle name="메모 38 5 2 3" xfId="8260" xr:uid="{00000000-0005-0000-0000-0000A0400000}"/>
    <cellStyle name="메모 38 5 2 3 2" xfId="33473" xr:uid="{00000000-0005-0000-0000-0000A1400000}"/>
    <cellStyle name="메모 38 5 2 4" xfId="8261" xr:uid="{00000000-0005-0000-0000-0000A2400000}"/>
    <cellStyle name="메모 38 5 2 4 2" xfId="33474" xr:uid="{00000000-0005-0000-0000-0000A3400000}"/>
    <cellStyle name="메모 38 5 2 5" xfId="8262" xr:uid="{00000000-0005-0000-0000-0000A4400000}"/>
    <cellStyle name="메모 38 5 2 5 2" xfId="33475" xr:uid="{00000000-0005-0000-0000-0000A5400000}"/>
    <cellStyle name="메모 38 5 2 6" xfId="33471" xr:uid="{00000000-0005-0000-0000-0000A6400000}"/>
    <cellStyle name="메모 38 5 3" xfId="8263" xr:uid="{00000000-0005-0000-0000-0000A7400000}"/>
    <cellStyle name="메모 38 5 3 2" xfId="33476" xr:uid="{00000000-0005-0000-0000-0000A8400000}"/>
    <cellStyle name="메모 38 5 4" xfId="8264" xr:uid="{00000000-0005-0000-0000-0000A9400000}"/>
    <cellStyle name="메모 38 5 4 2" xfId="33477" xr:uid="{00000000-0005-0000-0000-0000AA400000}"/>
    <cellStyle name="메모 38 5 5" xfId="8265" xr:uid="{00000000-0005-0000-0000-0000AB400000}"/>
    <cellStyle name="메모 38 5 5 2" xfId="33478" xr:uid="{00000000-0005-0000-0000-0000AC400000}"/>
    <cellStyle name="메모 38 5 6" xfId="8266" xr:uid="{00000000-0005-0000-0000-0000AD400000}"/>
    <cellStyle name="메모 38 5 6 2" xfId="33479" xr:uid="{00000000-0005-0000-0000-0000AE400000}"/>
    <cellStyle name="메모 38 5 7" xfId="33470" xr:uid="{00000000-0005-0000-0000-0000AF400000}"/>
    <cellStyle name="메모 38 6" xfId="8267" xr:uid="{00000000-0005-0000-0000-0000B0400000}"/>
    <cellStyle name="메모 38 6 2" xfId="8268" xr:uid="{00000000-0005-0000-0000-0000B1400000}"/>
    <cellStyle name="메모 38 6 2 2" xfId="8269" xr:uid="{00000000-0005-0000-0000-0000B2400000}"/>
    <cellStyle name="메모 38 6 2 2 2" xfId="33482" xr:uid="{00000000-0005-0000-0000-0000B3400000}"/>
    <cellStyle name="메모 38 6 2 3" xfId="8270" xr:uid="{00000000-0005-0000-0000-0000B4400000}"/>
    <cellStyle name="메모 38 6 2 3 2" xfId="33483" xr:uid="{00000000-0005-0000-0000-0000B5400000}"/>
    <cellStyle name="메모 38 6 2 4" xfId="8271" xr:uid="{00000000-0005-0000-0000-0000B6400000}"/>
    <cellStyle name="메모 38 6 2 4 2" xfId="33484" xr:uid="{00000000-0005-0000-0000-0000B7400000}"/>
    <cellStyle name="메모 38 6 2 5" xfId="8272" xr:uid="{00000000-0005-0000-0000-0000B8400000}"/>
    <cellStyle name="메모 38 6 2 5 2" xfId="33485" xr:uid="{00000000-0005-0000-0000-0000B9400000}"/>
    <cellStyle name="메모 38 6 2 6" xfId="33481" xr:uid="{00000000-0005-0000-0000-0000BA400000}"/>
    <cellStyle name="메모 38 6 3" xfId="8273" xr:uid="{00000000-0005-0000-0000-0000BB400000}"/>
    <cellStyle name="메모 38 6 3 2" xfId="33486" xr:uid="{00000000-0005-0000-0000-0000BC400000}"/>
    <cellStyle name="메모 38 6 4" xfId="8274" xr:uid="{00000000-0005-0000-0000-0000BD400000}"/>
    <cellStyle name="메모 38 6 4 2" xfId="33487" xr:uid="{00000000-0005-0000-0000-0000BE400000}"/>
    <cellStyle name="메모 38 6 5" xfId="8275" xr:uid="{00000000-0005-0000-0000-0000BF400000}"/>
    <cellStyle name="메모 38 6 5 2" xfId="33488" xr:uid="{00000000-0005-0000-0000-0000C0400000}"/>
    <cellStyle name="메모 38 6 6" xfId="8276" xr:uid="{00000000-0005-0000-0000-0000C1400000}"/>
    <cellStyle name="메모 38 6 6 2" xfId="33489" xr:uid="{00000000-0005-0000-0000-0000C2400000}"/>
    <cellStyle name="메모 38 6 7" xfId="33480" xr:uid="{00000000-0005-0000-0000-0000C3400000}"/>
    <cellStyle name="메모 38 7" xfId="8277" xr:uid="{00000000-0005-0000-0000-0000C4400000}"/>
    <cellStyle name="메모 38 7 2" xfId="8278" xr:uid="{00000000-0005-0000-0000-0000C5400000}"/>
    <cellStyle name="메모 38 7 2 2" xfId="8279" xr:uid="{00000000-0005-0000-0000-0000C6400000}"/>
    <cellStyle name="메모 38 7 2 2 2" xfId="33492" xr:uid="{00000000-0005-0000-0000-0000C7400000}"/>
    <cellStyle name="메모 38 7 2 3" xfId="8280" xr:uid="{00000000-0005-0000-0000-0000C8400000}"/>
    <cellStyle name="메모 38 7 2 3 2" xfId="33493" xr:uid="{00000000-0005-0000-0000-0000C9400000}"/>
    <cellStyle name="메모 38 7 2 4" xfId="8281" xr:uid="{00000000-0005-0000-0000-0000CA400000}"/>
    <cellStyle name="메모 38 7 2 4 2" xfId="33494" xr:uid="{00000000-0005-0000-0000-0000CB400000}"/>
    <cellStyle name="메모 38 7 2 5" xfId="8282" xr:uid="{00000000-0005-0000-0000-0000CC400000}"/>
    <cellStyle name="메모 38 7 2 5 2" xfId="33495" xr:uid="{00000000-0005-0000-0000-0000CD400000}"/>
    <cellStyle name="메모 38 7 2 6" xfId="33491" xr:uid="{00000000-0005-0000-0000-0000CE400000}"/>
    <cellStyle name="메모 38 7 3" xfId="8283" xr:uid="{00000000-0005-0000-0000-0000CF400000}"/>
    <cellStyle name="메모 38 7 3 2" xfId="33496" xr:uid="{00000000-0005-0000-0000-0000D0400000}"/>
    <cellStyle name="메모 38 7 4" xfId="8284" xr:uid="{00000000-0005-0000-0000-0000D1400000}"/>
    <cellStyle name="메모 38 7 4 2" xfId="33497" xr:uid="{00000000-0005-0000-0000-0000D2400000}"/>
    <cellStyle name="메모 38 7 5" xfId="8285" xr:uid="{00000000-0005-0000-0000-0000D3400000}"/>
    <cellStyle name="메모 38 7 5 2" xfId="33498" xr:uid="{00000000-0005-0000-0000-0000D4400000}"/>
    <cellStyle name="메모 38 7 6" xfId="8286" xr:uid="{00000000-0005-0000-0000-0000D5400000}"/>
    <cellStyle name="메모 38 7 6 2" xfId="33499" xr:uid="{00000000-0005-0000-0000-0000D6400000}"/>
    <cellStyle name="메모 38 7 7" xfId="33490" xr:uid="{00000000-0005-0000-0000-0000D7400000}"/>
    <cellStyle name="메모 38 8" xfId="8287" xr:uid="{00000000-0005-0000-0000-0000D8400000}"/>
    <cellStyle name="메모 38 8 2" xfId="8288" xr:uid="{00000000-0005-0000-0000-0000D9400000}"/>
    <cellStyle name="메모 38 8 2 2" xfId="8289" xr:uid="{00000000-0005-0000-0000-0000DA400000}"/>
    <cellStyle name="메모 38 8 2 2 2" xfId="33502" xr:uid="{00000000-0005-0000-0000-0000DB400000}"/>
    <cellStyle name="메모 38 8 2 3" xfId="8290" xr:uid="{00000000-0005-0000-0000-0000DC400000}"/>
    <cellStyle name="메모 38 8 2 3 2" xfId="33503" xr:uid="{00000000-0005-0000-0000-0000DD400000}"/>
    <cellStyle name="메모 38 8 2 4" xfId="8291" xr:uid="{00000000-0005-0000-0000-0000DE400000}"/>
    <cellStyle name="메모 38 8 2 4 2" xfId="33504" xr:uid="{00000000-0005-0000-0000-0000DF400000}"/>
    <cellStyle name="메모 38 8 2 5" xfId="8292" xr:uid="{00000000-0005-0000-0000-0000E0400000}"/>
    <cellStyle name="메모 38 8 2 5 2" xfId="33505" xr:uid="{00000000-0005-0000-0000-0000E1400000}"/>
    <cellStyle name="메모 38 8 2 6" xfId="33501" xr:uid="{00000000-0005-0000-0000-0000E2400000}"/>
    <cellStyle name="메모 38 8 3" xfId="8293" xr:uid="{00000000-0005-0000-0000-0000E3400000}"/>
    <cellStyle name="메모 38 8 3 2" xfId="33506" xr:uid="{00000000-0005-0000-0000-0000E4400000}"/>
    <cellStyle name="메모 38 8 4" xfId="8294" xr:uid="{00000000-0005-0000-0000-0000E5400000}"/>
    <cellStyle name="메모 38 8 4 2" xfId="33507" xr:uid="{00000000-0005-0000-0000-0000E6400000}"/>
    <cellStyle name="메모 38 8 5" xfId="8295" xr:uid="{00000000-0005-0000-0000-0000E7400000}"/>
    <cellStyle name="메모 38 8 5 2" xfId="33508" xr:uid="{00000000-0005-0000-0000-0000E8400000}"/>
    <cellStyle name="메모 38 8 6" xfId="8296" xr:uid="{00000000-0005-0000-0000-0000E9400000}"/>
    <cellStyle name="메모 38 8 6 2" xfId="33509" xr:uid="{00000000-0005-0000-0000-0000EA400000}"/>
    <cellStyle name="메모 38 8 7" xfId="33500" xr:uid="{00000000-0005-0000-0000-0000EB400000}"/>
    <cellStyle name="메모 38 9" xfId="8297" xr:uid="{00000000-0005-0000-0000-0000EC400000}"/>
    <cellStyle name="메모 38 9 2" xfId="8298" xr:uid="{00000000-0005-0000-0000-0000ED400000}"/>
    <cellStyle name="메모 38 9 2 2" xfId="33511" xr:uid="{00000000-0005-0000-0000-0000EE400000}"/>
    <cellStyle name="메모 38 9 3" xfId="8299" xr:uid="{00000000-0005-0000-0000-0000EF400000}"/>
    <cellStyle name="메모 38 9 3 2" xfId="33512" xr:uid="{00000000-0005-0000-0000-0000F0400000}"/>
    <cellStyle name="메모 38 9 4" xfId="8300" xr:uid="{00000000-0005-0000-0000-0000F1400000}"/>
    <cellStyle name="메모 38 9 4 2" xfId="33513" xr:uid="{00000000-0005-0000-0000-0000F2400000}"/>
    <cellStyle name="메모 38 9 5" xfId="8301" xr:uid="{00000000-0005-0000-0000-0000F3400000}"/>
    <cellStyle name="메모 38 9 5 2" xfId="33514" xr:uid="{00000000-0005-0000-0000-0000F4400000}"/>
    <cellStyle name="메모 38 9 6" xfId="33510" xr:uid="{00000000-0005-0000-0000-0000F5400000}"/>
    <cellStyle name="메모 39" xfId="8302" xr:uid="{00000000-0005-0000-0000-0000F6400000}"/>
    <cellStyle name="메모 39 2" xfId="8303" xr:uid="{00000000-0005-0000-0000-0000F7400000}"/>
    <cellStyle name="메모 39 2 2" xfId="8304" xr:uid="{00000000-0005-0000-0000-0000F8400000}"/>
    <cellStyle name="메모 39 2 2 2" xfId="8305" xr:uid="{00000000-0005-0000-0000-0000F9400000}"/>
    <cellStyle name="메모 39 2 2 2 2" xfId="33518" xr:uid="{00000000-0005-0000-0000-0000FA400000}"/>
    <cellStyle name="메모 39 2 2 3" xfId="8306" xr:uid="{00000000-0005-0000-0000-0000FB400000}"/>
    <cellStyle name="메모 39 2 2 3 2" xfId="33519" xr:uid="{00000000-0005-0000-0000-0000FC400000}"/>
    <cellStyle name="메모 39 2 2 4" xfId="8307" xr:uid="{00000000-0005-0000-0000-0000FD400000}"/>
    <cellStyle name="메모 39 2 2 4 2" xfId="33520" xr:uid="{00000000-0005-0000-0000-0000FE400000}"/>
    <cellStyle name="메모 39 2 2 5" xfId="8308" xr:uid="{00000000-0005-0000-0000-0000FF400000}"/>
    <cellStyle name="메모 39 2 2 5 2" xfId="33521" xr:uid="{00000000-0005-0000-0000-000000410000}"/>
    <cellStyle name="메모 39 2 2 6" xfId="33517" xr:uid="{00000000-0005-0000-0000-000001410000}"/>
    <cellStyle name="메모 39 2 3" xfId="8309" xr:uid="{00000000-0005-0000-0000-000002410000}"/>
    <cellStyle name="메모 39 2 3 2" xfId="33522" xr:uid="{00000000-0005-0000-0000-000003410000}"/>
    <cellStyle name="메모 39 2 4" xfId="8310" xr:uid="{00000000-0005-0000-0000-000004410000}"/>
    <cellStyle name="메모 39 2 4 2" xfId="33523" xr:uid="{00000000-0005-0000-0000-000005410000}"/>
    <cellStyle name="메모 39 2 5" xfId="8311" xr:uid="{00000000-0005-0000-0000-000006410000}"/>
    <cellStyle name="메모 39 2 5 2" xfId="33524" xr:uid="{00000000-0005-0000-0000-000007410000}"/>
    <cellStyle name="메모 39 2 6" xfId="8312" xr:uid="{00000000-0005-0000-0000-000008410000}"/>
    <cellStyle name="메모 39 2 6 2" xfId="33525" xr:uid="{00000000-0005-0000-0000-000009410000}"/>
    <cellStyle name="메모 39 2 7" xfId="33516" xr:uid="{00000000-0005-0000-0000-00000A410000}"/>
    <cellStyle name="메모 39 3" xfId="8313" xr:uid="{00000000-0005-0000-0000-00000B410000}"/>
    <cellStyle name="메모 39 3 2" xfId="8314" xr:uid="{00000000-0005-0000-0000-00000C410000}"/>
    <cellStyle name="메모 39 3 2 2" xfId="33527" xr:uid="{00000000-0005-0000-0000-00000D410000}"/>
    <cellStyle name="메모 39 3 3" xfId="8315" xr:uid="{00000000-0005-0000-0000-00000E410000}"/>
    <cellStyle name="메모 39 3 3 2" xfId="33528" xr:uid="{00000000-0005-0000-0000-00000F410000}"/>
    <cellStyle name="메모 39 3 4" xfId="8316" xr:uid="{00000000-0005-0000-0000-000010410000}"/>
    <cellStyle name="메모 39 3 4 2" xfId="33529" xr:uid="{00000000-0005-0000-0000-000011410000}"/>
    <cellStyle name="메모 39 3 5" xfId="8317" xr:uid="{00000000-0005-0000-0000-000012410000}"/>
    <cellStyle name="메모 39 3 5 2" xfId="33530" xr:uid="{00000000-0005-0000-0000-000013410000}"/>
    <cellStyle name="메모 39 3 6" xfId="33526" xr:uid="{00000000-0005-0000-0000-000014410000}"/>
    <cellStyle name="메모 39 4" xfId="8318" xr:uid="{00000000-0005-0000-0000-000015410000}"/>
    <cellStyle name="메모 39 4 2" xfId="8319" xr:uid="{00000000-0005-0000-0000-000016410000}"/>
    <cellStyle name="메모 39 4 2 2" xfId="33532" xr:uid="{00000000-0005-0000-0000-000017410000}"/>
    <cellStyle name="메모 39 4 3" xfId="33531" xr:uid="{00000000-0005-0000-0000-000018410000}"/>
    <cellStyle name="메모 39 5" xfId="8320" xr:uid="{00000000-0005-0000-0000-000019410000}"/>
    <cellStyle name="메모 39 5 2" xfId="8321" xr:uid="{00000000-0005-0000-0000-00001A410000}"/>
    <cellStyle name="메모 39 5 2 2" xfId="33534" xr:uid="{00000000-0005-0000-0000-00001B410000}"/>
    <cellStyle name="메모 39 5 3" xfId="33533" xr:uid="{00000000-0005-0000-0000-00001C410000}"/>
    <cellStyle name="메모 39 6" xfId="8322" xr:uid="{00000000-0005-0000-0000-00001D410000}"/>
    <cellStyle name="메모 39 6 2" xfId="8323" xr:uid="{00000000-0005-0000-0000-00001E410000}"/>
    <cellStyle name="메모 39 6 2 2" xfId="33536" xr:uid="{00000000-0005-0000-0000-00001F410000}"/>
    <cellStyle name="메모 39 6 3" xfId="33535" xr:uid="{00000000-0005-0000-0000-000020410000}"/>
    <cellStyle name="메모 39 7" xfId="8324" xr:uid="{00000000-0005-0000-0000-000021410000}"/>
    <cellStyle name="메모 39 7 2" xfId="33537" xr:uid="{00000000-0005-0000-0000-000022410000}"/>
    <cellStyle name="메모 39 8" xfId="33515" xr:uid="{00000000-0005-0000-0000-000023410000}"/>
    <cellStyle name="메모 4" xfId="8325" xr:uid="{00000000-0005-0000-0000-000024410000}"/>
    <cellStyle name="메모 4 10" xfId="8326" xr:uid="{00000000-0005-0000-0000-000025410000}"/>
    <cellStyle name="메모 4 10 2" xfId="8327" xr:uid="{00000000-0005-0000-0000-000026410000}"/>
    <cellStyle name="메모 4 10 2 2" xfId="8328" xr:uid="{00000000-0005-0000-0000-000027410000}"/>
    <cellStyle name="메모 4 10 2 2 2" xfId="33541" xr:uid="{00000000-0005-0000-0000-000028410000}"/>
    <cellStyle name="메모 4 10 2 3" xfId="8329" xr:uid="{00000000-0005-0000-0000-000029410000}"/>
    <cellStyle name="메모 4 10 2 3 2" xfId="33542" xr:uid="{00000000-0005-0000-0000-00002A410000}"/>
    <cellStyle name="메모 4 10 2 4" xfId="8330" xr:uid="{00000000-0005-0000-0000-00002B410000}"/>
    <cellStyle name="메모 4 10 2 4 2" xfId="33543" xr:uid="{00000000-0005-0000-0000-00002C410000}"/>
    <cellStyle name="메모 4 10 2 5" xfId="8331" xr:uid="{00000000-0005-0000-0000-00002D410000}"/>
    <cellStyle name="메모 4 10 2 5 2" xfId="33544" xr:uid="{00000000-0005-0000-0000-00002E410000}"/>
    <cellStyle name="메모 4 10 2 6" xfId="33540" xr:uid="{00000000-0005-0000-0000-00002F410000}"/>
    <cellStyle name="메모 4 10 3" xfId="8332" xr:uid="{00000000-0005-0000-0000-000030410000}"/>
    <cellStyle name="메모 4 10 3 2" xfId="8333" xr:uid="{00000000-0005-0000-0000-000031410000}"/>
    <cellStyle name="메모 4 10 3 2 2" xfId="33546" xr:uid="{00000000-0005-0000-0000-000032410000}"/>
    <cellStyle name="메모 4 10 3 3" xfId="8334" xr:uid="{00000000-0005-0000-0000-000033410000}"/>
    <cellStyle name="메모 4 10 3 3 2" xfId="33547" xr:uid="{00000000-0005-0000-0000-000034410000}"/>
    <cellStyle name="메모 4 10 3 4" xfId="8335" xr:uid="{00000000-0005-0000-0000-000035410000}"/>
    <cellStyle name="메모 4 10 3 4 2" xfId="33548" xr:uid="{00000000-0005-0000-0000-000036410000}"/>
    <cellStyle name="메모 4 10 3 5" xfId="8336" xr:uid="{00000000-0005-0000-0000-000037410000}"/>
    <cellStyle name="메모 4 10 3 5 2" xfId="33549" xr:uid="{00000000-0005-0000-0000-000038410000}"/>
    <cellStyle name="메모 4 10 3 6" xfId="33545" xr:uid="{00000000-0005-0000-0000-000039410000}"/>
    <cellStyle name="메모 4 10 4" xfId="8337" xr:uid="{00000000-0005-0000-0000-00003A410000}"/>
    <cellStyle name="메모 4 10 4 2" xfId="33550" xr:uid="{00000000-0005-0000-0000-00003B410000}"/>
    <cellStyle name="메모 4 10 5" xfId="8338" xr:uid="{00000000-0005-0000-0000-00003C410000}"/>
    <cellStyle name="메모 4 10 5 2" xfId="33551" xr:uid="{00000000-0005-0000-0000-00003D410000}"/>
    <cellStyle name="메모 4 10 6" xfId="8339" xr:uid="{00000000-0005-0000-0000-00003E410000}"/>
    <cellStyle name="메모 4 10 6 2" xfId="33552" xr:uid="{00000000-0005-0000-0000-00003F410000}"/>
    <cellStyle name="메모 4 10 7" xfId="8340" xr:uid="{00000000-0005-0000-0000-000040410000}"/>
    <cellStyle name="메모 4 10 7 2" xfId="33553" xr:uid="{00000000-0005-0000-0000-000041410000}"/>
    <cellStyle name="메모 4 10 8" xfId="33539" xr:uid="{00000000-0005-0000-0000-000042410000}"/>
    <cellStyle name="메모 4 11" xfId="8341" xr:uid="{00000000-0005-0000-0000-000043410000}"/>
    <cellStyle name="메모 4 11 2" xfId="8342" xr:uid="{00000000-0005-0000-0000-000044410000}"/>
    <cellStyle name="메모 4 11 2 2" xfId="33555" xr:uid="{00000000-0005-0000-0000-000045410000}"/>
    <cellStyle name="메모 4 11 3" xfId="8343" xr:uid="{00000000-0005-0000-0000-000046410000}"/>
    <cellStyle name="메모 4 11 3 2" xfId="33556" xr:uid="{00000000-0005-0000-0000-000047410000}"/>
    <cellStyle name="메모 4 11 4" xfId="8344" xr:uid="{00000000-0005-0000-0000-000048410000}"/>
    <cellStyle name="메모 4 11 4 2" xfId="33557" xr:uid="{00000000-0005-0000-0000-000049410000}"/>
    <cellStyle name="메모 4 11 5" xfId="8345" xr:uid="{00000000-0005-0000-0000-00004A410000}"/>
    <cellStyle name="메모 4 11 5 2" xfId="33558" xr:uid="{00000000-0005-0000-0000-00004B410000}"/>
    <cellStyle name="메모 4 11 6" xfId="33554" xr:uid="{00000000-0005-0000-0000-00004C410000}"/>
    <cellStyle name="메모 4 12" xfId="8346" xr:uid="{00000000-0005-0000-0000-00004D410000}"/>
    <cellStyle name="메모 4 12 2" xfId="8347" xr:uid="{00000000-0005-0000-0000-00004E410000}"/>
    <cellStyle name="메모 4 12 2 2" xfId="33560" xr:uid="{00000000-0005-0000-0000-00004F410000}"/>
    <cellStyle name="메모 4 12 3" xfId="8348" xr:uid="{00000000-0005-0000-0000-000050410000}"/>
    <cellStyle name="메모 4 12 3 2" xfId="33561" xr:uid="{00000000-0005-0000-0000-000051410000}"/>
    <cellStyle name="메모 4 12 4" xfId="8349" xr:uid="{00000000-0005-0000-0000-000052410000}"/>
    <cellStyle name="메모 4 12 4 2" xfId="33562" xr:uid="{00000000-0005-0000-0000-000053410000}"/>
    <cellStyle name="메모 4 12 5" xfId="8350" xr:uid="{00000000-0005-0000-0000-000054410000}"/>
    <cellStyle name="메모 4 12 5 2" xfId="33563" xr:uid="{00000000-0005-0000-0000-000055410000}"/>
    <cellStyle name="메모 4 12 6" xfId="33559" xr:uid="{00000000-0005-0000-0000-000056410000}"/>
    <cellStyle name="메모 4 13" xfId="8351" xr:uid="{00000000-0005-0000-0000-000057410000}"/>
    <cellStyle name="메모 4 13 2" xfId="33564" xr:uid="{00000000-0005-0000-0000-000058410000}"/>
    <cellStyle name="메모 4 14" xfId="8352" xr:uid="{00000000-0005-0000-0000-000059410000}"/>
    <cellStyle name="메모 4 14 2" xfId="33565" xr:uid="{00000000-0005-0000-0000-00005A410000}"/>
    <cellStyle name="메모 4 15" xfId="8353" xr:uid="{00000000-0005-0000-0000-00005B410000}"/>
    <cellStyle name="메모 4 15 2" xfId="33566" xr:uid="{00000000-0005-0000-0000-00005C410000}"/>
    <cellStyle name="메모 4 16" xfId="8354" xr:uid="{00000000-0005-0000-0000-00005D410000}"/>
    <cellStyle name="메모 4 16 2" xfId="33567" xr:uid="{00000000-0005-0000-0000-00005E410000}"/>
    <cellStyle name="메모 4 17" xfId="33538" xr:uid="{00000000-0005-0000-0000-00005F410000}"/>
    <cellStyle name="메모 4 18" xfId="50556" xr:uid="{00000000-0005-0000-0000-000060410000}"/>
    <cellStyle name="메모 4 2" xfId="8355" xr:uid="{00000000-0005-0000-0000-000061410000}"/>
    <cellStyle name="메모 4 2 2" xfId="8356" xr:uid="{00000000-0005-0000-0000-000062410000}"/>
    <cellStyle name="메모 4 2 2 2" xfId="8357" xr:uid="{00000000-0005-0000-0000-000063410000}"/>
    <cellStyle name="메모 4 2 2 2 2" xfId="8358" xr:uid="{00000000-0005-0000-0000-000064410000}"/>
    <cellStyle name="메모 4 2 2 2 2 2" xfId="33571" xr:uid="{00000000-0005-0000-0000-000065410000}"/>
    <cellStyle name="메모 4 2 2 2 3" xfId="8359" xr:uid="{00000000-0005-0000-0000-000066410000}"/>
    <cellStyle name="메모 4 2 2 2 3 2" xfId="33572" xr:uid="{00000000-0005-0000-0000-000067410000}"/>
    <cellStyle name="메모 4 2 2 2 4" xfId="8360" xr:uid="{00000000-0005-0000-0000-000068410000}"/>
    <cellStyle name="메모 4 2 2 2 4 2" xfId="33573" xr:uid="{00000000-0005-0000-0000-000069410000}"/>
    <cellStyle name="메모 4 2 2 2 5" xfId="8361" xr:uid="{00000000-0005-0000-0000-00006A410000}"/>
    <cellStyle name="메모 4 2 2 2 5 2" xfId="33574" xr:uid="{00000000-0005-0000-0000-00006B410000}"/>
    <cellStyle name="메모 4 2 2 2 6" xfId="33570" xr:uid="{00000000-0005-0000-0000-00006C410000}"/>
    <cellStyle name="메모 4 2 2 3" xfId="8362" xr:uid="{00000000-0005-0000-0000-00006D410000}"/>
    <cellStyle name="메모 4 2 2 3 2" xfId="33575" xr:uid="{00000000-0005-0000-0000-00006E410000}"/>
    <cellStyle name="메모 4 2 2 4" xfId="8363" xr:uid="{00000000-0005-0000-0000-00006F410000}"/>
    <cellStyle name="메모 4 2 2 4 2" xfId="33576" xr:uid="{00000000-0005-0000-0000-000070410000}"/>
    <cellStyle name="메모 4 2 2 5" xfId="8364" xr:uid="{00000000-0005-0000-0000-000071410000}"/>
    <cellStyle name="메모 4 2 2 5 2" xfId="33577" xr:uid="{00000000-0005-0000-0000-000072410000}"/>
    <cellStyle name="메모 4 2 2 6" xfId="8365" xr:uid="{00000000-0005-0000-0000-000073410000}"/>
    <cellStyle name="메모 4 2 2 6 2" xfId="33578" xr:uid="{00000000-0005-0000-0000-000074410000}"/>
    <cellStyle name="메모 4 2 2 7" xfId="33569" xr:uid="{00000000-0005-0000-0000-000075410000}"/>
    <cellStyle name="메모 4 2 3" xfId="8366" xr:uid="{00000000-0005-0000-0000-000076410000}"/>
    <cellStyle name="메모 4 2 3 2" xfId="8367" xr:uid="{00000000-0005-0000-0000-000077410000}"/>
    <cellStyle name="메모 4 2 3 2 2" xfId="33580" xr:uid="{00000000-0005-0000-0000-000078410000}"/>
    <cellStyle name="메모 4 2 3 3" xfId="8368" xr:uid="{00000000-0005-0000-0000-000079410000}"/>
    <cellStyle name="메모 4 2 3 3 2" xfId="33581" xr:uid="{00000000-0005-0000-0000-00007A410000}"/>
    <cellStyle name="메모 4 2 3 4" xfId="8369" xr:uid="{00000000-0005-0000-0000-00007B410000}"/>
    <cellStyle name="메모 4 2 3 4 2" xfId="33582" xr:uid="{00000000-0005-0000-0000-00007C410000}"/>
    <cellStyle name="메모 4 2 3 5" xfId="8370" xr:uid="{00000000-0005-0000-0000-00007D410000}"/>
    <cellStyle name="메모 4 2 3 5 2" xfId="33583" xr:uid="{00000000-0005-0000-0000-00007E410000}"/>
    <cellStyle name="메모 4 2 3 6" xfId="33579" xr:uid="{00000000-0005-0000-0000-00007F410000}"/>
    <cellStyle name="메모 4 2 4" xfId="8371" xr:uid="{00000000-0005-0000-0000-000080410000}"/>
    <cellStyle name="메모 4 2 4 2" xfId="8372" xr:uid="{00000000-0005-0000-0000-000081410000}"/>
    <cellStyle name="메모 4 2 4 2 2" xfId="33585" xr:uid="{00000000-0005-0000-0000-000082410000}"/>
    <cellStyle name="메모 4 2 4 3" xfId="33584" xr:uid="{00000000-0005-0000-0000-000083410000}"/>
    <cellStyle name="메모 4 2 5" xfId="8373" xr:uid="{00000000-0005-0000-0000-000084410000}"/>
    <cellStyle name="메모 4 2 5 2" xfId="8374" xr:uid="{00000000-0005-0000-0000-000085410000}"/>
    <cellStyle name="메모 4 2 5 2 2" xfId="33587" xr:uid="{00000000-0005-0000-0000-000086410000}"/>
    <cellStyle name="메모 4 2 5 3" xfId="33586" xr:uid="{00000000-0005-0000-0000-000087410000}"/>
    <cellStyle name="메모 4 2 6" xfId="8375" xr:uid="{00000000-0005-0000-0000-000088410000}"/>
    <cellStyle name="메모 4 2 6 2" xfId="8376" xr:uid="{00000000-0005-0000-0000-000089410000}"/>
    <cellStyle name="메모 4 2 6 2 2" xfId="33589" xr:uid="{00000000-0005-0000-0000-00008A410000}"/>
    <cellStyle name="메모 4 2 6 3" xfId="33588" xr:uid="{00000000-0005-0000-0000-00008B410000}"/>
    <cellStyle name="메모 4 2 7" xfId="8377" xr:uid="{00000000-0005-0000-0000-00008C410000}"/>
    <cellStyle name="메모 4 2 7 2" xfId="33590" xr:uid="{00000000-0005-0000-0000-00008D410000}"/>
    <cellStyle name="메모 4 2 8" xfId="33568" xr:uid="{00000000-0005-0000-0000-00008E410000}"/>
    <cellStyle name="메모 4 3" xfId="8378" xr:uid="{00000000-0005-0000-0000-00008F410000}"/>
    <cellStyle name="메모 4 3 2" xfId="8379" xr:uid="{00000000-0005-0000-0000-000090410000}"/>
    <cellStyle name="메모 4 3 2 2" xfId="8380" xr:uid="{00000000-0005-0000-0000-000091410000}"/>
    <cellStyle name="메모 4 3 2 2 2" xfId="8381" xr:uid="{00000000-0005-0000-0000-000092410000}"/>
    <cellStyle name="메모 4 3 2 2 2 2" xfId="33594" xr:uid="{00000000-0005-0000-0000-000093410000}"/>
    <cellStyle name="메모 4 3 2 2 3" xfId="8382" xr:uid="{00000000-0005-0000-0000-000094410000}"/>
    <cellStyle name="메모 4 3 2 2 3 2" xfId="33595" xr:uid="{00000000-0005-0000-0000-000095410000}"/>
    <cellStyle name="메모 4 3 2 2 4" xfId="8383" xr:uid="{00000000-0005-0000-0000-000096410000}"/>
    <cellStyle name="메모 4 3 2 2 4 2" xfId="33596" xr:uid="{00000000-0005-0000-0000-000097410000}"/>
    <cellStyle name="메모 4 3 2 2 5" xfId="8384" xr:uid="{00000000-0005-0000-0000-000098410000}"/>
    <cellStyle name="메모 4 3 2 2 5 2" xfId="33597" xr:uid="{00000000-0005-0000-0000-000099410000}"/>
    <cellStyle name="메모 4 3 2 2 6" xfId="33593" xr:uid="{00000000-0005-0000-0000-00009A410000}"/>
    <cellStyle name="메모 4 3 2 3" xfId="8385" xr:uid="{00000000-0005-0000-0000-00009B410000}"/>
    <cellStyle name="메모 4 3 2 3 2" xfId="33598" xr:uid="{00000000-0005-0000-0000-00009C410000}"/>
    <cellStyle name="메모 4 3 2 4" xfId="8386" xr:uid="{00000000-0005-0000-0000-00009D410000}"/>
    <cellStyle name="메모 4 3 2 4 2" xfId="33599" xr:uid="{00000000-0005-0000-0000-00009E410000}"/>
    <cellStyle name="메모 4 3 2 5" xfId="8387" xr:uid="{00000000-0005-0000-0000-00009F410000}"/>
    <cellStyle name="메모 4 3 2 5 2" xfId="33600" xr:uid="{00000000-0005-0000-0000-0000A0410000}"/>
    <cellStyle name="메모 4 3 2 6" xfId="8388" xr:uid="{00000000-0005-0000-0000-0000A1410000}"/>
    <cellStyle name="메모 4 3 2 6 2" xfId="33601" xr:uid="{00000000-0005-0000-0000-0000A2410000}"/>
    <cellStyle name="메모 4 3 2 7" xfId="33592" xr:uid="{00000000-0005-0000-0000-0000A3410000}"/>
    <cellStyle name="메모 4 3 3" xfId="8389" xr:uid="{00000000-0005-0000-0000-0000A4410000}"/>
    <cellStyle name="메모 4 3 3 2" xfId="8390" xr:uid="{00000000-0005-0000-0000-0000A5410000}"/>
    <cellStyle name="메모 4 3 3 2 2" xfId="33603" xr:uid="{00000000-0005-0000-0000-0000A6410000}"/>
    <cellStyle name="메모 4 3 3 3" xfId="8391" xr:uid="{00000000-0005-0000-0000-0000A7410000}"/>
    <cellStyle name="메모 4 3 3 3 2" xfId="33604" xr:uid="{00000000-0005-0000-0000-0000A8410000}"/>
    <cellStyle name="메모 4 3 3 4" xfId="8392" xr:uid="{00000000-0005-0000-0000-0000A9410000}"/>
    <cellStyle name="메모 4 3 3 4 2" xfId="33605" xr:uid="{00000000-0005-0000-0000-0000AA410000}"/>
    <cellStyle name="메모 4 3 3 5" xfId="8393" xr:uid="{00000000-0005-0000-0000-0000AB410000}"/>
    <cellStyle name="메모 4 3 3 5 2" xfId="33606" xr:uid="{00000000-0005-0000-0000-0000AC410000}"/>
    <cellStyle name="메모 4 3 3 6" xfId="33602" xr:uid="{00000000-0005-0000-0000-0000AD410000}"/>
    <cellStyle name="메모 4 3 4" xfId="8394" xr:uid="{00000000-0005-0000-0000-0000AE410000}"/>
    <cellStyle name="메모 4 3 4 2" xfId="8395" xr:uid="{00000000-0005-0000-0000-0000AF410000}"/>
    <cellStyle name="메모 4 3 4 2 2" xfId="33608" xr:uid="{00000000-0005-0000-0000-0000B0410000}"/>
    <cellStyle name="메모 4 3 4 3" xfId="33607" xr:uid="{00000000-0005-0000-0000-0000B1410000}"/>
    <cellStyle name="메모 4 3 5" xfId="8396" xr:uid="{00000000-0005-0000-0000-0000B2410000}"/>
    <cellStyle name="메모 4 3 5 2" xfId="8397" xr:uid="{00000000-0005-0000-0000-0000B3410000}"/>
    <cellStyle name="메모 4 3 5 2 2" xfId="33610" xr:uid="{00000000-0005-0000-0000-0000B4410000}"/>
    <cellStyle name="메모 4 3 5 3" xfId="33609" xr:uid="{00000000-0005-0000-0000-0000B5410000}"/>
    <cellStyle name="메모 4 3 6" xfId="8398" xr:uid="{00000000-0005-0000-0000-0000B6410000}"/>
    <cellStyle name="메모 4 3 6 2" xfId="8399" xr:uid="{00000000-0005-0000-0000-0000B7410000}"/>
    <cellStyle name="메모 4 3 6 2 2" xfId="33612" xr:uid="{00000000-0005-0000-0000-0000B8410000}"/>
    <cellStyle name="메모 4 3 6 3" xfId="33611" xr:uid="{00000000-0005-0000-0000-0000B9410000}"/>
    <cellStyle name="메모 4 3 7" xfId="8400" xr:uid="{00000000-0005-0000-0000-0000BA410000}"/>
    <cellStyle name="메모 4 3 7 2" xfId="33613" xr:uid="{00000000-0005-0000-0000-0000BB410000}"/>
    <cellStyle name="메모 4 3 8" xfId="33591" xr:uid="{00000000-0005-0000-0000-0000BC410000}"/>
    <cellStyle name="메모 4 4" xfId="8401" xr:uid="{00000000-0005-0000-0000-0000BD410000}"/>
    <cellStyle name="메모 4 4 2" xfId="8402" xr:uid="{00000000-0005-0000-0000-0000BE410000}"/>
    <cellStyle name="메모 4 4 2 2" xfId="8403" xr:uid="{00000000-0005-0000-0000-0000BF410000}"/>
    <cellStyle name="메모 4 4 2 2 2" xfId="33616" xr:uid="{00000000-0005-0000-0000-0000C0410000}"/>
    <cellStyle name="메모 4 4 2 3" xfId="8404" xr:uid="{00000000-0005-0000-0000-0000C1410000}"/>
    <cellStyle name="메모 4 4 2 3 2" xfId="33617" xr:uid="{00000000-0005-0000-0000-0000C2410000}"/>
    <cellStyle name="메모 4 4 2 4" xfId="8405" xr:uid="{00000000-0005-0000-0000-0000C3410000}"/>
    <cellStyle name="메모 4 4 2 4 2" xfId="33618" xr:uid="{00000000-0005-0000-0000-0000C4410000}"/>
    <cellStyle name="메모 4 4 2 5" xfId="8406" xr:uid="{00000000-0005-0000-0000-0000C5410000}"/>
    <cellStyle name="메모 4 4 2 5 2" xfId="33619" xr:uid="{00000000-0005-0000-0000-0000C6410000}"/>
    <cellStyle name="메모 4 4 2 6" xfId="33615" xr:uid="{00000000-0005-0000-0000-0000C7410000}"/>
    <cellStyle name="메모 4 4 3" xfId="8407" xr:uid="{00000000-0005-0000-0000-0000C8410000}"/>
    <cellStyle name="메모 4 4 3 2" xfId="8408" xr:uid="{00000000-0005-0000-0000-0000C9410000}"/>
    <cellStyle name="메모 4 4 3 2 2" xfId="33621" xr:uid="{00000000-0005-0000-0000-0000CA410000}"/>
    <cellStyle name="메모 4 4 3 3" xfId="8409" xr:uid="{00000000-0005-0000-0000-0000CB410000}"/>
    <cellStyle name="메모 4 4 3 3 2" xfId="33622" xr:uid="{00000000-0005-0000-0000-0000CC410000}"/>
    <cellStyle name="메모 4 4 3 4" xfId="8410" xr:uid="{00000000-0005-0000-0000-0000CD410000}"/>
    <cellStyle name="메모 4 4 3 4 2" xfId="33623" xr:uid="{00000000-0005-0000-0000-0000CE410000}"/>
    <cellStyle name="메모 4 4 3 5" xfId="8411" xr:uid="{00000000-0005-0000-0000-0000CF410000}"/>
    <cellStyle name="메모 4 4 3 5 2" xfId="33624" xr:uid="{00000000-0005-0000-0000-0000D0410000}"/>
    <cellStyle name="메모 4 4 3 6" xfId="33620" xr:uid="{00000000-0005-0000-0000-0000D1410000}"/>
    <cellStyle name="메모 4 4 4" xfId="8412" xr:uid="{00000000-0005-0000-0000-0000D2410000}"/>
    <cellStyle name="메모 4 4 4 2" xfId="33625" xr:uid="{00000000-0005-0000-0000-0000D3410000}"/>
    <cellStyle name="메모 4 4 5" xfId="8413" xr:uid="{00000000-0005-0000-0000-0000D4410000}"/>
    <cellStyle name="메모 4 4 5 2" xfId="33626" xr:uid="{00000000-0005-0000-0000-0000D5410000}"/>
    <cellStyle name="메모 4 4 6" xfId="8414" xr:uid="{00000000-0005-0000-0000-0000D6410000}"/>
    <cellStyle name="메모 4 4 6 2" xfId="33627" xr:uid="{00000000-0005-0000-0000-0000D7410000}"/>
    <cellStyle name="메모 4 4 7" xfId="8415" xr:uid="{00000000-0005-0000-0000-0000D8410000}"/>
    <cellStyle name="메모 4 4 7 2" xfId="33628" xr:uid="{00000000-0005-0000-0000-0000D9410000}"/>
    <cellStyle name="메모 4 4 8" xfId="33614" xr:uid="{00000000-0005-0000-0000-0000DA410000}"/>
    <cellStyle name="메모 4 5" xfId="8416" xr:uid="{00000000-0005-0000-0000-0000DB410000}"/>
    <cellStyle name="메모 4 5 2" xfId="8417" xr:uid="{00000000-0005-0000-0000-0000DC410000}"/>
    <cellStyle name="메모 4 5 2 2" xfId="8418" xr:uid="{00000000-0005-0000-0000-0000DD410000}"/>
    <cellStyle name="메모 4 5 2 2 2" xfId="33631" xr:uid="{00000000-0005-0000-0000-0000DE410000}"/>
    <cellStyle name="메모 4 5 2 3" xfId="8419" xr:uid="{00000000-0005-0000-0000-0000DF410000}"/>
    <cellStyle name="메모 4 5 2 3 2" xfId="33632" xr:uid="{00000000-0005-0000-0000-0000E0410000}"/>
    <cellStyle name="메모 4 5 2 4" xfId="8420" xr:uid="{00000000-0005-0000-0000-0000E1410000}"/>
    <cellStyle name="메모 4 5 2 4 2" xfId="33633" xr:uid="{00000000-0005-0000-0000-0000E2410000}"/>
    <cellStyle name="메모 4 5 2 5" xfId="8421" xr:uid="{00000000-0005-0000-0000-0000E3410000}"/>
    <cellStyle name="메모 4 5 2 5 2" xfId="33634" xr:uid="{00000000-0005-0000-0000-0000E4410000}"/>
    <cellStyle name="메모 4 5 2 6" xfId="33630" xr:uid="{00000000-0005-0000-0000-0000E5410000}"/>
    <cellStyle name="메모 4 5 3" xfId="8422" xr:uid="{00000000-0005-0000-0000-0000E6410000}"/>
    <cellStyle name="메모 4 5 3 2" xfId="8423" xr:uid="{00000000-0005-0000-0000-0000E7410000}"/>
    <cellStyle name="메모 4 5 3 2 2" xfId="33636" xr:uid="{00000000-0005-0000-0000-0000E8410000}"/>
    <cellStyle name="메모 4 5 3 3" xfId="8424" xr:uid="{00000000-0005-0000-0000-0000E9410000}"/>
    <cellStyle name="메모 4 5 3 3 2" xfId="33637" xr:uid="{00000000-0005-0000-0000-0000EA410000}"/>
    <cellStyle name="메모 4 5 3 4" xfId="8425" xr:uid="{00000000-0005-0000-0000-0000EB410000}"/>
    <cellStyle name="메모 4 5 3 4 2" xfId="33638" xr:uid="{00000000-0005-0000-0000-0000EC410000}"/>
    <cellStyle name="메모 4 5 3 5" xfId="8426" xr:uid="{00000000-0005-0000-0000-0000ED410000}"/>
    <cellStyle name="메모 4 5 3 5 2" xfId="33639" xr:uid="{00000000-0005-0000-0000-0000EE410000}"/>
    <cellStyle name="메모 4 5 3 6" xfId="33635" xr:uid="{00000000-0005-0000-0000-0000EF410000}"/>
    <cellStyle name="메모 4 5 4" xfId="8427" xr:uid="{00000000-0005-0000-0000-0000F0410000}"/>
    <cellStyle name="메모 4 5 4 2" xfId="33640" xr:uid="{00000000-0005-0000-0000-0000F1410000}"/>
    <cellStyle name="메모 4 5 5" xfId="8428" xr:uid="{00000000-0005-0000-0000-0000F2410000}"/>
    <cellStyle name="메모 4 5 5 2" xfId="33641" xr:uid="{00000000-0005-0000-0000-0000F3410000}"/>
    <cellStyle name="메모 4 5 6" xfId="8429" xr:uid="{00000000-0005-0000-0000-0000F4410000}"/>
    <cellStyle name="메모 4 5 6 2" xfId="33642" xr:uid="{00000000-0005-0000-0000-0000F5410000}"/>
    <cellStyle name="메모 4 5 7" xfId="8430" xr:uid="{00000000-0005-0000-0000-0000F6410000}"/>
    <cellStyle name="메모 4 5 7 2" xfId="33643" xr:uid="{00000000-0005-0000-0000-0000F7410000}"/>
    <cellStyle name="메모 4 5 8" xfId="33629" xr:uid="{00000000-0005-0000-0000-0000F8410000}"/>
    <cellStyle name="메모 4 6" xfId="8431" xr:uid="{00000000-0005-0000-0000-0000F9410000}"/>
    <cellStyle name="메모 4 6 2" xfId="8432" xr:uid="{00000000-0005-0000-0000-0000FA410000}"/>
    <cellStyle name="메모 4 6 2 2" xfId="8433" xr:uid="{00000000-0005-0000-0000-0000FB410000}"/>
    <cellStyle name="메모 4 6 2 2 2" xfId="33646" xr:uid="{00000000-0005-0000-0000-0000FC410000}"/>
    <cellStyle name="메모 4 6 2 3" xfId="8434" xr:uid="{00000000-0005-0000-0000-0000FD410000}"/>
    <cellStyle name="메모 4 6 2 3 2" xfId="33647" xr:uid="{00000000-0005-0000-0000-0000FE410000}"/>
    <cellStyle name="메모 4 6 2 4" xfId="8435" xr:uid="{00000000-0005-0000-0000-0000FF410000}"/>
    <cellStyle name="메모 4 6 2 4 2" xfId="33648" xr:uid="{00000000-0005-0000-0000-000000420000}"/>
    <cellStyle name="메모 4 6 2 5" xfId="8436" xr:uid="{00000000-0005-0000-0000-000001420000}"/>
    <cellStyle name="메모 4 6 2 5 2" xfId="33649" xr:uid="{00000000-0005-0000-0000-000002420000}"/>
    <cellStyle name="메모 4 6 2 6" xfId="33645" xr:uid="{00000000-0005-0000-0000-000003420000}"/>
    <cellStyle name="메모 4 6 3" xfId="8437" xr:uid="{00000000-0005-0000-0000-000004420000}"/>
    <cellStyle name="메모 4 6 3 2" xfId="8438" xr:uid="{00000000-0005-0000-0000-000005420000}"/>
    <cellStyle name="메모 4 6 3 2 2" xfId="33651" xr:uid="{00000000-0005-0000-0000-000006420000}"/>
    <cellStyle name="메모 4 6 3 3" xfId="8439" xr:uid="{00000000-0005-0000-0000-000007420000}"/>
    <cellStyle name="메모 4 6 3 3 2" xfId="33652" xr:uid="{00000000-0005-0000-0000-000008420000}"/>
    <cellStyle name="메모 4 6 3 4" xfId="8440" xr:uid="{00000000-0005-0000-0000-000009420000}"/>
    <cellStyle name="메모 4 6 3 4 2" xfId="33653" xr:uid="{00000000-0005-0000-0000-00000A420000}"/>
    <cellStyle name="메모 4 6 3 5" xfId="8441" xr:uid="{00000000-0005-0000-0000-00000B420000}"/>
    <cellStyle name="메모 4 6 3 5 2" xfId="33654" xr:uid="{00000000-0005-0000-0000-00000C420000}"/>
    <cellStyle name="메모 4 6 3 6" xfId="33650" xr:uid="{00000000-0005-0000-0000-00000D420000}"/>
    <cellStyle name="메모 4 6 4" xfId="8442" xr:uid="{00000000-0005-0000-0000-00000E420000}"/>
    <cellStyle name="메모 4 6 4 2" xfId="33655" xr:uid="{00000000-0005-0000-0000-00000F420000}"/>
    <cellStyle name="메모 4 6 5" xfId="8443" xr:uid="{00000000-0005-0000-0000-000010420000}"/>
    <cellStyle name="메모 4 6 5 2" xfId="33656" xr:uid="{00000000-0005-0000-0000-000011420000}"/>
    <cellStyle name="메모 4 6 6" xfId="8444" xr:uid="{00000000-0005-0000-0000-000012420000}"/>
    <cellStyle name="메모 4 6 6 2" xfId="33657" xr:uid="{00000000-0005-0000-0000-000013420000}"/>
    <cellStyle name="메모 4 6 7" xfId="8445" xr:uid="{00000000-0005-0000-0000-000014420000}"/>
    <cellStyle name="메모 4 6 7 2" xfId="33658" xr:uid="{00000000-0005-0000-0000-000015420000}"/>
    <cellStyle name="메모 4 6 8" xfId="33644" xr:uid="{00000000-0005-0000-0000-000016420000}"/>
    <cellStyle name="메모 4 7" xfId="8446" xr:uid="{00000000-0005-0000-0000-000017420000}"/>
    <cellStyle name="메모 4 7 2" xfId="8447" xr:uid="{00000000-0005-0000-0000-000018420000}"/>
    <cellStyle name="메모 4 7 2 2" xfId="8448" xr:uid="{00000000-0005-0000-0000-000019420000}"/>
    <cellStyle name="메모 4 7 2 2 2" xfId="33661" xr:uid="{00000000-0005-0000-0000-00001A420000}"/>
    <cellStyle name="메모 4 7 2 3" xfId="8449" xr:uid="{00000000-0005-0000-0000-00001B420000}"/>
    <cellStyle name="메모 4 7 2 3 2" xfId="33662" xr:uid="{00000000-0005-0000-0000-00001C420000}"/>
    <cellStyle name="메모 4 7 2 4" xfId="8450" xr:uid="{00000000-0005-0000-0000-00001D420000}"/>
    <cellStyle name="메모 4 7 2 4 2" xfId="33663" xr:uid="{00000000-0005-0000-0000-00001E420000}"/>
    <cellStyle name="메모 4 7 2 5" xfId="8451" xr:uid="{00000000-0005-0000-0000-00001F420000}"/>
    <cellStyle name="메모 4 7 2 5 2" xfId="33664" xr:uid="{00000000-0005-0000-0000-000020420000}"/>
    <cellStyle name="메모 4 7 2 6" xfId="33660" xr:uid="{00000000-0005-0000-0000-000021420000}"/>
    <cellStyle name="메모 4 7 3" xfId="8452" xr:uid="{00000000-0005-0000-0000-000022420000}"/>
    <cellStyle name="메모 4 7 3 2" xfId="8453" xr:uid="{00000000-0005-0000-0000-000023420000}"/>
    <cellStyle name="메모 4 7 3 2 2" xfId="33666" xr:uid="{00000000-0005-0000-0000-000024420000}"/>
    <cellStyle name="메모 4 7 3 3" xfId="8454" xr:uid="{00000000-0005-0000-0000-000025420000}"/>
    <cellStyle name="메모 4 7 3 3 2" xfId="33667" xr:uid="{00000000-0005-0000-0000-000026420000}"/>
    <cellStyle name="메모 4 7 3 4" xfId="8455" xr:uid="{00000000-0005-0000-0000-000027420000}"/>
    <cellStyle name="메모 4 7 3 4 2" xfId="33668" xr:uid="{00000000-0005-0000-0000-000028420000}"/>
    <cellStyle name="메모 4 7 3 5" xfId="8456" xr:uid="{00000000-0005-0000-0000-000029420000}"/>
    <cellStyle name="메모 4 7 3 5 2" xfId="33669" xr:uid="{00000000-0005-0000-0000-00002A420000}"/>
    <cellStyle name="메모 4 7 3 6" xfId="33665" xr:uid="{00000000-0005-0000-0000-00002B420000}"/>
    <cellStyle name="메모 4 7 4" xfId="8457" xr:uid="{00000000-0005-0000-0000-00002C420000}"/>
    <cellStyle name="메모 4 7 4 2" xfId="33670" xr:uid="{00000000-0005-0000-0000-00002D420000}"/>
    <cellStyle name="메모 4 7 5" xfId="8458" xr:uid="{00000000-0005-0000-0000-00002E420000}"/>
    <cellStyle name="메모 4 7 5 2" xfId="33671" xr:uid="{00000000-0005-0000-0000-00002F420000}"/>
    <cellStyle name="메모 4 7 6" xfId="8459" xr:uid="{00000000-0005-0000-0000-000030420000}"/>
    <cellStyle name="메모 4 7 6 2" xfId="33672" xr:uid="{00000000-0005-0000-0000-000031420000}"/>
    <cellStyle name="메모 4 7 7" xfId="8460" xr:uid="{00000000-0005-0000-0000-000032420000}"/>
    <cellStyle name="메모 4 7 7 2" xfId="33673" xr:uid="{00000000-0005-0000-0000-000033420000}"/>
    <cellStyle name="메모 4 7 8" xfId="33659" xr:uid="{00000000-0005-0000-0000-000034420000}"/>
    <cellStyle name="메모 4 8" xfId="8461" xr:uid="{00000000-0005-0000-0000-000035420000}"/>
    <cellStyle name="메모 4 8 2" xfId="8462" xr:uid="{00000000-0005-0000-0000-000036420000}"/>
    <cellStyle name="메모 4 8 2 2" xfId="8463" xr:uid="{00000000-0005-0000-0000-000037420000}"/>
    <cellStyle name="메모 4 8 2 2 2" xfId="33676" xr:uid="{00000000-0005-0000-0000-000038420000}"/>
    <cellStyle name="메모 4 8 2 3" xfId="8464" xr:uid="{00000000-0005-0000-0000-000039420000}"/>
    <cellStyle name="메모 4 8 2 3 2" xfId="33677" xr:uid="{00000000-0005-0000-0000-00003A420000}"/>
    <cellStyle name="메모 4 8 2 4" xfId="8465" xr:uid="{00000000-0005-0000-0000-00003B420000}"/>
    <cellStyle name="메모 4 8 2 4 2" xfId="33678" xr:uid="{00000000-0005-0000-0000-00003C420000}"/>
    <cellStyle name="메모 4 8 2 5" xfId="8466" xr:uid="{00000000-0005-0000-0000-00003D420000}"/>
    <cellStyle name="메모 4 8 2 5 2" xfId="33679" xr:uid="{00000000-0005-0000-0000-00003E420000}"/>
    <cellStyle name="메모 4 8 2 6" xfId="33675" xr:uid="{00000000-0005-0000-0000-00003F420000}"/>
    <cellStyle name="메모 4 8 3" xfId="8467" xr:uid="{00000000-0005-0000-0000-000040420000}"/>
    <cellStyle name="메모 4 8 3 2" xfId="8468" xr:uid="{00000000-0005-0000-0000-000041420000}"/>
    <cellStyle name="메모 4 8 3 2 2" xfId="33681" xr:uid="{00000000-0005-0000-0000-000042420000}"/>
    <cellStyle name="메모 4 8 3 3" xfId="8469" xr:uid="{00000000-0005-0000-0000-000043420000}"/>
    <cellStyle name="메모 4 8 3 3 2" xfId="33682" xr:uid="{00000000-0005-0000-0000-000044420000}"/>
    <cellStyle name="메모 4 8 3 4" xfId="8470" xr:uid="{00000000-0005-0000-0000-000045420000}"/>
    <cellStyle name="메모 4 8 3 4 2" xfId="33683" xr:uid="{00000000-0005-0000-0000-000046420000}"/>
    <cellStyle name="메모 4 8 3 5" xfId="8471" xr:uid="{00000000-0005-0000-0000-000047420000}"/>
    <cellStyle name="메모 4 8 3 5 2" xfId="33684" xr:uid="{00000000-0005-0000-0000-000048420000}"/>
    <cellStyle name="메모 4 8 3 6" xfId="33680" xr:uid="{00000000-0005-0000-0000-000049420000}"/>
    <cellStyle name="메모 4 8 4" xfId="8472" xr:uid="{00000000-0005-0000-0000-00004A420000}"/>
    <cellStyle name="메모 4 8 4 2" xfId="33685" xr:uid="{00000000-0005-0000-0000-00004B420000}"/>
    <cellStyle name="메모 4 8 5" xfId="8473" xr:uid="{00000000-0005-0000-0000-00004C420000}"/>
    <cellStyle name="메모 4 8 5 2" xfId="33686" xr:uid="{00000000-0005-0000-0000-00004D420000}"/>
    <cellStyle name="메모 4 8 6" xfId="8474" xr:uid="{00000000-0005-0000-0000-00004E420000}"/>
    <cellStyle name="메모 4 8 6 2" xfId="33687" xr:uid="{00000000-0005-0000-0000-00004F420000}"/>
    <cellStyle name="메모 4 8 7" xfId="8475" xr:uid="{00000000-0005-0000-0000-000050420000}"/>
    <cellStyle name="메모 4 8 7 2" xfId="33688" xr:uid="{00000000-0005-0000-0000-000051420000}"/>
    <cellStyle name="메모 4 8 8" xfId="33674" xr:uid="{00000000-0005-0000-0000-000052420000}"/>
    <cellStyle name="메모 4 9" xfId="8476" xr:uid="{00000000-0005-0000-0000-000053420000}"/>
    <cellStyle name="메모 4 9 2" xfId="8477" xr:uid="{00000000-0005-0000-0000-000054420000}"/>
    <cellStyle name="메모 4 9 2 2" xfId="8478" xr:uid="{00000000-0005-0000-0000-000055420000}"/>
    <cellStyle name="메모 4 9 2 2 2" xfId="33691" xr:uid="{00000000-0005-0000-0000-000056420000}"/>
    <cellStyle name="메모 4 9 2 3" xfId="8479" xr:uid="{00000000-0005-0000-0000-000057420000}"/>
    <cellStyle name="메모 4 9 2 3 2" xfId="33692" xr:uid="{00000000-0005-0000-0000-000058420000}"/>
    <cellStyle name="메모 4 9 2 4" xfId="8480" xr:uid="{00000000-0005-0000-0000-000059420000}"/>
    <cellStyle name="메모 4 9 2 4 2" xfId="33693" xr:uid="{00000000-0005-0000-0000-00005A420000}"/>
    <cellStyle name="메모 4 9 2 5" xfId="8481" xr:uid="{00000000-0005-0000-0000-00005B420000}"/>
    <cellStyle name="메모 4 9 2 5 2" xfId="33694" xr:uid="{00000000-0005-0000-0000-00005C420000}"/>
    <cellStyle name="메모 4 9 2 6" xfId="33690" xr:uid="{00000000-0005-0000-0000-00005D420000}"/>
    <cellStyle name="메모 4 9 3" xfId="8482" xr:uid="{00000000-0005-0000-0000-00005E420000}"/>
    <cellStyle name="메모 4 9 3 2" xfId="8483" xr:uid="{00000000-0005-0000-0000-00005F420000}"/>
    <cellStyle name="메모 4 9 3 2 2" xfId="33696" xr:uid="{00000000-0005-0000-0000-000060420000}"/>
    <cellStyle name="메모 4 9 3 3" xfId="8484" xr:uid="{00000000-0005-0000-0000-000061420000}"/>
    <cellStyle name="메모 4 9 3 3 2" xfId="33697" xr:uid="{00000000-0005-0000-0000-000062420000}"/>
    <cellStyle name="메모 4 9 3 4" xfId="8485" xr:uid="{00000000-0005-0000-0000-000063420000}"/>
    <cellStyle name="메모 4 9 3 4 2" xfId="33698" xr:uid="{00000000-0005-0000-0000-000064420000}"/>
    <cellStyle name="메모 4 9 3 5" xfId="8486" xr:uid="{00000000-0005-0000-0000-000065420000}"/>
    <cellStyle name="메모 4 9 3 5 2" xfId="33699" xr:uid="{00000000-0005-0000-0000-000066420000}"/>
    <cellStyle name="메모 4 9 3 6" xfId="33695" xr:uid="{00000000-0005-0000-0000-000067420000}"/>
    <cellStyle name="메모 4 9 4" xfId="8487" xr:uid="{00000000-0005-0000-0000-000068420000}"/>
    <cellStyle name="메모 4 9 4 2" xfId="33700" xr:uid="{00000000-0005-0000-0000-000069420000}"/>
    <cellStyle name="메모 4 9 5" xfId="8488" xr:uid="{00000000-0005-0000-0000-00006A420000}"/>
    <cellStyle name="메모 4 9 5 2" xfId="33701" xr:uid="{00000000-0005-0000-0000-00006B420000}"/>
    <cellStyle name="메모 4 9 6" xfId="8489" xr:uid="{00000000-0005-0000-0000-00006C420000}"/>
    <cellStyle name="메모 4 9 6 2" xfId="33702" xr:uid="{00000000-0005-0000-0000-00006D420000}"/>
    <cellStyle name="메모 4 9 7" xfId="8490" xr:uid="{00000000-0005-0000-0000-00006E420000}"/>
    <cellStyle name="메모 4 9 7 2" xfId="33703" xr:uid="{00000000-0005-0000-0000-00006F420000}"/>
    <cellStyle name="메모 4 9 8" xfId="33689" xr:uid="{00000000-0005-0000-0000-000070420000}"/>
    <cellStyle name="메모 40" xfId="8491" xr:uid="{00000000-0005-0000-0000-000071420000}"/>
    <cellStyle name="메모 40 2" xfId="8492" xr:uid="{00000000-0005-0000-0000-000072420000}"/>
    <cellStyle name="메모 40 2 2" xfId="8493" xr:uid="{00000000-0005-0000-0000-000073420000}"/>
    <cellStyle name="메모 40 2 2 2" xfId="8494" xr:uid="{00000000-0005-0000-0000-000074420000}"/>
    <cellStyle name="메모 40 2 2 2 2" xfId="33707" xr:uid="{00000000-0005-0000-0000-000075420000}"/>
    <cellStyle name="메모 40 2 2 3" xfId="8495" xr:uid="{00000000-0005-0000-0000-000076420000}"/>
    <cellStyle name="메모 40 2 2 3 2" xfId="33708" xr:uid="{00000000-0005-0000-0000-000077420000}"/>
    <cellStyle name="메모 40 2 2 4" xfId="8496" xr:uid="{00000000-0005-0000-0000-000078420000}"/>
    <cellStyle name="메모 40 2 2 4 2" xfId="33709" xr:uid="{00000000-0005-0000-0000-000079420000}"/>
    <cellStyle name="메모 40 2 2 5" xfId="8497" xr:uid="{00000000-0005-0000-0000-00007A420000}"/>
    <cellStyle name="메모 40 2 2 5 2" xfId="33710" xr:uid="{00000000-0005-0000-0000-00007B420000}"/>
    <cellStyle name="메모 40 2 2 6" xfId="33706" xr:uid="{00000000-0005-0000-0000-00007C420000}"/>
    <cellStyle name="메모 40 2 3" xfId="8498" xr:uid="{00000000-0005-0000-0000-00007D420000}"/>
    <cellStyle name="메모 40 2 3 2" xfId="33711" xr:uid="{00000000-0005-0000-0000-00007E420000}"/>
    <cellStyle name="메모 40 2 4" xfId="8499" xr:uid="{00000000-0005-0000-0000-00007F420000}"/>
    <cellStyle name="메모 40 2 4 2" xfId="33712" xr:uid="{00000000-0005-0000-0000-000080420000}"/>
    <cellStyle name="메모 40 2 5" xfId="8500" xr:uid="{00000000-0005-0000-0000-000081420000}"/>
    <cellStyle name="메모 40 2 5 2" xfId="33713" xr:uid="{00000000-0005-0000-0000-000082420000}"/>
    <cellStyle name="메모 40 2 6" xfId="8501" xr:uid="{00000000-0005-0000-0000-000083420000}"/>
    <cellStyle name="메모 40 2 6 2" xfId="33714" xr:uid="{00000000-0005-0000-0000-000084420000}"/>
    <cellStyle name="메모 40 2 7" xfId="33705" xr:uid="{00000000-0005-0000-0000-000085420000}"/>
    <cellStyle name="메모 40 3" xfId="8502" xr:uid="{00000000-0005-0000-0000-000086420000}"/>
    <cellStyle name="메모 40 3 2" xfId="8503" xr:uid="{00000000-0005-0000-0000-000087420000}"/>
    <cellStyle name="메모 40 3 2 2" xfId="33716" xr:uid="{00000000-0005-0000-0000-000088420000}"/>
    <cellStyle name="메모 40 3 3" xfId="8504" xr:uid="{00000000-0005-0000-0000-000089420000}"/>
    <cellStyle name="메모 40 3 3 2" xfId="33717" xr:uid="{00000000-0005-0000-0000-00008A420000}"/>
    <cellStyle name="메모 40 3 4" xfId="8505" xr:uid="{00000000-0005-0000-0000-00008B420000}"/>
    <cellStyle name="메모 40 3 4 2" xfId="33718" xr:uid="{00000000-0005-0000-0000-00008C420000}"/>
    <cellStyle name="메모 40 3 5" xfId="8506" xr:uid="{00000000-0005-0000-0000-00008D420000}"/>
    <cellStyle name="메모 40 3 5 2" xfId="33719" xr:uid="{00000000-0005-0000-0000-00008E420000}"/>
    <cellStyle name="메모 40 3 6" xfId="33715" xr:uid="{00000000-0005-0000-0000-00008F420000}"/>
    <cellStyle name="메모 40 4" xfId="8507" xr:uid="{00000000-0005-0000-0000-000090420000}"/>
    <cellStyle name="메모 40 4 2" xfId="8508" xr:uid="{00000000-0005-0000-0000-000091420000}"/>
    <cellStyle name="메모 40 4 2 2" xfId="33721" xr:uid="{00000000-0005-0000-0000-000092420000}"/>
    <cellStyle name="메모 40 4 3" xfId="33720" xr:uid="{00000000-0005-0000-0000-000093420000}"/>
    <cellStyle name="메모 40 5" xfId="8509" xr:uid="{00000000-0005-0000-0000-000094420000}"/>
    <cellStyle name="메모 40 5 2" xfId="8510" xr:uid="{00000000-0005-0000-0000-000095420000}"/>
    <cellStyle name="메모 40 5 2 2" xfId="33723" xr:uid="{00000000-0005-0000-0000-000096420000}"/>
    <cellStyle name="메모 40 5 3" xfId="33722" xr:uid="{00000000-0005-0000-0000-000097420000}"/>
    <cellStyle name="메모 40 6" xfId="8511" xr:uid="{00000000-0005-0000-0000-000098420000}"/>
    <cellStyle name="메모 40 6 2" xfId="8512" xr:uid="{00000000-0005-0000-0000-000099420000}"/>
    <cellStyle name="메모 40 6 2 2" xfId="33725" xr:uid="{00000000-0005-0000-0000-00009A420000}"/>
    <cellStyle name="메모 40 6 3" xfId="33724" xr:uid="{00000000-0005-0000-0000-00009B420000}"/>
    <cellStyle name="메모 40 7" xfId="8513" xr:uid="{00000000-0005-0000-0000-00009C420000}"/>
    <cellStyle name="메모 40 7 2" xfId="33726" xr:uid="{00000000-0005-0000-0000-00009D420000}"/>
    <cellStyle name="메모 40 8" xfId="33704" xr:uid="{00000000-0005-0000-0000-00009E420000}"/>
    <cellStyle name="메모 41" xfId="8514" xr:uid="{00000000-0005-0000-0000-00009F420000}"/>
    <cellStyle name="메모 41 2" xfId="8515" xr:uid="{00000000-0005-0000-0000-0000A0420000}"/>
    <cellStyle name="메모 41 2 2" xfId="8516" xr:uid="{00000000-0005-0000-0000-0000A1420000}"/>
    <cellStyle name="메모 41 2 2 2" xfId="8517" xr:uid="{00000000-0005-0000-0000-0000A2420000}"/>
    <cellStyle name="메모 41 2 2 2 2" xfId="33730" xr:uid="{00000000-0005-0000-0000-0000A3420000}"/>
    <cellStyle name="메모 41 2 2 3" xfId="8518" xr:uid="{00000000-0005-0000-0000-0000A4420000}"/>
    <cellStyle name="메모 41 2 2 3 2" xfId="33731" xr:uid="{00000000-0005-0000-0000-0000A5420000}"/>
    <cellStyle name="메모 41 2 2 4" xfId="8519" xr:uid="{00000000-0005-0000-0000-0000A6420000}"/>
    <cellStyle name="메모 41 2 2 4 2" xfId="33732" xr:uid="{00000000-0005-0000-0000-0000A7420000}"/>
    <cellStyle name="메모 41 2 2 5" xfId="8520" xr:uid="{00000000-0005-0000-0000-0000A8420000}"/>
    <cellStyle name="메모 41 2 2 5 2" xfId="33733" xr:uid="{00000000-0005-0000-0000-0000A9420000}"/>
    <cellStyle name="메모 41 2 2 6" xfId="33729" xr:uid="{00000000-0005-0000-0000-0000AA420000}"/>
    <cellStyle name="메모 41 2 3" xfId="8521" xr:uid="{00000000-0005-0000-0000-0000AB420000}"/>
    <cellStyle name="메모 41 2 3 2" xfId="33734" xr:uid="{00000000-0005-0000-0000-0000AC420000}"/>
    <cellStyle name="메모 41 2 4" xfId="8522" xr:uid="{00000000-0005-0000-0000-0000AD420000}"/>
    <cellStyle name="메모 41 2 4 2" xfId="33735" xr:uid="{00000000-0005-0000-0000-0000AE420000}"/>
    <cellStyle name="메모 41 2 5" xfId="8523" xr:uid="{00000000-0005-0000-0000-0000AF420000}"/>
    <cellStyle name="메모 41 2 5 2" xfId="33736" xr:uid="{00000000-0005-0000-0000-0000B0420000}"/>
    <cellStyle name="메모 41 2 6" xfId="8524" xr:uid="{00000000-0005-0000-0000-0000B1420000}"/>
    <cellStyle name="메모 41 2 6 2" xfId="33737" xr:uid="{00000000-0005-0000-0000-0000B2420000}"/>
    <cellStyle name="메모 41 2 7" xfId="33728" xr:uid="{00000000-0005-0000-0000-0000B3420000}"/>
    <cellStyle name="메모 41 3" xfId="8525" xr:uid="{00000000-0005-0000-0000-0000B4420000}"/>
    <cellStyle name="메모 41 3 2" xfId="8526" xr:uid="{00000000-0005-0000-0000-0000B5420000}"/>
    <cellStyle name="메모 41 3 2 2" xfId="33739" xr:uid="{00000000-0005-0000-0000-0000B6420000}"/>
    <cellStyle name="메모 41 3 3" xfId="8527" xr:uid="{00000000-0005-0000-0000-0000B7420000}"/>
    <cellStyle name="메모 41 3 3 2" xfId="33740" xr:uid="{00000000-0005-0000-0000-0000B8420000}"/>
    <cellStyle name="메모 41 3 4" xfId="8528" xr:uid="{00000000-0005-0000-0000-0000B9420000}"/>
    <cellStyle name="메모 41 3 4 2" xfId="33741" xr:uid="{00000000-0005-0000-0000-0000BA420000}"/>
    <cellStyle name="메모 41 3 5" xfId="8529" xr:uid="{00000000-0005-0000-0000-0000BB420000}"/>
    <cellStyle name="메모 41 3 5 2" xfId="33742" xr:uid="{00000000-0005-0000-0000-0000BC420000}"/>
    <cellStyle name="메모 41 3 6" xfId="33738" xr:uid="{00000000-0005-0000-0000-0000BD420000}"/>
    <cellStyle name="메모 41 4" xfId="8530" xr:uid="{00000000-0005-0000-0000-0000BE420000}"/>
    <cellStyle name="메모 41 4 2" xfId="33743" xr:uid="{00000000-0005-0000-0000-0000BF420000}"/>
    <cellStyle name="메모 41 5" xfId="8531" xr:uid="{00000000-0005-0000-0000-0000C0420000}"/>
    <cellStyle name="메모 41 5 2" xfId="33744" xr:uid="{00000000-0005-0000-0000-0000C1420000}"/>
    <cellStyle name="메모 41 6" xfId="8532" xr:uid="{00000000-0005-0000-0000-0000C2420000}"/>
    <cellStyle name="메모 41 6 2" xfId="33745" xr:uid="{00000000-0005-0000-0000-0000C3420000}"/>
    <cellStyle name="메모 41 7" xfId="8533" xr:uid="{00000000-0005-0000-0000-0000C4420000}"/>
    <cellStyle name="메모 41 7 2" xfId="33746" xr:uid="{00000000-0005-0000-0000-0000C5420000}"/>
    <cellStyle name="메모 41 8" xfId="33727" xr:uid="{00000000-0005-0000-0000-0000C6420000}"/>
    <cellStyle name="메모 42" xfId="8534" xr:uid="{00000000-0005-0000-0000-0000C7420000}"/>
    <cellStyle name="메모 42 2" xfId="8535" xr:uid="{00000000-0005-0000-0000-0000C8420000}"/>
    <cellStyle name="메모 42 2 2" xfId="8536" xr:uid="{00000000-0005-0000-0000-0000C9420000}"/>
    <cellStyle name="메모 42 2 2 2" xfId="33749" xr:uid="{00000000-0005-0000-0000-0000CA420000}"/>
    <cellStyle name="메모 42 2 3" xfId="8537" xr:uid="{00000000-0005-0000-0000-0000CB420000}"/>
    <cellStyle name="메모 42 2 3 2" xfId="33750" xr:uid="{00000000-0005-0000-0000-0000CC420000}"/>
    <cellStyle name="메모 42 2 4" xfId="8538" xr:uid="{00000000-0005-0000-0000-0000CD420000}"/>
    <cellStyle name="메모 42 2 4 2" xfId="33751" xr:uid="{00000000-0005-0000-0000-0000CE420000}"/>
    <cellStyle name="메모 42 2 5" xfId="8539" xr:uid="{00000000-0005-0000-0000-0000CF420000}"/>
    <cellStyle name="메모 42 2 5 2" xfId="33752" xr:uid="{00000000-0005-0000-0000-0000D0420000}"/>
    <cellStyle name="메모 42 2 6" xfId="33748" xr:uid="{00000000-0005-0000-0000-0000D1420000}"/>
    <cellStyle name="메모 42 3" xfId="8540" xr:uid="{00000000-0005-0000-0000-0000D2420000}"/>
    <cellStyle name="메모 42 3 2" xfId="33753" xr:uid="{00000000-0005-0000-0000-0000D3420000}"/>
    <cellStyle name="메모 42 4" xfId="8541" xr:uid="{00000000-0005-0000-0000-0000D4420000}"/>
    <cellStyle name="메모 42 4 2" xfId="33754" xr:uid="{00000000-0005-0000-0000-0000D5420000}"/>
    <cellStyle name="메모 42 5" xfId="8542" xr:uid="{00000000-0005-0000-0000-0000D6420000}"/>
    <cellStyle name="메모 42 5 2" xfId="33755" xr:uid="{00000000-0005-0000-0000-0000D7420000}"/>
    <cellStyle name="메모 42 6" xfId="8543" xr:uid="{00000000-0005-0000-0000-0000D8420000}"/>
    <cellStyle name="메모 42 6 2" xfId="33756" xr:uid="{00000000-0005-0000-0000-0000D9420000}"/>
    <cellStyle name="메모 42 7" xfId="33747" xr:uid="{00000000-0005-0000-0000-0000DA420000}"/>
    <cellStyle name="메모 43" xfId="8544" xr:uid="{00000000-0005-0000-0000-0000DB420000}"/>
    <cellStyle name="메모 43 2" xfId="8545" xr:uid="{00000000-0005-0000-0000-0000DC420000}"/>
    <cellStyle name="메모 43 2 2" xfId="8546" xr:uid="{00000000-0005-0000-0000-0000DD420000}"/>
    <cellStyle name="메모 43 2 2 2" xfId="33759" xr:uid="{00000000-0005-0000-0000-0000DE420000}"/>
    <cellStyle name="메모 43 2 3" xfId="8547" xr:uid="{00000000-0005-0000-0000-0000DF420000}"/>
    <cellStyle name="메모 43 2 3 2" xfId="33760" xr:uid="{00000000-0005-0000-0000-0000E0420000}"/>
    <cellStyle name="메모 43 2 4" xfId="8548" xr:uid="{00000000-0005-0000-0000-0000E1420000}"/>
    <cellStyle name="메모 43 2 4 2" xfId="33761" xr:uid="{00000000-0005-0000-0000-0000E2420000}"/>
    <cellStyle name="메모 43 2 5" xfId="8549" xr:uid="{00000000-0005-0000-0000-0000E3420000}"/>
    <cellStyle name="메모 43 2 5 2" xfId="33762" xr:uid="{00000000-0005-0000-0000-0000E4420000}"/>
    <cellStyle name="메모 43 2 6" xfId="33758" xr:uid="{00000000-0005-0000-0000-0000E5420000}"/>
    <cellStyle name="메모 43 3" xfId="8550" xr:uid="{00000000-0005-0000-0000-0000E6420000}"/>
    <cellStyle name="메모 43 3 2" xfId="33763" xr:uid="{00000000-0005-0000-0000-0000E7420000}"/>
    <cellStyle name="메모 43 4" xfId="8551" xr:uid="{00000000-0005-0000-0000-0000E8420000}"/>
    <cellStyle name="메모 43 4 2" xfId="33764" xr:uid="{00000000-0005-0000-0000-0000E9420000}"/>
    <cellStyle name="메모 43 5" xfId="8552" xr:uid="{00000000-0005-0000-0000-0000EA420000}"/>
    <cellStyle name="메모 43 5 2" xfId="33765" xr:uid="{00000000-0005-0000-0000-0000EB420000}"/>
    <cellStyle name="메모 43 6" xfId="8553" xr:uid="{00000000-0005-0000-0000-0000EC420000}"/>
    <cellStyle name="메모 43 6 2" xfId="33766" xr:uid="{00000000-0005-0000-0000-0000ED420000}"/>
    <cellStyle name="메모 43 7" xfId="33757" xr:uid="{00000000-0005-0000-0000-0000EE420000}"/>
    <cellStyle name="메모 44" xfId="8554" xr:uid="{00000000-0005-0000-0000-0000EF420000}"/>
    <cellStyle name="메모 44 2" xfId="8555" xr:uid="{00000000-0005-0000-0000-0000F0420000}"/>
    <cellStyle name="메모 44 2 2" xfId="8556" xr:uid="{00000000-0005-0000-0000-0000F1420000}"/>
    <cellStyle name="메모 44 2 2 2" xfId="33769" xr:uid="{00000000-0005-0000-0000-0000F2420000}"/>
    <cellStyle name="메모 44 2 3" xfId="8557" xr:uid="{00000000-0005-0000-0000-0000F3420000}"/>
    <cellStyle name="메모 44 2 3 2" xfId="33770" xr:uid="{00000000-0005-0000-0000-0000F4420000}"/>
    <cellStyle name="메모 44 2 4" xfId="8558" xr:uid="{00000000-0005-0000-0000-0000F5420000}"/>
    <cellStyle name="메모 44 2 4 2" xfId="33771" xr:uid="{00000000-0005-0000-0000-0000F6420000}"/>
    <cellStyle name="메모 44 2 5" xfId="8559" xr:uid="{00000000-0005-0000-0000-0000F7420000}"/>
    <cellStyle name="메모 44 2 5 2" xfId="33772" xr:uid="{00000000-0005-0000-0000-0000F8420000}"/>
    <cellStyle name="메모 44 2 6" xfId="33768" xr:uid="{00000000-0005-0000-0000-0000F9420000}"/>
    <cellStyle name="메모 44 3" xfId="8560" xr:uid="{00000000-0005-0000-0000-0000FA420000}"/>
    <cellStyle name="메모 44 3 2" xfId="33773" xr:uid="{00000000-0005-0000-0000-0000FB420000}"/>
    <cellStyle name="메모 44 4" xfId="8561" xr:uid="{00000000-0005-0000-0000-0000FC420000}"/>
    <cellStyle name="메모 44 4 2" xfId="33774" xr:uid="{00000000-0005-0000-0000-0000FD420000}"/>
    <cellStyle name="메모 44 5" xfId="8562" xr:uid="{00000000-0005-0000-0000-0000FE420000}"/>
    <cellStyle name="메모 44 5 2" xfId="33775" xr:uid="{00000000-0005-0000-0000-0000FF420000}"/>
    <cellStyle name="메모 44 6" xfId="8563" xr:uid="{00000000-0005-0000-0000-000000430000}"/>
    <cellStyle name="메모 44 6 2" xfId="33776" xr:uid="{00000000-0005-0000-0000-000001430000}"/>
    <cellStyle name="메모 44 7" xfId="33767" xr:uid="{00000000-0005-0000-0000-000002430000}"/>
    <cellStyle name="메모 45" xfId="8564" xr:uid="{00000000-0005-0000-0000-000003430000}"/>
    <cellStyle name="메모 45 2" xfId="8565" xr:uid="{00000000-0005-0000-0000-000004430000}"/>
    <cellStyle name="메모 45 2 2" xfId="8566" xr:uid="{00000000-0005-0000-0000-000005430000}"/>
    <cellStyle name="메모 45 2 2 2" xfId="33779" xr:uid="{00000000-0005-0000-0000-000006430000}"/>
    <cellStyle name="메모 45 2 3" xfId="8567" xr:uid="{00000000-0005-0000-0000-000007430000}"/>
    <cellStyle name="메모 45 2 3 2" xfId="33780" xr:uid="{00000000-0005-0000-0000-000008430000}"/>
    <cellStyle name="메모 45 2 4" xfId="8568" xr:uid="{00000000-0005-0000-0000-000009430000}"/>
    <cellStyle name="메모 45 2 4 2" xfId="33781" xr:uid="{00000000-0005-0000-0000-00000A430000}"/>
    <cellStyle name="메모 45 2 5" xfId="8569" xr:uid="{00000000-0005-0000-0000-00000B430000}"/>
    <cellStyle name="메모 45 2 5 2" xfId="33782" xr:uid="{00000000-0005-0000-0000-00000C430000}"/>
    <cellStyle name="메모 45 2 6" xfId="33778" xr:uid="{00000000-0005-0000-0000-00000D430000}"/>
    <cellStyle name="메모 45 3" xfId="8570" xr:uid="{00000000-0005-0000-0000-00000E430000}"/>
    <cellStyle name="메모 45 3 2" xfId="33783" xr:uid="{00000000-0005-0000-0000-00000F430000}"/>
    <cellStyle name="메모 45 4" xfId="8571" xr:uid="{00000000-0005-0000-0000-000010430000}"/>
    <cellStyle name="메모 45 4 2" xfId="33784" xr:uid="{00000000-0005-0000-0000-000011430000}"/>
    <cellStyle name="메모 45 5" xfId="8572" xr:uid="{00000000-0005-0000-0000-000012430000}"/>
    <cellStyle name="메모 45 5 2" xfId="33785" xr:uid="{00000000-0005-0000-0000-000013430000}"/>
    <cellStyle name="메모 45 6" xfId="8573" xr:uid="{00000000-0005-0000-0000-000014430000}"/>
    <cellStyle name="메모 45 6 2" xfId="33786" xr:uid="{00000000-0005-0000-0000-000015430000}"/>
    <cellStyle name="메모 45 7" xfId="33777" xr:uid="{00000000-0005-0000-0000-000016430000}"/>
    <cellStyle name="메모 46" xfId="8574" xr:uid="{00000000-0005-0000-0000-000017430000}"/>
    <cellStyle name="메모 46 2" xfId="8575" xr:uid="{00000000-0005-0000-0000-000018430000}"/>
    <cellStyle name="메모 46 2 2" xfId="8576" xr:uid="{00000000-0005-0000-0000-000019430000}"/>
    <cellStyle name="메모 46 2 2 2" xfId="33789" xr:uid="{00000000-0005-0000-0000-00001A430000}"/>
    <cellStyle name="메모 46 2 3" xfId="8577" xr:uid="{00000000-0005-0000-0000-00001B430000}"/>
    <cellStyle name="메모 46 2 3 2" xfId="33790" xr:uid="{00000000-0005-0000-0000-00001C430000}"/>
    <cellStyle name="메모 46 2 4" xfId="8578" xr:uid="{00000000-0005-0000-0000-00001D430000}"/>
    <cellStyle name="메모 46 2 4 2" xfId="33791" xr:uid="{00000000-0005-0000-0000-00001E430000}"/>
    <cellStyle name="메모 46 2 5" xfId="8579" xr:uid="{00000000-0005-0000-0000-00001F430000}"/>
    <cellStyle name="메모 46 2 5 2" xfId="33792" xr:uid="{00000000-0005-0000-0000-000020430000}"/>
    <cellStyle name="메모 46 2 6" xfId="33788" xr:uid="{00000000-0005-0000-0000-000021430000}"/>
    <cellStyle name="메모 46 3" xfId="8580" xr:uid="{00000000-0005-0000-0000-000022430000}"/>
    <cellStyle name="메모 46 3 2" xfId="8581" xr:uid="{00000000-0005-0000-0000-000023430000}"/>
    <cellStyle name="메모 46 3 2 2" xfId="33794" xr:uid="{00000000-0005-0000-0000-000024430000}"/>
    <cellStyle name="메모 46 3 3" xfId="33793" xr:uid="{00000000-0005-0000-0000-000025430000}"/>
    <cellStyle name="메모 46 4" xfId="8582" xr:uid="{00000000-0005-0000-0000-000026430000}"/>
    <cellStyle name="메모 46 4 2" xfId="8583" xr:uid="{00000000-0005-0000-0000-000027430000}"/>
    <cellStyle name="메모 46 4 2 2" xfId="33796" xr:uid="{00000000-0005-0000-0000-000028430000}"/>
    <cellStyle name="메모 46 4 3" xfId="33795" xr:uid="{00000000-0005-0000-0000-000029430000}"/>
    <cellStyle name="메모 46 5" xfId="8584" xr:uid="{00000000-0005-0000-0000-00002A430000}"/>
    <cellStyle name="메모 46 5 2" xfId="8585" xr:uid="{00000000-0005-0000-0000-00002B430000}"/>
    <cellStyle name="메모 46 5 2 2" xfId="33798" xr:uid="{00000000-0005-0000-0000-00002C430000}"/>
    <cellStyle name="메모 46 5 3" xfId="33797" xr:uid="{00000000-0005-0000-0000-00002D430000}"/>
    <cellStyle name="메모 46 6" xfId="8586" xr:uid="{00000000-0005-0000-0000-00002E430000}"/>
    <cellStyle name="메모 46 6 2" xfId="33799" xr:uid="{00000000-0005-0000-0000-00002F430000}"/>
    <cellStyle name="메모 46 7" xfId="8587" xr:uid="{00000000-0005-0000-0000-000030430000}"/>
    <cellStyle name="메모 46 7 2" xfId="33800" xr:uid="{00000000-0005-0000-0000-000031430000}"/>
    <cellStyle name="메모 46 8" xfId="8588" xr:uid="{00000000-0005-0000-0000-000032430000}"/>
    <cellStyle name="메모 46 8 2" xfId="33801" xr:uid="{00000000-0005-0000-0000-000033430000}"/>
    <cellStyle name="메모 46 9" xfId="33787" xr:uid="{00000000-0005-0000-0000-000034430000}"/>
    <cellStyle name="메모 47" xfId="8589" xr:uid="{00000000-0005-0000-0000-000035430000}"/>
    <cellStyle name="메모 47 2" xfId="8590" xr:uid="{00000000-0005-0000-0000-000036430000}"/>
    <cellStyle name="메모 47 2 2" xfId="8591" xr:uid="{00000000-0005-0000-0000-000037430000}"/>
    <cellStyle name="메모 47 2 2 2" xfId="33804" xr:uid="{00000000-0005-0000-0000-000038430000}"/>
    <cellStyle name="메모 47 2 3" xfId="8592" xr:uid="{00000000-0005-0000-0000-000039430000}"/>
    <cellStyle name="메모 47 2 3 2" xfId="33805" xr:uid="{00000000-0005-0000-0000-00003A430000}"/>
    <cellStyle name="메모 47 2 4" xfId="8593" xr:uid="{00000000-0005-0000-0000-00003B430000}"/>
    <cellStyle name="메모 47 2 4 2" xfId="33806" xr:uid="{00000000-0005-0000-0000-00003C430000}"/>
    <cellStyle name="메모 47 2 5" xfId="8594" xr:uid="{00000000-0005-0000-0000-00003D430000}"/>
    <cellStyle name="메모 47 2 5 2" xfId="33807" xr:uid="{00000000-0005-0000-0000-00003E430000}"/>
    <cellStyle name="메모 47 2 6" xfId="33803" xr:uid="{00000000-0005-0000-0000-00003F430000}"/>
    <cellStyle name="메모 47 3" xfId="8595" xr:uid="{00000000-0005-0000-0000-000040430000}"/>
    <cellStyle name="메모 47 3 2" xfId="33808" xr:uid="{00000000-0005-0000-0000-000041430000}"/>
    <cellStyle name="메모 47 4" xfId="8596" xr:uid="{00000000-0005-0000-0000-000042430000}"/>
    <cellStyle name="메모 47 4 2" xfId="33809" xr:uid="{00000000-0005-0000-0000-000043430000}"/>
    <cellStyle name="메모 47 5" xfId="8597" xr:uid="{00000000-0005-0000-0000-000044430000}"/>
    <cellStyle name="메모 47 5 2" xfId="33810" xr:uid="{00000000-0005-0000-0000-000045430000}"/>
    <cellStyle name="메모 47 6" xfId="8598" xr:uid="{00000000-0005-0000-0000-000046430000}"/>
    <cellStyle name="메모 47 6 2" xfId="33811" xr:uid="{00000000-0005-0000-0000-000047430000}"/>
    <cellStyle name="메모 47 7" xfId="8599" xr:uid="{00000000-0005-0000-0000-000048430000}"/>
    <cellStyle name="메모 47 7 2" xfId="33812" xr:uid="{00000000-0005-0000-0000-000049430000}"/>
    <cellStyle name="메모 47 8" xfId="8600" xr:uid="{00000000-0005-0000-0000-00004A430000}"/>
    <cellStyle name="메모 47 8 2" xfId="33813" xr:uid="{00000000-0005-0000-0000-00004B430000}"/>
    <cellStyle name="메모 47 9" xfId="33802" xr:uid="{00000000-0005-0000-0000-00004C430000}"/>
    <cellStyle name="메모 48" xfId="8601" xr:uid="{00000000-0005-0000-0000-00004D430000}"/>
    <cellStyle name="메모 48 2" xfId="8602" xr:uid="{00000000-0005-0000-0000-00004E430000}"/>
    <cellStyle name="메모 48 2 2" xfId="33815" xr:uid="{00000000-0005-0000-0000-00004F430000}"/>
    <cellStyle name="메모 48 3" xfId="8603" xr:uid="{00000000-0005-0000-0000-000050430000}"/>
    <cellStyle name="메모 48 3 2" xfId="33816" xr:uid="{00000000-0005-0000-0000-000051430000}"/>
    <cellStyle name="메모 48 4" xfId="8604" xr:uid="{00000000-0005-0000-0000-000052430000}"/>
    <cellStyle name="메모 48 4 2" xfId="33817" xr:uid="{00000000-0005-0000-0000-000053430000}"/>
    <cellStyle name="메모 48 5" xfId="8605" xr:uid="{00000000-0005-0000-0000-000054430000}"/>
    <cellStyle name="메모 48 5 2" xfId="33818" xr:uid="{00000000-0005-0000-0000-000055430000}"/>
    <cellStyle name="메모 48 6" xfId="8606" xr:uid="{00000000-0005-0000-0000-000056430000}"/>
    <cellStyle name="메모 48 6 2" xfId="33819" xr:uid="{00000000-0005-0000-0000-000057430000}"/>
    <cellStyle name="메모 48 7" xfId="8607" xr:uid="{00000000-0005-0000-0000-000058430000}"/>
    <cellStyle name="메모 48 7 2" xfId="33820" xr:uid="{00000000-0005-0000-0000-000059430000}"/>
    <cellStyle name="메모 48 8" xfId="8608" xr:uid="{00000000-0005-0000-0000-00005A430000}"/>
    <cellStyle name="메모 48 8 2" xfId="33821" xr:uid="{00000000-0005-0000-0000-00005B430000}"/>
    <cellStyle name="메모 48 9" xfId="33814" xr:uid="{00000000-0005-0000-0000-00005C430000}"/>
    <cellStyle name="메모 49" xfId="8609" xr:uid="{00000000-0005-0000-0000-00005D430000}"/>
    <cellStyle name="메모 49 2" xfId="8610" xr:uid="{00000000-0005-0000-0000-00005E430000}"/>
    <cellStyle name="메모 49 2 2" xfId="33823" xr:uid="{00000000-0005-0000-0000-00005F430000}"/>
    <cellStyle name="메모 49 3" xfId="33822" xr:uid="{00000000-0005-0000-0000-000060430000}"/>
    <cellStyle name="메모 5" xfId="8611" xr:uid="{00000000-0005-0000-0000-000061430000}"/>
    <cellStyle name="메모 5 10" xfId="8612" xr:uid="{00000000-0005-0000-0000-000062430000}"/>
    <cellStyle name="메모 5 10 2" xfId="8613" xr:uid="{00000000-0005-0000-0000-000063430000}"/>
    <cellStyle name="메모 5 10 2 2" xfId="8614" xr:uid="{00000000-0005-0000-0000-000064430000}"/>
    <cellStyle name="메모 5 10 2 2 2" xfId="33827" xr:uid="{00000000-0005-0000-0000-000065430000}"/>
    <cellStyle name="메모 5 10 2 3" xfId="8615" xr:uid="{00000000-0005-0000-0000-000066430000}"/>
    <cellStyle name="메모 5 10 2 3 2" xfId="33828" xr:uid="{00000000-0005-0000-0000-000067430000}"/>
    <cellStyle name="메모 5 10 2 4" xfId="8616" xr:uid="{00000000-0005-0000-0000-000068430000}"/>
    <cellStyle name="메모 5 10 2 4 2" xfId="33829" xr:uid="{00000000-0005-0000-0000-000069430000}"/>
    <cellStyle name="메모 5 10 2 5" xfId="8617" xr:uid="{00000000-0005-0000-0000-00006A430000}"/>
    <cellStyle name="메모 5 10 2 5 2" xfId="33830" xr:uid="{00000000-0005-0000-0000-00006B430000}"/>
    <cellStyle name="메모 5 10 2 6" xfId="33826" xr:uid="{00000000-0005-0000-0000-00006C430000}"/>
    <cellStyle name="메모 5 10 3" xfId="8618" xr:uid="{00000000-0005-0000-0000-00006D430000}"/>
    <cellStyle name="메모 5 10 3 2" xfId="8619" xr:uid="{00000000-0005-0000-0000-00006E430000}"/>
    <cellStyle name="메모 5 10 3 2 2" xfId="33832" xr:uid="{00000000-0005-0000-0000-00006F430000}"/>
    <cellStyle name="메모 5 10 3 3" xfId="8620" xr:uid="{00000000-0005-0000-0000-000070430000}"/>
    <cellStyle name="메모 5 10 3 3 2" xfId="33833" xr:uid="{00000000-0005-0000-0000-000071430000}"/>
    <cellStyle name="메모 5 10 3 4" xfId="8621" xr:uid="{00000000-0005-0000-0000-000072430000}"/>
    <cellStyle name="메모 5 10 3 4 2" xfId="33834" xr:uid="{00000000-0005-0000-0000-000073430000}"/>
    <cellStyle name="메모 5 10 3 5" xfId="8622" xr:uid="{00000000-0005-0000-0000-000074430000}"/>
    <cellStyle name="메모 5 10 3 5 2" xfId="33835" xr:uid="{00000000-0005-0000-0000-000075430000}"/>
    <cellStyle name="메모 5 10 3 6" xfId="33831" xr:uid="{00000000-0005-0000-0000-000076430000}"/>
    <cellStyle name="메모 5 10 4" xfId="8623" xr:uid="{00000000-0005-0000-0000-000077430000}"/>
    <cellStyle name="메모 5 10 4 2" xfId="33836" xr:uid="{00000000-0005-0000-0000-000078430000}"/>
    <cellStyle name="메모 5 10 5" xfId="8624" xr:uid="{00000000-0005-0000-0000-000079430000}"/>
    <cellStyle name="메모 5 10 5 2" xfId="33837" xr:uid="{00000000-0005-0000-0000-00007A430000}"/>
    <cellStyle name="메모 5 10 6" xfId="8625" xr:uid="{00000000-0005-0000-0000-00007B430000}"/>
    <cellStyle name="메모 5 10 6 2" xfId="33838" xr:uid="{00000000-0005-0000-0000-00007C430000}"/>
    <cellStyle name="메모 5 10 7" xfId="8626" xr:uid="{00000000-0005-0000-0000-00007D430000}"/>
    <cellStyle name="메모 5 10 7 2" xfId="33839" xr:uid="{00000000-0005-0000-0000-00007E430000}"/>
    <cellStyle name="메모 5 10 8" xfId="33825" xr:uid="{00000000-0005-0000-0000-00007F430000}"/>
    <cellStyle name="메모 5 11" xfId="8627" xr:uid="{00000000-0005-0000-0000-000080430000}"/>
    <cellStyle name="메모 5 11 2" xfId="8628" xr:uid="{00000000-0005-0000-0000-000081430000}"/>
    <cellStyle name="메모 5 11 2 2" xfId="33841" xr:uid="{00000000-0005-0000-0000-000082430000}"/>
    <cellStyle name="메모 5 11 3" xfId="8629" xr:uid="{00000000-0005-0000-0000-000083430000}"/>
    <cellStyle name="메모 5 11 3 2" xfId="33842" xr:uid="{00000000-0005-0000-0000-000084430000}"/>
    <cellStyle name="메모 5 11 4" xfId="8630" xr:uid="{00000000-0005-0000-0000-000085430000}"/>
    <cellStyle name="메모 5 11 4 2" xfId="33843" xr:uid="{00000000-0005-0000-0000-000086430000}"/>
    <cellStyle name="메모 5 11 5" xfId="8631" xr:uid="{00000000-0005-0000-0000-000087430000}"/>
    <cellStyle name="메모 5 11 5 2" xfId="33844" xr:uid="{00000000-0005-0000-0000-000088430000}"/>
    <cellStyle name="메모 5 11 6" xfId="33840" xr:uid="{00000000-0005-0000-0000-000089430000}"/>
    <cellStyle name="메모 5 12" xfId="8632" xr:uid="{00000000-0005-0000-0000-00008A430000}"/>
    <cellStyle name="메모 5 12 2" xfId="8633" xr:uid="{00000000-0005-0000-0000-00008B430000}"/>
    <cellStyle name="메모 5 12 2 2" xfId="33846" xr:uid="{00000000-0005-0000-0000-00008C430000}"/>
    <cellStyle name="메모 5 12 3" xfId="8634" xr:uid="{00000000-0005-0000-0000-00008D430000}"/>
    <cellStyle name="메모 5 12 3 2" xfId="33847" xr:uid="{00000000-0005-0000-0000-00008E430000}"/>
    <cellStyle name="메모 5 12 4" xfId="8635" xr:uid="{00000000-0005-0000-0000-00008F430000}"/>
    <cellStyle name="메모 5 12 4 2" xfId="33848" xr:uid="{00000000-0005-0000-0000-000090430000}"/>
    <cellStyle name="메모 5 12 5" xfId="8636" xr:uid="{00000000-0005-0000-0000-000091430000}"/>
    <cellStyle name="메모 5 12 5 2" xfId="33849" xr:uid="{00000000-0005-0000-0000-000092430000}"/>
    <cellStyle name="메모 5 12 6" xfId="33845" xr:uid="{00000000-0005-0000-0000-000093430000}"/>
    <cellStyle name="메모 5 13" xfId="8637" xr:uid="{00000000-0005-0000-0000-000094430000}"/>
    <cellStyle name="메모 5 13 2" xfId="33850" xr:uid="{00000000-0005-0000-0000-000095430000}"/>
    <cellStyle name="메모 5 14" xfId="8638" xr:uid="{00000000-0005-0000-0000-000096430000}"/>
    <cellStyle name="메모 5 14 2" xfId="33851" xr:uid="{00000000-0005-0000-0000-000097430000}"/>
    <cellStyle name="메모 5 15" xfId="8639" xr:uid="{00000000-0005-0000-0000-000098430000}"/>
    <cellStyle name="메모 5 15 2" xfId="33852" xr:uid="{00000000-0005-0000-0000-000099430000}"/>
    <cellStyle name="메모 5 16" xfId="8640" xr:uid="{00000000-0005-0000-0000-00009A430000}"/>
    <cellStyle name="메모 5 16 2" xfId="33853" xr:uid="{00000000-0005-0000-0000-00009B430000}"/>
    <cellStyle name="메모 5 17" xfId="33824" xr:uid="{00000000-0005-0000-0000-00009C430000}"/>
    <cellStyle name="메모 5 18" xfId="50557" xr:uid="{00000000-0005-0000-0000-00009D430000}"/>
    <cellStyle name="메모 5 2" xfId="8641" xr:uid="{00000000-0005-0000-0000-00009E430000}"/>
    <cellStyle name="메모 5 2 2" xfId="8642" xr:uid="{00000000-0005-0000-0000-00009F430000}"/>
    <cellStyle name="메모 5 2 2 2" xfId="8643" xr:uid="{00000000-0005-0000-0000-0000A0430000}"/>
    <cellStyle name="메모 5 2 2 2 2" xfId="8644" xr:uid="{00000000-0005-0000-0000-0000A1430000}"/>
    <cellStyle name="메모 5 2 2 2 2 2" xfId="33857" xr:uid="{00000000-0005-0000-0000-0000A2430000}"/>
    <cellStyle name="메모 5 2 2 2 3" xfId="8645" xr:uid="{00000000-0005-0000-0000-0000A3430000}"/>
    <cellStyle name="메모 5 2 2 2 3 2" xfId="33858" xr:uid="{00000000-0005-0000-0000-0000A4430000}"/>
    <cellStyle name="메모 5 2 2 2 4" xfId="8646" xr:uid="{00000000-0005-0000-0000-0000A5430000}"/>
    <cellStyle name="메모 5 2 2 2 4 2" xfId="33859" xr:uid="{00000000-0005-0000-0000-0000A6430000}"/>
    <cellStyle name="메모 5 2 2 2 5" xfId="8647" xr:uid="{00000000-0005-0000-0000-0000A7430000}"/>
    <cellStyle name="메모 5 2 2 2 5 2" xfId="33860" xr:uid="{00000000-0005-0000-0000-0000A8430000}"/>
    <cellStyle name="메모 5 2 2 2 6" xfId="33856" xr:uid="{00000000-0005-0000-0000-0000A9430000}"/>
    <cellStyle name="메모 5 2 2 3" xfId="8648" xr:uid="{00000000-0005-0000-0000-0000AA430000}"/>
    <cellStyle name="메모 5 2 2 3 2" xfId="33861" xr:uid="{00000000-0005-0000-0000-0000AB430000}"/>
    <cellStyle name="메모 5 2 2 4" xfId="8649" xr:uid="{00000000-0005-0000-0000-0000AC430000}"/>
    <cellStyle name="메모 5 2 2 4 2" xfId="33862" xr:uid="{00000000-0005-0000-0000-0000AD430000}"/>
    <cellStyle name="메모 5 2 2 5" xfId="8650" xr:uid="{00000000-0005-0000-0000-0000AE430000}"/>
    <cellStyle name="메모 5 2 2 5 2" xfId="33863" xr:uid="{00000000-0005-0000-0000-0000AF430000}"/>
    <cellStyle name="메모 5 2 2 6" xfId="8651" xr:uid="{00000000-0005-0000-0000-0000B0430000}"/>
    <cellStyle name="메모 5 2 2 6 2" xfId="33864" xr:uid="{00000000-0005-0000-0000-0000B1430000}"/>
    <cellStyle name="메모 5 2 2 7" xfId="33855" xr:uid="{00000000-0005-0000-0000-0000B2430000}"/>
    <cellStyle name="메모 5 2 3" xfId="8652" xr:uid="{00000000-0005-0000-0000-0000B3430000}"/>
    <cellStyle name="메모 5 2 3 2" xfId="8653" xr:uid="{00000000-0005-0000-0000-0000B4430000}"/>
    <cellStyle name="메모 5 2 3 2 2" xfId="33866" xr:uid="{00000000-0005-0000-0000-0000B5430000}"/>
    <cellStyle name="메모 5 2 3 3" xfId="8654" xr:uid="{00000000-0005-0000-0000-0000B6430000}"/>
    <cellStyle name="메모 5 2 3 3 2" xfId="33867" xr:uid="{00000000-0005-0000-0000-0000B7430000}"/>
    <cellStyle name="메모 5 2 3 4" xfId="8655" xr:uid="{00000000-0005-0000-0000-0000B8430000}"/>
    <cellStyle name="메모 5 2 3 4 2" xfId="33868" xr:uid="{00000000-0005-0000-0000-0000B9430000}"/>
    <cellStyle name="메모 5 2 3 5" xfId="8656" xr:uid="{00000000-0005-0000-0000-0000BA430000}"/>
    <cellStyle name="메모 5 2 3 5 2" xfId="33869" xr:uid="{00000000-0005-0000-0000-0000BB430000}"/>
    <cellStyle name="메모 5 2 3 6" xfId="33865" xr:uid="{00000000-0005-0000-0000-0000BC430000}"/>
    <cellStyle name="메모 5 2 4" xfId="8657" xr:uid="{00000000-0005-0000-0000-0000BD430000}"/>
    <cellStyle name="메모 5 2 4 2" xfId="8658" xr:uid="{00000000-0005-0000-0000-0000BE430000}"/>
    <cellStyle name="메모 5 2 4 2 2" xfId="33871" xr:uid="{00000000-0005-0000-0000-0000BF430000}"/>
    <cellStyle name="메모 5 2 4 3" xfId="33870" xr:uid="{00000000-0005-0000-0000-0000C0430000}"/>
    <cellStyle name="메모 5 2 5" xfId="8659" xr:uid="{00000000-0005-0000-0000-0000C1430000}"/>
    <cellStyle name="메모 5 2 5 2" xfId="8660" xr:uid="{00000000-0005-0000-0000-0000C2430000}"/>
    <cellStyle name="메모 5 2 5 2 2" xfId="33873" xr:uid="{00000000-0005-0000-0000-0000C3430000}"/>
    <cellStyle name="메모 5 2 5 3" xfId="33872" xr:uid="{00000000-0005-0000-0000-0000C4430000}"/>
    <cellStyle name="메모 5 2 6" xfId="8661" xr:uid="{00000000-0005-0000-0000-0000C5430000}"/>
    <cellStyle name="메모 5 2 6 2" xfId="8662" xr:uid="{00000000-0005-0000-0000-0000C6430000}"/>
    <cellStyle name="메모 5 2 6 2 2" xfId="33875" xr:uid="{00000000-0005-0000-0000-0000C7430000}"/>
    <cellStyle name="메모 5 2 6 3" xfId="33874" xr:uid="{00000000-0005-0000-0000-0000C8430000}"/>
    <cellStyle name="메모 5 2 7" xfId="8663" xr:uid="{00000000-0005-0000-0000-0000C9430000}"/>
    <cellStyle name="메모 5 2 7 2" xfId="33876" xr:uid="{00000000-0005-0000-0000-0000CA430000}"/>
    <cellStyle name="메모 5 2 8" xfId="33854" xr:uid="{00000000-0005-0000-0000-0000CB430000}"/>
    <cellStyle name="메모 5 3" xfId="8664" xr:uid="{00000000-0005-0000-0000-0000CC430000}"/>
    <cellStyle name="메모 5 3 2" xfId="8665" xr:uid="{00000000-0005-0000-0000-0000CD430000}"/>
    <cellStyle name="메모 5 3 2 2" xfId="8666" xr:uid="{00000000-0005-0000-0000-0000CE430000}"/>
    <cellStyle name="메모 5 3 2 2 2" xfId="8667" xr:uid="{00000000-0005-0000-0000-0000CF430000}"/>
    <cellStyle name="메모 5 3 2 2 2 2" xfId="33880" xr:uid="{00000000-0005-0000-0000-0000D0430000}"/>
    <cellStyle name="메모 5 3 2 2 3" xfId="8668" xr:uid="{00000000-0005-0000-0000-0000D1430000}"/>
    <cellStyle name="메모 5 3 2 2 3 2" xfId="33881" xr:uid="{00000000-0005-0000-0000-0000D2430000}"/>
    <cellStyle name="메모 5 3 2 2 4" xfId="8669" xr:uid="{00000000-0005-0000-0000-0000D3430000}"/>
    <cellStyle name="메모 5 3 2 2 4 2" xfId="33882" xr:uid="{00000000-0005-0000-0000-0000D4430000}"/>
    <cellStyle name="메모 5 3 2 2 5" xfId="8670" xr:uid="{00000000-0005-0000-0000-0000D5430000}"/>
    <cellStyle name="메모 5 3 2 2 5 2" xfId="33883" xr:uid="{00000000-0005-0000-0000-0000D6430000}"/>
    <cellStyle name="메모 5 3 2 2 6" xfId="33879" xr:uid="{00000000-0005-0000-0000-0000D7430000}"/>
    <cellStyle name="메모 5 3 2 3" xfId="8671" xr:uid="{00000000-0005-0000-0000-0000D8430000}"/>
    <cellStyle name="메모 5 3 2 3 2" xfId="33884" xr:uid="{00000000-0005-0000-0000-0000D9430000}"/>
    <cellStyle name="메모 5 3 2 4" xfId="8672" xr:uid="{00000000-0005-0000-0000-0000DA430000}"/>
    <cellStyle name="메모 5 3 2 4 2" xfId="33885" xr:uid="{00000000-0005-0000-0000-0000DB430000}"/>
    <cellStyle name="메모 5 3 2 5" xfId="8673" xr:uid="{00000000-0005-0000-0000-0000DC430000}"/>
    <cellStyle name="메모 5 3 2 5 2" xfId="33886" xr:uid="{00000000-0005-0000-0000-0000DD430000}"/>
    <cellStyle name="메모 5 3 2 6" xfId="8674" xr:uid="{00000000-0005-0000-0000-0000DE430000}"/>
    <cellStyle name="메모 5 3 2 6 2" xfId="33887" xr:uid="{00000000-0005-0000-0000-0000DF430000}"/>
    <cellStyle name="메모 5 3 2 7" xfId="33878" xr:uid="{00000000-0005-0000-0000-0000E0430000}"/>
    <cellStyle name="메모 5 3 3" xfId="8675" xr:uid="{00000000-0005-0000-0000-0000E1430000}"/>
    <cellStyle name="메모 5 3 3 2" xfId="8676" xr:uid="{00000000-0005-0000-0000-0000E2430000}"/>
    <cellStyle name="메모 5 3 3 2 2" xfId="33889" xr:uid="{00000000-0005-0000-0000-0000E3430000}"/>
    <cellStyle name="메모 5 3 3 3" xfId="8677" xr:uid="{00000000-0005-0000-0000-0000E4430000}"/>
    <cellStyle name="메모 5 3 3 3 2" xfId="33890" xr:uid="{00000000-0005-0000-0000-0000E5430000}"/>
    <cellStyle name="메모 5 3 3 4" xfId="8678" xr:uid="{00000000-0005-0000-0000-0000E6430000}"/>
    <cellStyle name="메모 5 3 3 4 2" xfId="33891" xr:uid="{00000000-0005-0000-0000-0000E7430000}"/>
    <cellStyle name="메모 5 3 3 5" xfId="8679" xr:uid="{00000000-0005-0000-0000-0000E8430000}"/>
    <cellStyle name="메모 5 3 3 5 2" xfId="33892" xr:uid="{00000000-0005-0000-0000-0000E9430000}"/>
    <cellStyle name="메모 5 3 3 6" xfId="33888" xr:uid="{00000000-0005-0000-0000-0000EA430000}"/>
    <cellStyle name="메모 5 3 4" xfId="8680" xr:uid="{00000000-0005-0000-0000-0000EB430000}"/>
    <cellStyle name="메모 5 3 4 2" xfId="8681" xr:uid="{00000000-0005-0000-0000-0000EC430000}"/>
    <cellStyle name="메모 5 3 4 2 2" xfId="33894" xr:uid="{00000000-0005-0000-0000-0000ED430000}"/>
    <cellStyle name="메모 5 3 4 3" xfId="33893" xr:uid="{00000000-0005-0000-0000-0000EE430000}"/>
    <cellStyle name="메모 5 3 5" xfId="8682" xr:uid="{00000000-0005-0000-0000-0000EF430000}"/>
    <cellStyle name="메모 5 3 5 2" xfId="8683" xr:uid="{00000000-0005-0000-0000-0000F0430000}"/>
    <cellStyle name="메모 5 3 5 2 2" xfId="33896" xr:uid="{00000000-0005-0000-0000-0000F1430000}"/>
    <cellStyle name="메모 5 3 5 3" xfId="33895" xr:uid="{00000000-0005-0000-0000-0000F2430000}"/>
    <cellStyle name="메모 5 3 6" xfId="8684" xr:uid="{00000000-0005-0000-0000-0000F3430000}"/>
    <cellStyle name="메모 5 3 6 2" xfId="8685" xr:uid="{00000000-0005-0000-0000-0000F4430000}"/>
    <cellStyle name="메모 5 3 6 2 2" xfId="33898" xr:uid="{00000000-0005-0000-0000-0000F5430000}"/>
    <cellStyle name="메모 5 3 6 3" xfId="33897" xr:uid="{00000000-0005-0000-0000-0000F6430000}"/>
    <cellStyle name="메모 5 3 7" xfId="8686" xr:uid="{00000000-0005-0000-0000-0000F7430000}"/>
    <cellStyle name="메모 5 3 7 2" xfId="33899" xr:uid="{00000000-0005-0000-0000-0000F8430000}"/>
    <cellStyle name="메모 5 3 8" xfId="33877" xr:uid="{00000000-0005-0000-0000-0000F9430000}"/>
    <cellStyle name="메모 5 4" xfId="8687" xr:uid="{00000000-0005-0000-0000-0000FA430000}"/>
    <cellStyle name="메모 5 4 2" xfId="8688" xr:uid="{00000000-0005-0000-0000-0000FB430000}"/>
    <cellStyle name="메모 5 4 2 2" xfId="8689" xr:uid="{00000000-0005-0000-0000-0000FC430000}"/>
    <cellStyle name="메모 5 4 2 2 2" xfId="33902" xr:uid="{00000000-0005-0000-0000-0000FD430000}"/>
    <cellStyle name="메모 5 4 2 3" xfId="8690" xr:uid="{00000000-0005-0000-0000-0000FE430000}"/>
    <cellStyle name="메모 5 4 2 3 2" xfId="33903" xr:uid="{00000000-0005-0000-0000-0000FF430000}"/>
    <cellStyle name="메모 5 4 2 4" xfId="8691" xr:uid="{00000000-0005-0000-0000-000000440000}"/>
    <cellStyle name="메모 5 4 2 4 2" xfId="33904" xr:uid="{00000000-0005-0000-0000-000001440000}"/>
    <cellStyle name="메모 5 4 2 5" xfId="8692" xr:uid="{00000000-0005-0000-0000-000002440000}"/>
    <cellStyle name="메모 5 4 2 5 2" xfId="33905" xr:uid="{00000000-0005-0000-0000-000003440000}"/>
    <cellStyle name="메모 5 4 2 6" xfId="33901" xr:uid="{00000000-0005-0000-0000-000004440000}"/>
    <cellStyle name="메모 5 4 3" xfId="8693" xr:uid="{00000000-0005-0000-0000-000005440000}"/>
    <cellStyle name="메모 5 4 3 2" xfId="8694" xr:uid="{00000000-0005-0000-0000-000006440000}"/>
    <cellStyle name="메모 5 4 3 2 2" xfId="33907" xr:uid="{00000000-0005-0000-0000-000007440000}"/>
    <cellStyle name="메모 5 4 3 3" xfId="8695" xr:uid="{00000000-0005-0000-0000-000008440000}"/>
    <cellStyle name="메모 5 4 3 3 2" xfId="33908" xr:uid="{00000000-0005-0000-0000-000009440000}"/>
    <cellStyle name="메모 5 4 3 4" xfId="8696" xr:uid="{00000000-0005-0000-0000-00000A440000}"/>
    <cellStyle name="메모 5 4 3 4 2" xfId="33909" xr:uid="{00000000-0005-0000-0000-00000B440000}"/>
    <cellStyle name="메모 5 4 3 5" xfId="8697" xr:uid="{00000000-0005-0000-0000-00000C440000}"/>
    <cellStyle name="메모 5 4 3 5 2" xfId="33910" xr:uid="{00000000-0005-0000-0000-00000D440000}"/>
    <cellStyle name="메모 5 4 3 6" xfId="33906" xr:uid="{00000000-0005-0000-0000-00000E440000}"/>
    <cellStyle name="메모 5 4 4" xfId="8698" xr:uid="{00000000-0005-0000-0000-00000F440000}"/>
    <cellStyle name="메모 5 4 4 2" xfId="33911" xr:uid="{00000000-0005-0000-0000-000010440000}"/>
    <cellStyle name="메모 5 4 5" xfId="8699" xr:uid="{00000000-0005-0000-0000-000011440000}"/>
    <cellStyle name="메모 5 4 5 2" xfId="33912" xr:uid="{00000000-0005-0000-0000-000012440000}"/>
    <cellStyle name="메모 5 4 6" xfId="8700" xr:uid="{00000000-0005-0000-0000-000013440000}"/>
    <cellStyle name="메모 5 4 6 2" xfId="33913" xr:uid="{00000000-0005-0000-0000-000014440000}"/>
    <cellStyle name="메모 5 4 7" xfId="8701" xr:uid="{00000000-0005-0000-0000-000015440000}"/>
    <cellStyle name="메모 5 4 7 2" xfId="33914" xr:uid="{00000000-0005-0000-0000-000016440000}"/>
    <cellStyle name="메모 5 4 8" xfId="33900" xr:uid="{00000000-0005-0000-0000-000017440000}"/>
    <cellStyle name="메모 5 5" xfId="8702" xr:uid="{00000000-0005-0000-0000-000018440000}"/>
    <cellStyle name="메모 5 5 2" xfId="8703" xr:uid="{00000000-0005-0000-0000-000019440000}"/>
    <cellStyle name="메모 5 5 2 2" xfId="8704" xr:uid="{00000000-0005-0000-0000-00001A440000}"/>
    <cellStyle name="메모 5 5 2 2 2" xfId="33917" xr:uid="{00000000-0005-0000-0000-00001B440000}"/>
    <cellStyle name="메모 5 5 2 3" xfId="8705" xr:uid="{00000000-0005-0000-0000-00001C440000}"/>
    <cellStyle name="메모 5 5 2 3 2" xfId="33918" xr:uid="{00000000-0005-0000-0000-00001D440000}"/>
    <cellStyle name="메모 5 5 2 4" xfId="8706" xr:uid="{00000000-0005-0000-0000-00001E440000}"/>
    <cellStyle name="메모 5 5 2 4 2" xfId="33919" xr:uid="{00000000-0005-0000-0000-00001F440000}"/>
    <cellStyle name="메모 5 5 2 5" xfId="8707" xr:uid="{00000000-0005-0000-0000-000020440000}"/>
    <cellStyle name="메모 5 5 2 5 2" xfId="33920" xr:uid="{00000000-0005-0000-0000-000021440000}"/>
    <cellStyle name="메모 5 5 2 6" xfId="33916" xr:uid="{00000000-0005-0000-0000-000022440000}"/>
    <cellStyle name="메모 5 5 3" xfId="8708" xr:uid="{00000000-0005-0000-0000-000023440000}"/>
    <cellStyle name="메모 5 5 3 2" xfId="8709" xr:uid="{00000000-0005-0000-0000-000024440000}"/>
    <cellStyle name="메모 5 5 3 2 2" xfId="33922" xr:uid="{00000000-0005-0000-0000-000025440000}"/>
    <cellStyle name="메모 5 5 3 3" xfId="8710" xr:uid="{00000000-0005-0000-0000-000026440000}"/>
    <cellStyle name="메모 5 5 3 3 2" xfId="33923" xr:uid="{00000000-0005-0000-0000-000027440000}"/>
    <cellStyle name="메모 5 5 3 4" xfId="8711" xr:uid="{00000000-0005-0000-0000-000028440000}"/>
    <cellStyle name="메모 5 5 3 4 2" xfId="33924" xr:uid="{00000000-0005-0000-0000-000029440000}"/>
    <cellStyle name="메모 5 5 3 5" xfId="8712" xr:uid="{00000000-0005-0000-0000-00002A440000}"/>
    <cellStyle name="메모 5 5 3 5 2" xfId="33925" xr:uid="{00000000-0005-0000-0000-00002B440000}"/>
    <cellStyle name="메모 5 5 3 6" xfId="33921" xr:uid="{00000000-0005-0000-0000-00002C440000}"/>
    <cellStyle name="메모 5 5 4" xfId="8713" xr:uid="{00000000-0005-0000-0000-00002D440000}"/>
    <cellStyle name="메모 5 5 4 2" xfId="33926" xr:uid="{00000000-0005-0000-0000-00002E440000}"/>
    <cellStyle name="메모 5 5 5" xfId="8714" xr:uid="{00000000-0005-0000-0000-00002F440000}"/>
    <cellStyle name="메모 5 5 5 2" xfId="33927" xr:uid="{00000000-0005-0000-0000-000030440000}"/>
    <cellStyle name="메모 5 5 6" xfId="8715" xr:uid="{00000000-0005-0000-0000-000031440000}"/>
    <cellStyle name="메모 5 5 6 2" xfId="33928" xr:uid="{00000000-0005-0000-0000-000032440000}"/>
    <cellStyle name="메모 5 5 7" xfId="8716" xr:uid="{00000000-0005-0000-0000-000033440000}"/>
    <cellStyle name="메모 5 5 7 2" xfId="33929" xr:uid="{00000000-0005-0000-0000-000034440000}"/>
    <cellStyle name="메모 5 5 8" xfId="33915" xr:uid="{00000000-0005-0000-0000-000035440000}"/>
    <cellStyle name="메모 5 6" xfId="8717" xr:uid="{00000000-0005-0000-0000-000036440000}"/>
    <cellStyle name="메모 5 6 2" xfId="8718" xr:uid="{00000000-0005-0000-0000-000037440000}"/>
    <cellStyle name="메모 5 6 2 2" xfId="8719" xr:uid="{00000000-0005-0000-0000-000038440000}"/>
    <cellStyle name="메모 5 6 2 2 2" xfId="33932" xr:uid="{00000000-0005-0000-0000-000039440000}"/>
    <cellStyle name="메모 5 6 2 3" xfId="8720" xr:uid="{00000000-0005-0000-0000-00003A440000}"/>
    <cellStyle name="메모 5 6 2 3 2" xfId="33933" xr:uid="{00000000-0005-0000-0000-00003B440000}"/>
    <cellStyle name="메모 5 6 2 4" xfId="8721" xr:uid="{00000000-0005-0000-0000-00003C440000}"/>
    <cellStyle name="메모 5 6 2 4 2" xfId="33934" xr:uid="{00000000-0005-0000-0000-00003D440000}"/>
    <cellStyle name="메모 5 6 2 5" xfId="8722" xr:uid="{00000000-0005-0000-0000-00003E440000}"/>
    <cellStyle name="메모 5 6 2 5 2" xfId="33935" xr:uid="{00000000-0005-0000-0000-00003F440000}"/>
    <cellStyle name="메모 5 6 2 6" xfId="33931" xr:uid="{00000000-0005-0000-0000-000040440000}"/>
    <cellStyle name="메모 5 6 3" xfId="8723" xr:uid="{00000000-0005-0000-0000-000041440000}"/>
    <cellStyle name="메모 5 6 3 2" xfId="8724" xr:uid="{00000000-0005-0000-0000-000042440000}"/>
    <cellStyle name="메모 5 6 3 2 2" xfId="33937" xr:uid="{00000000-0005-0000-0000-000043440000}"/>
    <cellStyle name="메모 5 6 3 3" xfId="8725" xr:uid="{00000000-0005-0000-0000-000044440000}"/>
    <cellStyle name="메모 5 6 3 3 2" xfId="33938" xr:uid="{00000000-0005-0000-0000-000045440000}"/>
    <cellStyle name="메모 5 6 3 4" xfId="8726" xr:uid="{00000000-0005-0000-0000-000046440000}"/>
    <cellStyle name="메모 5 6 3 4 2" xfId="33939" xr:uid="{00000000-0005-0000-0000-000047440000}"/>
    <cellStyle name="메모 5 6 3 5" xfId="8727" xr:uid="{00000000-0005-0000-0000-000048440000}"/>
    <cellStyle name="메모 5 6 3 5 2" xfId="33940" xr:uid="{00000000-0005-0000-0000-000049440000}"/>
    <cellStyle name="메모 5 6 3 6" xfId="33936" xr:uid="{00000000-0005-0000-0000-00004A440000}"/>
    <cellStyle name="메모 5 6 4" xfId="8728" xr:uid="{00000000-0005-0000-0000-00004B440000}"/>
    <cellStyle name="메모 5 6 4 2" xfId="33941" xr:uid="{00000000-0005-0000-0000-00004C440000}"/>
    <cellStyle name="메모 5 6 5" xfId="8729" xr:uid="{00000000-0005-0000-0000-00004D440000}"/>
    <cellStyle name="메모 5 6 5 2" xfId="33942" xr:uid="{00000000-0005-0000-0000-00004E440000}"/>
    <cellStyle name="메모 5 6 6" xfId="8730" xr:uid="{00000000-0005-0000-0000-00004F440000}"/>
    <cellStyle name="메모 5 6 6 2" xfId="33943" xr:uid="{00000000-0005-0000-0000-000050440000}"/>
    <cellStyle name="메모 5 6 7" xfId="8731" xr:uid="{00000000-0005-0000-0000-000051440000}"/>
    <cellStyle name="메모 5 6 7 2" xfId="33944" xr:uid="{00000000-0005-0000-0000-000052440000}"/>
    <cellStyle name="메모 5 6 8" xfId="33930" xr:uid="{00000000-0005-0000-0000-000053440000}"/>
    <cellStyle name="메모 5 7" xfId="8732" xr:uid="{00000000-0005-0000-0000-000054440000}"/>
    <cellStyle name="메모 5 7 2" xfId="8733" xr:uid="{00000000-0005-0000-0000-000055440000}"/>
    <cellStyle name="메모 5 7 2 2" xfId="8734" xr:uid="{00000000-0005-0000-0000-000056440000}"/>
    <cellStyle name="메모 5 7 2 2 2" xfId="33947" xr:uid="{00000000-0005-0000-0000-000057440000}"/>
    <cellStyle name="메모 5 7 2 3" xfId="8735" xr:uid="{00000000-0005-0000-0000-000058440000}"/>
    <cellStyle name="메모 5 7 2 3 2" xfId="33948" xr:uid="{00000000-0005-0000-0000-000059440000}"/>
    <cellStyle name="메모 5 7 2 4" xfId="8736" xr:uid="{00000000-0005-0000-0000-00005A440000}"/>
    <cellStyle name="메모 5 7 2 4 2" xfId="33949" xr:uid="{00000000-0005-0000-0000-00005B440000}"/>
    <cellStyle name="메모 5 7 2 5" xfId="8737" xr:uid="{00000000-0005-0000-0000-00005C440000}"/>
    <cellStyle name="메모 5 7 2 5 2" xfId="33950" xr:uid="{00000000-0005-0000-0000-00005D440000}"/>
    <cellStyle name="메모 5 7 2 6" xfId="33946" xr:uid="{00000000-0005-0000-0000-00005E440000}"/>
    <cellStyle name="메모 5 7 3" xfId="8738" xr:uid="{00000000-0005-0000-0000-00005F440000}"/>
    <cellStyle name="메모 5 7 3 2" xfId="8739" xr:uid="{00000000-0005-0000-0000-000060440000}"/>
    <cellStyle name="메모 5 7 3 2 2" xfId="33952" xr:uid="{00000000-0005-0000-0000-000061440000}"/>
    <cellStyle name="메모 5 7 3 3" xfId="8740" xr:uid="{00000000-0005-0000-0000-000062440000}"/>
    <cellStyle name="메모 5 7 3 3 2" xfId="33953" xr:uid="{00000000-0005-0000-0000-000063440000}"/>
    <cellStyle name="메모 5 7 3 4" xfId="8741" xr:uid="{00000000-0005-0000-0000-000064440000}"/>
    <cellStyle name="메모 5 7 3 4 2" xfId="33954" xr:uid="{00000000-0005-0000-0000-000065440000}"/>
    <cellStyle name="메모 5 7 3 5" xfId="8742" xr:uid="{00000000-0005-0000-0000-000066440000}"/>
    <cellStyle name="메모 5 7 3 5 2" xfId="33955" xr:uid="{00000000-0005-0000-0000-000067440000}"/>
    <cellStyle name="메모 5 7 3 6" xfId="33951" xr:uid="{00000000-0005-0000-0000-000068440000}"/>
    <cellStyle name="메모 5 7 4" xfId="8743" xr:uid="{00000000-0005-0000-0000-000069440000}"/>
    <cellStyle name="메모 5 7 4 2" xfId="33956" xr:uid="{00000000-0005-0000-0000-00006A440000}"/>
    <cellStyle name="메모 5 7 5" xfId="8744" xr:uid="{00000000-0005-0000-0000-00006B440000}"/>
    <cellStyle name="메모 5 7 5 2" xfId="33957" xr:uid="{00000000-0005-0000-0000-00006C440000}"/>
    <cellStyle name="메모 5 7 6" xfId="8745" xr:uid="{00000000-0005-0000-0000-00006D440000}"/>
    <cellStyle name="메모 5 7 6 2" xfId="33958" xr:uid="{00000000-0005-0000-0000-00006E440000}"/>
    <cellStyle name="메모 5 7 7" xfId="8746" xr:uid="{00000000-0005-0000-0000-00006F440000}"/>
    <cellStyle name="메모 5 7 7 2" xfId="33959" xr:uid="{00000000-0005-0000-0000-000070440000}"/>
    <cellStyle name="메모 5 7 8" xfId="33945" xr:uid="{00000000-0005-0000-0000-000071440000}"/>
    <cellStyle name="메모 5 8" xfId="8747" xr:uid="{00000000-0005-0000-0000-000072440000}"/>
    <cellStyle name="메모 5 8 2" xfId="8748" xr:uid="{00000000-0005-0000-0000-000073440000}"/>
    <cellStyle name="메모 5 8 2 2" xfId="8749" xr:uid="{00000000-0005-0000-0000-000074440000}"/>
    <cellStyle name="메모 5 8 2 2 2" xfId="33962" xr:uid="{00000000-0005-0000-0000-000075440000}"/>
    <cellStyle name="메모 5 8 2 3" xfId="8750" xr:uid="{00000000-0005-0000-0000-000076440000}"/>
    <cellStyle name="메모 5 8 2 3 2" xfId="33963" xr:uid="{00000000-0005-0000-0000-000077440000}"/>
    <cellStyle name="메모 5 8 2 4" xfId="8751" xr:uid="{00000000-0005-0000-0000-000078440000}"/>
    <cellStyle name="메모 5 8 2 4 2" xfId="33964" xr:uid="{00000000-0005-0000-0000-000079440000}"/>
    <cellStyle name="메모 5 8 2 5" xfId="8752" xr:uid="{00000000-0005-0000-0000-00007A440000}"/>
    <cellStyle name="메모 5 8 2 5 2" xfId="33965" xr:uid="{00000000-0005-0000-0000-00007B440000}"/>
    <cellStyle name="메모 5 8 2 6" xfId="33961" xr:uid="{00000000-0005-0000-0000-00007C440000}"/>
    <cellStyle name="메모 5 8 3" xfId="8753" xr:uid="{00000000-0005-0000-0000-00007D440000}"/>
    <cellStyle name="메모 5 8 3 2" xfId="8754" xr:uid="{00000000-0005-0000-0000-00007E440000}"/>
    <cellStyle name="메모 5 8 3 2 2" xfId="33967" xr:uid="{00000000-0005-0000-0000-00007F440000}"/>
    <cellStyle name="메모 5 8 3 3" xfId="8755" xr:uid="{00000000-0005-0000-0000-000080440000}"/>
    <cellStyle name="메모 5 8 3 3 2" xfId="33968" xr:uid="{00000000-0005-0000-0000-000081440000}"/>
    <cellStyle name="메모 5 8 3 4" xfId="8756" xr:uid="{00000000-0005-0000-0000-000082440000}"/>
    <cellStyle name="메모 5 8 3 4 2" xfId="33969" xr:uid="{00000000-0005-0000-0000-000083440000}"/>
    <cellStyle name="메모 5 8 3 5" xfId="8757" xr:uid="{00000000-0005-0000-0000-000084440000}"/>
    <cellStyle name="메모 5 8 3 5 2" xfId="33970" xr:uid="{00000000-0005-0000-0000-000085440000}"/>
    <cellStyle name="메모 5 8 3 6" xfId="33966" xr:uid="{00000000-0005-0000-0000-000086440000}"/>
    <cellStyle name="메모 5 8 4" xfId="8758" xr:uid="{00000000-0005-0000-0000-000087440000}"/>
    <cellStyle name="메모 5 8 4 2" xfId="33971" xr:uid="{00000000-0005-0000-0000-000088440000}"/>
    <cellStyle name="메모 5 8 5" xfId="8759" xr:uid="{00000000-0005-0000-0000-000089440000}"/>
    <cellStyle name="메모 5 8 5 2" xfId="33972" xr:uid="{00000000-0005-0000-0000-00008A440000}"/>
    <cellStyle name="메모 5 8 6" xfId="8760" xr:uid="{00000000-0005-0000-0000-00008B440000}"/>
    <cellStyle name="메모 5 8 6 2" xfId="33973" xr:uid="{00000000-0005-0000-0000-00008C440000}"/>
    <cellStyle name="메모 5 8 7" xfId="8761" xr:uid="{00000000-0005-0000-0000-00008D440000}"/>
    <cellStyle name="메모 5 8 7 2" xfId="33974" xr:uid="{00000000-0005-0000-0000-00008E440000}"/>
    <cellStyle name="메모 5 8 8" xfId="33960" xr:uid="{00000000-0005-0000-0000-00008F440000}"/>
    <cellStyle name="메모 5 9" xfId="8762" xr:uid="{00000000-0005-0000-0000-000090440000}"/>
    <cellStyle name="메모 5 9 2" xfId="8763" xr:uid="{00000000-0005-0000-0000-000091440000}"/>
    <cellStyle name="메모 5 9 2 2" xfId="8764" xr:uid="{00000000-0005-0000-0000-000092440000}"/>
    <cellStyle name="메모 5 9 2 2 2" xfId="33977" xr:uid="{00000000-0005-0000-0000-000093440000}"/>
    <cellStyle name="메모 5 9 2 3" xfId="8765" xr:uid="{00000000-0005-0000-0000-000094440000}"/>
    <cellStyle name="메모 5 9 2 3 2" xfId="33978" xr:uid="{00000000-0005-0000-0000-000095440000}"/>
    <cellStyle name="메모 5 9 2 4" xfId="8766" xr:uid="{00000000-0005-0000-0000-000096440000}"/>
    <cellStyle name="메모 5 9 2 4 2" xfId="33979" xr:uid="{00000000-0005-0000-0000-000097440000}"/>
    <cellStyle name="메모 5 9 2 5" xfId="8767" xr:uid="{00000000-0005-0000-0000-000098440000}"/>
    <cellStyle name="메모 5 9 2 5 2" xfId="33980" xr:uid="{00000000-0005-0000-0000-000099440000}"/>
    <cellStyle name="메모 5 9 2 6" xfId="33976" xr:uid="{00000000-0005-0000-0000-00009A440000}"/>
    <cellStyle name="메모 5 9 3" xfId="8768" xr:uid="{00000000-0005-0000-0000-00009B440000}"/>
    <cellStyle name="메모 5 9 3 2" xfId="8769" xr:uid="{00000000-0005-0000-0000-00009C440000}"/>
    <cellStyle name="메모 5 9 3 2 2" xfId="33982" xr:uid="{00000000-0005-0000-0000-00009D440000}"/>
    <cellStyle name="메모 5 9 3 3" xfId="8770" xr:uid="{00000000-0005-0000-0000-00009E440000}"/>
    <cellStyle name="메모 5 9 3 3 2" xfId="33983" xr:uid="{00000000-0005-0000-0000-00009F440000}"/>
    <cellStyle name="메모 5 9 3 4" xfId="8771" xr:uid="{00000000-0005-0000-0000-0000A0440000}"/>
    <cellStyle name="메모 5 9 3 4 2" xfId="33984" xr:uid="{00000000-0005-0000-0000-0000A1440000}"/>
    <cellStyle name="메모 5 9 3 5" xfId="8772" xr:uid="{00000000-0005-0000-0000-0000A2440000}"/>
    <cellStyle name="메모 5 9 3 5 2" xfId="33985" xr:uid="{00000000-0005-0000-0000-0000A3440000}"/>
    <cellStyle name="메모 5 9 3 6" xfId="33981" xr:uid="{00000000-0005-0000-0000-0000A4440000}"/>
    <cellStyle name="메모 5 9 4" xfId="8773" xr:uid="{00000000-0005-0000-0000-0000A5440000}"/>
    <cellStyle name="메모 5 9 4 2" xfId="33986" xr:uid="{00000000-0005-0000-0000-0000A6440000}"/>
    <cellStyle name="메모 5 9 5" xfId="8774" xr:uid="{00000000-0005-0000-0000-0000A7440000}"/>
    <cellStyle name="메모 5 9 5 2" xfId="33987" xr:uid="{00000000-0005-0000-0000-0000A8440000}"/>
    <cellStyle name="메모 5 9 6" xfId="8775" xr:uid="{00000000-0005-0000-0000-0000A9440000}"/>
    <cellStyle name="메모 5 9 6 2" xfId="33988" xr:uid="{00000000-0005-0000-0000-0000AA440000}"/>
    <cellStyle name="메모 5 9 7" xfId="8776" xr:uid="{00000000-0005-0000-0000-0000AB440000}"/>
    <cellStyle name="메모 5 9 7 2" xfId="33989" xr:uid="{00000000-0005-0000-0000-0000AC440000}"/>
    <cellStyle name="메모 5 9 8" xfId="33975" xr:uid="{00000000-0005-0000-0000-0000AD440000}"/>
    <cellStyle name="메모 50" xfId="8777" xr:uid="{00000000-0005-0000-0000-0000AE440000}"/>
    <cellStyle name="메모 50 2" xfId="33990" xr:uid="{00000000-0005-0000-0000-0000AF440000}"/>
    <cellStyle name="메모 51" xfId="8778" xr:uid="{00000000-0005-0000-0000-0000B0440000}"/>
    <cellStyle name="메모 51 2" xfId="33991" xr:uid="{00000000-0005-0000-0000-0000B1440000}"/>
    <cellStyle name="메모 6" xfId="8779" xr:uid="{00000000-0005-0000-0000-0000B2440000}"/>
    <cellStyle name="메모 6 10" xfId="8780" xr:uid="{00000000-0005-0000-0000-0000B3440000}"/>
    <cellStyle name="메모 6 10 2" xfId="8781" xr:uid="{00000000-0005-0000-0000-0000B4440000}"/>
    <cellStyle name="메모 6 10 2 2" xfId="8782" xr:uid="{00000000-0005-0000-0000-0000B5440000}"/>
    <cellStyle name="메모 6 10 2 2 2" xfId="33995" xr:uid="{00000000-0005-0000-0000-0000B6440000}"/>
    <cellStyle name="메모 6 10 2 3" xfId="8783" xr:uid="{00000000-0005-0000-0000-0000B7440000}"/>
    <cellStyle name="메모 6 10 2 3 2" xfId="33996" xr:uid="{00000000-0005-0000-0000-0000B8440000}"/>
    <cellStyle name="메모 6 10 2 4" xfId="8784" xr:uid="{00000000-0005-0000-0000-0000B9440000}"/>
    <cellStyle name="메모 6 10 2 4 2" xfId="33997" xr:uid="{00000000-0005-0000-0000-0000BA440000}"/>
    <cellStyle name="메모 6 10 2 5" xfId="8785" xr:uid="{00000000-0005-0000-0000-0000BB440000}"/>
    <cellStyle name="메모 6 10 2 5 2" xfId="33998" xr:uid="{00000000-0005-0000-0000-0000BC440000}"/>
    <cellStyle name="메모 6 10 2 6" xfId="33994" xr:uid="{00000000-0005-0000-0000-0000BD440000}"/>
    <cellStyle name="메모 6 10 3" xfId="8786" xr:uid="{00000000-0005-0000-0000-0000BE440000}"/>
    <cellStyle name="메모 6 10 3 2" xfId="8787" xr:uid="{00000000-0005-0000-0000-0000BF440000}"/>
    <cellStyle name="메모 6 10 3 2 2" xfId="34000" xr:uid="{00000000-0005-0000-0000-0000C0440000}"/>
    <cellStyle name="메모 6 10 3 3" xfId="8788" xr:uid="{00000000-0005-0000-0000-0000C1440000}"/>
    <cellStyle name="메모 6 10 3 3 2" xfId="34001" xr:uid="{00000000-0005-0000-0000-0000C2440000}"/>
    <cellStyle name="메모 6 10 3 4" xfId="8789" xr:uid="{00000000-0005-0000-0000-0000C3440000}"/>
    <cellStyle name="메모 6 10 3 4 2" xfId="34002" xr:uid="{00000000-0005-0000-0000-0000C4440000}"/>
    <cellStyle name="메모 6 10 3 5" xfId="8790" xr:uid="{00000000-0005-0000-0000-0000C5440000}"/>
    <cellStyle name="메모 6 10 3 5 2" xfId="34003" xr:uid="{00000000-0005-0000-0000-0000C6440000}"/>
    <cellStyle name="메모 6 10 3 6" xfId="33999" xr:uid="{00000000-0005-0000-0000-0000C7440000}"/>
    <cellStyle name="메모 6 10 4" xfId="8791" xr:uid="{00000000-0005-0000-0000-0000C8440000}"/>
    <cellStyle name="메모 6 10 4 2" xfId="34004" xr:uid="{00000000-0005-0000-0000-0000C9440000}"/>
    <cellStyle name="메모 6 10 5" xfId="8792" xr:uid="{00000000-0005-0000-0000-0000CA440000}"/>
    <cellStyle name="메모 6 10 5 2" xfId="34005" xr:uid="{00000000-0005-0000-0000-0000CB440000}"/>
    <cellStyle name="메모 6 10 6" xfId="8793" xr:uid="{00000000-0005-0000-0000-0000CC440000}"/>
    <cellStyle name="메모 6 10 6 2" xfId="34006" xr:uid="{00000000-0005-0000-0000-0000CD440000}"/>
    <cellStyle name="메모 6 10 7" xfId="8794" xr:uid="{00000000-0005-0000-0000-0000CE440000}"/>
    <cellStyle name="메모 6 10 7 2" xfId="34007" xr:uid="{00000000-0005-0000-0000-0000CF440000}"/>
    <cellStyle name="메모 6 10 8" xfId="33993" xr:uid="{00000000-0005-0000-0000-0000D0440000}"/>
    <cellStyle name="메모 6 11" xfId="8795" xr:uid="{00000000-0005-0000-0000-0000D1440000}"/>
    <cellStyle name="메모 6 11 2" xfId="8796" xr:uid="{00000000-0005-0000-0000-0000D2440000}"/>
    <cellStyle name="메모 6 11 2 2" xfId="34009" xr:uid="{00000000-0005-0000-0000-0000D3440000}"/>
    <cellStyle name="메모 6 11 3" xfId="8797" xr:uid="{00000000-0005-0000-0000-0000D4440000}"/>
    <cellStyle name="메모 6 11 3 2" xfId="34010" xr:uid="{00000000-0005-0000-0000-0000D5440000}"/>
    <cellStyle name="메모 6 11 4" xfId="8798" xr:uid="{00000000-0005-0000-0000-0000D6440000}"/>
    <cellStyle name="메모 6 11 4 2" xfId="34011" xr:uid="{00000000-0005-0000-0000-0000D7440000}"/>
    <cellStyle name="메모 6 11 5" xfId="8799" xr:uid="{00000000-0005-0000-0000-0000D8440000}"/>
    <cellStyle name="메모 6 11 5 2" xfId="34012" xr:uid="{00000000-0005-0000-0000-0000D9440000}"/>
    <cellStyle name="메모 6 11 6" xfId="34008" xr:uid="{00000000-0005-0000-0000-0000DA440000}"/>
    <cellStyle name="메모 6 12" xfId="8800" xr:uid="{00000000-0005-0000-0000-0000DB440000}"/>
    <cellStyle name="메모 6 12 2" xfId="8801" xr:uid="{00000000-0005-0000-0000-0000DC440000}"/>
    <cellStyle name="메모 6 12 2 2" xfId="34014" xr:uid="{00000000-0005-0000-0000-0000DD440000}"/>
    <cellStyle name="메모 6 12 3" xfId="8802" xr:uid="{00000000-0005-0000-0000-0000DE440000}"/>
    <cellStyle name="메모 6 12 3 2" xfId="34015" xr:uid="{00000000-0005-0000-0000-0000DF440000}"/>
    <cellStyle name="메모 6 12 4" xfId="8803" xr:uid="{00000000-0005-0000-0000-0000E0440000}"/>
    <cellStyle name="메모 6 12 4 2" xfId="34016" xr:uid="{00000000-0005-0000-0000-0000E1440000}"/>
    <cellStyle name="메모 6 12 5" xfId="8804" xr:uid="{00000000-0005-0000-0000-0000E2440000}"/>
    <cellStyle name="메모 6 12 5 2" xfId="34017" xr:uid="{00000000-0005-0000-0000-0000E3440000}"/>
    <cellStyle name="메모 6 12 6" xfId="34013" xr:uid="{00000000-0005-0000-0000-0000E4440000}"/>
    <cellStyle name="메모 6 13" xfId="8805" xr:uid="{00000000-0005-0000-0000-0000E5440000}"/>
    <cellStyle name="메모 6 13 2" xfId="34018" xr:uid="{00000000-0005-0000-0000-0000E6440000}"/>
    <cellStyle name="메모 6 14" xfId="8806" xr:uid="{00000000-0005-0000-0000-0000E7440000}"/>
    <cellStyle name="메모 6 14 2" xfId="34019" xr:uid="{00000000-0005-0000-0000-0000E8440000}"/>
    <cellStyle name="메모 6 15" xfId="8807" xr:uid="{00000000-0005-0000-0000-0000E9440000}"/>
    <cellStyle name="메모 6 15 2" xfId="34020" xr:uid="{00000000-0005-0000-0000-0000EA440000}"/>
    <cellStyle name="메모 6 16" xfId="8808" xr:uid="{00000000-0005-0000-0000-0000EB440000}"/>
    <cellStyle name="메모 6 16 2" xfId="34021" xr:uid="{00000000-0005-0000-0000-0000EC440000}"/>
    <cellStyle name="메모 6 17" xfId="33992" xr:uid="{00000000-0005-0000-0000-0000ED440000}"/>
    <cellStyle name="메모 6 18" xfId="50558" xr:uid="{00000000-0005-0000-0000-0000EE440000}"/>
    <cellStyle name="메모 6 2" xfId="8809" xr:uid="{00000000-0005-0000-0000-0000EF440000}"/>
    <cellStyle name="메모 6 2 2" xfId="8810" xr:uid="{00000000-0005-0000-0000-0000F0440000}"/>
    <cellStyle name="메모 6 2 2 2" xfId="8811" xr:uid="{00000000-0005-0000-0000-0000F1440000}"/>
    <cellStyle name="메모 6 2 2 2 2" xfId="8812" xr:uid="{00000000-0005-0000-0000-0000F2440000}"/>
    <cellStyle name="메모 6 2 2 2 2 2" xfId="34025" xr:uid="{00000000-0005-0000-0000-0000F3440000}"/>
    <cellStyle name="메모 6 2 2 2 3" xfId="8813" xr:uid="{00000000-0005-0000-0000-0000F4440000}"/>
    <cellStyle name="메모 6 2 2 2 3 2" xfId="34026" xr:uid="{00000000-0005-0000-0000-0000F5440000}"/>
    <cellStyle name="메모 6 2 2 2 4" xfId="8814" xr:uid="{00000000-0005-0000-0000-0000F6440000}"/>
    <cellStyle name="메모 6 2 2 2 4 2" xfId="34027" xr:uid="{00000000-0005-0000-0000-0000F7440000}"/>
    <cellStyle name="메모 6 2 2 2 5" xfId="8815" xr:uid="{00000000-0005-0000-0000-0000F8440000}"/>
    <cellStyle name="메모 6 2 2 2 5 2" xfId="34028" xr:uid="{00000000-0005-0000-0000-0000F9440000}"/>
    <cellStyle name="메모 6 2 2 2 6" xfId="34024" xr:uid="{00000000-0005-0000-0000-0000FA440000}"/>
    <cellStyle name="메모 6 2 2 3" xfId="8816" xr:uid="{00000000-0005-0000-0000-0000FB440000}"/>
    <cellStyle name="메모 6 2 2 3 2" xfId="34029" xr:uid="{00000000-0005-0000-0000-0000FC440000}"/>
    <cellStyle name="메모 6 2 2 4" xfId="8817" xr:uid="{00000000-0005-0000-0000-0000FD440000}"/>
    <cellStyle name="메모 6 2 2 4 2" xfId="34030" xr:uid="{00000000-0005-0000-0000-0000FE440000}"/>
    <cellStyle name="메모 6 2 2 5" xfId="8818" xr:uid="{00000000-0005-0000-0000-0000FF440000}"/>
    <cellStyle name="메모 6 2 2 5 2" xfId="34031" xr:uid="{00000000-0005-0000-0000-000000450000}"/>
    <cellStyle name="메모 6 2 2 6" xfId="8819" xr:uid="{00000000-0005-0000-0000-000001450000}"/>
    <cellStyle name="메모 6 2 2 6 2" xfId="34032" xr:uid="{00000000-0005-0000-0000-000002450000}"/>
    <cellStyle name="메모 6 2 2 7" xfId="34023" xr:uid="{00000000-0005-0000-0000-000003450000}"/>
    <cellStyle name="메모 6 2 3" xfId="8820" xr:uid="{00000000-0005-0000-0000-000004450000}"/>
    <cellStyle name="메모 6 2 3 2" xfId="8821" xr:uid="{00000000-0005-0000-0000-000005450000}"/>
    <cellStyle name="메모 6 2 3 2 2" xfId="34034" xr:uid="{00000000-0005-0000-0000-000006450000}"/>
    <cellStyle name="메모 6 2 3 3" xfId="8822" xr:uid="{00000000-0005-0000-0000-000007450000}"/>
    <cellStyle name="메모 6 2 3 3 2" xfId="34035" xr:uid="{00000000-0005-0000-0000-000008450000}"/>
    <cellStyle name="메모 6 2 3 4" xfId="8823" xr:uid="{00000000-0005-0000-0000-000009450000}"/>
    <cellStyle name="메모 6 2 3 4 2" xfId="34036" xr:uid="{00000000-0005-0000-0000-00000A450000}"/>
    <cellStyle name="메모 6 2 3 5" xfId="8824" xr:uid="{00000000-0005-0000-0000-00000B450000}"/>
    <cellStyle name="메모 6 2 3 5 2" xfId="34037" xr:uid="{00000000-0005-0000-0000-00000C450000}"/>
    <cellStyle name="메모 6 2 3 6" xfId="34033" xr:uid="{00000000-0005-0000-0000-00000D450000}"/>
    <cellStyle name="메모 6 2 4" xfId="8825" xr:uid="{00000000-0005-0000-0000-00000E450000}"/>
    <cellStyle name="메모 6 2 4 2" xfId="8826" xr:uid="{00000000-0005-0000-0000-00000F450000}"/>
    <cellStyle name="메모 6 2 4 2 2" xfId="34039" xr:uid="{00000000-0005-0000-0000-000010450000}"/>
    <cellStyle name="메모 6 2 4 3" xfId="34038" xr:uid="{00000000-0005-0000-0000-000011450000}"/>
    <cellStyle name="메모 6 2 5" xfId="8827" xr:uid="{00000000-0005-0000-0000-000012450000}"/>
    <cellStyle name="메모 6 2 5 2" xfId="8828" xr:uid="{00000000-0005-0000-0000-000013450000}"/>
    <cellStyle name="메모 6 2 5 2 2" xfId="34041" xr:uid="{00000000-0005-0000-0000-000014450000}"/>
    <cellStyle name="메모 6 2 5 3" xfId="34040" xr:uid="{00000000-0005-0000-0000-000015450000}"/>
    <cellStyle name="메모 6 2 6" xfId="8829" xr:uid="{00000000-0005-0000-0000-000016450000}"/>
    <cellStyle name="메모 6 2 6 2" xfId="8830" xr:uid="{00000000-0005-0000-0000-000017450000}"/>
    <cellStyle name="메모 6 2 6 2 2" xfId="34043" xr:uid="{00000000-0005-0000-0000-000018450000}"/>
    <cellStyle name="메모 6 2 6 3" xfId="34042" xr:uid="{00000000-0005-0000-0000-000019450000}"/>
    <cellStyle name="메모 6 2 7" xfId="8831" xr:uid="{00000000-0005-0000-0000-00001A450000}"/>
    <cellStyle name="메모 6 2 7 2" xfId="34044" xr:uid="{00000000-0005-0000-0000-00001B450000}"/>
    <cellStyle name="메모 6 2 8" xfId="34022" xr:uid="{00000000-0005-0000-0000-00001C450000}"/>
    <cellStyle name="메모 6 3" xfId="8832" xr:uid="{00000000-0005-0000-0000-00001D450000}"/>
    <cellStyle name="메모 6 3 2" xfId="8833" xr:uid="{00000000-0005-0000-0000-00001E450000}"/>
    <cellStyle name="메모 6 3 2 2" xfId="8834" xr:uid="{00000000-0005-0000-0000-00001F450000}"/>
    <cellStyle name="메모 6 3 2 2 2" xfId="8835" xr:uid="{00000000-0005-0000-0000-000020450000}"/>
    <cellStyle name="메모 6 3 2 2 2 2" xfId="34048" xr:uid="{00000000-0005-0000-0000-000021450000}"/>
    <cellStyle name="메모 6 3 2 2 3" xfId="8836" xr:uid="{00000000-0005-0000-0000-000022450000}"/>
    <cellStyle name="메모 6 3 2 2 3 2" xfId="34049" xr:uid="{00000000-0005-0000-0000-000023450000}"/>
    <cellStyle name="메모 6 3 2 2 4" xfId="8837" xr:uid="{00000000-0005-0000-0000-000024450000}"/>
    <cellStyle name="메모 6 3 2 2 4 2" xfId="34050" xr:uid="{00000000-0005-0000-0000-000025450000}"/>
    <cellStyle name="메모 6 3 2 2 5" xfId="8838" xr:uid="{00000000-0005-0000-0000-000026450000}"/>
    <cellStyle name="메모 6 3 2 2 5 2" xfId="34051" xr:uid="{00000000-0005-0000-0000-000027450000}"/>
    <cellStyle name="메모 6 3 2 2 6" xfId="34047" xr:uid="{00000000-0005-0000-0000-000028450000}"/>
    <cellStyle name="메모 6 3 2 3" xfId="8839" xr:uid="{00000000-0005-0000-0000-000029450000}"/>
    <cellStyle name="메모 6 3 2 3 2" xfId="34052" xr:uid="{00000000-0005-0000-0000-00002A450000}"/>
    <cellStyle name="메모 6 3 2 4" xfId="8840" xr:uid="{00000000-0005-0000-0000-00002B450000}"/>
    <cellStyle name="메모 6 3 2 4 2" xfId="34053" xr:uid="{00000000-0005-0000-0000-00002C450000}"/>
    <cellStyle name="메모 6 3 2 5" xfId="8841" xr:uid="{00000000-0005-0000-0000-00002D450000}"/>
    <cellStyle name="메모 6 3 2 5 2" xfId="34054" xr:uid="{00000000-0005-0000-0000-00002E450000}"/>
    <cellStyle name="메모 6 3 2 6" xfId="8842" xr:uid="{00000000-0005-0000-0000-00002F450000}"/>
    <cellStyle name="메모 6 3 2 6 2" xfId="34055" xr:uid="{00000000-0005-0000-0000-000030450000}"/>
    <cellStyle name="메모 6 3 2 7" xfId="34046" xr:uid="{00000000-0005-0000-0000-000031450000}"/>
    <cellStyle name="메모 6 3 3" xfId="8843" xr:uid="{00000000-0005-0000-0000-000032450000}"/>
    <cellStyle name="메모 6 3 3 2" xfId="8844" xr:uid="{00000000-0005-0000-0000-000033450000}"/>
    <cellStyle name="메모 6 3 3 2 2" xfId="34057" xr:uid="{00000000-0005-0000-0000-000034450000}"/>
    <cellStyle name="메모 6 3 3 3" xfId="8845" xr:uid="{00000000-0005-0000-0000-000035450000}"/>
    <cellStyle name="메모 6 3 3 3 2" xfId="34058" xr:uid="{00000000-0005-0000-0000-000036450000}"/>
    <cellStyle name="메모 6 3 3 4" xfId="8846" xr:uid="{00000000-0005-0000-0000-000037450000}"/>
    <cellStyle name="메모 6 3 3 4 2" xfId="34059" xr:uid="{00000000-0005-0000-0000-000038450000}"/>
    <cellStyle name="메모 6 3 3 5" xfId="8847" xr:uid="{00000000-0005-0000-0000-000039450000}"/>
    <cellStyle name="메모 6 3 3 5 2" xfId="34060" xr:uid="{00000000-0005-0000-0000-00003A450000}"/>
    <cellStyle name="메모 6 3 3 6" xfId="34056" xr:uid="{00000000-0005-0000-0000-00003B450000}"/>
    <cellStyle name="메모 6 3 4" xfId="8848" xr:uid="{00000000-0005-0000-0000-00003C450000}"/>
    <cellStyle name="메모 6 3 4 2" xfId="8849" xr:uid="{00000000-0005-0000-0000-00003D450000}"/>
    <cellStyle name="메모 6 3 4 2 2" xfId="34062" xr:uid="{00000000-0005-0000-0000-00003E450000}"/>
    <cellStyle name="메모 6 3 4 3" xfId="34061" xr:uid="{00000000-0005-0000-0000-00003F450000}"/>
    <cellStyle name="메모 6 3 5" xfId="8850" xr:uid="{00000000-0005-0000-0000-000040450000}"/>
    <cellStyle name="메모 6 3 5 2" xfId="8851" xr:uid="{00000000-0005-0000-0000-000041450000}"/>
    <cellStyle name="메모 6 3 5 2 2" xfId="34064" xr:uid="{00000000-0005-0000-0000-000042450000}"/>
    <cellStyle name="메모 6 3 5 3" xfId="34063" xr:uid="{00000000-0005-0000-0000-000043450000}"/>
    <cellStyle name="메모 6 3 6" xfId="8852" xr:uid="{00000000-0005-0000-0000-000044450000}"/>
    <cellStyle name="메모 6 3 6 2" xfId="8853" xr:uid="{00000000-0005-0000-0000-000045450000}"/>
    <cellStyle name="메모 6 3 6 2 2" xfId="34066" xr:uid="{00000000-0005-0000-0000-000046450000}"/>
    <cellStyle name="메모 6 3 6 3" xfId="34065" xr:uid="{00000000-0005-0000-0000-000047450000}"/>
    <cellStyle name="메모 6 3 7" xfId="8854" xr:uid="{00000000-0005-0000-0000-000048450000}"/>
    <cellStyle name="메모 6 3 7 2" xfId="34067" xr:uid="{00000000-0005-0000-0000-000049450000}"/>
    <cellStyle name="메모 6 3 8" xfId="34045" xr:uid="{00000000-0005-0000-0000-00004A450000}"/>
    <cellStyle name="메모 6 4" xfId="8855" xr:uid="{00000000-0005-0000-0000-00004B450000}"/>
    <cellStyle name="메모 6 4 2" xfId="8856" xr:uid="{00000000-0005-0000-0000-00004C450000}"/>
    <cellStyle name="메모 6 4 2 2" xfId="8857" xr:uid="{00000000-0005-0000-0000-00004D450000}"/>
    <cellStyle name="메모 6 4 2 2 2" xfId="34070" xr:uid="{00000000-0005-0000-0000-00004E450000}"/>
    <cellStyle name="메모 6 4 2 3" xfId="8858" xr:uid="{00000000-0005-0000-0000-00004F450000}"/>
    <cellStyle name="메모 6 4 2 3 2" xfId="34071" xr:uid="{00000000-0005-0000-0000-000050450000}"/>
    <cellStyle name="메모 6 4 2 4" xfId="8859" xr:uid="{00000000-0005-0000-0000-000051450000}"/>
    <cellStyle name="메모 6 4 2 4 2" xfId="34072" xr:uid="{00000000-0005-0000-0000-000052450000}"/>
    <cellStyle name="메모 6 4 2 5" xfId="8860" xr:uid="{00000000-0005-0000-0000-000053450000}"/>
    <cellStyle name="메모 6 4 2 5 2" xfId="34073" xr:uid="{00000000-0005-0000-0000-000054450000}"/>
    <cellStyle name="메모 6 4 2 6" xfId="34069" xr:uid="{00000000-0005-0000-0000-000055450000}"/>
    <cellStyle name="메모 6 4 3" xfId="8861" xr:uid="{00000000-0005-0000-0000-000056450000}"/>
    <cellStyle name="메모 6 4 3 2" xfId="8862" xr:uid="{00000000-0005-0000-0000-000057450000}"/>
    <cellStyle name="메모 6 4 3 2 2" xfId="34075" xr:uid="{00000000-0005-0000-0000-000058450000}"/>
    <cellStyle name="메모 6 4 3 3" xfId="8863" xr:uid="{00000000-0005-0000-0000-000059450000}"/>
    <cellStyle name="메모 6 4 3 3 2" xfId="34076" xr:uid="{00000000-0005-0000-0000-00005A450000}"/>
    <cellStyle name="메모 6 4 3 4" xfId="8864" xr:uid="{00000000-0005-0000-0000-00005B450000}"/>
    <cellStyle name="메모 6 4 3 4 2" xfId="34077" xr:uid="{00000000-0005-0000-0000-00005C450000}"/>
    <cellStyle name="메모 6 4 3 5" xfId="8865" xr:uid="{00000000-0005-0000-0000-00005D450000}"/>
    <cellStyle name="메모 6 4 3 5 2" xfId="34078" xr:uid="{00000000-0005-0000-0000-00005E450000}"/>
    <cellStyle name="메모 6 4 3 6" xfId="34074" xr:uid="{00000000-0005-0000-0000-00005F450000}"/>
    <cellStyle name="메모 6 4 4" xfId="8866" xr:uid="{00000000-0005-0000-0000-000060450000}"/>
    <cellStyle name="메모 6 4 4 2" xfId="34079" xr:uid="{00000000-0005-0000-0000-000061450000}"/>
    <cellStyle name="메모 6 4 5" xfId="8867" xr:uid="{00000000-0005-0000-0000-000062450000}"/>
    <cellStyle name="메모 6 4 5 2" xfId="34080" xr:uid="{00000000-0005-0000-0000-000063450000}"/>
    <cellStyle name="메모 6 4 6" xfId="8868" xr:uid="{00000000-0005-0000-0000-000064450000}"/>
    <cellStyle name="메모 6 4 6 2" xfId="34081" xr:uid="{00000000-0005-0000-0000-000065450000}"/>
    <cellStyle name="메모 6 4 7" xfId="8869" xr:uid="{00000000-0005-0000-0000-000066450000}"/>
    <cellStyle name="메모 6 4 7 2" xfId="34082" xr:uid="{00000000-0005-0000-0000-000067450000}"/>
    <cellStyle name="메모 6 4 8" xfId="34068" xr:uid="{00000000-0005-0000-0000-000068450000}"/>
    <cellStyle name="메모 6 5" xfId="8870" xr:uid="{00000000-0005-0000-0000-000069450000}"/>
    <cellStyle name="메모 6 5 2" xfId="8871" xr:uid="{00000000-0005-0000-0000-00006A450000}"/>
    <cellStyle name="메모 6 5 2 2" xfId="8872" xr:uid="{00000000-0005-0000-0000-00006B450000}"/>
    <cellStyle name="메모 6 5 2 2 2" xfId="34085" xr:uid="{00000000-0005-0000-0000-00006C450000}"/>
    <cellStyle name="메모 6 5 2 3" xfId="8873" xr:uid="{00000000-0005-0000-0000-00006D450000}"/>
    <cellStyle name="메모 6 5 2 3 2" xfId="34086" xr:uid="{00000000-0005-0000-0000-00006E450000}"/>
    <cellStyle name="메모 6 5 2 4" xfId="8874" xr:uid="{00000000-0005-0000-0000-00006F450000}"/>
    <cellStyle name="메모 6 5 2 4 2" xfId="34087" xr:uid="{00000000-0005-0000-0000-000070450000}"/>
    <cellStyle name="메모 6 5 2 5" xfId="8875" xr:uid="{00000000-0005-0000-0000-000071450000}"/>
    <cellStyle name="메모 6 5 2 5 2" xfId="34088" xr:uid="{00000000-0005-0000-0000-000072450000}"/>
    <cellStyle name="메모 6 5 2 6" xfId="34084" xr:uid="{00000000-0005-0000-0000-000073450000}"/>
    <cellStyle name="메모 6 5 3" xfId="8876" xr:uid="{00000000-0005-0000-0000-000074450000}"/>
    <cellStyle name="메모 6 5 3 2" xfId="8877" xr:uid="{00000000-0005-0000-0000-000075450000}"/>
    <cellStyle name="메모 6 5 3 2 2" xfId="34090" xr:uid="{00000000-0005-0000-0000-000076450000}"/>
    <cellStyle name="메모 6 5 3 3" xfId="8878" xr:uid="{00000000-0005-0000-0000-000077450000}"/>
    <cellStyle name="메모 6 5 3 3 2" xfId="34091" xr:uid="{00000000-0005-0000-0000-000078450000}"/>
    <cellStyle name="메모 6 5 3 4" xfId="8879" xr:uid="{00000000-0005-0000-0000-000079450000}"/>
    <cellStyle name="메모 6 5 3 4 2" xfId="34092" xr:uid="{00000000-0005-0000-0000-00007A450000}"/>
    <cellStyle name="메모 6 5 3 5" xfId="8880" xr:uid="{00000000-0005-0000-0000-00007B450000}"/>
    <cellStyle name="메모 6 5 3 5 2" xfId="34093" xr:uid="{00000000-0005-0000-0000-00007C450000}"/>
    <cellStyle name="메모 6 5 3 6" xfId="34089" xr:uid="{00000000-0005-0000-0000-00007D450000}"/>
    <cellStyle name="메모 6 5 4" xfId="8881" xr:uid="{00000000-0005-0000-0000-00007E450000}"/>
    <cellStyle name="메모 6 5 4 2" xfId="34094" xr:uid="{00000000-0005-0000-0000-00007F450000}"/>
    <cellStyle name="메모 6 5 5" xfId="8882" xr:uid="{00000000-0005-0000-0000-000080450000}"/>
    <cellStyle name="메모 6 5 5 2" xfId="34095" xr:uid="{00000000-0005-0000-0000-000081450000}"/>
    <cellStyle name="메모 6 5 6" xfId="8883" xr:uid="{00000000-0005-0000-0000-000082450000}"/>
    <cellStyle name="메모 6 5 6 2" xfId="34096" xr:uid="{00000000-0005-0000-0000-000083450000}"/>
    <cellStyle name="메모 6 5 7" xfId="8884" xr:uid="{00000000-0005-0000-0000-000084450000}"/>
    <cellStyle name="메모 6 5 7 2" xfId="34097" xr:uid="{00000000-0005-0000-0000-000085450000}"/>
    <cellStyle name="메모 6 5 8" xfId="34083" xr:uid="{00000000-0005-0000-0000-000086450000}"/>
    <cellStyle name="메모 6 6" xfId="8885" xr:uid="{00000000-0005-0000-0000-000087450000}"/>
    <cellStyle name="메모 6 6 2" xfId="8886" xr:uid="{00000000-0005-0000-0000-000088450000}"/>
    <cellStyle name="메모 6 6 2 2" xfId="8887" xr:uid="{00000000-0005-0000-0000-000089450000}"/>
    <cellStyle name="메모 6 6 2 2 2" xfId="34100" xr:uid="{00000000-0005-0000-0000-00008A450000}"/>
    <cellStyle name="메모 6 6 2 3" xfId="8888" xr:uid="{00000000-0005-0000-0000-00008B450000}"/>
    <cellStyle name="메모 6 6 2 3 2" xfId="34101" xr:uid="{00000000-0005-0000-0000-00008C450000}"/>
    <cellStyle name="메모 6 6 2 4" xfId="8889" xr:uid="{00000000-0005-0000-0000-00008D450000}"/>
    <cellStyle name="메모 6 6 2 4 2" xfId="34102" xr:uid="{00000000-0005-0000-0000-00008E450000}"/>
    <cellStyle name="메모 6 6 2 5" xfId="8890" xr:uid="{00000000-0005-0000-0000-00008F450000}"/>
    <cellStyle name="메모 6 6 2 5 2" xfId="34103" xr:uid="{00000000-0005-0000-0000-000090450000}"/>
    <cellStyle name="메모 6 6 2 6" xfId="34099" xr:uid="{00000000-0005-0000-0000-000091450000}"/>
    <cellStyle name="메모 6 6 3" xfId="8891" xr:uid="{00000000-0005-0000-0000-000092450000}"/>
    <cellStyle name="메모 6 6 3 2" xfId="8892" xr:uid="{00000000-0005-0000-0000-000093450000}"/>
    <cellStyle name="메모 6 6 3 2 2" xfId="34105" xr:uid="{00000000-0005-0000-0000-000094450000}"/>
    <cellStyle name="메모 6 6 3 3" xfId="8893" xr:uid="{00000000-0005-0000-0000-000095450000}"/>
    <cellStyle name="메모 6 6 3 3 2" xfId="34106" xr:uid="{00000000-0005-0000-0000-000096450000}"/>
    <cellStyle name="메모 6 6 3 4" xfId="8894" xr:uid="{00000000-0005-0000-0000-000097450000}"/>
    <cellStyle name="메모 6 6 3 4 2" xfId="34107" xr:uid="{00000000-0005-0000-0000-000098450000}"/>
    <cellStyle name="메모 6 6 3 5" xfId="8895" xr:uid="{00000000-0005-0000-0000-000099450000}"/>
    <cellStyle name="메모 6 6 3 5 2" xfId="34108" xr:uid="{00000000-0005-0000-0000-00009A450000}"/>
    <cellStyle name="메모 6 6 3 6" xfId="34104" xr:uid="{00000000-0005-0000-0000-00009B450000}"/>
    <cellStyle name="메모 6 6 4" xfId="8896" xr:uid="{00000000-0005-0000-0000-00009C450000}"/>
    <cellStyle name="메모 6 6 4 2" xfId="34109" xr:uid="{00000000-0005-0000-0000-00009D450000}"/>
    <cellStyle name="메모 6 6 5" xfId="8897" xr:uid="{00000000-0005-0000-0000-00009E450000}"/>
    <cellStyle name="메모 6 6 5 2" xfId="34110" xr:uid="{00000000-0005-0000-0000-00009F450000}"/>
    <cellStyle name="메모 6 6 6" xfId="8898" xr:uid="{00000000-0005-0000-0000-0000A0450000}"/>
    <cellStyle name="메모 6 6 6 2" xfId="34111" xr:uid="{00000000-0005-0000-0000-0000A1450000}"/>
    <cellStyle name="메모 6 6 7" xfId="8899" xr:uid="{00000000-0005-0000-0000-0000A2450000}"/>
    <cellStyle name="메모 6 6 7 2" xfId="34112" xr:uid="{00000000-0005-0000-0000-0000A3450000}"/>
    <cellStyle name="메모 6 6 8" xfId="34098" xr:uid="{00000000-0005-0000-0000-0000A4450000}"/>
    <cellStyle name="메모 6 7" xfId="8900" xr:uid="{00000000-0005-0000-0000-0000A5450000}"/>
    <cellStyle name="메모 6 7 2" xfId="8901" xr:uid="{00000000-0005-0000-0000-0000A6450000}"/>
    <cellStyle name="메모 6 7 2 2" xfId="8902" xr:uid="{00000000-0005-0000-0000-0000A7450000}"/>
    <cellStyle name="메모 6 7 2 2 2" xfId="34115" xr:uid="{00000000-0005-0000-0000-0000A8450000}"/>
    <cellStyle name="메모 6 7 2 3" xfId="8903" xr:uid="{00000000-0005-0000-0000-0000A9450000}"/>
    <cellStyle name="메모 6 7 2 3 2" xfId="34116" xr:uid="{00000000-0005-0000-0000-0000AA450000}"/>
    <cellStyle name="메모 6 7 2 4" xfId="8904" xr:uid="{00000000-0005-0000-0000-0000AB450000}"/>
    <cellStyle name="메모 6 7 2 4 2" xfId="34117" xr:uid="{00000000-0005-0000-0000-0000AC450000}"/>
    <cellStyle name="메모 6 7 2 5" xfId="8905" xr:uid="{00000000-0005-0000-0000-0000AD450000}"/>
    <cellStyle name="메모 6 7 2 5 2" xfId="34118" xr:uid="{00000000-0005-0000-0000-0000AE450000}"/>
    <cellStyle name="메모 6 7 2 6" xfId="34114" xr:uid="{00000000-0005-0000-0000-0000AF450000}"/>
    <cellStyle name="메모 6 7 3" xfId="8906" xr:uid="{00000000-0005-0000-0000-0000B0450000}"/>
    <cellStyle name="메모 6 7 3 2" xfId="8907" xr:uid="{00000000-0005-0000-0000-0000B1450000}"/>
    <cellStyle name="메모 6 7 3 2 2" xfId="34120" xr:uid="{00000000-0005-0000-0000-0000B2450000}"/>
    <cellStyle name="메모 6 7 3 3" xfId="8908" xr:uid="{00000000-0005-0000-0000-0000B3450000}"/>
    <cellStyle name="메모 6 7 3 3 2" xfId="34121" xr:uid="{00000000-0005-0000-0000-0000B4450000}"/>
    <cellStyle name="메모 6 7 3 4" xfId="8909" xr:uid="{00000000-0005-0000-0000-0000B5450000}"/>
    <cellStyle name="메모 6 7 3 4 2" xfId="34122" xr:uid="{00000000-0005-0000-0000-0000B6450000}"/>
    <cellStyle name="메모 6 7 3 5" xfId="8910" xr:uid="{00000000-0005-0000-0000-0000B7450000}"/>
    <cellStyle name="메모 6 7 3 5 2" xfId="34123" xr:uid="{00000000-0005-0000-0000-0000B8450000}"/>
    <cellStyle name="메모 6 7 3 6" xfId="34119" xr:uid="{00000000-0005-0000-0000-0000B9450000}"/>
    <cellStyle name="메모 6 7 4" xfId="8911" xr:uid="{00000000-0005-0000-0000-0000BA450000}"/>
    <cellStyle name="메모 6 7 4 2" xfId="34124" xr:uid="{00000000-0005-0000-0000-0000BB450000}"/>
    <cellStyle name="메모 6 7 5" xfId="8912" xr:uid="{00000000-0005-0000-0000-0000BC450000}"/>
    <cellStyle name="메모 6 7 5 2" xfId="34125" xr:uid="{00000000-0005-0000-0000-0000BD450000}"/>
    <cellStyle name="메모 6 7 6" xfId="8913" xr:uid="{00000000-0005-0000-0000-0000BE450000}"/>
    <cellStyle name="메모 6 7 6 2" xfId="34126" xr:uid="{00000000-0005-0000-0000-0000BF450000}"/>
    <cellStyle name="메모 6 7 7" xfId="8914" xr:uid="{00000000-0005-0000-0000-0000C0450000}"/>
    <cellStyle name="메모 6 7 7 2" xfId="34127" xr:uid="{00000000-0005-0000-0000-0000C1450000}"/>
    <cellStyle name="메모 6 7 8" xfId="34113" xr:uid="{00000000-0005-0000-0000-0000C2450000}"/>
    <cellStyle name="메모 6 8" xfId="8915" xr:uid="{00000000-0005-0000-0000-0000C3450000}"/>
    <cellStyle name="메모 6 8 2" xfId="8916" xr:uid="{00000000-0005-0000-0000-0000C4450000}"/>
    <cellStyle name="메모 6 8 2 2" xfId="8917" xr:uid="{00000000-0005-0000-0000-0000C5450000}"/>
    <cellStyle name="메모 6 8 2 2 2" xfId="34130" xr:uid="{00000000-0005-0000-0000-0000C6450000}"/>
    <cellStyle name="메모 6 8 2 3" xfId="8918" xr:uid="{00000000-0005-0000-0000-0000C7450000}"/>
    <cellStyle name="메모 6 8 2 3 2" xfId="34131" xr:uid="{00000000-0005-0000-0000-0000C8450000}"/>
    <cellStyle name="메모 6 8 2 4" xfId="8919" xr:uid="{00000000-0005-0000-0000-0000C9450000}"/>
    <cellStyle name="메모 6 8 2 4 2" xfId="34132" xr:uid="{00000000-0005-0000-0000-0000CA450000}"/>
    <cellStyle name="메모 6 8 2 5" xfId="8920" xr:uid="{00000000-0005-0000-0000-0000CB450000}"/>
    <cellStyle name="메모 6 8 2 5 2" xfId="34133" xr:uid="{00000000-0005-0000-0000-0000CC450000}"/>
    <cellStyle name="메모 6 8 2 6" xfId="34129" xr:uid="{00000000-0005-0000-0000-0000CD450000}"/>
    <cellStyle name="메모 6 8 3" xfId="8921" xr:uid="{00000000-0005-0000-0000-0000CE450000}"/>
    <cellStyle name="메모 6 8 3 2" xfId="8922" xr:uid="{00000000-0005-0000-0000-0000CF450000}"/>
    <cellStyle name="메모 6 8 3 2 2" xfId="34135" xr:uid="{00000000-0005-0000-0000-0000D0450000}"/>
    <cellStyle name="메모 6 8 3 3" xfId="8923" xr:uid="{00000000-0005-0000-0000-0000D1450000}"/>
    <cellStyle name="메모 6 8 3 3 2" xfId="34136" xr:uid="{00000000-0005-0000-0000-0000D2450000}"/>
    <cellStyle name="메모 6 8 3 4" xfId="8924" xr:uid="{00000000-0005-0000-0000-0000D3450000}"/>
    <cellStyle name="메모 6 8 3 4 2" xfId="34137" xr:uid="{00000000-0005-0000-0000-0000D4450000}"/>
    <cellStyle name="메모 6 8 3 5" xfId="8925" xr:uid="{00000000-0005-0000-0000-0000D5450000}"/>
    <cellStyle name="메모 6 8 3 5 2" xfId="34138" xr:uid="{00000000-0005-0000-0000-0000D6450000}"/>
    <cellStyle name="메모 6 8 3 6" xfId="34134" xr:uid="{00000000-0005-0000-0000-0000D7450000}"/>
    <cellStyle name="메모 6 8 4" xfId="8926" xr:uid="{00000000-0005-0000-0000-0000D8450000}"/>
    <cellStyle name="메모 6 8 4 2" xfId="34139" xr:uid="{00000000-0005-0000-0000-0000D9450000}"/>
    <cellStyle name="메모 6 8 5" xfId="8927" xr:uid="{00000000-0005-0000-0000-0000DA450000}"/>
    <cellStyle name="메모 6 8 5 2" xfId="34140" xr:uid="{00000000-0005-0000-0000-0000DB450000}"/>
    <cellStyle name="메모 6 8 6" xfId="8928" xr:uid="{00000000-0005-0000-0000-0000DC450000}"/>
    <cellStyle name="메모 6 8 6 2" xfId="34141" xr:uid="{00000000-0005-0000-0000-0000DD450000}"/>
    <cellStyle name="메모 6 8 7" xfId="8929" xr:uid="{00000000-0005-0000-0000-0000DE450000}"/>
    <cellStyle name="메모 6 8 7 2" xfId="34142" xr:uid="{00000000-0005-0000-0000-0000DF450000}"/>
    <cellStyle name="메모 6 8 8" xfId="34128" xr:uid="{00000000-0005-0000-0000-0000E0450000}"/>
    <cellStyle name="메모 6 9" xfId="8930" xr:uid="{00000000-0005-0000-0000-0000E1450000}"/>
    <cellStyle name="메모 6 9 2" xfId="8931" xr:uid="{00000000-0005-0000-0000-0000E2450000}"/>
    <cellStyle name="메모 6 9 2 2" xfId="8932" xr:uid="{00000000-0005-0000-0000-0000E3450000}"/>
    <cellStyle name="메모 6 9 2 2 2" xfId="34145" xr:uid="{00000000-0005-0000-0000-0000E4450000}"/>
    <cellStyle name="메모 6 9 2 3" xfId="8933" xr:uid="{00000000-0005-0000-0000-0000E5450000}"/>
    <cellStyle name="메모 6 9 2 3 2" xfId="34146" xr:uid="{00000000-0005-0000-0000-0000E6450000}"/>
    <cellStyle name="메모 6 9 2 4" xfId="8934" xr:uid="{00000000-0005-0000-0000-0000E7450000}"/>
    <cellStyle name="메모 6 9 2 4 2" xfId="34147" xr:uid="{00000000-0005-0000-0000-0000E8450000}"/>
    <cellStyle name="메모 6 9 2 5" xfId="8935" xr:uid="{00000000-0005-0000-0000-0000E9450000}"/>
    <cellStyle name="메모 6 9 2 5 2" xfId="34148" xr:uid="{00000000-0005-0000-0000-0000EA450000}"/>
    <cellStyle name="메모 6 9 2 6" xfId="34144" xr:uid="{00000000-0005-0000-0000-0000EB450000}"/>
    <cellStyle name="메모 6 9 3" xfId="8936" xr:uid="{00000000-0005-0000-0000-0000EC450000}"/>
    <cellStyle name="메모 6 9 3 2" xfId="8937" xr:uid="{00000000-0005-0000-0000-0000ED450000}"/>
    <cellStyle name="메모 6 9 3 2 2" xfId="34150" xr:uid="{00000000-0005-0000-0000-0000EE450000}"/>
    <cellStyle name="메모 6 9 3 3" xfId="8938" xr:uid="{00000000-0005-0000-0000-0000EF450000}"/>
    <cellStyle name="메모 6 9 3 3 2" xfId="34151" xr:uid="{00000000-0005-0000-0000-0000F0450000}"/>
    <cellStyle name="메모 6 9 3 4" xfId="8939" xr:uid="{00000000-0005-0000-0000-0000F1450000}"/>
    <cellStyle name="메모 6 9 3 4 2" xfId="34152" xr:uid="{00000000-0005-0000-0000-0000F2450000}"/>
    <cellStyle name="메모 6 9 3 5" xfId="8940" xr:uid="{00000000-0005-0000-0000-0000F3450000}"/>
    <cellStyle name="메모 6 9 3 5 2" xfId="34153" xr:uid="{00000000-0005-0000-0000-0000F4450000}"/>
    <cellStyle name="메모 6 9 3 6" xfId="34149" xr:uid="{00000000-0005-0000-0000-0000F5450000}"/>
    <cellStyle name="메모 6 9 4" xfId="8941" xr:uid="{00000000-0005-0000-0000-0000F6450000}"/>
    <cellStyle name="메모 6 9 4 2" xfId="34154" xr:uid="{00000000-0005-0000-0000-0000F7450000}"/>
    <cellStyle name="메모 6 9 5" xfId="8942" xr:uid="{00000000-0005-0000-0000-0000F8450000}"/>
    <cellStyle name="메모 6 9 5 2" xfId="34155" xr:uid="{00000000-0005-0000-0000-0000F9450000}"/>
    <cellStyle name="메모 6 9 6" xfId="8943" xr:uid="{00000000-0005-0000-0000-0000FA450000}"/>
    <cellStyle name="메모 6 9 6 2" xfId="34156" xr:uid="{00000000-0005-0000-0000-0000FB450000}"/>
    <cellStyle name="메모 6 9 7" xfId="8944" xr:uid="{00000000-0005-0000-0000-0000FC450000}"/>
    <cellStyle name="메모 6 9 7 2" xfId="34157" xr:uid="{00000000-0005-0000-0000-0000FD450000}"/>
    <cellStyle name="메모 6 9 8" xfId="34143" xr:uid="{00000000-0005-0000-0000-0000FE450000}"/>
    <cellStyle name="메모 7" xfId="8945" xr:uid="{00000000-0005-0000-0000-0000FF450000}"/>
    <cellStyle name="메모 7 10" xfId="8946" xr:uid="{00000000-0005-0000-0000-000000460000}"/>
    <cellStyle name="메모 7 10 2" xfId="8947" xr:uid="{00000000-0005-0000-0000-000001460000}"/>
    <cellStyle name="메모 7 10 2 2" xfId="8948" xr:uid="{00000000-0005-0000-0000-000002460000}"/>
    <cellStyle name="메모 7 10 2 2 2" xfId="34161" xr:uid="{00000000-0005-0000-0000-000003460000}"/>
    <cellStyle name="메모 7 10 2 3" xfId="8949" xr:uid="{00000000-0005-0000-0000-000004460000}"/>
    <cellStyle name="메모 7 10 2 3 2" xfId="34162" xr:uid="{00000000-0005-0000-0000-000005460000}"/>
    <cellStyle name="메모 7 10 2 4" xfId="8950" xr:uid="{00000000-0005-0000-0000-000006460000}"/>
    <cellStyle name="메모 7 10 2 4 2" xfId="34163" xr:uid="{00000000-0005-0000-0000-000007460000}"/>
    <cellStyle name="메모 7 10 2 5" xfId="8951" xr:uid="{00000000-0005-0000-0000-000008460000}"/>
    <cellStyle name="메모 7 10 2 5 2" xfId="34164" xr:uid="{00000000-0005-0000-0000-000009460000}"/>
    <cellStyle name="메모 7 10 2 6" xfId="34160" xr:uid="{00000000-0005-0000-0000-00000A460000}"/>
    <cellStyle name="메모 7 10 3" xfId="8952" xr:uid="{00000000-0005-0000-0000-00000B460000}"/>
    <cellStyle name="메모 7 10 3 2" xfId="8953" xr:uid="{00000000-0005-0000-0000-00000C460000}"/>
    <cellStyle name="메모 7 10 3 2 2" xfId="34166" xr:uid="{00000000-0005-0000-0000-00000D460000}"/>
    <cellStyle name="메모 7 10 3 3" xfId="8954" xr:uid="{00000000-0005-0000-0000-00000E460000}"/>
    <cellStyle name="메모 7 10 3 3 2" xfId="34167" xr:uid="{00000000-0005-0000-0000-00000F460000}"/>
    <cellStyle name="메모 7 10 3 4" xfId="8955" xr:uid="{00000000-0005-0000-0000-000010460000}"/>
    <cellStyle name="메모 7 10 3 4 2" xfId="34168" xr:uid="{00000000-0005-0000-0000-000011460000}"/>
    <cellStyle name="메모 7 10 3 5" xfId="8956" xr:uid="{00000000-0005-0000-0000-000012460000}"/>
    <cellStyle name="메모 7 10 3 5 2" xfId="34169" xr:uid="{00000000-0005-0000-0000-000013460000}"/>
    <cellStyle name="메모 7 10 3 6" xfId="34165" xr:uid="{00000000-0005-0000-0000-000014460000}"/>
    <cellStyle name="메모 7 10 4" xfId="8957" xr:uid="{00000000-0005-0000-0000-000015460000}"/>
    <cellStyle name="메모 7 10 4 2" xfId="34170" xr:uid="{00000000-0005-0000-0000-000016460000}"/>
    <cellStyle name="메모 7 10 5" xfId="8958" xr:uid="{00000000-0005-0000-0000-000017460000}"/>
    <cellStyle name="메모 7 10 5 2" xfId="34171" xr:uid="{00000000-0005-0000-0000-000018460000}"/>
    <cellStyle name="메모 7 10 6" xfId="8959" xr:uid="{00000000-0005-0000-0000-000019460000}"/>
    <cellStyle name="메모 7 10 6 2" xfId="34172" xr:uid="{00000000-0005-0000-0000-00001A460000}"/>
    <cellStyle name="메모 7 10 7" xfId="8960" xr:uid="{00000000-0005-0000-0000-00001B460000}"/>
    <cellStyle name="메모 7 10 7 2" xfId="34173" xr:uid="{00000000-0005-0000-0000-00001C460000}"/>
    <cellStyle name="메모 7 10 8" xfId="34159" xr:uid="{00000000-0005-0000-0000-00001D460000}"/>
    <cellStyle name="메모 7 11" xfId="8961" xr:uid="{00000000-0005-0000-0000-00001E460000}"/>
    <cellStyle name="메모 7 11 2" xfId="8962" xr:uid="{00000000-0005-0000-0000-00001F460000}"/>
    <cellStyle name="메모 7 11 2 2" xfId="34175" xr:uid="{00000000-0005-0000-0000-000020460000}"/>
    <cellStyle name="메모 7 11 3" xfId="8963" xr:uid="{00000000-0005-0000-0000-000021460000}"/>
    <cellStyle name="메모 7 11 3 2" xfId="34176" xr:uid="{00000000-0005-0000-0000-000022460000}"/>
    <cellStyle name="메모 7 11 4" xfId="8964" xr:uid="{00000000-0005-0000-0000-000023460000}"/>
    <cellStyle name="메모 7 11 4 2" xfId="34177" xr:uid="{00000000-0005-0000-0000-000024460000}"/>
    <cellStyle name="메모 7 11 5" xfId="8965" xr:uid="{00000000-0005-0000-0000-000025460000}"/>
    <cellStyle name="메모 7 11 5 2" xfId="34178" xr:uid="{00000000-0005-0000-0000-000026460000}"/>
    <cellStyle name="메모 7 11 6" xfId="34174" xr:uid="{00000000-0005-0000-0000-000027460000}"/>
    <cellStyle name="메모 7 12" xfId="8966" xr:uid="{00000000-0005-0000-0000-000028460000}"/>
    <cellStyle name="메모 7 12 2" xfId="8967" xr:uid="{00000000-0005-0000-0000-000029460000}"/>
    <cellStyle name="메모 7 12 2 2" xfId="34180" xr:uid="{00000000-0005-0000-0000-00002A460000}"/>
    <cellStyle name="메모 7 12 3" xfId="8968" xr:uid="{00000000-0005-0000-0000-00002B460000}"/>
    <cellStyle name="메모 7 12 3 2" xfId="34181" xr:uid="{00000000-0005-0000-0000-00002C460000}"/>
    <cellStyle name="메모 7 12 4" xfId="8969" xr:uid="{00000000-0005-0000-0000-00002D460000}"/>
    <cellStyle name="메모 7 12 4 2" xfId="34182" xr:uid="{00000000-0005-0000-0000-00002E460000}"/>
    <cellStyle name="메모 7 12 5" xfId="8970" xr:uid="{00000000-0005-0000-0000-00002F460000}"/>
    <cellStyle name="메모 7 12 5 2" xfId="34183" xr:uid="{00000000-0005-0000-0000-000030460000}"/>
    <cellStyle name="메모 7 12 6" xfId="34179" xr:uid="{00000000-0005-0000-0000-000031460000}"/>
    <cellStyle name="메모 7 13" xfId="8971" xr:uid="{00000000-0005-0000-0000-000032460000}"/>
    <cellStyle name="메모 7 13 2" xfId="34184" xr:uid="{00000000-0005-0000-0000-000033460000}"/>
    <cellStyle name="메모 7 14" xfId="8972" xr:uid="{00000000-0005-0000-0000-000034460000}"/>
    <cellStyle name="메모 7 14 2" xfId="34185" xr:uid="{00000000-0005-0000-0000-000035460000}"/>
    <cellStyle name="메모 7 15" xfId="8973" xr:uid="{00000000-0005-0000-0000-000036460000}"/>
    <cellStyle name="메모 7 15 2" xfId="34186" xr:uid="{00000000-0005-0000-0000-000037460000}"/>
    <cellStyle name="메모 7 16" xfId="8974" xr:uid="{00000000-0005-0000-0000-000038460000}"/>
    <cellStyle name="메모 7 16 2" xfId="34187" xr:uid="{00000000-0005-0000-0000-000039460000}"/>
    <cellStyle name="메모 7 17" xfId="34158" xr:uid="{00000000-0005-0000-0000-00003A460000}"/>
    <cellStyle name="메모 7 18" xfId="50559" xr:uid="{00000000-0005-0000-0000-00003B460000}"/>
    <cellStyle name="메모 7 2" xfId="8975" xr:uid="{00000000-0005-0000-0000-00003C460000}"/>
    <cellStyle name="메모 7 2 2" xfId="8976" xr:uid="{00000000-0005-0000-0000-00003D460000}"/>
    <cellStyle name="메모 7 2 2 2" xfId="8977" xr:uid="{00000000-0005-0000-0000-00003E460000}"/>
    <cellStyle name="메모 7 2 2 2 2" xfId="8978" xr:uid="{00000000-0005-0000-0000-00003F460000}"/>
    <cellStyle name="메모 7 2 2 2 2 2" xfId="34191" xr:uid="{00000000-0005-0000-0000-000040460000}"/>
    <cellStyle name="메모 7 2 2 2 3" xfId="8979" xr:uid="{00000000-0005-0000-0000-000041460000}"/>
    <cellStyle name="메모 7 2 2 2 3 2" xfId="34192" xr:uid="{00000000-0005-0000-0000-000042460000}"/>
    <cellStyle name="메모 7 2 2 2 4" xfId="8980" xr:uid="{00000000-0005-0000-0000-000043460000}"/>
    <cellStyle name="메모 7 2 2 2 4 2" xfId="34193" xr:uid="{00000000-0005-0000-0000-000044460000}"/>
    <cellStyle name="메모 7 2 2 2 5" xfId="8981" xr:uid="{00000000-0005-0000-0000-000045460000}"/>
    <cellStyle name="메모 7 2 2 2 5 2" xfId="34194" xr:uid="{00000000-0005-0000-0000-000046460000}"/>
    <cellStyle name="메모 7 2 2 2 6" xfId="34190" xr:uid="{00000000-0005-0000-0000-000047460000}"/>
    <cellStyle name="메모 7 2 2 3" xfId="8982" xr:uid="{00000000-0005-0000-0000-000048460000}"/>
    <cellStyle name="메모 7 2 2 3 2" xfId="34195" xr:uid="{00000000-0005-0000-0000-000049460000}"/>
    <cellStyle name="메모 7 2 2 4" xfId="8983" xr:uid="{00000000-0005-0000-0000-00004A460000}"/>
    <cellStyle name="메모 7 2 2 4 2" xfId="34196" xr:uid="{00000000-0005-0000-0000-00004B460000}"/>
    <cellStyle name="메모 7 2 2 5" xfId="8984" xr:uid="{00000000-0005-0000-0000-00004C460000}"/>
    <cellStyle name="메모 7 2 2 5 2" xfId="34197" xr:uid="{00000000-0005-0000-0000-00004D460000}"/>
    <cellStyle name="메모 7 2 2 6" xfId="8985" xr:uid="{00000000-0005-0000-0000-00004E460000}"/>
    <cellStyle name="메모 7 2 2 6 2" xfId="34198" xr:uid="{00000000-0005-0000-0000-00004F460000}"/>
    <cellStyle name="메모 7 2 2 7" xfId="34189" xr:uid="{00000000-0005-0000-0000-000050460000}"/>
    <cellStyle name="메모 7 2 3" xfId="8986" xr:uid="{00000000-0005-0000-0000-000051460000}"/>
    <cellStyle name="메모 7 2 3 2" xfId="8987" xr:uid="{00000000-0005-0000-0000-000052460000}"/>
    <cellStyle name="메모 7 2 3 2 2" xfId="34200" xr:uid="{00000000-0005-0000-0000-000053460000}"/>
    <cellStyle name="메모 7 2 3 3" xfId="8988" xr:uid="{00000000-0005-0000-0000-000054460000}"/>
    <cellStyle name="메모 7 2 3 3 2" xfId="34201" xr:uid="{00000000-0005-0000-0000-000055460000}"/>
    <cellStyle name="메모 7 2 3 4" xfId="8989" xr:uid="{00000000-0005-0000-0000-000056460000}"/>
    <cellStyle name="메모 7 2 3 4 2" xfId="34202" xr:uid="{00000000-0005-0000-0000-000057460000}"/>
    <cellStyle name="메모 7 2 3 5" xfId="8990" xr:uid="{00000000-0005-0000-0000-000058460000}"/>
    <cellStyle name="메모 7 2 3 5 2" xfId="34203" xr:uid="{00000000-0005-0000-0000-000059460000}"/>
    <cellStyle name="메모 7 2 3 6" xfId="34199" xr:uid="{00000000-0005-0000-0000-00005A460000}"/>
    <cellStyle name="메모 7 2 4" xfId="8991" xr:uid="{00000000-0005-0000-0000-00005B460000}"/>
    <cellStyle name="메모 7 2 4 2" xfId="8992" xr:uid="{00000000-0005-0000-0000-00005C460000}"/>
    <cellStyle name="메모 7 2 4 2 2" xfId="34205" xr:uid="{00000000-0005-0000-0000-00005D460000}"/>
    <cellStyle name="메모 7 2 4 3" xfId="34204" xr:uid="{00000000-0005-0000-0000-00005E460000}"/>
    <cellStyle name="메모 7 2 5" xfId="8993" xr:uid="{00000000-0005-0000-0000-00005F460000}"/>
    <cellStyle name="메모 7 2 5 2" xfId="8994" xr:uid="{00000000-0005-0000-0000-000060460000}"/>
    <cellStyle name="메모 7 2 5 2 2" xfId="34207" xr:uid="{00000000-0005-0000-0000-000061460000}"/>
    <cellStyle name="메모 7 2 5 3" xfId="34206" xr:uid="{00000000-0005-0000-0000-000062460000}"/>
    <cellStyle name="메모 7 2 6" xfId="8995" xr:uid="{00000000-0005-0000-0000-000063460000}"/>
    <cellStyle name="메모 7 2 6 2" xfId="8996" xr:uid="{00000000-0005-0000-0000-000064460000}"/>
    <cellStyle name="메모 7 2 6 2 2" xfId="34209" xr:uid="{00000000-0005-0000-0000-000065460000}"/>
    <cellStyle name="메모 7 2 6 3" xfId="34208" xr:uid="{00000000-0005-0000-0000-000066460000}"/>
    <cellStyle name="메모 7 2 7" xfId="8997" xr:uid="{00000000-0005-0000-0000-000067460000}"/>
    <cellStyle name="메모 7 2 7 2" xfId="34210" xr:uid="{00000000-0005-0000-0000-000068460000}"/>
    <cellStyle name="메모 7 2 8" xfId="34188" xr:uid="{00000000-0005-0000-0000-000069460000}"/>
    <cellStyle name="메모 7 3" xfId="8998" xr:uid="{00000000-0005-0000-0000-00006A460000}"/>
    <cellStyle name="메모 7 3 2" xfId="8999" xr:uid="{00000000-0005-0000-0000-00006B460000}"/>
    <cellStyle name="메모 7 3 2 2" xfId="9000" xr:uid="{00000000-0005-0000-0000-00006C460000}"/>
    <cellStyle name="메모 7 3 2 2 2" xfId="9001" xr:uid="{00000000-0005-0000-0000-00006D460000}"/>
    <cellStyle name="메모 7 3 2 2 2 2" xfId="34214" xr:uid="{00000000-0005-0000-0000-00006E460000}"/>
    <cellStyle name="메모 7 3 2 2 3" xfId="9002" xr:uid="{00000000-0005-0000-0000-00006F460000}"/>
    <cellStyle name="메모 7 3 2 2 3 2" xfId="34215" xr:uid="{00000000-0005-0000-0000-000070460000}"/>
    <cellStyle name="메모 7 3 2 2 4" xfId="9003" xr:uid="{00000000-0005-0000-0000-000071460000}"/>
    <cellStyle name="메모 7 3 2 2 4 2" xfId="34216" xr:uid="{00000000-0005-0000-0000-000072460000}"/>
    <cellStyle name="메모 7 3 2 2 5" xfId="9004" xr:uid="{00000000-0005-0000-0000-000073460000}"/>
    <cellStyle name="메모 7 3 2 2 5 2" xfId="34217" xr:uid="{00000000-0005-0000-0000-000074460000}"/>
    <cellStyle name="메모 7 3 2 2 6" xfId="34213" xr:uid="{00000000-0005-0000-0000-000075460000}"/>
    <cellStyle name="메모 7 3 2 3" xfId="9005" xr:uid="{00000000-0005-0000-0000-000076460000}"/>
    <cellStyle name="메모 7 3 2 3 2" xfId="34218" xr:uid="{00000000-0005-0000-0000-000077460000}"/>
    <cellStyle name="메모 7 3 2 4" xfId="9006" xr:uid="{00000000-0005-0000-0000-000078460000}"/>
    <cellStyle name="메모 7 3 2 4 2" xfId="34219" xr:uid="{00000000-0005-0000-0000-000079460000}"/>
    <cellStyle name="메모 7 3 2 5" xfId="9007" xr:uid="{00000000-0005-0000-0000-00007A460000}"/>
    <cellStyle name="메모 7 3 2 5 2" xfId="34220" xr:uid="{00000000-0005-0000-0000-00007B460000}"/>
    <cellStyle name="메모 7 3 2 6" xfId="9008" xr:uid="{00000000-0005-0000-0000-00007C460000}"/>
    <cellStyle name="메모 7 3 2 6 2" xfId="34221" xr:uid="{00000000-0005-0000-0000-00007D460000}"/>
    <cellStyle name="메모 7 3 2 7" xfId="34212" xr:uid="{00000000-0005-0000-0000-00007E460000}"/>
    <cellStyle name="메모 7 3 3" xfId="9009" xr:uid="{00000000-0005-0000-0000-00007F460000}"/>
    <cellStyle name="메모 7 3 3 2" xfId="9010" xr:uid="{00000000-0005-0000-0000-000080460000}"/>
    <cellStyle name="메모 7 3 3 2 2" xfId="34223" xr:uid="{00000000-0005-0000-0000-000081460000}"/>
    <cellStyle name="메모 7 3 3 3" xfId="9011" xr:uid="{00000000-0005-0000-0000-000082460000}"/>
    <cellStyle name="메모 7 3 3 3 2" xfId="34224" xr:uid="{00000000-0005-0000-0000-000083460000}"/>
    <cellStyle name="메모 7 3 3 4" xfId="9012" xr:uid="{00000000-0005-0000-0000-000084460000}"/>
    <cellStyle name="메모 7 3 3 4 2" xfId="34225" xr:uid="{00000000-0005-0000-0000-000085460000}"/>
    <cellStyle name="메모 7 3 3 5" xfId="9013" xr:uid="{00000000-0005-0000-0000-000086460000}"/>
    <cellStyle name="메모 7 3 3 5 2" xfId="34226" xr:uid="{00000000-0005-0000-0000-000087460000}"/>
    <cellStyle name="메모 7 3 3 6" xfId="34222" xr:uid="{00000000-0005-0000-0000-000088460000}"/>
    <cellStyle name="메모 7 3 4" xfId="9014" xr:uid="{00000000-0005-0000-0000-000089460000}"/>
    <cellStyle name="메모 7 3 4 2" xfId="9015" xr:uid="{00000000-0005-0000-0000-00008A460000}"/>
    <cellStyle name="메모 7 3 4 2 2" xfId="34228" xr:uid="{00000000-0005-0000-0000-00008B460000}"/>
    <cellStyle name="메모 7 3 4 3" xfId="34227" xr:uid="{00000000-0005-0000-0000-00008C460000}"/>
    <cellStyle name="메모 7 3 5" xfId="9016" xr:uid="{00000000-0005-0000-0000-00008D460000}"/>
    <cellStyle name="메모 7 3 5 2" xfId="9017" xr:uid="{00000000-0005-0000-0000-00008E460000}"/>
    <cellStyle name="메모 7 3 5 2 2" xfId="34230" xr:uid="{00000000-0005-0000-0000-00008F460000}"/>
    <cellStyle name="메모 7 3 5 3" xfId="34229" xr:uid="{00000000-0005-0000-0000-000090460000}"/>
    <cellStyle name="메모 7 3 6" xfId="9018" xr:uid="{00000000-0005-0000-0000-000091460000}"/>
    <cellStyle name="메모 7 3 6 2" xfId="9019" xr:uid="{00000000-0005-0000-0000-000092460000}"/>
    <cellStyle name="메모 7 3 6 2 2" xfId="34232" xr:uid="{00000000-0005-0000-0000-000093460000}"/>
    <cellStyle name="메모 7 3 6 3" xfId="34231" xr:uid="{00000000-0005-0000-0000-000094460000}"/>
    <cellStyle name="메모 7 3 7" xfId="9020" xr:uid="{00000000-0005-0000-0000-000095460000}"/>
    <cellStyle name="메모 7 3 7 2" xfId="34233" xr:uid="{00000000-0005-0000-0000-000096460000}"/>
    <cellStyle name="메모 7 3 8" xfId="34211" xr:uid="{00000000-0005-0000-0000-000097460000}"/>
    <cellStyle name="메모 7 4" xfId="9021" xr:uid="{00000000-0005-0000-0000-000098460000}"/>
    <cellStyle name="메모 7 4 2" xfId="9022" xr:uid="{00000000-0005-0000-0000-000099460000}"/>
    <cellStyle name="메모 7 4 2 2" xfId="9023" xr:uid="{00000000-0005-0000-0000-00009A460000}"/>
    <cellStyle name="메모 7 4 2 2 2" xfId="34236" xr:uid="{00000000-0005-0000-0000-00009B460000}"/>
    <cellStyle name="메모 7 4 2 3" xfId="9024" xr:uid="{00000000-0005-0000-0000-00009C460000}"/>
    <cellStyle name="메모 7 4 2 3 2" xfId="34237" xr:uid="{00000000-0005-0000-0000-00009D460000}"/>
    <cellStyle name="메모 7 4 2 4" xfId="9025" xr:uid="{00000000-0005-0000-0000-00009E460000}"/>
    <cellStyle name="메모 7 4 2 4 2" xfId="34238" xr:uid="{00000000-0005-0000-0000-00009F460000}"/>
    <cellStyle name="메모 7 4 2 5" xfId="9026" xr:uid="{00000000-0005-0000-0000-0000A0460000}"/>
    <cellStyle name="메모 7 4 2 5 2" xfId="34239" xr:uid="{00000000-0005-0000-0000-0000A1460000}"/>
    <cellStyle name="메모 7 4 2 6" xfId="34235" xr:uid="{00000000-0005-0000-0000-0000A2460000}"/>
    <cellStyle name="메모 7 4 3" xfId="9027" xr:uid="{00000000-0005-0000-0000-0000A3460000}"/>
    <cellStyle name="메모 7 4 3 2" xfId="9028" xr:uid="{00000000-0005-0000-0000-0000A4460000}"/>
    <cellStyle name="메모 7 4 3 2 2" xfId="34241" xr:uid="{00000000-0005-0000-0000-0000A5460000}"/>
    <cellStyle name="메모 7 4 3 3" xfId="9029" xr:uid="{00000000-0005-0000-0000-0000A6460000}"/>
    <cellStyle name="메모 7 4 3 3 2" xfId="34242" xr:uid="{00000000-0005-0000-0000-0000A7460000}"/>
    <cellStyle name="메모 7 4 3 4" xfId="9030" xr:uid="{00000000-0005-0000-0000-0000A8460000}"/>
    <cellStyle name="메모 7 4 3 4 2" xfId="34243" xr:uid="{00000000-0005-0000-0000-0000A9460000}"/>
    <cellStyle name="메모 7 4 3 5" xfId="9031" xr:uid="{00000000-0005-0000-0000-0000AA460000}"/>
    <cellStyle name="메모 7 4 3 5 2" xfId="34244" xr:uid="{00000000-0005-0000-0000-0000AB460000}"/>
    <cellStyle name="메모 7 4 3 6" xfId="34240" xr:uid="{00000000-0005-0000-0000-0000AC460000}"/>
    <cellStyle name="메모 7 4 4" xfId="9032" xr:uid="{00000000-0005-0000-0000-0000AD460000}"/>
    <cellStyle name="메모 7 4 4 2" xfId="34245" xr:uid="{00000000-0005-0000-0000-0000AE460000}"/>
    <cellStyle name="메모 7 4 5" xfId="9033" xr:uid="{00000000-0005-0000-0000-0000AF460000}"/>
    <cellStyle name="메모 7 4 5 2" xfId="34246" xr:uid="{00000000-0005-0000-0000-0000B0460000}"/>
    <cellStyle name="메모 7 4 6" xfId="9034" xr:uid="{00000000-0005-0000-0000-0000B1460000}"/>
    <cellStyle name="메모 7 4 6 2" xfId="34247" xr:uid="{00000000-0005-0000-0000-0000B2460000}"/>
    <cellStyle name="메모 7 4 7" xfId="9035" xr:uid="{00000000-0005-0000-0000-0000B3460000}"/>
    <cellStyle name="메모 7 4 7 2" xfId="34248" xr:uid="{00000000-0005-0000-0000-0000B4460000}"/>
    <cellStyle name="메모 7 4 8" xfId="34234" xr:uid="{00000000-0005-0000-0000-0000B5460000}"/>
    <cellStyle name="메모 7 5" xfId="9036" xr:uid="{00000000-0005-0000-0000-0000B6460000}"/>
    <cellStyle name="메모 7 5 2" xfId="9037" xr:uid="{00000000-0005-0000-0000-0000B7460000}"/>
    <cellStyle name="메모 7 5 2 2" xfId="9038" xr:uid="{00000000-0005-0000-0000-0000B8460000}"/>
    <cellStyle name="메모 7 5 2 2 2" xfId="34251" xr:uid="{00000000-0005-0000-0000-0000B9460000}"/>
    <cellStyle name="메모 7 5 2 3" xfId="9039" xr:uid="{00000000-0005-0000-0000-0000BA460000}"/>
    <cellStyle name="메모 7 5 2 3 2" xfId="34252" xr:uid="{00000000-0005-0000-0000-0000BB460000}"/>
    <cellStyle name="메모 7 5 2 4" xfId="9040" xr:uid="{00000000-0005-0000-0000-0000BC460000}"/>
    <cellStyle name="메모 7 5 2 4 2" xfId="34253" xr:uid="{00000000-0005-0000-0000-0000BD460000}"/>
    <cellStyle name="메모 7 5 2 5" xfId="9041" xr:uid="{00000000-0005-0000-0000-0000BE460000}"/>
    <cellStyle name="메모 7 5 2 5 2" xfId="34254" xr:uid="{00000000-0005-0000-0000-0000BF460000}"/>
    <cellStyle name="메모 7 5 2 6" xfId="34250" xr:uid="{00000000-0005-0000-0000-0000C0460000}"/>
    <cellStyle name="메모 7 5 3" xfId="9042" xr:uid="{00000000-0005-0000-0000-0000C1460000}"/>
    <cellStyle name="메모 7 5 3 2" xfId="9043" xr:uid="{00000000-0005-0000-0000-0000C2460000}"/>
    <cellStyle name="메모 7 5 3 2 2" xfId="34256" xr:uid="{00000000-0005-0000-0000-0000C3460000}"/>
    <cellStyle name="메모 7 5 3 3" xfId="9044" xr:uid="{00000000-0005-0000-0000-0000C4460000}"/>
    <cellStyle name="메모 7 5 3 3 2" xfId="34257" xr:uid="{00000000-0005-0000-0000-0000C5460000}"/>
    <cellStyle name="메모 7 5 3 4" xfId="9045" xr:uid="{00000000-0005-0000-0000-0000C6460000}"/>
    <cellStyle name="메모 7 5 3 4 2" xfId="34258" xr:uid="{00000000-0005-0000-0000-0000C7460000}"/>
    <cellStyle name="메모 7 5 3 5" xfId="9046" xr:uid="{00000000-0005-0000-0000-0000C8460000}"/>
    <cellStyle name="메모 7 5 3 5 2" xfId="34259" xr:uid="{00000000-0005-0000-0000-0000C9460000}"/>
    <cellStyle name="메모 7 5 3 6" xfId="34255" xr:uid="{00000000-0005-0000-0000-0000CA460000}"/>
    <cellStyle name="메모 7 5 4" xfId="9047" xr:uid="{00000000-0005-0000-0000-0000CB460000}"/>
    <cellStyle name="메모 7 5 4 2" xfId="34260" xr:uid="{00000000-0005-0000-0000-0000CC460000}"/>
    <cellStyle name="메모 7 5 5" xfId="9048" xr:uid="{00000000-0005-0000-0000-0000CD460000}"/>
    <cellStyle name="메모 7 5 5 2" xfId="34261" xr:uid="{00000000-0005-0000-0000-0000CE460000}"/>
    <cellStyle name="메모 7 5 6" xfId="9049" xr:uid="{00000000-0005-0000-0000-0000CF460000}"/>
    <cellStyle name="메모 7 5 6 2" xfId="34262" xr:uid="{00000000-0005-0000-0000-0000D0460000}"/>
    <cellStyle name="메모 7 5 7" xfId="9050" xr:uid="{00000000-0005-0000-0000-0000D1460000}"/>
    <cellStyle name="메모 7 5 7 2" xfId="34263" xr:uid="{00000000-0005-0000-0000-0000D2460000}"/>
    <cellStyle name="메모 7 5 8" xfId="34249" xr:uid="{00000000-0005-0000-0000-0000D3460000}"/>
    <cellStyle name="메모 7 6" xfId="9051" xr:uid="{00000000-0005-0000-0000-0000D4460000}"/>
    <cellStyle name="메모 7 6 2" xfId="9052" xr:uid="{00000000-0005-0000-0000-0000D5460000}"/>
    <cellStyle name="메모 7 6 2 2" xfId="9053" xr:uid="{00000000-0005-0000-0000-0000D6460000}"/>
    <cellStyle name="메모 7 6 2 2 2" xfId="34266" xr:uid="{00000000-0005-0000-0000-0000D7460000}"/>
    <cellStyle name="메모 7 6 2 3" xfId="9054" xr:uid="{00000000-0005-0000-0000-0000D8460000}"/>
    <cellStyle name="메모 7 6 2 3 2" xfId="34267" xr:uid="{00000000-0005-0000-0000-0000D9460000}"/>
    <cellStyle name="메모 7 6 2 4" xfId="9055" xr:uid="{00000000-0005-0000-0000-0000DA460000}"/>
    <cellStyle name="메모 7 6 2 4 2" xfId="34268" xr:uid="{00000000-0005-0000-0000-0000DB460000}"/>
    <cellStyle name="메모 7 6 2 5" xfId="9056" xr:uid="{00000000-0005-0000-0000-0000DC460000}"/>
    <cellStyle name="메모 7 6 2 5 2" xfId="34269" xr:uid="{00000000-0005-0000-0000-0000DD460000}"/>
    <cellStyle name="메모 7 6 2 6" xfId="34265" xr:uid="{00000000-0005-0000-0000-0000DE460000}"/>
    <cellStyle name="메모 7 6 3" xfId="9057" xr:uid="{00000000-0005-0000-0000-0000DF460000}"/>
    <cellStyle name="메모 7 6 3 2" xfId="9058" xr:uid="{00000000-0005-0000-0000-0000E0460000}"/>
    <cellStyle name="메모 7 6 3 2 2" xfId="34271" xr:uid="{00000000-0005-0000-0000-0000E1460000}"/>
    <cellStyle name="메모 7 6 3 3" xfId="9059" xr:uid="{00000000-0005-0000-0000-0000E2460000}"/>
    <cellStyle name="메모 7 6 3 3 2" xfId="34272" xr:uid="{00000000-0005-0000-0000-0000E3460000}"/>
    <cellStyle name="메모 7 6 3 4" xfId="9060" xr:uid="{00000000-0005-0000-0000-0000E4460000}"/>
    <cellStyle name="메모 7 6 3 4 2" xfId="34273" xr:uid="{00000000-0005-0000-0000-0000E5460000}"/>
    <cellStyle name="메모 7 6 3 5" xfId="9061" xr:uid="{00000000-0005-0000-0000-0000E6460000}"/>
    <cellStyle name="메모 7 6 3 5 2" xfId="34274" xr:uid="{00000000-0005-0000-0000-0000E7460000}"/>
    <cellStyle name="메모 7 6 3 6" xfId="34270" xr:uid="{00000000-0005-0000-0000-0000E8460000}"/>
    <cellStyle name="메모 7 6 4" xfId="9062" xr:uid="{00000000-0005-0000-0000-0000E9460000}"/>
    <cellStyle name="메모 7 6 4 2" xfId="34275" xr:uid="{00000000-0005-0000-0000-0000EA460000}"/>
    <cellStyle name="메모 7 6 5" xfId="9063" xr:uid="{00000000-0005-0000-0000-0000EB460000}"/>
    <cellStyle name="메모 7 6 5 2" xfId="34276" xr:uid="{00000000-0005-0000-0000-0000EC460000}"/>
    <cellStyle name="메모 7 6 6" xfId="9064" xr:uid="{00000000-0005-0000-0000-0000ED460000}"/>
    <cellStyle name="메모 7 6 6 2" xfId="34277" xr:uid="{00000000-0005-0000-0000-0000EE460000}"/>
    <cellStyle name="메모 7 6 7" xfId="9065" xr:uid="{00000000-0005-0000-0000-0000EF460000}"/>
    <cellStyle name="메모 7 6 7 2" xfId="34278" xr:uid="{00000000-0005-0000-0000-0000F0460000}"/>
    <cellStyle name="메모 7 6 8" xfId="34264" xr:uid="{00000000-0005-0000-0000-0000F1460000}"/>
    <cellStyle name="메모 7 7" xfId="9066" xr:uid="{00000000-0005-0000-0000-0000F2460000}"/>
    <cellStyle name="메모 7 7 2" xfId="9067" xr:uid="{00000000-0005-0000-0000-0000F3460000}"/>
    <cellStyle name="메모 7 7 2 2" xfId="9068" xr:uid="{00000000-0005-0000-0000-0000F4460000}"/>
    <cellStyle name="메모 7 7 2 2 2" xfId="34281" xr:uid="{00000000-0005-0000-0000-0000F5460000}"/>
    <cellStyle name="메모 7 7 2 3" xfId="9069" xr:uid="{00000000-0005-0000-0000-0000F6460000}"/>
    <cellStyle name="메모 7 7 2 3 2" xfId="34282" xr:uid="{00000000-0005-0000-0000-0000F7460000}"/>
    <cellStyle name="메모 7 7 2 4" xfId="9070" xr:uid="{00000000-0005-0000-0000-0000F8460000}"/>
    <cellStyle name="메모 7 7 2 4 2" xfId="34283" xr:uid="{00000000-0005-0000-0000-0000F9460000}"/>
    <cellStyle name="메모 7 7 2 5" xfId="9071" xr:uid="{00000000-0005-0000-0000-0000FA460000}"/>
    <cellStyle name="메모 7 7 2 5 2" xfId="34284" xr:uid="{00000000-0005-0000-0000-0000FB460000}"/>
    <cellStyle name="메모 7 7 2 6" xfId="34280" xr:uid="{00000000-0005-0000-0000-0000FC460000}"/>
    <cellStyle name="메모 7 7 3" xfId="9072" xr:uid="{00000000-0005-0000-0000-0000FD460000}"/>
    <cellStyle name="메모 7 7 3 2" xfId="9073" xr:uid="{00000000-0005-0000-0000-0000FE460000}"/>
    <cellStyle name="메모 7 7 3 2 2" xfId="34286" xr:uid="{00000000-0005-0000-0000-0000FF460000}"/>
    <cellStyle name="메모 7 7 3 3" xfId="9074" xr:uid="{00000000-0005-0000-0000-000000470000}"/>
    <cellStyle name="메모 7 7 3 3 2" xfId="34287" xr:uid="{00000000-0005-0000-0000-000001470000}"/>
    <cellStyle name="메모 7 7 3 4" xfId="9075" xr:uid="{00000000-0005-0000-0000-000002470000}"/>
    <cellStyle name="메모 7 7 3 4 2" xfId="34288" xr:uid="{00000000-0005-0000-0000-000003470000}"/>
    <cellStyle name="메모 7 7 3 5" xfId="9076" xr:uid="{00000000-0005-0000-0000-000004470000}"/>
    <cellStyle name="메모 7 7 3 5 2" xfId="34289" xr:uid="{00000000-0005-0000-0000-000005470000}"/>
    <cellStyle name="메모 7 7 3 6" xfId="34285" xr:uid="{00000000-0005-0000-0000-000006470000}"/>
    <cellStyle name="메모 7 7 4" xfId="9077" xr:uid="{00000000-0005-0000-0000-000007470000}"/>
    <cellStyle name="메모 7 7 4 2" xfId="34290" xr:uid="{00000000-0005-0000-0000-000008470000}"/>
    <cellStyle name="메모 7 7 5" xfId="9078" xr:uid="{00000000-0005-0000-0000-000009470000}"/>
    <cellStyle name="메모 7 7 5 2" xfId="34291" xr:uid="{00000000-0005-0000-0000-00000A470000}"/>
    <cellStyle name="메모 7 7 6" xfId="9079" xr:uid="{00000000-0005-0000-0000-00000B470000}"/>
    <cellStyle name="메모 7 7 6 2" xfId="34292" xr:uid="{00000000-0005-0000-0000-00000C470000}"/>
    <cellStyle name="메모 7 7 7" xfId="9080" xr:uid="{00000000-0005-0000-0000-00000D470000}"/>
    <cellStyle name="메모 7 7 7 2" xfId="34293" xr:uid="{00000000-0005-0000-0000-00000E470000}"/>
    <cellStyle name="메모 7 7 8" xfId="34279" xr:uid="{00000000-0005-0000-0000-00000F470000}"/>
    <cellStyle name="메모 7 8" xfId="9081" xr:uid="{00000000-0005-0000-0000-000010470000}"/>
    <cellStyle name="메모 7 8 2" xfId="9082" xr:uid="{00000000-0005-0000-0000-000011470000}"/>
    <cellStyle name="메모 7 8 2 2" xfId="9083" xr:uid="{00000000-0005-0000-0000-000012470000}"/>
    <cellStyle name="메모 7 8 2 2 2" xfId="34296" xr:uid="{00000000-0005-0000-0000-000013470000}"/>
    <cellStyle name="메모 7 8 2 3" xfId="9084" xr:uid="{00000000-0005-0000-0000-000014470000}"/>
    <cellStyle name="메모 7 8 2 3 2" xfId="34297" xr:uid="{00000000-0005-0000-0000-000015470000}"/>
    <cellStyle name="메모 7 8 2 4" xfId="9085" xr:uid="{00000000-0005-0000-0000-000016470000}"/>
    <cellStyle name="메모 7 8 2 4 2" xfId="34298" xr:uid="{00000000-0005-0000-0000-000017470000}"/>
    <cellStyle name="메모 7 8 2 5" xfId="9086" xr:uid="{00000000-0005-0000-0000-000018470000}"/>
    <cellStyle name="메모 7 8 2 5 2" xfId="34299" xr:uid="{00000000-0005-0000-0000-000019470000}"/>
    <cellStyle name="메모 7 8 2 6" xfId="34295" xr:uid="{00000000-0005-0000-0000-00001A470000}"/>
    <cellStyle name="메모 7 8 3" xfId="9087" xr:uid="{00000000-0005-0000-0000-00001B470000}"/>
    <cellStyle name="메모 7 8 3 2" xfId="9088" xr:uid="{00000000-0005-0000-0000-00001C470000}"/>
    <cellStyle name="메모 7 8 3 2 2" xfId="34301" xr:uid="{00000000-0005-0000-0000-00001D470000}"/>
    <cellStyle name="메모 7 8 3 3" xfId="9089" xr:uid="{00000000-0005-0000-0000-00001E470000}"/>
    <cellStyle name="메모 7 8 3 3 2" xfId="34302" xr:uid="{00000000-0005-0000-0000-00001F470000}"/>
    <cellStyle name="메모 7 8 3 4" xfId="9090" xr:uid="{00000000-0005-0000-0000-000020470000}"/>
    <cellStyle name="메모 7 8 3 4 2" xfId="34303" xr:uid="{00000000-0005-0000-0000-000021470000}"/>
    <cellStyle name="메모 7 8 3 5" xfId="9091" xr:uid="{00000000-0005-0000-0000-000022470000}"/>
    <cellStyle name="메모 7 8 3 5 2" xfId="34304" xr:uid="{00000000-0005-0000-0000-000023470000}"/>
    <cellStyle name="메모 7 8 3 6" xfId="34300" xr:uid="{00000000-0005-0000-0000-000024470000}"/>
    <cellStyle name="메모 7 8 4" xfId="9092" xr:uid="{00000000-0005-0000-0000-000025470000}"/>
    <cellStyle name="메모 7 8 4 2" xfId="34305" xr:uid="{00000000-0005-0000-0000-000026470000}"/>
    <cellStyle name="메모 7 8 5" xfId="9093" xr:uid="{00000000-0005-0000-0000-000027470000}"/>
    <cellStyle name="메모 7 8 5 2" xfId="34306" xr:uid="{00000000-0005-0000-0000-000028470000}"/>
    <cellStyle name="메모 7 8 6" xfId="9094" xr:uid="{00000000-0005-0000-0000-000029470000}"/>
    <cellStyle name="메모 7 8 6 2" xfId="34307" xr:uid="{00000000-0005-0000-0000-00002A470000}"/>
    <cellStyle name="메모 7 8 7" xfId="9095" xr:uid="{00000000-0005-0000-0000-00002B470000}"/>
    <cellStyle name="메모 7 8 7 2" xfId="34308" xr:uid="{00000000-0005-0000-0000-00002C470000}"/>
    <cellStyle name="메모 7 8 8" xfId="34294" xr:uid="{00000000-0005-0000-0000-00002D470000}"/>
    <cellStyle name="메모 7 9" xfId="9096" xr:uid="{00000000-0005-0000-0000-00002E470000}"/>
    <cellStyle name="메모 7 9 2" xfId="9097" xr:uid="{00000000-0005-0000-0000-00002F470000}"/>
    <cellStyle name="메모 7 9 2 2" xfId="9098" xr:uid="{00000000-0005-0000-0000-000030470000}"/>
    <cellStyle name="메모 7 9 2 2 2" xfId="34311" xr:uid="{00000000-0005-0000-0000-000031470000}"/>
    <cellStyle name="메모 7 9 2 3" xfId="9099" xr:uid="{00000000-0005-0000-0000-000032470000}"/>
    <cellStyle name="메모 7 9 2 3 2" xfId="34312" xr:uid="{00000000-0005-0000-0000-000033470000}"/>
    <cellStyle name="메모 7 9 2 4" xfId="9100" xr:uid="{00000000-0005-0000-0000-000034470000}"/>
    <cellStyle name="메모 7 9 2 4 2" xfId="34313" xr:uid="{00000000-0005-0000-0000-000035470000}"/>
    <cellStyle name="메모 7 9 2 5" xfId="9101" xr:uid="{00000000-0005-0000-0000-000036470000}"/>
    <cellStyle name="메모 7 9 2 5 2" xfId="34314" xr:uid="{00000000-0005-0000-0000-000037470000}"/>
    <cellStyle name="메모 7 9 2 6" xfId="34310" xr:uid="{00000000-0005-0000-0000-000038470000}"/>
    <cellStyle name="메모 7 9 3" xfId="9102" xr:uid="{00000000-0005-0000-0000-000039470000}"/>
    <cellStyle name="메모 7 9 3 2" xfId="9103" xr:uid="{00000000-0005-0000-0000-00003A470000}"/>
    <cellStyle name="메모 7 9 3 2 2" xfId="34316" xr:uid="{00000000-0005-0000-0000-00003B470000}"/>
    <cellStyle name="메모 7 9 3 3" xfId="9104" xr:uid="{00000000-0005-0000-0000-00003C470000}"/>
    <cellStyle name="메모 7 9 3 3 2" xfId="34317" xr:uid="{00000000-0005-0000-0000-00003D470000}"/>
    <cellStyle name="메모 7 9 3 4" xfId="9105" xr:uid="{00000000-0005-0000-0000-00003E470000}"/>
    <cellStyle name="메모 7 9 3 4 2" xfId="34318" xr:uid="{00000000-0005-0000-0000-00003F470000}"/>
    <cellStyle name="메모 7 9 3 5" xfId="9106" xr:uid="{00000000-0005-0000-0000-000040470000}"/>
    <cellStyle name="메모 7 9 3 5 2" xfId="34319" xr:uid="{00000000-0005-0000-0000-000041470000}"/>
    <cellStyle name="메모 7 9 3 6" xfId="34315" xr:uid="{00000000-0005-0000-0000-000042470000}"/>
    <cellStyle name="메모 7 9 4" xfId="9107" xr:uid="{00000000-0005-0000-0000-000043470000}"/>
    <cellStyle name="메모 7 9 4 2" xfId="34320" xr:uid="{00000000-0005-0000-0000-000044470000}"/>
    <cellStyle name="메모 7 9 5" xfId="9108" xr:uid="{00000000-0005-0000-0000-000045470000}"/>
    <cellStyle name="메모 7 9 5 2" xfId="34321" xr:uid="{00000000-0005-0000-0000-000046470000}"/>
    <cellStyle name="메모 7 9 6" xfId="9109" xr:uid="{00000000-0005-0000-0000-000047470000}"/>
    <cellStyle name="메모 7 9 6 2" xfId="34322" xr:uid="{00000000-0005-0000-0000-000048470000}"/>
    <cellStyle name="메모 7 9 7" xfId="9110" xr:uid="{00000000-0005-0000-0000-000049470000}"/>
    <cellStyle name="메모 7 9 7 2" xfId="34323" xr:uid="{00000000-0005-0000-0000-00004A470000}"/>
    <cellStyle name="메모 7 9 8" xfId="34309" xr:uid="{00000000-0005-0000-0000-00004B470000}"/>
    <cellStyle name="메모 8" xfId="9111" xr:uid="{00000000-0005-0000-0000-00004C470000}"/>
    <cellStyle name="메모 8 10" xfId="9112" xr:uid="{00000000-0005-0000-0000-00004D470000}"/>
    <cellStyle name="메모 8 10 2" xfId="9113" xr:uid="{00000000-0005-0000-0000-00004E470000}"/>
    <cellStyle name="메모 8 10 2 2" xfId="9114" xr:uid="{00000000-0005-0000-0000-00004F470000}"/>
    <cellStyle name="메모 8 10 2 2 2" xfId="34327" xr:uid="{00000000-0005-0000-0000-000050470000}"/>
    <cellStyle name="메모 8 10 2 3" xfId="9115" xr:uid="{00000000-0005-0000-0000-000051470000}"/>
    <cellStyle name="메모 8 10 2 3 2" xfId="34328" xr:uid="{00000000-0005-0000-0000-000052470000}"/>
    <cellStyle name="메모 8 10 2 4" xfId="9116" xr:uid="{00000000-0005-0000-0000-000053470000}"/>
    <cellStyle name="메모 8 10 2 4 2" xfId="34329" xr:uid="{00000000-0005-0000-0000-000054470000}"/>
    <cellStyle name="메모 8 10 2 5" xfId="9117" xr:uid="{00000000-0005-0000-0000-000055470000}"/>
    <cellStyle name="메모 8 10 2 5 2" xfId="34330" xr:uid="{00000000-0005-0000-0000-000056470000}"/>
    <cellStyle name="메모 8 10 2 6" xfId="34326" xr:uid="{00000000-0005-0000-0000-000057470000}"/>
    <cellStyle name="메모 8 10 3" xfId="9118" xr:uid="{00000000-0005-0000-0000-000058470000}"/>
    <cellStyle name="메모 8 10 3 2" xfId="9119" xr:uid="{00000000-0005-0000-0000-000059470000}"/>
    <cellStyle name="메모 8 10 3 2 2" xfId="34332" xr:uid="{00000000-0005-0000-0000-00005A470000}"/>
    <cellStyle name="메모 8 10 3 3" xfId="9120" xr:uid="{00000000-0005-0000-0000-00005B470000}"/>
    <cellStyle name="메모 8 10 3 3 2" xfId="34333" xr:uid="{00000000-0005-0000-0000-00005C470000}"/>
    <cellStyle name="메모 8 10 3 4" xfId="9121" xr:uid="{00000000-0005-0000-0000-00005D470000}"/>
    <cellStyle name="메모 8 10 3 4 2" xfId="34334" xr:uid="{00000000-0005-0000-0000-00005E470000}"/>
    <cellStyle name="메모 8 10 3 5" xfId="9122" xr:uid="{00000000-0005-0000-0000-00005F470000}"/>
    <cellStyle name="메모 8 10 3 5 2" xfId="34335" xr:uid="{00000000-0005-0000-0000-000060470000}"/>
    <cellStyle name="메모 8 10 3 6" xfId="34331" xr:uid="{00000000-0005-0000-0000-000061470000}"/>
    <cellStyle name="메모 8 10 4" xfId="9123" xr:uid="{00000000-0005-0000-0000-000062470000}"/>
    <cellStyle name="메모 8 10 4 2" xfId="34336" xr:uid="{00000000-0005-0000-0000-000063470000}"/>
    <cellStyle name="메모 8 10 5" xfId="9124" xr:uid="{00000000-0005-0000-0000-000064470000}"/>
    <cellStyle name="메모 8 10 5 2" xfId="34337" xr:uid="{00000000-0005-0000-0000-000065470000}"/>
    <cellStyle name="메모 8 10 6" xfId="9125" xr:uid="{00000000-0005-0000-0000-000066470000}"/>
    <cellStyle name="메모 8 10 6 2" xfId="34338" xr:uid="{00000000-0005-0000-0000-000067470000}"/>
    <cellStyle name="메모 8 10 7" xfId="9126" xr:uid="{00000000-0005-0000-0000-000068470000}"/>
    <cellStyle name="메모 8 10 7 2" xfId="34339" xr:uid="{00000000-0005-0000-0000-000069470000}"/>
    <cellStyle name="메모 8 10 8" xfId="34325" xr:uid="{00000000-0005-0000-0000-00006A470000}"/>
    <cellStyle name="메모 8 11" xfId="9127" xr:uid="{00000000-0005-0000-0000-00006B470000}"/>
    <cellStyle name="메모 8 11 2" xfId="9128" xr:uid="{00000000-0005-0000-0000-00006C470000}"/>
    <cellStyle name="메모 8 11 2 2" xfId="34341" xr:uid="{00000000-0005-0000-0000-00006D470000}"/>
    <cellStyle name="메모 8 11 3" xfId="9129" xr:uid="{00000000-0005-0000-0000-00006E470000}"/>
    <cellStyle name="메모 8 11 3 2" xfId="34342" xr:uid="{00000000-0005-0000-0000-00006F470000}"/>
    <cellStyle name="메모 8 11 4" xfId="9130" xr:uid="{00000000-0005-0000-0000-000070470000}"/>
    <cellStyle name="메모 8 11 4 2" xfId="34343" xr:uid="{00000000-0005-0000-0000-000071470000}"/>
    <cellStyle name="메모 8 11 5" xfId="9131" xr:uid="{00000000-0005-0000-0000-000072470000}"/>
    <cellStyle name="메모 8 11 5 2" xfId="34344" xr:uid="{00000000-0005-0000-0000-000073470000}"/>
    <cellStyle name="메모 8 11 6" xfId="34340" xr:uid="{00000000-0005-0000-0000-000074470000}"/>
    <cellStyle name="메모 8 12" xfId="9132" xr:uid="{00000000-0005-0000-0000-000075470000}"/>
    <cellStyle name="메모 8 12 2" xfId="9133" xr:uid="{00000000-0005-0000-0000-000076470000}"/>
    <cellStyle name="메모 8 12 2 2" xfId="34346" xr:uid="{00000000-0005-0000-0000-000077470000}"/>
    <cellStyle name="메모 8 12 3" xfId="9134" xr:uid="{00000000-0005-0000-0000-000078470000}"/>
    <cellStyle name="메모 8 12 3 2" xfId="34347" xr:uid="{00000000-0005-0000-0000-000079470000}"/>
    <cellStyle name="메모 8 12 4" xfId="9135" xr:uid="{00000000-0005-0000-0000-00007A470000}"/>
    <cellStyle name="메모 8 12 4 2" xfId="34348" xr:uid="{00000000-0005-0000-0000-00007B470000}"/>
    <cellStyle name="메모 8 12 5" xfId="9136" xr:uid="{00000000-0005-0000-0000-00007C470000}"/>
    <cellStyle name="메모 8 12 5 2" xfId="34349" xr:uid="{00000000-0005-0000-0000-00007D470000}"/>
    <cellStyle name="메모 8 12 6" xfId="34345" xr:uid="{00000000-0005-0000-0000-00007E470000}"/>
    <cellStyle name="메모 8 13" xfId="9137" xr:uid="{00000000-0005-0000-0000-00007F470000}"/>
    <cellStyle name="메모 8 13 2" xfId="34350" xr:uid="{00000000-0005-0000-0000-000080470000}"/>
    <cellStyle name="메모 8 14" xfId="9138" xr:uid="{00000000-0005-0000-0000-000081470000}"/>
    <cellStyle name="메모 8 14 2" xfId="34351" xr:uid="{00000000-0005-0000-0000-000082470000}"/>
    <cellStyle name="메모 8 15" xfId="9139" xr:uid="{00000000-0005-0000-0000-000083470000}"/>
    <cellStyle name="메모 8 15 2" xfId="34352" xr:uid="{00000000-0005-0000-0000-000084470000}"/>
    <cellStyle name="메모 8 16" xfId="9140" xr:uid="{00000000-0005-0000-0000-000085470000}"/>
    <cellStyle name="메모 8 16 2" xfId="34353" xr:uid="{00000000-0005-0000-0000-000086470000}"/>
    <cellStyle name="메모 8 17" xfId="34324" xr:uid="{00000000-0005-0000-0000-000087470000}"/>
    <cellStyle name="메모 8 2" xfId="9141" xr:uid="{00000000-0005-0000-0000-000088470000}"/>
    <cellStyle name="메모 8 2 2" xfId="9142" xr:uid="{00000000-0005-0000-0000-000089470000}"/>
    <cellStyle name="메모 8 2 2 2" xfId="9143" xr:uid="{00000000-0005-0000-0000-00008A470000}"/>
    <cellStyle name="메모 8 2 2 2 2" xfId="9144" xr:uid="{00000000-0005-0000-0000-00008B470000}"/>
    <cellStyle name="메모 8 2 2 2 2 2" xfId="34357" xr:uid="{00000000-0005-0000-0000-00008C470000}"/>
    <cellStyle name="메모 8 2 2 2 3" xfId="9145" xr:uid="{00000000-0005-0000-0000-00008D470000}"/>
    <cellStyle name="메모 8 2 2 2 3 2" xfId="34358" xr:uid="{00000000-0005-0000-0000-00008E470000}"/>
    <cellStyle name="메모 8 2 2 2 4" xfId="9146" xr:uid="{00000000-0005-0000-0000-00008F470000}"/>
    <cellStyle name="메모 8 2 2 2 4 2" xfId="34359" xr:uid="{00000000-0005-0000-0000-000090470000}"/>
    <cellStyle name="메모 8 2 2 2 5" xfId="9147" xr:uid="{00000000-0005-0000-0000-000091470000}"/>
    <cellStyle name="메모 8 2 2 2 5 2" xfId="34360" xr:uid="{00000000-0005-0000-0000-000092470000}"/>
    <cellStyle name="메모 8 2 2 2 6" xfId="34356" xr:uid="{00000000-0005-0000-0000-000093470000}"/>
    <cellStyle name="메모 8 2 2 3" xfId="9148" xr:uid="{00000000-0005-0000-0000-000094470000}"/>
    <cellStyle name="메모 8 2 2 3 2" xfId="34361" xr:uid="{00000000-0005-0000-0000-000095470000}"/>
    <cellStyle name="메모 8 2 2 4" xfId="9149" xr:uid="{00000000-0005-0000-0000-000096470000}"/>
    <cellStyle name="메모 8 2 2 4 2" xfId="34362" xr:uid="{00000000-0005-0000-0000-000097470000}"/>
    <cellStyle name="메모 8 2 2 5" xfId="9150" xr:uid="{00000000-0005-0000-0000-000098470000}"/>
    <cellStyle name="메모 8 2 2 5 2" xfId="34363" xr:uid="{00000000-0005-0000-0000-000099470000}"/>
    <cellStyle name="메모 8 2 2 6" xfId="9151" xr:uid="{00000000-0005-0000-0000-00009A470000}"/>
    <cellStyle name="메모 8 2 2 6 2" xfId="34364" xr:uid="{00000000-0005-0000-0000-00009B470000}"/>
    <cellStyle name="메모 8 2 2 7" xfId="34355" xr:uid="{00000000-0005-0000-0000-00009C470000}"/>
    <cellStyle name="메모 8 2 3" xfId="9152" xr:uid="{00000000-0005-0000-0000-00009D470000}"/>
    <cellStyle name="메모 8 2 3 2" xfId="9153" xr:uid="{00000000-0005-0000-0000-00009E470000}"/>
    <cellStyle name="메모 8 2 3 2 2" xfId="34366" xr:uid="{00000000-0005-0000-0000-00009F470000}"/>
    <cellStyle name="메모 8 2 3 3" xfId="9154" xr:uid="{00000000-0005-0000-0000-0000A0470000}"/>
    <cellStyle name="메모 8 2 3 3 2" xfId="34367" xr:uid="{00000000-0005-0000-0000-0000A1470000}"/>
    <cellStyle name="메모 8 2 3 4" xfId="9155" xr:uid="{00000000-0005-0000-0000-0000A2470000}"/>
    <cellStyle name="메모 8 2 3 4 2" xfId="34368" xr:uid="{00000000-0005-0000-0000-0000A3470000}"/>
    <cellStyle name="메모 8 2 3 5" xfId="9156" xr:uid="{00000000-0005-0000-0000-0000A4470000}"/>
    <cellStyle name="메모 8 2 3 5 2" xfId="34369" xr:uid="{00000000-0005-0000-0000-0000A5470000}"/>
    <cellStyle name="메모 8 2 3 6" xfId="34365" xr:uid="{00000000-0005-0000-0000-0000A6470000}"/>
    <cellStyle name="메모 8 2 4" xfId="9157" xr:uid="{00000000-0005-0000-0000-0000A7470000}"/>
    <cellStyle name="메모 8 2 4 2" xfId="9158" xr:uid="{00000000-0005-0000-0000-0000A8470000}"/>
    <cellStyle name="메모 8 2 4 2 2" xfId="34371" xr:uid="{00000000-0005-0000-0000-0000A9470000}"/>
    <cellStyle name="메모 8 2 4 3" xfId="34370" xr:uid="{00000000-0005-0000-0000-0000AA470000}"/>
    <cellStyle name="메모 8 2 5" xfId="9159" xr:uid="{00000000-0005-0000-0000-0000AB470000}"/>
    <cellStyle name="메모 8 2 5 2" xfId="9160" xr:uid="{00000000-0005-0000-0000-0000AC470000}"/>
    <cellStyle name="메모 8 2 5 2 2" xfId="34373" xr:uid="{00000000-0005-0000-0000-0000AD470000}"/>
    <cellStyle name="메모 8 2 5 3" xfId="34372" xr:uid="{00000000-0005-0000-0000-0000AE470000}"/>
    <cellStyle name="메모 8 2 6" xfId="9161" xr:uid="{00000000-0005-0000-0000-0000AF470000}"/>
    <cellStyle name="메모 8 2 6 2" xfId="9162" xr:uid="{00000000-0005-0000-0000-0000B0470000}"/>
    <cellStyle name="메모 8 2 6 2 2" xfId="34375" xr:uid="{00000000-0005-0000-0000-0000B1470000}"/>
    <cellStyle name="메모 8 2 6 3" xfId="34374" xr:uid="{00000000-0005-0000-0000-0000B2470000}"/>
    <cellStyle name="메모 8 2 7" xfId="9163" xr:uid="{00000000-0005-0000-0000-0000B3470000}"/>
    <cellStyle name="메모 8 2 7 2" xfId="34376" xr:uid="{00000000-0005-0000-0000-0000B4470000}"/>
    <cellStyle name="메모 8 2 8" xfId="34354" xr:uid="{00000000-0005-0000-0000-0000B5470000}"/>
    <cellStyle name="메모 8 3" xfId="9164" xr:uid="{00000000-0005-0000-0000-0000B6470000}"/>
    <cellStyle name="메모 8 3 2" xfId="9165" xr:uid="{00000000-0005-0000-0000-0000B7470000}"/>
    <cellStyle name="메모 8 3 2 2" xfId="9166" xr:uid="{00000000-0005-0000-0000-0000B8470000}"/>
    <cellStyle name="메모 8 3 2 2 2" xfId="9167" xr:uid="{00000000-0005-0000-0000-0000B9470000}"/>
    <cellStyle name="메모 8 3 2 2 2 2" xfId="34380" xr:uid="{00000000-0005-0000-0000-0000BA470000}"/>
    <cellStyle name="메모 8 3 2 2 3" xfId="9168" xr:uid="{00000000-0005-0000-0000-0000BB470000}"/>
    <cellStyle name="메모 8 3 2 2 3 2" xfId="34381" xr:uid="{00000000-0005-0000-0000-0000BC470000}"/>
    <cellStyle name="메모 8 3 2 2 4" xfId="9169" xr:uid="{00000000-0005-0000-0000-0000BD470000}"/>
    <cellStyle name="메모 8 3 2 2 4 2" xfId="34382" xr:uid="{00000000-0005-0000-0000-0000BE470000}"/>
    <cellStyle name="메모 8 3 2 2 5" xfId="9170" xr:uid="{00000000-0005-0000-0000-0000BF470000}"/>
    <cellStyle name="메모 8 3 2 2 5 2" xfId="34383" xr:uid="{00000000-0005-0000-0000-0000C0470000}"/>
    <cellStyle name="메모 8 3 2 2 6" xfId="34379" xr:uid="{00000000-0005-0000-0000-0000C1470000}"/>
    <cellStyle name="메모 8 3 2 3" xfId="9171" xr:uid="{00000000-0005-0000-0000-0000C2470000}"/>
    <cellStyle name="메모 8 3 2 3 2" xfId="34384" xr:uid="{00000000-0005-0000-0000-0000C3470000}"/>
    <cellStyle name="메모 8 3 2 4" xfId="9172" xr:uid="{00000000-0005-0000-0000-0000C4470000}"/>
    <cellStyle name="메모 8 3 2 4 2" xfId="34385" xr:uid="{00000000-0005-0000-0000-0000C5470000}"/>
    <cellStyle name="메모 8 3 2 5" xfId="9173" xr:uid="{00000000-0005-0000-0000-0000C6470000}"/>
    <cellStyle name="메모 8 3 2 5 2" xfId="34386" xr:uid="{00000000-0005-0000-0000-0000C7470000}"/>
    <cellStyle name="메모 8 3 2 6" xfId="9174" xr:uid="{00000000-0005-0000-0000-0000C8470000}"/>
    <cellStyle name="메모 8 3 2 6 2" xfId="34387" xr:uid="{00000000-0005-0000-0000-0000C9470000}"/>
    <cellStyle name="메모 8 3 2 7" xfId="34378" xr:uid="{00000000-0005-0000-0000-0000CA470000}"/>
    <cellStyle name="메모 8 3 3" xfId="9175" xr:uid="{00000000-0005-0000-0000-0000CB470000}"/>
    <cellStyle name="메모 8 3 3 2" xfId="9176" xr:uid="{00000000-0005-0000-0000-0000CC470000}"/>
    <cellStyle name="메모 8 3 3 2 2" xfId="34389" xr:uid="{00000000-0005-0000-0000-0000CD470000}"/>
    <cellStyle name="메모 8 3 3 3" xfId="9177" xr:uid="{00000000-0005-0000-0000-0000CE470000}"/>
    <cellStyle name="메모 8 3 3 3 2" xfId="34390" xr:uid="{00000000-0005-0000-0000-0000CF470000}"/>
    <cellStyle name="메모 8 3 3 4" xfId="9178" xr:uid="{00000000-0005-0000-0000-0000D0470000}"/>
    <cellStyle name="메모 8 3 3 4 2" xfId="34391" xr:uid="{00000000-0005-0000-0000-0000D1470000}"/>
    <cellStyle name="메모 8 3 3 5" xfId="9179" xr:uid="{00000000-0005-0000-0000-0000D2470000}"/>
    <cellStyle name="메모 8 3 3 5 2" xfId="34392" xr:uid="{00000000-0005-0000-0000-0000D3470000}"/>
    <cellStyle name="메모 8 3 3 6" xfId="34388" xr:uid="{00000000-0005-0000-0000-0000D4470000}"/>
    <cellStyle name="메모 8 3 4" xfId="9180" xr:uid="{00000000-0005-0000-0000-0000D5470000}"/>
    <cellStyle name="메모 8 3 4 2" xfId="9181" xr:uid="{00000000-0005-0000-0000-0000D6470000}"/>
    <cellStyle name="메모 8 3 4 2 2" xfId="34394" xr:uid="{00000000-0005-0000-0000-0000D7470000}"/>
    <cellStyle name="메모 8 3 4 3" xfId="34393" xr:uid="{00000000-0005-0000-0000-0000D8470000}"/>
    <cellStyle name="메모 8 3 5" xfId="9182" xr:uid="{00000000-0005-0000-0000-0000D9470000}"/>
    <cellStyle name="메모 8 3 5 2" xfId="9183" xr:uid="{00000000-0005-0000-0000-0000DA470000}"/>
    <cellStyle name="메모 8 3 5 2 2" xfId="34396" xr:uid="{00000000-0005-0000-0000-0000DB470000}"/>
    <cellStyle name="메모 8 3 5 3" xfId="34395" xr:uid="{00000000-0005-0000-0000-0000DC470000}"/>
    <cellStyle name="메모 8 3 6" xfId="9184" xr:uid="{00000000-0005-0000-0000-0000DD470000}"/>
    <cellStyle name="메모 8 3 6 2" xfId="9185" xr:uid="{00000000-0005-0000-0000-0000DE470000}"/>
    <cellStyle name="메모 8 3 6 2 2" xfId="34398" xr:uid="{00000000-0005-0000-0000-0000DF470000}"/>
    <cellStyle name="메모 8 3 6 3" xfId="34397" xr:uid="{00000000-0005-0000-0000-0000E0470000}"/>
    <cellStyle name="메모 8 3 7" xfId="9186" xr:uid="{00000000-0005-0000-0000-0000E1470000}"/>
    <cellStyle name="메모 8 3 7 2" xfId="34399" xr:uid="{00000000-0005-0000-0000-0000E2470000}"/>
    <cellStyle name="메모 8 3 8" xfId="34377" xr:uid="{00000000-0005-0000-0000-0000E3470000}"/>
    <cellStyle name="메모 8 4" xfId="9187" xr:uid="{00000000-0005-0000-0000-0000E4470000}"/>
    <cellStyle name="메모 8 4 2" xfId="9188" xr:uid="{00000000-0005-0000-0000-0000E5470000}"/>
    <cellStyle name="메모 8 4 2 2" xfId="9189" xr:uid="{00000000-0005-0000-0000-0000E6470000}"/>
    <cellStyle name="메모 8 4 2 2 2" xfId="34402" xr:uid="{00000000-0005-0000-0000-0000E7470000}"/>
    <cellStyle name="메모 8 4 2 3" xfId="9190" xr:uid="{00000000-0005-0000-0000-0000E8470000}"/>
    <cellStyle name="메모 8 4 2 3 2" xfId="34403" xr:uid="{00000000-0005-0000-0000-0000E9470000}"/>
    <cellStyle name="메모 8 4 2 4" xfId="9191" xr:uid="{00000000-0005-0000-0000-0000EA470000}"/>
    <cellStyle name="메모 8 4 2 4 2" xfId="34404" xr:uid="{00000000-0005-0000-0000-0000EB470000}"/>
    <cellStyle name="메모 8 4 2 5" xfId="9192" xr:uid="{00000000-0005-0000-0000-0000EC470000}"/>
    <cellStyle name="메모 8 4 2 5 2" xfId="34405" xr:uid="{00000000-0005-0000-0000-0000ED470000}"/>
    <cellStyle name="메모 8 4 2 6" xfId="34401" xr:uid="{00000000-0005-0000-0000-0000EE470000}"/>
    <cellStyle name="메모 8 4 3" xfId="9193" xr:uid="{00000000-0005-0000-0000-0000EF470000}"/>
    <cellStyle name="메모 8 4 3 2" xfId="9194" xr:uid="{00000000-0005-0000-0000-0000F0470000}"/>
    <cellStyle name="메모 8 4 3 2 2" xfId="34407" xr:uid="{00000000-0005-0000-0000-0000F1470000}"/>
    <cellStyle name="메모 8 4 3 3" xfId="9195" xr:uid="{00000000-0005-0000-0000-0000F2470000}"/>
    <cellStyle name="메모 8 4 3 3 2" xfId="34408" xr:uid="{00000000-0005-0000-0000-0000F3470000}"/>
    <cellStyle name="메모 8 4 3 4" xfId="9196" xr:uid="{00000000-0005-0000-0000-0000F4470000}"/>
    <cellStyle name="메모 8 4 3 4 2" xfId="34409" xr:uid="{00000000-0005-0000-0000-0000F5470000}"/>
    <cellStyle name="메모 8 4 3 5" xfId="9197" xr:uid="{00000000-0005-0000-0000-0000F6470000}"/>
    <cellStyle name="메모 8 4 3 5 2" xfId="34410" xr:uid="{00000000-0005-0000-0000-0000F7470000}"/>
    <cellStyle name="메모 8 4 3 6" xfId="34406" xr:uid="{00000000-0005-0000-0000-0000F8470000}"/>
    <cellStyle name="메모 8 4 4" xfId="9198" xr:uid="{00000000-0005-0000-0000-0000F9470000}"/>
    <cellStyle name="메모 8 4 4 2" xfId="34411" xr:uid="{00000000-0005-0000-0000-0000FA470000}"/>
    <cellStyle name="메모 8 4 5" xfId="9199" xr:uid="{00000000-0005-0000-0000-0000FB470000}"/>
    <cellStyle name="메모 8 4 5 2" xfId="34412" xr:uid="{00000000-0005-0000-0000-0000FC470000}"/>
    <cellStyle name="메모 8 4 6" xfId="9200" xr:uid="{00000000-0005-0000-0000-0000FD470000}"/>
    <cellStyle name="메모 8 4 6 2" xfId="34413" xr:uid="{00000000-0005-0000-0000-0000FE470000}"/>
    <cellStyle name="메모 8 4 7" xfId="9201" xr:uid="{00000000-0005-0000-0000-0000FF470000}"/>
    <cellStyle name="메모 8 4 7 2" xfId="34414" xr:uid="{00000000-0005-0000-0000-000000480000}"/>
    <cellStyle name="메모 8 4 8" xfId="34400" xr:uid="{00000000-0005-0000-0000-000001480000}"/>
    <cellStyle name="메모 8 5" xfId="9202" xr:uid="{00000000-0005-0000-0000-000002480000}"/>
    <cellStyle name="메모 8 5 2" xfId="9203" xr:uid="{00000000-0005-0000-0000-000003480000}"/>
    <cellStyle name="메모 8 5 2 2" xfId="9204" xr:uid="{00000000-0005-0000-0000-000004480000}"/>
    <cellStyle name="메모 8 5 2 2 2" xfId="34417" xr:uid="{00000000-0005-0000-0000-000005480000}"/>
    <cellStyle name="메모 8 5 2 3" xfId="9205" xr:uid="{00000000-0005-0000-0000-000006480000}"/>
    <cellStyle name="메모 8 5 2 3 2" xfId="34418" xr:uid="{00000000-0005-0000-0000-000007480000}"/>
    <cellStyle name="메모 8 5 2 4" xfId="9206" xr:uid="{00000000-0005-0000-0000-000008480000}"/>
    <cellStyle name="메모 8 5 2 4 2" xfId="34419" xr:uid="{00000000-0005-0000-0000-000009480000}"/>
    <cellStyle name="메모 8 5 2 5" xfId="9207" xr:uid="{00000000-0005-0000-0000-00000A480000}"/>
    <cellStyle name="메모 8 5 2 5 2" xfId="34420" xr:uid="{00000000-0005-0000-0000-00000B480000}"/>
    <cellStyle name="메모 8 5 2 6" xfId="34416" xr:uid="{00000000-0005-0000-0000-00000C480000}"/>
    <cellStyle name="메모 8 5 3" xfId="9208" xr:uid="{00000000-0005-0000-0000-00000D480000}"/>
    <cellStyle name="메모 8 5 3 2" xfId="9209" xr:uid="{00000000-0005-0000-0000-00000E480000}"/>
    <cellStyle name="메모 8 5 3 2 2" xfId="34422" xr:uid="{00000000-0005-0000-0000-00000F480000}"/>
    <cellStyle name="메모 8 5 3 3" xfId="9210" xr:uid="{00000000-0005-0000-0000-000010480000}"/>
    <cellStyle name="메모 8 5 3 3 2" xfId="34423" xr:uid="{00000000-0005-0000-0000-000011480000}"/>
    <cellStyle name="메모 8 5 3 4" xfId="9211" xr:uid="{00000000-0005-0000-0000-000012480000}"/>
    <cellStyle name="메모 8 5 3 4 2" xfId="34424" xr:uid="{00000000-0005-0000-0000-000013480000}"/>
    <cellStyle name="메모 8 5 3 5" xfId="9212" xr:uid="{00000000-0005-0000-0000-000014480000}"/>
    <cellStyle name="메모 8 5 3 5 2" xfId="34425" xr:uid="{00000000-0005-0000-0000-000015480000}"/>
    <cellStyle name="메모 8 5 3 6" xfId="34421" xr:uid="{00000000-0005-0000-0000-000016480000}"/>
    <cellStyle name="메모 8 5 4" xfId="9213" xr:uid="{00000000-0005-0000-0000-000017480000}"/>
    <cellStyle name="메모 8 5 4 2" xfId="34426" xr:uid="{00000000-0005-0000-0000-000018480000}"/>
    <cellStyle name="메모 8 5 5" xfId="9214" xr:uid="{00000000-0005-0000-0000-000019480000}"/>
    <cellStyle name="메모 8 5 5 2" xfId="34427" xr:uid="{00000000-0005-0000-0000-00001A480000}"/>
    <cellStyle name="메모 8 5 6" xfId="9215" xr:uid="{00000000-0005-0000-0000-00001B480000}"/>
    <cellStyle name="메모 8 5 6 2" xfId="34428" xr:uid="{00000000-0005-0000-0000-00001C480000}"/>
    <cellStyle name="메모 8 5 7" xfId="9216" xr:uid="{00000000-0005-0000-0000-00001D480000}"/>
    <cellStyle name="메모 8 5 7 2" xfId="34429" xr:uid="{00000000-0005-0000-0000-00001E480000}"/>
    <cellStyle name="메모 8 5 8" xfId="34415" xr:uid="{00000000-0005-0000-0000-00001F480000}"/>
    <cellStyle name="메모 8 6" xfId="9217" xr:uid="{00000000-0005-0000-0000-000020480000}"/>
    <cellStyle name="메모 8 6 2" xfId="9218" xr:uid="{00000000-0005-0000-0000-000021480000}"/>
    <cellStyle name="메모 8 6 2 2" xfId="9219" xr:uid="{00000000-0005-0000-0000-000022480000}"/>
    <cellStyle name="메모 8 6 2 2 2" xfId="34432" xr:uid="{00000000-0005-0000-0000-000023480000}"/>
    <cellStyle name="메모 8 6 2 3" xfId="9220" xr:uid="{00000000-0005-0000-0000-000024480000}"/>
    <cellStyle name="메모 8 6 2 3 2" xfId="34433" xr:uid="{00000000-0005-0000-0000-000025480000}"/>
    <cellStyle name="메모 8 6 2 4" xfId="9221" xr:uid="{00000000-0005-0000-0000-000026480000}"/>
    <cellStyle name="메모 8 6 2 4 2" xfId="34434" xr:uid="{00000000-0005-0000-0000-000027480000}"/>
    <cellStyle name="메모 8 6 2 5" xfId="9222" xr:uid="{00000000-0005-0000-0000-000028480000}"/>
    <cellStyle name="메모 8 6 2 5 2" xfId="34435" xr:uid="{00000000-0005-0000-0000-000029480000}"/>
    <cellStyle name="메모 8 6 2 6" xfId="34431" xr:uid="{00000000-0005-0000-0000-00002A480000}"/>
    <cellStyle name="메모 8 6 3" xfId="9223" xr:uid="{00000000-0005-0000-0000-00002B480000}"/>
    <cellStyle name="메모 8 6 3 2" xfId="9224" xr:uid="{00000000-0005-0000-0000-00002C480000}"/>
    <cellStyle name="메모 8 6 3 2 2" xfId="34437" xr:uid="{00000000-0005-0000-0000-00002D480000}"/>
    <cellStyle name="메모 8 6 3 3" xfId="9225" xr:uid="{00000000-0005-0000-0000-00002E480000}"/>
    <cellStyle name="메모 8 6 3 3 2" xfId="34438" xr:uid="{00000000-0005-0000-0000-00002F480000}"/>
    <cellStyle name="메모 8 6 3 4" xfId="9226" xr:uid="{00000000-0005-0000-0000-000030480000}"/>
    <cellStyle name="메모 8 6 3 4 2" xfId="34439" xr:uid="{00000000-0005-0000-0000-000031480000}"/>
    <cellStyle name="메모 8 6 3 5" xfId="9227" xr:uid="{00000000-0005-0000-0000-000032480000}"/>
    <cellStyle name="메모 8 6 3 5 2" xfId="34440" xr:uid="{00000000-0005-0000-0000-000033480000}"/>
    <cellStyle name="메모 8 6 3 6" xfId="34436" xr:uid="{00000000-0005-0000-0000-000034480000}"/>
    <cellStyle name="메모 8 6 4" xfId="9228" xr:uid="{00000000-0005-0000-0000-000035480000}"/>
    <cellStyle name="메모 8 6 4 2" xfId="34441" xr:uid="{00000000-0005-0000-0000-000036480000}"/>
    <cellStyle name="메모 8 6 5" xfId="9229" xr:uid="{00000000-0005-0000-0000-000037480000}"/>
    <cellStyle name="메모 8 6 5 2" xfId="34442" xr:uid="{00000000-0005-0000-0000-000038480000}"/>
    <cellStyle name="메모 8 6 6" xfId="9230" xr:uid="{00000000-0005-0000-0000-000039480000}"/>
    <cellStyle name="메모 8 6 6 2" xfId="34443" xr:uid="{00000000-0005-0000-0000-00003A480000}"/>
    <cellStyle name="메모 8 6 7" xfId="9231" xr:uid="{00000000-0005-0000-0000-00003B480000}"/>
    <cellStyle name="메모 8 6 7 2" xfId="34444" xr:uid="{00000000-0005-0000-0000-00003C480000}"/>
    <cellStyle name="메모 8 6 8" xfId="34430" xr:uid="{00000000-0005-0000-0000-00003D480000}"/>
    <cellStyle name="메모 8 7" xfId="9232" xr:uid="{00000000-0005-0000-0000-00003E480000}"/>
    <cellStyle name="메모 8 7 2" xfId="9233" xr:uid="{00000000-0005-0000-0000-00003F480000}"/>
    <cellStyle name="메모 8 7 2 2" xfId="9234" xr:uid="{00000000-0005-0000-0000-000040480000}"/>
    <cellStyle name="메모 8 7 2 2 2" xfId="34447" xr:uid="{00000000-0005-0000-0000-000041480000}"/>
    <cellStyle name="메모 8 7 2 3" xfId="9235" xr:uid="{00000000-0005-0000-0000-000042480000}"/>
    <cellStyle name="메모 8 7 2 3 2" xfId="34448" xr:uid="{00000000-0005-0000-0000-000043480000}"/>
    <cellStyle name="메모 8 7 2 4" xfId="9236" xr:uid="{00000000-0005-0000-0000-000044480000}"/>
    <cellStyle name="메모 8 7 2 4 2" xfId="34449" xr:uid="{00000000-0005-0000-0000-000045480000}"/>
    <cellStyle name="메모 8 7 2 5" xfId="9237" xr:uid="{00000000-0005-0000-0000-000046480000}"/>
    <cellStyle name="메모 8 7 2 5 2" xfId="34450" xr:uid="{00000000-0005-0000-0000-000047480000}"/>
    <cellStyle name="메모 8 7 2 6" xfId="34446" xr:uid="{00000000-0005-0000-0000-000048480000}"/>
    <cellStyle name="메모 8 7 3" xfId="9238" xr:uid="{00000000-0005-0000-0000-000049480000}"/>
    <cellStyle name="메모 8 7 3 2" xfId="9239" xr:uid="{00000000-0005-0000-0000-00004A480000}"/>
    <cellStyle name="메모 8 7 3 2 2" xfId="34452" xr:uid="{00000000-0005-0000-0000-00004B480000}"/>
    <cellStyle name="메모 8 7 3 3" xfId="9240" xr:uid="{00000000-0005-0000-0000-00004C480000}"/>
    <cellStyle name="메모 8 7 3 3 2" xfId="34453" xr:uid="{00000000-0005-0000-0000-00004D480000}"/>
    <cellStyle name="메모 8 7 3 4" xfId="9241" xr:uid="{00000000-0005-0000-0000-00004E480000}"/>
    <cellStyle name="메모 8 7 3 4 2" xfId="34454" xr:uid="{00000000-0005-0000-0000-00004F480000}"/>
    <cellStyle name="메모 8 7 3 5" xfId="9242" xr:uid="{00000000-0005-0000-0000-000050480000}"/>
    <cellStyle name="메모 8 7 3 5 2" xfId="34455" xr:uid="{00000000-0005-0000-0000-000051480000}"/>
    <cellStyle name="메모 8 7 3 6" xfId="34451" xr:uid="{00000000-0005-0000-0000-000052480000}"/>
    <cellStyle name="메모 8 7 4" xfId="9243" xr:uid="{00000000-0005-0000-0000-000053480000}"/>
    <cellStyle name="메모 8 7 4 2" xfId="34456" xr:uid="{00000000-0005-0000-0000-000054480000}"/>
    <cellStyle name="메모 8 7 5" xfId="9244" xr:uid="{00000000-0005-0000-0000-000055480000}"/>
    <cellStyle name="메모 8 7 5 2" xfId="34457" xr:uid="{00000000-0005-0000-0000-000056480000}"/>
    <cellStyle name="메모 8 7 6" xfId="9245" xr:uid="{00000000-0005-0000-0000-000057480000}"/>
    <cellStyle name="메모 8 7 6 2" xfId="34458" xr:uid="{00000000-0005-0000-0000-000058480000}"/>
    <cellStyle name="메모 8 7 7" xfId="9246" xr:uid="{00000000-0005-0000-0000-000059480000}"/>
    <cellStyle name="메모 8 7 7 2" xfId="34459" xr:uid="{00000000-0005-0000-0000-00005A480000}"/>
    <cellStyle name="메모 8 7 8" xfId="34445" xr:uid="{00000000-0005-0000-0000-00005B480000}"/>
    <cellStyle name="메모 8 8" xfId="9247" xr:uid="{00000000-0005-0000-0000-00005C480000}"/>
    <cellStyle name="메모 8 8 2" xfId="9248" xr:uid="{00000000-0005-0000-0000-00005D480000}"/>
    <cellStyle name="메모 8 8 2 2" xfId="9249" xr:uid="{00000000-0005-0000-0000-00005E480000}"/>
    <cellStyle name="메모 8 8 2 2 2" xfId="34462" xr:uid="{00000000-0005-0000-0000-00005F480000}"/>
    <cellStyle name="메모 8 8 2 3" xfId="9250" xr:uid="{00000000-0005-0000-0000-000060480000}"/>
    <cellStyle name="메모 8 8 2 3 2" xfId="34463" xr:uid="{00000000-0005-0000-0000-000061480000}"/>
    <cellStyle name="메모 8 8 2 4" xfId="9251" xr:uid="{00000000-0005-0000-0000-000062480000}"/>
    <cellStyle name="메모 8 8 2 4 2" xfId="34464" xr:uid="{00000000-0005-0000-0000-000063480000}"/>
    <cellStyle name="메모 8 8 2 5" xfId="9252" xr:uid="{00000000-0005-0000-0000-000064480000}"/>
    <cellStyle name="메모 8 8 2 5 2" xfId="34465" xr:uid="{00000000-0005-0000-0000-000065480000}"/>
    <cellStyle name="메모 8 8 2 6" xfId="34461" xr:uid="{00000000-0005-0000-0000-000066480000}"/>
    <cellStyle name="메모 8 8 3" xfId="9253" xr:uid="{00000000-0005-0000-0000-000067480000}"/>
    <cellStyle name="메모 8 8 3 2" xfId="9254" xr:uid="{00000000-0005-0000-0000-000068480000}"/>
    <cellStyle name="메모 8 8 3 2 2" xfId="34467" xr:uid="{00000000-0005-0000-0000-000069480000}"/>
    <cellStyle name="메모 8 8 3 3" xfId="9255" xr:uid="{00000000-0005-0000-0000-00006A480000}"/>
    <cellStyle name="메모 8 8 3 3 2" xfId="34468" xr:uid="{00000000-0005-0000-0000-00006B480000}"/>
    <cellStyle name="메모 8 8 3 4" xfId="9256" xr:uid="{00000000-0005-0000-0000-00006C480000}"/>
    <cellStyle name="메모 8 8 3 4 2" xfId="34469" xr:uid="{00000000-0005-0000-0000-00006D480000}"/>
    <cellStyle name="메모 8 8 3 5" xfId="9257" xr:uid="{00000000-0005-0000-0000-00006E480000}"/>
    <cellStyle name="메모 8 8 3 5 2" xfId="34470" xr:uid="{00000000-0005-0000-0000-00006F480000}"/>
    <cellStyle name="메모 8 8 3 6" xfId="34466" xr:uid="{00000000-0005-0000-0000-000070480000}"/>
    <cellStyle name="메모 8 8 4" xfId="9258" xr:uid="{00000000-0005-0000-0000-000071480000}"/>
    <cellStyle name="메모 8 8 4 2" xfId="34471" xr:uid="{00000000-0005-0000-0000-000072480000}"/>
    <cellStyle name="메모 8 8 5" xfId="9259" xr:uid="{00000000-0005-0000-0000-000073480000}"/>
    <cellStyle name="메모 8 8 5 2" xfId="34472" xr:uid="{00000000-0005-0000-0000-000074480000}"/>
    <cellStyle name="메모 8 8 6" xfId="9260" xr:uid="{00000000-0005-0000-0000-000075480000}"/>
    <cellStyle name="메모 8 8 6 2" xfId="34473" xr:uid="{00000000-0005-0000-0000-000076480000}"/>
    <cellStyle name="메모 8 8 7" xfId="9261" xr:uid="{00000000-0005-0000-0000-000077480000}"/>
    <cellStyle name="메모 8 8 7 2" xfId="34474" xr:uid="{00000000-0005-0000-0000-000078480000}"/>
    <cellStyle name="메모 8 8 8" xfId="34460" xr:uid="{00000000-0005-0000-0000-000079480000}"/>
    <cellStyle name="메모 8 9" xfId="9262" xr:uid="{00000000-0005-0000-0000-00007A480000}"/>
    <cellStyle name="메모 8 9 2" xfId="9263" xr:uid="{00000000-0005-0000-0000-00007B480000}"/>
    <cellStyle name="메모 8 9 2 2" xfId="9264" xr:uid="{00000000-0005-0000-0000-00007C480000}"/>
    <cellStyle name="메모 8 9 2 2 2" xfId="34477" xr:uid="{00000000-0005-0000-0000-00007D480000}"/>
    <cellStyle name="메모 8 9 2 3" xfId="9265" xr:uid="{00000000-0005-0000-0000-00007E480000}"/>
    <cellStyle name="메모 8 9 2 3 2" xfId="34478" xr:uid="{00000000-0005-0000-0000-00007F480000}"/>
    <cellStyle name="메모 8 9 2 4" xfId="9266" xr:uid="{00000000-0005-0000-0000-000080480000}"/>
    <cellStyle name="메모 8 9 2 4 2" xfId="34479" xr:uid="{00000000-0005-0000-0000-000081480000}"/>
    <cellStyle name="메모 8 9 2 5" xfId="9267" xr:uid="{00000000-0005-0000-0000-000082480000}"/>
    <cellStyle name="메모 8 9 2 5 2" xfId="34480" xr:uid="{00000000-0005-0000-0000-000083480000}"/>
    <cellStyle name="메모 8 9 2 6" xfId="34476" xr:uid="{00000000-0005-0000-0000-000084480000}"/>
    <cellStyle name="메모 8 9 3" xfId="9268" xr:uid="{00000000-0005-0000-0000-000085480000}"/>
    <cellStyle name="메모 8 9 3 2" xfId="9269" xr:uid="{00000000-0005-0000-0000-000086480000}"/>
    <cellStyle name="메모 8 9 3 2 2" xfId="34482" xr:uid="{00000000-0005-0000-0000-000087480000}"/>
    <cellStyle name="메모 8 9 3 3" xfId="9270" xr:uid="{00000000-0005-0000-0000-000088480000}"/>
    <cellStyle name="메모 8 9 3 3 2" xfId="34483" xr:uid="{00000000-0005-0000-0000-000089480000}"/>
    <cellStyle name="메모 8 9 3 4" xfId="9271" xr:uid="{00000000-0005-0000-0000-00008A480000}"/>
    <cellStyle name="메모 8 9 3 4 2" xfId="34484" xr:uid="{00000000-0005-0000-0000-00008B480000}"/>
    <cellStyle name="메모 8 9 3 5" xfId="9272" xr:uid="{00000000-0005-0000-0000-00008C480000}"/>
    <cellStyle name="메모 8 9 3 5 2" xfId="34485" xr:uid="{00000000-0005-0000-0000-00008D480000}"/>
    <cellStyle name="메모 8 9 3 6" xfId="34481" xr:uid="{00000000-0005-0000-0000-00008E480000}"/>
    <cellStyle name="메모 8 9 4" xfId="9273" xr:uid="{00000000-0005-0000-0000-00008F480000}"/>
    <cellStyle name="메모 8 9 4 2" xfId="34486" xr:uid="{00000000-0005-0000-0000-000090480000}"/>
    <cellStyle name="메모 8 9 5" xfId="9274" xr:uid="{00000000-0005-0000-0000-000091480000}"/>
    <cellStyle name="메모 8 9 5 2" xfId="34487" xr:uid="{00000000-0005-0000-0000-000092480000}"/>
    <cellStyle name="메모 8 9 6" xfId="9275" xr:uid="{00000000-0005-0000-0000-000093480000}"/>
    <cellStyle name="메모 8 9 6 2" xfId="34488" xr:uid="{00000000-0005-0000-0000-000094480000}"/>
    <cellStyle name="메모 8 9 7" xfId="9276" xr:uid="{00000000-0005-0000-0000-000095480000}"/>
    <cellStyle name="메모 8 9 7 2" xfId="34489" xr:uid="{00000000-0005-0000-0000-000096480000}"/>
    <cellStyle name="메모 8 9 8" xfId="34475" xr:uid="{00000000-0005-0000-0000-000097480000}"/>
    <cellStyle name="메모 9" xfId="9277" xr:uid="{00000000-0005-0000-0000-000098480000}"/>
    <cellStyle name="메모 9 10" xfId="9278" xr:uid="{00000000-0005-0000-0000-000099480000}"/>
    <cellStyle name="메모 9 10 2" xfId="9279" xr:uid="{00000000-0005-0000-0000-00009A480000}"/>
    <cellStyle name="메모 9 10 2 2" xfId="9280" xr:uid="{00000000-0005-0000-0000-00009B480000}"/>
    <cellStyle name="메모 9 10 2 2 2" xfId="34493" xr:uid="{00000000-0005-0000-0000-00009C480000}"/>
    <cellStyle name="메모 9 10 2 3" xfId="9281" xr:uid="{00000000-0005-0000-0000-00009D480000}"/>
    <cellStyle name="메모 9 10 2 3 2" xfId="34494" xr:uid="{00000000-0005-0000-0000-00009E480000}"/>
    <cellStyle name="메모 9 10 2 4" xfId="9282" xr:uid="{00000000-0005-0000-0000-00009F480000}"/>
    <cellStyle name="메모 9 10 2 4 2" xfId="34495" xr:uid="{00000000-0005-0000-0000-0000A0480000}"/>
    <cellStyle name="메모 9 10 2 5" xfId="9283" xr:uid="{00000000-0005-0000-0000-0000A1480000}"/>
    <cellStyle name="메모 9 10 2 5 2" xfId="34496" xr:uid="{00000000-0005-0000-0000-0000A2480000}"/>
    <cellStyle name="메모 9 10 2 6" xfId="34492" xr:uid="{00000000-0005-0000-0000-0000A3480000}"/>
    <cellStyle name="메모 9 10 3" xfId="9284" xr:uid="{00000000-0005-0000-0000-0000A4480000}"/>
    <cellStyle name="메모 9 10 3 2" xfId="9285" xr:uid="{00000000-0005-0000-0000-0000A5480000}"/>
    <cellStyle name="메모 9 10 3 2 2" xfId="34498" xr:uid="{00000000-0005-0000-0000-0000A6480000}"/>
    <cellStyle name="메모 9 10 3 3" xfId="9286" xr:uid="{00000000-0005-0000-0000-0000A7480000}"/>
    <cellStyle name="메모 9 10 3 3 2" xfId="34499" xr:uid="{00000000-0005-0000-0000-0000A8480000}"/>
    <cellStyle name="메모 9 10 3 4" xfId="9287" xr:uid="{00000000-0005-0000-0000-0000A9480000}"/>
    <cellStyle name="메모 9 10 3 4 2" xfId="34500" xr:uid="{00000000-0005-0000-0000-0000AA480000}"/>
    <cellStyle name="메모 9 10 3 5" xfId="9288" xr:uid="{00000000-0005-0000-0000-0000AB480000}"/>
    <cellStyle name="메모 9 10 3 5 2" xfId="34501" xr:uid="{00000000-0005-0000-0000-0000AC480000}"/>
    <cellStyle name="메모 9 10 3 6" xfId="34497" xr:uid="{00000000-0005-0000-0000-0000AD480000}"/>
    <cellStyle name="메모 9 10 4" xfId="9289" xr:uid="{00000000-0005-0000-0000-0000AE480000}"/>
    <cellStyle name="메모 9 10 4 2" xfId="34502" xr:uid="{00000000-0005-0000-0000-0000AF480000}"/>
    <cellStyle name="메모 9 10 5" xfId="9290" xr:uid="{00000000-0005-0000-0000-0000B0480000}"/>
    <cellStyle name="메모 9 10 5 2" xfId="34503" xr:uid="{00000000-0005-0000-0000-0000B1480000}"/>
    <cellStyle name="메모 9 10 6" xfId="9291" xr:uid="{00000000-0005-0000-0000-0000B2480000}"/>
    <cellStyle name="메모 9 10 6 2" xfId="34504" xr:uid="{00000000-0005-0000-0000-0000B3480000}"/>
    <cellStyle name="메모 9 10 7" xfId="9292" xr:uid="{00000000-0005-0000-0000-0000B4480000}"/>
    <cellStyle name="메모 9 10 7 2" xfId="34505" xr:uid="{00000000-0005-0000-0000-0000B5480000}"/>
    <cellStyle name="메모 9 10 8" xfId="34491" xr:uid="{00000000-0005-0000-0000-0000B6480000}"/>
    <cellStyle name="메모 9 11" xfId="9293" xr:uid="{00000000-0005-0000-0000-0000B7480000}"/>
    <cellStyle name="메모 9 11 2" xfId="9294" xr:uid="{00000000-0005-0000-0000-0000B8480000}"/>
    <cellStyle name="메모 9 11 2 2" xfId="34507" xr:uid="{00000000-0005-0000-0000-0000B9480000}"/>
    <cellStyle name="메모 9 11 3" xfId="9295" xr:uid="{00000000-0005-0000-0000-0000BA480000}"/>
    <cellStyle name="메모 9 11 3 2" xfId="34508" xr:uid="{00000000-0005-0000-0000-0000BB480000}"/>
    <cellStyle name="메모 9 11 4" xfId="9296" xr:uid="{00000000-0005-0000-0000-0000BC480000}"/>
    <cellStyle name="메모 9 11 4 2" xfId="34509" xr:uid="{00000000-0005-0000-0000-0000BD480000}"/>
    <cellStyle name="메모 9 11 5" xfId="9297" xr:uid="{00000000-0005-0000-0000-0000BE480000}"/>
    <cellStyle name="메모 9 11 5 2" xfId="34510" xr:uid="{00000000-0005-0000-0000-0000BF480000}"/>
    <cellStyle name="메모 9 11 6" xfId="34506" xr:uid="{00000000-0005-0000-0000-0000C0480000}"/>
    <cellStyle name="메모 9 12" xfId="9298" xr:uid="{00000000-0005-0000-0000-0000C1480000}"/>
    <cellStyle name="메모 9 12 2" xfId="9299" xr:uid="{00000000-0005-0000-0000-0000C2480000}"/>
    <cellStyle name="메모 9 12 2 2" xfId="34512" xr:uid="{00000000-0005-0000-0000-0000C3480000}"/>
    <cellStyle name="메모 9 12 3" xfId="9300" xr:uid="{00000000-0005-0000-0000-0000C4480000}"/>
    <cellStyle name="메모 9 12 3 2" xfId="34513" xr:uid="{00000000-0005-0000-0000-0000C5480000}"/>
    <cellStyle name="메모 9 12 4" xfId="9301" xr:uid="{00000000-0005-0000-0000-0000C6480000}"/>
    <cellStyle name="메모 9 12 4 2" xfId="34514" xr:uid="{00000000-0005-0000-0000-0000C7480000}"/>
    <cellStyle name="메모 9 12 5" xfId="9302" xr:uid="{00000000-0005-0000-0000-0000C8480000}"/>
    <cellStyle name="메모 9 12 5 2" xfId="34515" xr:uid="{00000000-0005-0000-0000-0000C9480000}"/>
    <cellStyle name="메모 9 12 6" xfId="34511" xr:uid="{00000000-0005-0000-0000-0000CA480000}"/>
    <cellStyle name="메모 9 13" xfId="9303" xr:uid="{00000000-0005-0000-0000-0000CB480000}"/>
    <cellStyle name="메모 9 13 2" xfId="34516" xr:uid="{00000000-0005-0000-0000-0000CC480000}"/>
    <cellStyle name="메모 9 14" xfId="9304" xr:uid="{00000000-0005-0000-0000-0000CD480000}"/>
    <cellStyle name="메모 9 14 2" xfId="34517" xr:uid="{00000000-0005-0000-0000-0000CE480000}"/>
    <cellStyle name="메모 9 15" xfId="9305" xr:uid="{00000000-0005-0000-0000-0000CF480000}"/>
    <cellStyle name="메모 9 15 2" xfId="34518" xr:uid="{00000000-0005-0000-0000-0000D0480000}"/>
    <cellStyle name="메모 9 16" xfId="9306" xr:uid="{00000000-0005-0000-0000-0000D1480000}"/>
    <cellStyle name="메모 9 16 2" xfId="34519" xr:uid="{00000000-0005-0000-0000-0000D2480000}"/>
    <cellStyle name="메모 9 17" xfId="34490" xr:uid="{00000000-0005-0000-0000-0000D3480000}"/>
    <cellStyle name="메모 9 2" xfId="9307" xr:uid="{00000000-0005-0000-0000-0000D4480000}"/>
    <cellStyle name="메모 9 2 2" xfId="9308" xr:uid="{00000000-0005-0000-0000-0000D5480000}"/>
    <cellStyle name="메모 9 2 2 2" xfId="9309" xr:uid="{00000000-0005-0000-0000-0000D6480000}"/>
    <cellStyle name="메모 9 2 2 2 2" xfId="9310" xr:uid="{00000000-0005-0000-0000-0000D7480000}"/>
    <cellStyle name="메모 9 2 2 2 2 2" xfId="34523" xr:uid="{00000000-0005-0000-0000-0000D8480000}"/>
    <cellStyle name="메모 9 2 2 2 3" xfId="9311" xr:uid="{00000000-0005-0000-0000-0000D9480000}"/>
    <cellStyle name="메모 9 2 2 2 3 2" xfId="34524" xr:uid="{00000000-0005-0000-0000-0000DA480000}"/>
    <cellStyle name="메모 9 2 2 2 4" xfId="9312" xr:uid="{00000000-0005-0000-0000-0000DB480000}"/>
    <cellStyle name="메모 9 2 2 2 4 2" xfId="34525" xr:uid="{00000000-0005-0000-0000-0000DC480000}"/>
    <cellStyle name="메모 9 2 2 2 5" xfId="9313" xr:uid="{00000000-0005-0000-0000-0000DD480000}"/>
    <cellStyle name="메모 9 2 2 2 5 2" xfId="34526" xr:uid="{00000000-0005-0000-0000-0000DE480000}"/>
    <cellStyle name="메모 9 2 2 2 6" xfId="34522" xr:uid="{00000000-0005-0000-0000-0000DF480000}"/>
    <cellStyle name="메모 9 2 2 3" xfId="9314" xr:uid="{00000000-0005-0000-0000-0000E0480000}"/>
    <cellStyle name="메모 9 2 2 3 2" xfId="34527" xr:uid="{00000000-0005-0000-0000-0000E1480000}"/>
    <cellStyle name="메모 9 2 2 4" xfId="9315" xr:uid="{00000000-0005-0000-0000-0000E2480000}"/>
    <cellStyle name="메모 9 2 2 4 2" xfId="34528" xr:uid="{00000000-0005-0000-0000-0000E3480000}"/>
    <cellStyle name="메모 9 2 2 5" xfId="9316" xr:uid="{00000000-0005-0000-0000-0000E4480000}"/>
    <cellStyle name="메모 9 2 2 5 2" xfId="34529" xr:uid="{00000000-0005-0000-0000-0000E5480000}"/>
    <cellStyle name="메모 9 2 2 6" xfId="9317" xr:uid="{00000000-0005-0000-0000-0000E6480000}"/>
    <cellStyle name="메모 9 2 2 6 2" xfId="34530" xr:uid="{00000000-0005-0000-0000-0000E7480000}"/>
    <cellStyle name="메모 9 2 2 7" xfId="34521" xr:uid="{00000000-0005-0000-0000-0000E8480000}"/>
    <cellStyle name="메모 9 2 3" xfId="9318" xr:uid="{00000000-0005-0000-0000-0000E9480000}"/>
    <cellStyle name="메모 9 2 3 2" xfId="9319" xr:uid="{00000000-0005-0000-0000-0000EA480000}"/>
    <cellStyle name="메모 9 2 3 2 2" xfId="34532" xr:uid="{00000000-0005-0000-0000-0000EB480000}"/>
    <cellStyle name="메모 9 2 3 3" xfId="9320" xr:uid="{00000000-0005-0000-0000-0000EC480000}"/>
    <cellStyle name="메모 9 2 3 3 2" xfId="34533" xr:uid="{00000000-0005-0000-0000-0000ED480000}"/>
    <cellStyle name="메모 9 2 3 4" xfId="9321" xr:uid="{00000000-0005-0000-0000-0000EE480000}"/>
    <cellStyle name="메모 9 2 3 4 2" xfId="34534" xr:uid="{00000000-0005-0000-0000-0000EF480000}"/>
    <cellStyle name="메모 9 2 3 5" xfId="9322" xr:uid="{00000000-0005-0000-0000-0000F0480000}"/>
    <cellStyle name="메모 9 2 3 5 2" xfId="34535" xr:uid="{00000000-0005-0000-0000-0000F1480000}"/>
    <cellStyle name="메모 9 2 3 6" xfId="34531" xr:uid="{00000000-0005-0000-0000-0000F2480000}"/>
    <cellStyle name="메모 9 2 4" xfId="9323" xr:uid="{00000000-0005-0000-0000-0000F3480000}"/>
    <cellStyle name="메모 9 2 4 2" xfId="9324" xr:uid="{00000000-0005-0000-0000-0000F4480000}"/>
    <cellStyle name="메모 9 2 4 2 2" xfId="34537" xr:uid="{00000000-0005-0000-0000-0000F5480000}"/>
    <cellStyle name="메모 9 2 4 3" xfId="34536" xr:uid="{00000000-0005-0000-0000-0000F6480000}"/>
    <cellStyle name="메모 9 2 5" xfId="9325" xr:uid="{00000000-0005-0000-0000-0000F7480000}"/>
    <cellStyle name="메모 9 2 5 2" xfId="9326" xr:uid="{00000000-0005-0000-0000-0000F8480000}"/>
    <cellStyle name="메모 9 2 5 2 2" xfId="34539" xr:uid="{00000000-0005-0000-0000-0000F9480000}"/>
    <cellStyle name="메모 9 2 5 3" xfId="34538" xr:uid="{00000000-0005-0000-0000-0000FA480000}"/>
    <cellStyle name="메모 9 2 6" xfId="9327" xr:uid="{00000000-0005-0000-0000-0000FB480000}"/>
    <cellStyle name="메모 9 2 6 2" xfId="9328" xr:uid="{00000000-0005-0000-0000-0000FC480000}"/>
    <cellStyle name="메모 9 2 6 2 2" xfId="34541" xr:uid="{00000000-0005-0000-0000-0000FD480000}"/>
    <cellStyle name="메모 9 2 6 3" xfId="34540" xr:uid="{00000000-0005-0000-0000-0000FE480000}"/>
    <cellStyle name="메모 9 2 7" xfId="9329" xr:uid="{00000000-0005-0000-0000-0000FF480000}"/>
    <cellStyle name="메모 9 2 7 2" xfId="34542" xr:uid="{00000000-0005-0000-0000-000000490000}"/>
    <cellStyle name="메모 9 2 8" xfId="34520" xr:uid="{00000000-0005-0000-0000-000001490000}"/>
    <cellStyle name="메모 9 3" xfId="9330" xr:uid="{00000000-0005-0000-0000-000002490000}"/>
    <cellStyle name="메모 9 3 2" xfId="9331" xr:uid="{00000000-0005-0000-0000-000003490000}"/>
    <cellStyle name="메모 9 3 2 2" xfId="9332" xr:uid="{00000000-0005-0000-0000-000004490000}"/>
    <cellStyle name="메모 9 3 2 2 2" xfId="9333" xr:uid="{00000000-0005-0000-0000-000005490000}"/>
    <cellStyle name="메모 9 3 2 2 2 2" xfId="34546" xr:uid="{00000000-0005-0000-0000-000006490000}"/>
    <cellStyle name="메모 9 3 2 2 3" xfId="9334" xr:uid="{00000000-0005-0000-0000-000007490000}"/>
    <cellStyle name="메모 9 3 2 2 3 2" xfId="34547" xr:uid="{00000000-0005-0000-0000-000008490000}"/>
    <cellStyle name="메모 9 3 2 2 4" xfId="9335" xr:uid="{00000000-0005-0000-0000-000009490000}"/>
    <cellStyle name="메모 9 3 2 2 4 2" xfId="34548" xr:uid="{00000000-0005-0000-0000-00000A490000}"/>
    <cellStyle name="메모 9 3 2 2 5" xfId="9336" xr:uid="{00000000-0005-0000-0000-00000B490000}"/>
    <cellStyle name="메모 9 3 2 2 5 2" xfId="34549" xr:uid="{00000000-0005-0000-0000-00000C490000}"/>
    <cellStyle name="메모 9 3 2 2 6" xfId="34545" xr:uid="{00000000-0005-0000-0000-00000D490000}"/>
    <cellStyle name="메모 9 3 2 3" xfId="9337" xr:uid="{00000000-0005-0000-0000-00000E490000}"/>
    <cellStyle name="메모 9 3 2 3 2" xfId="34550" xr:uid="{00000000-0005-0000-0000-00000F490000}"/>
    <cellStyle name="메모 9 3 2 4" xfId="9338" xr:uid="{00000000-0005-0000-0000-000010490000}"/>
    <cellStyle name="메모 9 3 2 4 2" xfId="34551" xr:uid="{00000000-0005-0000-0000-000011490000}"/>
    <cellStyle name="메모 9 3 2 5" xfId="9339" xr:uid="{00000000-0005-0000-0000-000012490000}"/>
    <cellStyle name="메모 9 3 2 5 2" xfId="34552" xr:uid="{00000000-0005-0000-0000-000013490000}"/>
    <cellStyle name="메모 9 3 2 6" xfId="9340" xr:uid="{00000000-0005-0000-0000-000014490000}"/>
    <cellStyle name="메모 9 3 2 6 2" xfId="34553" xr:uid="{00000000-0005-0000-0000-000015490000}"/>
    <cellStyle name="메모 9 3 2 7" xfId="34544" xr:uid="{00000000-0005-0000-0000-000016490000}"/>
    <cellStyle name="메모 9 3 3" xfId="9341" xr:uid="{00000000-0005-0000-0000-000017490000}"/>
    <cellStyle name="메모 9 3 3 2" xfId="9342" xr:uid="{00000000-0005-0000-0000-000018490000}"/>
    <cellStyle name="메모 9 3 3 2 2" xfId="34555" xr:uid="{00000000-0005-0000-0000-000019490000}"/>
    <cellStyle name="메모 9 3 3 3" xfId="9343" xr:uid="{00000000-0005-0000-0000-00001A490000}"/>
    <cellStyle name="메모 9 3 3 3 2" xfId="34556" xr:uid="{00000000-0005-0000-0000-00001B490000}"/>
    <cellStyle name="메모 9 3 3 4" xfId="9344" xr:uid="{00000000-0005-0000-0000-00001C490000}"/>
    <cellStyle name="메모 9 3 3 4 2" xfId="34557" xr:uid="{00000000-0005-0000-0000-00001D490000}"/>
    <cellStyle name="메모 9 3 3 5" xfId="9345" xr:uid="{00000000-0005-0000-0000-00001E490000}"/>
    <cellStyle name="메모 9 3 3 5 2" xfId="34558" xr:uid="{00000000-0005-0000-0000-00001F490000}"/>
    <cellStyle name="메모 9 3 3 6" xfId="34554" xr:uid="{00000000-0005-0000-0000-000020490000}"/>
    <cellStyle name="메모 9 3 4" xfId="9346" xr:uid="{00000000-0005-0000-0000-000021490000}"/>
    <cellStyle name="메모 9 3 4 2" xfId="9347" xr:uid="{00000000-0005-0000-0000-000022490000}"/>
    <cellStyle name="메모 9 3 4 2 2" xfId="34560" xr:uid="{00000000-0005-0000-0000-000023490000}"/>
    <cellStyle name="메모 9 3 4 3" xfId="34559" xr:uid="{00000000-0005-0000-0000-000024490000}"/>
    <cellStyle name="메모 9 3 5" xfId="9348" xr:uid="{00000000-0005-0000-0000-000025490000}"/>
    <cellStyle name="메모 9 3 5 2" xfId="9349" xr:uid="{00000000-0005-0000-0000-000026490000}"/>
    <cellStyle name="메모 9 3 5 2 2" xfId="34562" xr:uid="{00000000-0005-0000-0000-000027490000}"/>
    <cellStyle name="메모 9 3 5 3" xfId="34561" xr:uid="{00000000-0005-0000-0000-000028490000}"/>
    <cellStyle name="메모 9 3 6" xfId="9350" xr:uid="{00000000-0005-0000-0000-000029490000}"/>
    <cellStyle name="메모 9 3 6 2" xfId="9351" xr:uid="{00000000-0005-0000-0000-00002A490000}"/>
    <cellStyle name="메모 9 3 6 2 2" xfId="34564" xr:uid="{00000000-0005-0000-0000-00002B490000}"/>
    <cellStyle name="메모 9 3 6 3" xfId="34563" xr:uid="{00000000-0005-0000-0000-00002C490000}"/>
    <cellStyle name="메모 9 3 7" xfId="9352" xr:uid="{00000000-0005-0000-0000-00002D490000}"/>
    <cellStyle name="메모 9 3 7 2" xfId="34565" xr:uid="{00000000-0005-0000-0000-00002E490000}"/>
    <cellStyle name="메모 9 3 8" xfId="34543" xr:uid="{00000000-0005-0000-0000-00002F490000}"/>
    <cellStyle name="메모 9 4" xfId="9353" xr:uid="{00000000-0005-0000-0000-000030490000}"/>
    <cellStyle name="메모 9 4 2" xfId="9354" xr:uid="{00000000-0005-0000-0000-000031490000}"/>
    <cellStyle name="메모 9 4 2 2" xfId="9355" xr:uid="{00000000-0005-0000-0000-000032490000}"/>
    <cellStyle name="메모 9 4 2 2 2" xfId="34568" xr:uid="{00000000-0005-0000-0000-000033490000}"/>
    <cellStyle name="메모 9 4 2 3" xfId="9356" xr:uid="{00000000-0005-0000-0000-000034490000}"/>
    <cellStyle name="메모 9 4 2 3 2" xfId="34569" xr:uid="{00000000-0005-0000-0000-000035490000}"/>
    <cellStyle name="메모 9 4 2 4" xfId="9357" xr:uid="{00000000-0005-0000-0000-000036490000}"/>
    <cellStyle name="메모 9 4 2 4 2" xfId="34570" xr:uid="{00000000-0005-0000-0000-000037490000}"/>
    <cellStyle name="메모 9 4 2 5" xfId="9358" xr:uid="{00000000-0005-0000-0000-000038490000}"/>
    <cellStyle name="메모 9 4 2 5 2" xfId="34571" xr:uid="{00000000-0005-0000-0000-000039490000}"/>
    <cellStyle name="메모 9 4 2 6" xfId="34567" xr:uid="{00000000-0005-0000-0000-00003A490000}"/>
    <cellStyle name="메모 9 4 3" xfId="9359" xr:uid="{00000000-0005-0000-0000-00003B490000}"/>
    <cellStyle name="메모 9 4 3 2" xfId="9360" xr:uid="{00000000-0005-0000-0000-00003C490000}"/>
    <cellStyle name="메모 9 4 3 2 2" xfId="34573" xr:uid="{00000000-0005-0000-0000-00003D490000}"/>
    <cellStyle name="메모 9 4 3 3" xfId="9361" xr:uid="{00000000-0005-0000-0000-00003E490000}"/>
    <cellStyle name="메모 9 4 3 3 2" xfId="34574" xr:uid="{00000000-0005-0000-0000-00003F490000}"/>
    <cellStyle name="메모 9 4 3 4" xfId="9362" xr:uid="{00000000-0005-0000-0000-000040490000}"/>
    <cellStyle name="메모 9 4 3 4 2" xfId="34575" xr:uid="{00000000-0005-0000-0000-000041490000}"/>
    <cellStyle name="메모 9 4 3 5" xfId="9363" xr:uid="{00000000-0005-0000-0000-000042490000}"/>
    <cellStyle name="메모 9 4 3 5 2" xfId="34576" xr:uid="{00000000-0005-0000-0000-000043490000}"/>
    <cellStyle name="메모 9 4 3 6" xfId="34572" xr:uid="{00000000-0005-0000-0000-000044490000}"/>
    <cellStyle name="메모 9 4 4" xfId="9364" xr:uid="{00000000-0005-0000-0000-000045490000}"/>
    <cellStyle name="메모 9 4 4 2" xfId="34577" xr:uid="{00000000-0005-0000-0000-000046490000}"/>
    <cellStyle name="메모 9 4 5" xfId="9365" xr:uid="{00000000-0005-0000-0000-000047490000}"/>
    <cellStyle name="메모 9 4 5 2" xfId="34578" xr:uid="{00000000-0005-0000-0000-000048490000}"/>
    <cellStyle name="메모 9 4 6" xfId="9366" xr:uid="{00000000-0005-0000-0000-000049490000}"/>
    <cellStyle name="메모 9 4 6 2" xfId="34579" xr:uid="{00000000-0005-0000-0000-00004A490000}"/>
    <cellStyle name="메모 9 4 7" xfId="9367" xr:uid="{00000000-0005-0000-0000-00004B490000}"/>
    <cellStyle name="메모 9 4 7 2" xfId="34580" xr:uid="{00000000-0005-0000-0000-00004C490000}"/>
    <cellStyle name="메모 9 4 8" xfId="34566" xr:uid="{00000000-0005-0000-0000-00004D490000}"/>
    <cellStyle name="메모 9 5" xfId="9368" xr:uid="{00000000-0005-0000-0000-00004E490000}"/>
    <cellStyle name="메모 9 5 2" xfId="9369" xr:uid="{00000000-0005-0000-0000-00004F490000}"/>
    <cellStyle name="메모 9 5 2 2" xfId="9370" xr:uid="{00000000-0005-0000-0000-000050490000}"/>
    <cellStyle name="메모 9 5 2 2 2" xfId="34583" xr:uid="{00000000-0005-0000-0000-000051490000}"/>
    <cellStyle name="메모 9 5 2 3" xfId="9371" xr:uid="{00000000-0005-0000-0000-000052490000}"/>
    <cellStyle name="메모 9 5 2 3 2" xfId="34584" xr:uid="{00000000-0005-0000-0000-000053490000}"/>
    <cellStyle name="메모 9 5 2 4" xfId="9372" xr:uid="{00000000-0005-0000-0000-000054490000}"/>
    <cellStyle name="메모 9 5 2 4 2" xfId="34585" xr:uid="{00000000-0005-0000-0000-000055490000}"/>
    <cellStyle name="메모 9 5 2 5" xfId="9373" xr:uid="{00000000-0005-0000-0000-000056490000}"/>
    <cellStyle name="메모 9 5 2 5 2" xfId="34586" xr:uid="{00000000-0005-0000-0000-000057490000}"/>
    <cellStyle name="메모 9 5 2 6" xfId="34582" xr:uid="{00000000-0005-0000-0000-000058490000}"/>
    <cellStyle name="메모 9 5 3" xfId="9374" xr:uid="{00000000-0005-0000-0000-000059490000}"/>
    <cellStyle name="메모 9 5 3 2" xfId="9375" xr:uid="{00000000-0005-0000-0000-00005A490000}"/>
    <cellStyle name="메모 9 5 3 2 2" xfId="34588" xr:uid="{00000000-0005-0000-0000-00005B490000}"/>
    <cellStyle name="메모 9 5 3 3" xfId="9376" xr:uid="{00000000-0005-0000-0000-00005C490000}"/>
    <cellStyle name="메모 9 5 3 3 2" xfId="34589" xr:uid="{00000000-0005-0000-0000-00005D490000}"/>
    <cellStyle name="메모 9 5 3 4" xfId="9377" xr:uid="{00000000-0005-0000-0000-00005E490000}"/>
    <cellStyle name="메모 9 5 3 4 2" xfId="34590" xr:uid="{00000000-0005-0000-0000-00005F490000}"/>
    <cellStyle name="메모 9 5 3 5" xfId="9378" xr:uid="{00000000-0005-0000-0000-000060490000}"/>
    <cellStyle name="메모 9 5 3 5 2" xfId="34591" xr:uid="{00000000-0005-0000-0000-000061490000}"/>
    <cellStyle name="메모 9 5 3 6" xfId="34587" xr:uid="{00000000-0005-0000-0000-000062490000}"/>
    <cellStyle name="메모 9 5 4" xfId="9379" xr:uid="{00000000-0005-0000-0000-000063490000}"/>
    <cellStyle name="메모 9 5 4 2" xfId="34592" xr:uid="{00000000-0005-0000-0000-000064490000}"/>
    <cellStyle name="메모 9 5 5" xfId="9380" xr:uid="{00000000-0005-0000-0000-000065490000}"/>
    <cellStyle name="메모 9 5 5 2" xfId="34593" xr:uid="{00000000-0005-0000-0000-000066490000}"/>
    <cellStyle name="메모 9 5 6" xfId="9381" xr:uid="{00000000-0005-0000-0000-000067490000}"/>
    <cellStyle name="메모 9 5 6 2" xfId="34594" xr:uid="{00000000-0005-0000-0000-000068490000}"/>
    <cellStyle name="메모 9 5 7" xfId="9382" xr:uid="{00000000-0005-0000-0000-000069490000}"/>
    <cellStyle name="메모 9 5 7 2" xfId="34595" xr:uid="{00000000-0005-0000-0000-00006A490000}"/>
    <cellStyle name="메모 9 5 8" xfId="34581" xr:uid="{00000000-0005-0000-0000-00006B490000}"/>
    <cellStyle name="메모 9 6" xfId="9383" xr:uid="{00000000-0005-0000-0000-00006C490000}"/>
    <cellStyle name="메모 9 6 2" xfId="9384" xr:uid="{00000000-0005-0000-0000-00006D490000}"/>
    <cellStyle name="메모 9 6 2 2" xfId="9385" xr:uid="{00000000-0005-0000-0000-00006E490000}"/>
    <cellStyle name="메모 9 6 2 2 2" xfId="34598" xr:uid="{00000000-0005-0000-0000-00006F490000}"/>
    <cellStyle name="메모 9 6 2 3" xfId="9386" xr:uid="{00000000-0005-0000-0000-000070490000}"/>
    <cellStyle name="메모 9 6 2 3 2" xfId="34599" xr:uid="{00000000-0005-0000-0000-000071490000}"/>
    <cellStyle name="메모 9 6 2 4" xfId="9387" xr:uid="{00000000-0005-0000-0000-000072490000}"/>
    <cellStyle name="메모 9 6 2 4 2" xfId="34600" xr:uid="{00000000-0005-0000-0000-000073490000}"/>
    <cellStyle name="메모 9 6 2 5" xfId="9388" xr:uid="{00000000-0005-0000-0000-000074490000}"/>
    <cellStyle name="메모 9 6 2 5 2" xfId="34601" xr:uid="{00000000-0005-0000-0000-000075490000}"/>
    <cellStyle name="메모 9 6 2 6" xfId="34597" xr:uid="{00000000-0005-0000-0000-000076490000}"/>
    <cellStyle name="메모 9 6 3" xfId="9389" xr:uid="{00000000-0005-0000-0000-000077490000}"/>
    <cellStyle name="메모 9 6 3 2" xfId="9390" xr:uid="{00000000-0005-0000-0000-000078490000}"/>
    <cellStyle name="메모 9 6 3 2 2" xfId="34603" xr:uid="{00000000-0005-0000-0000-000079490000}"/>
    <cellStyle name="메모 9 6 3 3" xfId="9391" xr:uid="{00000000-0005-0000-0000-00007A490000}"/>
    <cellStyle name="메모 9 6 3 3 2" xfId="34604" xr:uid="{00000000-0005-0000-0000-00007B490000}"/>
    <cellStyle name="메모 9 6 3 4" xfId="9392" xr:uid="{00000000-0005-0000-0000-00007C490000}"/>
    <cellStyle name="메모 9 6 3 4 2" xfId="34605" xr:uid="{00000000-0005-0000-0000-00007D490000}"/>
    <cellStyle name="메모 9 6 3 5" xfId="9393" xr:uid="{00000000-0005-0000-0000-00007E490000}"/>
    <cellStyle name="메모 9 6 3 5 2" xfId="34606" xr:uid="{00000000-0005-0000-0000-00007F490000}"/>
    <cellStyle name="메모 9 6 3 6" xfId="34602" xr:uid="{00000000-0005-0000-0000-000080490000}"/>
    <cellStyle name="메모 9 6 4" xfId="9394" xr:uid="{00000000-0005-0000-0000-000081490000}"/>
    <cellStyle name="메모 9 6 4 2" xfId="34607" xr:uid="{00000000-0005-0000-0000-000082490000}"/>
    <cellStyle name="메모 9 6 5" xfId="9395" xr:uid="{00000000-0005-0000-0000-000083490000}"/>
    <cellStyle name="메모 9 6 5 2" xfId="34608" xr:uid="{00000000-0005-0000-0000-000084490000}"/>
    <cellStyle name="메모 9 6 6" xfId="9396" xr:uid="{00000000-0005-0000-0000-000085490000}"/>
    <cellStyle name="메모 9 6 6 2" xfId="34609" xr:uid="{00000000-0005-0000-0000-000086490000}"/>
    <cellStyle name="메모 9 6 7" xfId="9397" xr:uid="{00000000-0005-0000-0000-000087490000}"/>
    <cellStyle name="메모 9 6 7 2" xfId="34610" xr:uid="{00000000-0005-0000-0000-000088490000}"/>
    <cellStyle name="메모 9 6 8" xfId="34596" xr:uid="{00000000-0005-0000-0000-000089490000}"/>
    <cellStyle name="메모 9 7" xfId="9398" xr:uid="{00000000-0005-0000-0000-00008A490000}"/>
    <cellStyle name="메모 9 7 2" xfId="9399" xr:uid="{00000000-0005-0000-0000-00008B490000}"/>
    <cellStyle name="메모 9 7 2 2" xfId="9400" xr:uid="{00000000-0005-0000-0000-00008C490000}"/>
    <cellStyle name="메모 9 7 2 2 2" xfId="34613" xr:uid="{00000000-0005-0000-0000-00008D490000}"/>
    <cellStyle name="메모 9 7 2 3" xfId="9401" xr:uid="{00000000-0005-0000-0000-00008E490000}"/>
    <cellStyle name="메모 9 7 2 3 2" xfId="34614" xr:uid="{00000000-0005-0000-0000-00008F490000}"/>
    <cellStyle name="메모 9 7 2 4" xfId="9402" xr:uid="{00000000-0005-0000-0000-000090490000}"/>
    <cellStyle name="메모 9 7 2 4 2" xfId="34615" xr:uid="{00000000-0005-0000-0000-000091490000}"/>
    <cellStyle name="메모 9 7 2 5" xfId="9403" xr:uid="{00000000-0005-0000-0000-000092490000}"/>
    <cellStyle name="메모 9 7 2 5 2" xfId="34616" xr:uid="{00000000-0005-0000-0000-000093490000}"/>
    <cellStyle name="메모 9 7 2 6" xfId="34612" xr:uid="{00000000-0005-0000-0000-000094490000}"/>
    <cellStyle name="메모 9 7 3" xfId="9404" xr:uid="{00000000-0005-0000-0000-000095490000}"/>
    <cellStyle name="메모 9 7 3 2" xfId="9405" xr:uid="{00000000-0005-0000-0000-000096490000}"/>
    <cellStyle name="메모 9 7 3 2 2" xfId="34618" xr:uid="{00000000-0005-0000-0000-000097490000}"/>
    <cellStyle name="메모 9 7 3 3" xfId="9406" xr:uid="{00000000-0005-0000-0000-000098490000}"/>
    <cellStyle name="메모 9 7 3 3 2" xfId="34619" xr:uid="{00000000-0005-0000-0000-000099490000}"/>
    <cellStyle name="메모 9 7 3 4" xfId="9407" xr:uid="{00000000-0005-0000-0000-00009A490000}"/>
    <cellStyle name="메모 9 7 3 4 2" xfId="34620" xr:uid="{00000000-0005-0000-0000-00009B490000}"/>
    <cellStyle name="메모 9 7 3 5" xfId="9408" xr:uid="{00000000-0005-0000-0000-00009C490000}"/>
    <cellStyle name="메모 9 7 3 5 2" xfId="34621" xr:uid="{00000000-0005-0000-0000-00009D490000}"/>
    <cellStyle name="메모 9 7 3 6" xfId="34617" xr:uid="{00000000-0005-0000-0000-00009E490000}"/>
    <cellStyle name="메모 9 7 4" xfId="9409" xr:uid="{00000000-0005-0000-0000-00009F490000}"/>
    <cellStyle name="메모 9 7 4 2" xfId="34622" xr:uid="{00000000-0005-0000-0000-0000A0490000}"/>
    <cellStyle name="메모 9 7 5" xfId="9410" xr:uid="{00000000-0005-0000-0000-0000A1490000}"/>
    <cellStyle name="메모 9 7 5 2" xfId="34623" xr:uid="{00000000-0005-0000-0000-0000A2490000}"/>
    <cellStyle name="메모 9 7 6" xfId="9411" xr:uid="{00000000-0005-0000-0000-0000A3490000}"/>
    <cellStyle name="메모 9 7 6 2" xfId="34624" xr:uid="{00000000-0005-0000-0000-0000A4490000}"/>
    <cellStyle name="메모 9 7 7" xfId="9412" xr:uid="{00000000-0005-0000-0000-0000A5490000}"/>
    <cellStyle name="메모 9 7 7 2" xfId="34625" xr:uid="{00000000-0005-0000-0000-0000A6490000}"/>
    <cellStyle name="메모 9 7 8" xfId="34611" xr:uid="{00000000-0005-0000-0000-0000A7490000}"/>
    <cellStyle name="메모 9 8" xfId="9413" xr:uid="{00000000-0005-0000-0000-0000A8490000}"/>
    <cellStyle name="메모 9 8 2" xfId="9414" xr:uid="{00000000-0005-0000-0000-0000A9490000}"/>
    <cellStyle name="메모 9 8 2 2" xfId="9415" xr:uid="{00000000-0005-0000-0000-0000AA490000}"/>
    <cellStyle name="메모 9 8 2 2 2" xfId="34628" xr:uid="{00000000-0005-0000-0000-0000AB490000}"/>
    <cellStyle name="메모 9 8 2 3" xfId="9416" xr:uid="{00000000-0005-0000-0000-0000AC490000}"/>
    <cellStyle name="메모 9 8 2 3 2" xfId="34629" xr:uid="{00000000-0005-0000-0000-0000AD490000}"/>
    <cellStyle name="메모 9 8 2 4" xfId="9417" xr:uid="{00000000-0005-0000-0000-0000AE490000}"/>
    <cellStyle name="메모 9 8 2 4 2" xfId="34630" xr:uid="{00000000-0005-0000-0000-0000AF490000}"/>
    <cellStyle name="메모 9 8 2 5" xfId="9418" xr:uid="{00000000-0005-0000-0000-0000B0490000}"/>
    <cellStyle name="메모 9 8 2 5 2" xfId="34631" xr:uid="{00000000-0005-0000-0000-0000B1490000}"/>
    <cellStyle name="메모 9 8 2 6" xfId="34627" xr:uid="{00000000-0005-0000-0000-0000B2490000}"/>
    <cellStyle name="메모 9 8 3" xfId="9419" xr:uid="{00000000-0005-0000-0000-0000B3490000}"/>
    <cellStyle name="메모 9 8 3 2" xfId="9420" xr:uid="{00000000-0005-0000-0000-0000B4490000}"/>
    <cellStyle name="메모 9 8 3 2 2" xfId="34633" xr:uid="{00000000-0005-0000-0000-0000B5490000}"/>
    <cellStyle name="메모 9 8 3 3" xfId="9421" xr:uid="{00000000-0005-0000-0000-0000B6490000}"/>
    <cellStyle name="메모 9 8 3 3 2" xfId="34634" xr:uid="{00000000-0005-0000-0000-0000B7490000}"/>
    <cellStyle name="메모 9 8 3 4" xfId="9422" xr:uid="{00000000-0005-0000-0000-0000B8490000}"/>
    <cellStyle name="메모 9 8 3 4 2" xfId="34635" xr:uid="{00000000-0005-0000-0000-0000B9490000}"/>
    <cellStyle name="메모 9 8 3 5" xfId="9423" xr:uid="{00000000-0005-0000-0000-0000BA490000}"/>
    <cellStyle name="메모 9 8 3 5 2" xfId="34636" xr:uid="{00000000-0005-0000-0000-0000BB490000}"/>
    <cellStyle name="메모 9 8 3 6" xfId="34632" xr:uid="{00000000-0005-0000-0000-0000BC490000}"/>
    <cellStyle name="메모 9 8 4" xfId="9424" xr:uid="{00000000-0005-0000-0000-0000BD490000}"/>
    <cellStyle name="메모 9 8 4 2" xfId="34637" xr:uid="{00000000-0005-0000-0000-0000BE490000}"/>
    <cellStyle name="메모 9 8 5" xfId="9425" xr:uid="{00000000-0005-0000-0000-0000BF490000}"/>
    <cellStyle name="메모 9 8 5 2" xfId="34638" xr:uid="{00000000-0005-0000-0000-0000C0490000}"/>
    <cellStyle name="메모 9 8 6" xfId="9426" xr:uid="{00000000-0005-0000-0000-0000C1490000}"/>
    <cellStyle name="메모 9 8 6 2" xfId="34639" xr:uid="{00000000-0005-0000-0000-0000C2490000}"/>
    <cellStyle name="메모 9 8 7" xfId="9427" xr:uid="{00000000-0005-0000-0000-0000C3490000}"/>
    <cellStyle name="메모 9 8 7 2" xfId="34640" xr:uid="{00000000-0005-0000-0000-0000C4490000}"/>
    <cellStyle name="메모 9 8 8" xfId="34626" xr:uid="{00000000-0005-0000-0000-0000C5490000}"/>
    <cellStyle name="메모 9 9" xfId="9428" xr:uid="{00000000-0005-0000-0000-0000C6490000}"/>
    <cellStyle name="메모 9 9 2" xfId="9429" xr:uid="{00000000-0005-0000-0000-0000C7490000}"/>
    <cellStyle name="메모 9 9 2 2" xfId="9430" xr:uid="{00000000-0005-0000-0000-0000C8490000}"/>
    <cellStyle name="메모 9 9 2 2 2" xfId="34643" xr:uid="{00000000-0005-0000-0000-0000C9490000}"/>
    <cellStyle name="메모 9 9 2 3" xfId="9431" xr:uid="{00000000-0005-0000-0000-0000CA490000}"/>
    <cellStyle name="메모 9 9 2 3 2" xfId="34644" xr:uid="{00000000-0005-0000-0000-0000CB490000}"/>
    <cellStyle name="메모 9 9 2 4" xfId="9432" xr:uid="{00000000-0005-0000-0000-0000CC490000}"/>
    <cellStyle name="메모 9 9 2 4 2" xfId="34645" xr:uid="{00000000-0005-0000-0000-0000CD490000}"/>
    <cellStyle name="메모 9 9 2 5" xfId="9433" xr:uid="{00000000-0005-0000-0000-0000CE490000}"/>
    <cellStyle name="메모 9 9 2 5 2" xfId="34646" xr:uid="{00000000-0005-0000-0000-0000CF490000}"/>
    <cellStyle name="메모 9 9 2 6" xfId="34642" xr:uid="{00000000-0005-0000-0000-0000D0490000}"/>
    <cellStyle name="메모 9 9 3" xfId="9434" xr:uid="{00000000-0005-0000-0000-0000D1490000}"/>
    <cellStyle name="메모 9 9 3 2" xfId="9435" xr:uid="{00000000-0005-0000-0000-0000D2490000}"/>
    <cellStyle name="메모 9 9 3 2 2" xfId="34648" xr:uid="{00000000-0005-0000-0000-0000D3490000}"/>
    <cellStyle name="메모 9 9 3 3" xfId="9436" xr:uid="{00000000-0005-0000-0000-0000D4490000}"/>
    <cellStyle name="메모 9 9 3 3 2" xfId="34649" xr:uid="{00000000-0005-0000-0000-0000D5490000}"/>
    <cellStyle name="메모 9 9 3 4" xfId="9437" xr:uid="{00000000-0005-0000-0000-0000D6490000}"/>
    <cellStyle name="메모 9 9 3 4 2" xfId="34650" xr:uid="{00000000-0005-0000-0000-0000D7490000}"/>
    <cellStyle name="메모 9 9 3 5" xfId="9438" xr:uid="{00000000-0005-0000-0000-0000D8490000}"/>
    <cellStyle name="메모 9 9 3 5 2" xfId="34651" xr:uid="{00000000-0005-0000-0000-0000D9490000}"/>
    <cellStyle name="메모 9 9 3 6" xfId="34647" xr:uid="{00000000-0005-0000-0000-0000DA490000}"/>
    <cellStyle name="메모 9 9 4" xfId="9439" xr:uid="{00000000-0005-0000-0000-0000DB490000}"/>
    <cellStyle name="메모 9 9 4 2" xfId="34652" xr:uid="{00000000-0005-0000-0000-0000DC490000}"/>
    <cellStyle name="메모 9 9 5" xfId="9440" xr:uid="{00000000-0005-0000-0000-0000DD490000}"/>
    <cellStyle name="메모 9 9 5 2" xfId="34653" xr:uid="{00000000-0005-0000-0000-0000DE490000}"/>
    <cellStyle name="메모 9 9 6" xfId="9441" xr:uid="{00000000-0005-0000-0000-0000DF490000}"/>
    <cellStyle name="메모 9 9 6 2" xfId="34654" xr:uid="{00000000-0005-0000-0000-0000E0490000}"/>
    <cellStyle name="메모 9 9 7" xfId="9442" xr:uid="{00000000-0005-0000-0000-0000E1490000}"/>
    <cellStyle name="메모 9 9 7 2" xfId="34655" xr:uid="{00000000-0005-0000-0000-0000E2490000}"/>
    <cellStyle name="메모 9 9 8" xfId="34641" xr:uid="{00000000-0005-0000-0000-0000E3490000}"/>
    <cellStyle name="백분율" xfId="2" builtinId="5"/>
    <cellStyle name="백분율 10" xfId="25211" xr:uid="{00000000-0005-0000-0000-0000E5490000}"/>
    <cellStyle name="백분율 11" xfId="50686" xr:uid="{00000000-0005-0000-0000-0000E6490000}"/>
    <cellStyle name="백분율 12" xfId="50691" xr:uid="{00000000-0005-0000-0000-0000E7490000}"/>
    <cellStyle name="백분율 13" xfId="8" xr:uid="{00000000-0005-0000-0000-0000E8490000}"/>
    <cellStyle name="백분율 2" xfId="4" xr:uid="{00000000-0005-0000-0000-0000E9490000}"/>
    <cellStyle name="백분율 2 10" xfId="25215" xr:uid="{00000000-0005-0000-0000-0000EA490000}"/>
    <cellStyle name="백분율 2 11" xfId="25216" xr:uid="{00000000-0005-0000-0000-0000EB490000}"/>
    <cellStyle name="백분율 2 12" xfId="25217" xr:uid="{00000000-0005-0000-0000-0000EC490000}"/>
    <cellStyle name="백분율 2 13" xfId="25218" xr:uid="{00000000-0005-0000-0000-0000ED490000}"/>
    <cellStyle name="백분율 2 14" xfId="25219" xr:uid="{00000000-0005-0000-0000-0000EE490000}"/>
    <cellStyle name="백분율 2 15" xfId="25220" xr:uid="{00000000-0005-0000-0000-0000EF490000}"/>
    <cellStyle name="백분율 2 16" xfId="25221" xr:uid="{00000000-0005-0000-0000-0000F0490000}"/>
    <cellStyle name="백분율 2 17" xfId="25222" xr:uid="{00000000-0005-0000-0000-0000F1490000}"/>
    <cellStyle name="백분율 2 18" xfId="25223" xr:uid="{00000000-0005-0000-0000-0000F2490000}"/>
    <cellStyle name="백분율 2 19" xfId="25224" xr:uid="{00000000-0005-0000-0000-0000F3490000}"/>
    <cellStyle name="백분율 2 2" xfId="40" xr:uid="{00000000-0005-0000-0000-0000F4490000}"/>
    <cellStyle name="백분율 2 2 10" xfId="25226" xr:uid="{00000000-0005-0000-0000-0000F5490000}"/>
    <cellStyle name="백분율 2 2 11" xfId="25227" xr:uid="{00000000-0005-0000-0000-0000F6490000}"/>
    <cellStyle name="백분율 2 2 12" xfId="25228" xr:uid="{00000000-0005-0000-0000-0000F7490000}"/>
    <cellStyle name="백분율 2 2 13" xfId="25229" xr:uid="{00000000-0005-0000-0000-0000F8490000}"/>
    <cellStyle name="백분율 2 2 14" xfId="25230" xr:uid="{00000000-0005-0000-0000-0000F9490000}"/>
    <cellStyle name="백분율 2 2 15" xfId="25231" xr:uid="{00000000-0005-0000-0000-0000FA490000}"/>
    <cellStyle name="백분율 2 2 16" xfId="25232" xr:uid="{00000000-0005-0000-0000-0000FB490000}"/>
    <cellStyle name="백분율 2 2 17" xfId="25233" xr:uid="{00000000-0005-0000-0000-0000FC490000}"/>
    <cellStyle name="백분율 2 2 18" xfId="25234" xr:uid="{00000000-0005-0000-0000-0000FD490000}"/>
    <cellStyle name="백분율 2 2 19" xfId="25235" xr:uid="{00000000-0005-0000-0000-0000FE490000}"/>
    <cellStyle name="백분율 2 2 2" xfId="25236" xr:uid="{00000000-0005-0000-0000-0000FF490000}"/>
    <cellStyle name="백분율 2 2 20" xfId="25237" xr:uid="{00000000-0005-0000-0000-0000004A0000}"/>
    <cellStyle name="백분율 2 2 21" xfId="25238" xr:uid="{00000000-0005-0000-0000-0000014A0000}"/>
    <cellStyle name="백분율 2 2 22" xfId="25239" xr:uid="{00000000-0005-0000-0000-0000024A0000}"/>
    <cellStyle name="백분율 2 2 23" xfId="25240" xr:uid="{00000000-0005-0000-0000-0000034A0000}"/>
    <cellStyle name="백분율 2 2 24" xfId="25241" xr:uid="{00000000-0005-0000-0000-0000044A0000}"/>
    <cellStyle name="백분율 2 2 25" xfId="25242" xr:uid="{00000000-0005-0000-0000-0000054A0000}"/>
    <cellStyle name="백분율 2 2 26" xfId="25243" xr:uid="{00000000-0005-0000-0000-0000064A0000}"/>
    <cellStyle name="백분율 2 2 27" xfId="25244" xr:uid="{00000000-0005-0000-0000-0000074A0000}"/>
    <cellStyle name="백분율 2 2 28" xfId="25245" xr:uid="{00000000-0005-0000-0000-0000084A0000}"/>
    <cellStyle name="백분율 2 2 29" xfId="25246" xr:uid="{00000000-0005-0000-0000-0000094A0000}"/>
    <cellStyle name="백분율 2 2 3" xfId="25247" xr:uid="{00000000-0005-0000-0000-00000A4A0000}"/>
    <cellStyle name="백분율 2 2 30" xfId="25340" xr:uid="{00000000-0005-0000-0000-00000B4A0000}"/>
    <cellStyle name="백분율 2 2 31" xfId="25225" xr:uid="{00000000-0005-0000-0000-00000C4A0000}"/>
    <cellStyle name="백분율 2 2 4" xfId="25248" xr:uid="{00000000-0005-0000-0000-00000D4A0000}"/>
    <cellStyle name="백분율 2 2 5" xfId="25249" xr:uid="{00000000-0005-0000-0000-00000E4A0000}"/>
    <cellStyle name="백분율 2 2 6" xfId="25250" xr:uid="{00000000-0005-0000-0000-00000F4A0000}"/>
    <cellStyle name="백분율 2 2 7" xfId="25251" xr:uid="{00000000-0005-0000-0000-0000104A0000}"/>
    <cellStyle name="백분율 2 2 8" xfId="25252" xr:uid="{00000000-0005-0000-0000-0000114A0000}"/>
    <cellStyle name="백분율 2 2 9" xfId="25253" xr:uid="{00000000-0005-0000-0000-0000124A0000}"/>
    <cellStyle name="백분율 2 20" xfId="25254" xr:uid="{00000000-0005-0000-0000-0000134A0000}"/>
    <cellStyle name="백분율 2 21" xfId="25255" xr:uid="{00000000-0005-0000-0000-0000144A0000}"/>
    <cellStyle name="백분율 2 22" xfId="25256" xr:uid="{00000000-0005-0000-0000-0000154A0000}"/>
    <cellStyle name="백분율 2 23" xfId="25257" xr:uid="{00000000-0005-0000-0000-0000164A0000}"/>
    <cellStyle name="백분율 2 24" xfId="25258" xr:uid="{00000000-0005-0000-0000-0000174A0000}"/>
    <cellStyle name="백분율 2 25" xfId="25259" xr:uid="{00000000-0005-0000-0000-0000184A0000}"/>
    <cellStyle name="백분율 2 26" xfId="25260" xr:uid="{00000000-0005-0000-0000-0000194A0000}"/>
    <cellStyle name="백분율 2 27" xfId="25261" xr:uid="{00000000-0005-0000-0000-00001A4A0000}"/>
    <cellStyle name="백분율 2 28" xfId="25262" xr:uid="{00000000-0005-0000-0000-00001B4A0000}"/>
    <cellStyle name="백분율 2 29" xfId="25263" xr:uid="{00000000-0005-0000-0000-00001C4A0000}"/>
    <cellStyle name="백분율 2 3" xfId="25264" xr:uid="{00000000-0005-0000-0000-00001D4A0000}"/>
    <cellStyle name="백분율 2 30" xfId="25336" xr:uid="{00000000-0005-0000-0000-00001E4A0000}"/>
    <cellStyle name="백분율 2 31" xfId="25214" xr:uid="{00000000-0005-0000-0000-00001F4A0000}"/>
    <cellStyle name="백분율 2 32" xfId="27" xr:uid="{00000000-0005-0000-0000-0000204A0000}"/>
    <cellStyle name="백분율 2 4" xfId="25265" xr:uid="{00000000-0005-0000-0000-0000214A0000}"/>
    <cellStyle name="백분율 2 5" xfId="25266" xr:uid="{00000000-0005-0000-0000-0000224A0000}"/>
    <cellStyle name="백분율 2 6" xfId="25267" xr:uid="{00000000-0005-0000-0000-0000234A0000}"/>
    <cellStyle name="백분율 2 7" xfId="25268" xr:uid="{00000000-0005-0000-0000-0000244A0000}"/>
    <cellStyle name="백분율 2 8" xfId="25269" xr:uid="{00000000-0005-0000-0000-0000254A0000}"/>
    <cellStyle name="백분율 2 9" xfId="25270" xr:uid="{00000000-0005-0000-0000-0000264A0000}"/>
    <cellStyle name="백분율 3" xfId="12" xr:uid="{00000000-0005-0000-0000-0000274A0000}"/>
    <cellStyle name="백분율 3 2" xfId="42" xr:uid="{00000000-0005-0000-0000-0000284A0000}"/>
    <cellStyle name="백분율 3 3" xfId="25335" xr:uid="{00000000-0005-0000-0000-0000294A0000}"/>
    <cellStyle name="백분율 3 4" xfId="25271" xr:uid="{00000000-0005-0000-0000-00002A4A0000}"/>
    <cellStyle name="백분율 3 5" xfId="26" xr:uid="{00000000-0005-0000-0000-00002B4A0000}"/>
    <cellStyle name="백분율 4" xfId="43" xr:uid="{00000000-0005-0000-0000-00002C4A0000}"/>
    <cellStyle name="백분율 5" xfId="37" xr:uid="{00000000-0005-0000-0000-00002D4A0000}"/>
    <cellStyle name="백분율 5 2" xfId="25339" xr:uid="{00000000-0005-0000-0000-00002E4A0000}"/>
    <cellStyle name="백분율 5 3" xfId="50560" xr:uid="{00000000-0005-0000-0000-00002F4A0000}"/>
    <cellStyle name="백분율 6" xfId="25203" xr:uid="{00000000-0005-0000-0000-0000304A0000}"/>
    <cellStyle name="백분율 6 2" xfId="50354" xr:uid="{00000000-0005-0000-0000-0000314A0000}"/>
    <cellStyle name="백분율 7" xfId="25206" xr:uid="{00000000-0005-0000-0000-0000324A0000}"/>
    <cellStyle name="백분율 7 2" xfId="50357" xr:uid="{00000000-0005-0000-0000-0000334A0000}"/>
    <cellStyle name="백분율 8" xfId="25208" xr:uid="{00000000-0005-0000-0000-0000344A0000}"/>
    <cellStyle name="백분율 8 2" xfId="50359" xr:uid="{00000000-0005-0000-0000-0000354A0000}"/>
    <cellStyle name="백분율 9" xfId="25329" xr:uid="{00000000-0005-0000-0000-0000364A0000}"/>
    <cellStyle name="보통 1" xfId="50561" xr:uid="{00000000-0005-0000-0000-0000374A0000}"/>
    <cellStyle name="보통 2" xfId="9443" xr:uid="{00000000-0005-0000-0000-0000384A0000}"/>
    <cellStyle name="보통 2 2" xfId="50562" xr:uid="{00000000-0005-0000-0000-0000394A0000}"/>
    <cellStyle name="보통 3" xfId="9444" xr:uid="{00000000-0005-0000-0000-00003A4A0000}"/>
    <cellStyle name="보통 3 2" xfId="50563" xr:uid="{00000000-0005-0000-0000-00003B4A0000}"/>
    <cellStyle name="보통 4" xfId="9445" xr:uid="{00000000-0005-0000-0000-00003C4A0000}"/>
    <cellStyle name="보통 4 2" xfId="50564" xr:uid="{00000000-0005-0000-0000-00003D4A0000}"/>
    <cellStyle name="보통 5" xfId="50565" xr:uid="{00000000-0005-0000-0000-00003E4A0000}"/>
    <cellStyle name="보통 6" xfId="50566" xr:uid="{00000000-0005-0000-0000-00003F4A0000}"/>
    <cellStyle name="보통 7" xfId="50567" xr:uid="{00000000-0005-0000-0000-0000404A0000}"/>
    <cellStyle name="설명 텍스트 1" xfId="50568" xr:uid="{00000000-0005-0000-0000-0000414A0000}"/>
    <cellStyle name="설명 텍스트 2" xfId="9446" xr:uid="{00000000-0005-0000-0000-0000424A0000}"/>
    <cellStyle name="설명 텍스트 2 2" xfId="50569" xr:uid="{00000000-0005-0000-0000-0000434A0000}"/>
    <cellStyle name="설명 텍스트 3" xfId="9447" xr:uid="{00000000-0005-0000-0000-0000444A0000}"/>
    <cellStyle name="설명 텍스트 3 2" xfId="50570" xr:uid="{00000000-0005-0000-0000-0000454A0000}"/>
    <cellStyle name="설명 텍스트 4" xfId="9448" xr:uid="{00000000-0005-0000-0000-0000464A0000}"/>
    <cellStyle name="설명 텍스트 4 2" xfId="50571" xr:uid="{00000000-0005-0000-0000-0000474A0000}"/>
    <cellStyle name="설명 텍스트 5" xfId="50572" xr:uid="{00000000-0005-0000-0000-0000484A0000}"/>
    <cellStyle name="설명 텍스트 6" xfId="50573" xr:uid="{00000000-0005-0000-0000-0000494A0000}"/>
    <cellStyle name="설명 텍스트 7" xfId="50574" xr:uid="{00000000-0005-0000-0000-00004A4A0000}"/>
    <cellStyle name="셀 확인 1" xfId="50575" xr:uid="{00000000-0005-0000-0000-00004B4A0000}"/>
    <cellStyle name="셀 확인 2" xfId="9449" xr:uid="{00000000-0005-0000-0000-00004C4A0000}"/>
    <cellStyle name="셀 확인 2 2" xfId="50576" xr:uid="{00000000-0005-0000-0000-00004D4A0000}"/>
    <cellStyle name="셀 확인 3" xfId="9450" xr:uid="{00000000-0005-0000-0000-00004E4A0000}"/>
    <cellStyle name="셀 확인 3 2" xfId="50577" xr:uid="{00000000-0005-0000-0000-00004F4A0000}"/>
    <cellStyle name="셀 확인 4" xfId="9451" xr:uid="{00000000-0005-0000-0000-0000504A0000}"/>
    <cellStyle name="셀 확인 4 2" xfId="50578" xr:uid="{00000000-0005-0000-0000-0000514A0000}"/>
    <cellStyle name="셀 확인 5" xfId="50579" xr:uid="{00000000-0005-0000-0000-0000524A0000}"/>
    <cellStyle name="셀 확인 6" xfId="50580" xr:uid="{00000000-0005-0000-0000-0000534A0000}"/>
    <cellStyle name="셀 확인 7" xfId="50581" xr:uid="{00000000-0005-0000-0000-0000544A0000}"/>
    <cellStyle name="쉼표 [0]" xfId="1" builtinId="6"/>
    <cellStyle name="쉼표 [0] 10" xfId="50685" xr:uid="{00000000-0005-0000-0000-0000564A0000}"/>
    <cellStyle name="쉼표 [0] 11" xfId="50690" xr:uid="{00000000-0005-0000-0000-0000574A0000}"/>
    <cellStyle name="쉼표 [0] 12" xfId="9" xr:uid="{00000000-0005-0000-0000-0000584A0000}"/>
    <cellStyle name="쉼표 [0] 17" xfId="50582" xr:uid="{00000000-0005-0000-0000-0000594A0000}"/>
    <cellStyle name="쉼표 [0] 18" xfId="50583" xr:uid="{00000000-0005-0000-0000-00005A4A0000}"/>
    <cellStyle name="쉼표 [0] 19" xfId="50584" xr:uid="{00000000-0005-0000-0000-00005B4A0000}"/>
    <cellStyle name="쉼표 [0] 2" xfId="5" xr:uid="{00000000-0005-0000-0000-00005C4A0000}"/>
    <cellStyle name="쉼표 [0] 2 1" xfId="50586" xr:uid="{00000000-0005-0000-0000-00005D4A0000}"/>
    <cellStyle name="쉼표 [0] 2 10" xfId="25332" xr:uid="{00000000-0005-0000-0000-00005E4A0000}"/>
    <cellStyle name="쉼표 [0] 2 11" xfId="25213" xr:uid="{00000000-0005-0000-0000-00005F4A0000}"/>
    <cellStyle name="쉼표 [0] 2 12" xfId="50585" xr:uid="{00000000-0005-0000-0000-0000604A0000}"/>
    <cellStyle name="쉼표 [0] 2 13" xfId="14" xr:uid="{00000000-0005-0000-0000-0000614A0000}"/>
    <cellStyle name="쉼표 [0] 2 2" xfId="29" xr:uid="{00000000-0005-0000-0000-0000624A0000}"/>
    <cellStyle name="쉼표 [0] 2 2 2" xfId="46" xr:uid="{00000000-0005-0000-0000-0000634A0000}"/>
    <cellStyle name="쉼표 [0] 2 2 3" xfId="50587" xr:uid="{00000000-0005-0000-0000-0000644A0000}"/>
    <cellStyle name="쉼표 [0] 2 3" xfId="9452" xr:uid="{00000000-0005-0000-0000-0000654A0000}"/>
    <cellStyle name="쉼표 [0] 2 3 2" xfId="50588" xr:uid="{00000000-0005-0000-0000-0000664A0000}"/>
    <cellStyle name="쉼표 [0] 2 4" xfId="9453" xr:uid="{00000000-0005-0000-0000-0000674A0000}"/>
    <cellStyle name="쉼표 [0] 2 4 2" xfId="50589" xr:uid="{00000000-0005-0000-0000-0000684A0000}"/>
    <cellStyle name="쉼표 [0] 2 5" xfId="9454" xr:uid="{00000000-0005-0000-0000-0000694A0000}"/>
    <cellStyle name="쉼표 [0] 2 5 2" xfId="50590" xr:uid="{00000000-0005-0000-0000-00006A4A0000}"/>
    <cellStyle name="쉼표 [0] 2 6" xfId="9455" xr:uid="{00000000-0005-0000-0000-00006B4A0000}"/>
    <cellStyle name="쉼표 [0] 2 6 2" xfId="50591" xr:uid="{00000000-0005-0000-0000-00006C4A0000}"/>
    <cellStyle name="쉼표 [0] 2 7" xfId="9456" xr:uid="{00000000-0005-0000-0000-00006D4A0000}"/>
    <cellStyle name="쉼표 [0] 2 8" xfId="9457" xr:uid="{00000000-0005-0000-0000-00006E4A0000}"/>
    <cellStyle name="쉼표 [0] 2 9" xfId="39" xr:uid="{00000000-0005-0000-0000-00006F4A0000}"/>
    <cellStyle name="쉼표 [0] 3" xfId="28" xr:uid="{00000000-0005-0000-0000-0000704A0000}"/>
    <cellStyle name="쉼표 [0] 3 2" xfId="49" xr:uid="{00000000-0005-0000-0000-0000714A0000}"/>
    <cellStyle name="쉼표 [0] 3 3" xfId="50363" xr:uid="{00000000-0005-0000-0000-0000724A0000}"/>
    <cellStyle name="쉼표 [0] 4" xfId="47" xr:uid="{00000000-0005-0000-0000-0000734A0000}"/>
    <cellStyle name="쉼표 [0] 4 2" xfId="50592" xr:uid="{00000000-0005-0000-0000-0000744A0000}"/>
    <cellStyle name="쉼표 [0] 5" xfId="9458" xr:uid="{00000000-0005-0000-0000-0000754A0000}"/>
    <cellStyle name="쉼표 [0] 6" xfId="52" xr:uid="{00000000-0005-0000-0000-0000764A0000}"/>
    <cellStyle name="쉼표 [0] 7" xfId="25205" xr:uid="{00000000-0005-0000-0000-0000774A0000}"/>
    <cellStyle name="쉼표 [0] 7 2" xfId="50356" xr:uid="{00000000-0005-0000-0000-0000784A0000}"/>
    <cellStyle name="쉼표 [0] 8" xfId="25330" xr:uid="{00000000-0005-0000-0000-0000794A0000}"/>
    <cellStyle name="쉼표 [0] 9" xfId="50682" xr:uid="{00000000-0005-0000-0000-00007A4A0000}"/>
    <cellStyle name="연결된 셀 1" xfId="50593" xr:uid="{00000000-0005-0000-0000-00007B4A0000}"/>
    <cellStyle name="연결된 셀 2" xfId="9459" xr:uid="{00000000-0005-0000-0000-00007C4A0000}"/>
    <cellStyle name="연결된 셀 2 2" xfId="50594" xr:uid="{00000000-0005-0000-0000-00007D4A0000}"/>
    <cellStyle name="연결된 셀 3" xfId="9460" xr:uid="{00000000-0005-0000-0000-00007E4A0000}"/>
    <cellStyle name="연결된 셀 3 2" xfId="50595" xr:uid="{00000000-0005-0000-0000-00007F4A0000}"/>
    <cellStyle name="연결된 셀 4" xfId="9461" xr:uid="{00000000-0005-0000-0000-0000804A0000}"/>
    <cellStyle name="연결된 셀 4 2" xfId="50596" xr:uid="{00000000-0005-0000-0000-0000814A0000}"/>
    <cellStyle name="연결된 셀 5" xfId="50597" xr:uid="{00000000-0005-0000-0000-0000824A0000}"/>
    <cellStyle name="연결된 셀 6" xfId="50598" xr:uid="{00000000-0005-0000-0000-0000834A0000}"/>
    <cellStyle name="연결된 셀 7" xfId="50599" xr:uid="{00000000-0005-0000-0000-0000844A0000}"/>
    <cellStyle name="요약 1" xfId="50600" xr:uid="{00000000-0005-0000-0000-0000854A0000}"/>
    <cellStyle name="요약 10" xfId="9462" xr:uid="{00000000-0005-0000-0000-0000864A0000}"/>
    <cellStyle name="요약 10 10" xfId="9463" xr:uid="{00000000-0005-0000-0000-0000874A0000}"/>
    <cellStyle name="요약 10 10 2" xfId="9464" xr:uid="{00000000-0005-0000-0000-0000884A0000}"/>
    <cellStyle name="요약 10 10 2 2" xfId="9465" xr:uid="{00000000-0005-0000-0000-0000894A0000}"/>
    <cellStyle name="요약 10 10 2 2 2" xfId="34659" xr:uid="{00000000-0005-0000-0000-00008A4A0000}"/>
    <cellStyle name="요약 10 10 2 3" xfId="9466" xr:uid="{00000000-0005-0000-0000-00008B4A0000}"/>
    <cellStyle name="요약 10 10 2 3 2" xfId="34660" xr:uid="{00000000-0005-0000-0000-00008C4A0000}"/>
    <cellStyle name="요약 10 10 2 4" xfId="9467" xr:uid="{00000000-0005-0000-0000-00008D4A0000}"/>
    <cellStyle name="요약 10 10 2 4 2" xfId="34661" xr:uid="{00000000-0005-0000-0000-00008E4A0000}"/>
    <cellStyle name="요약 10 10 2 5" xfId="9468" xr:uid="{00000000-0005-0000-0000-00008F4A0000}"/>
    <cellStyle name="요약 10 10 2 5 2" xfId="34662" xr:uid="{00000000-0005-0000-0000-0000904A0000}"/>
    <cellStyle name="요약 10 10 2 6" xfId="34658" xr:uid="{00000000-0005-0000-0000-0000914A0000}"/>
    <cellStyle name="요약 10 10 3" xfId="9469" xr:uid="{00000000-0005-0000-0000-0000924A0000}"/>
    <cellStyle name="요약 10 10 3 2" xfId="9470" xr:uid="{00000000-0005-0000-0000-0000934A0000}"/>
    <cellStyle name="요약 10 10 3 2 2" xfId="34664" xr:uid="{00000000-0005-0000-0000-0000944A0000}"/>
    <cellStyle name="요약 10 10 3 3" xfId="9471" xr:uid="{00000000-0005-0000-0000-0000954A0000}"/>
    <cellStyle name="요약 10 10 3 3 2" xfId="34665" xr:uid="{00000000-0005-0000-0000-0000964A0000}"/>
    <cellStyle name="요약 10 10 3 4" xfId="9472" xr:uid="{00000000-0005-0000-0000-0000974A0000}"/>
    <cellStyle name="요약 10 10 3 4 2" xfId="34666" xr:uid="{00000000-0005-0000-0000-0000984A0000}"/>
    <cellStyle name="요약 10 10 3 5" xfId="9473" xr:uid="{00000000-0005-0000-0000-0000994A0000}"/>
    <cellStyle name="요약 10 10 3 5 2" xfId="34667" xr:uid="{00000000-0005-0000-0000-00009A4A0000}"/>
    <cellStyle name="요약 10 10 3 6" xfId="34663" xr:uid="{00000000-0005-0000-0000-00009B4A0000}"/>
    <cellStyle name="요약 10 10 4" xfId="9474" xr:uid="{00000000-0005-0000-0000-00009C4A0000}"/>
    <cellStyle name="요약 10 10 4 2" xfId="34668" xr:uid="{00000000-0005-0000-0000-00009D4A0000}"/>
    <cellStyle name="요약 10 10 5" xfId="9475" xr:uid="{00000000-0005-0000-0000-00009E4A0000}"/>
    <cellStyle name="요약 10 10 5 2" xfId="34669" xr:uid="{00000000-0005-0000-0000-00009F4A0000}"/>
    <cellStyle name="요약 10 10 6" xfId="9476" xr:uid="{00000000-0005-0000-0000-0000A04A0000}"/>
    <cellStyle name="요약 10 10 6 2" xfId="34670" xr:uid="{00000000-0005-0000-0000-0000A14A0000}"/>
    <cellStyle name="요약 10 10 7" xfId="9477" xr:uid="{00000000-0005-0000-0000-0000A24A0000}"/>
    <cellStyle name="요약 10 10 7 2" xfId="34671" xr:uid="{00000000-0005-0000-0000-0000A34A0000}"/>
    <cellStyle name="요약 10 10 8" xfId="34657" xr:uid="{00000000-0005-0000-0000-0000A44A0000}"/>
    <cellStyle name="요약 10 11" xfId="9478" xr:uid="{00000000-0005-0000-0000-0000A54A0000}"/>
    <cellStyle name="요약 10 11 2" xfId="9479" xr:uid="{00000000-0005-0000-0000-0000A64A0000}"/>
    <cellStyle name="요약 10 11 2 2" xfId="34673" xr:uid="{00000000-0005-0000-0000-0000A74A0000}"/>
    <cellStyle name="요약 10 11 3" xfId="9480" xr:uid="{00000000-0005-0000-0000-0000A84A0000}"/>
    <cellStyle name="요약 10 11 3 2" xfId="34674" xr:uid="{00000000-0005-0000-0000-0000A94A0000}"/>
    <cellStyle name="요약 10 11 4" xfId="9481" xr:uid="{00000000-0005-0000-0000-0000AA4A0000}"/>
    <cellStyle name="요약 10 11 4 2" xfId="34675" xr:uid="{00000000-0005-0000-0000-0000AB4A0000}"/>
    <cellStyle name="요약 10 11 5" xfId="9482" xr:uid="{00000000-0005-0000-0000-0000AC4A0000}"/>
    <cellStyle name="요약 10 11 5 2" xfId="34676" xr:uid="{00000000-0005-0000-0000-0000AD4A0000}"/>
    <cellStyle name="요약 10 11 6" xfId="34672" xr:uid="{00000000-0005-0000-0000-0000AE4A0000}"/>
    <cellStyle name="요약 10 12" xfId="9483" xr:uid="{00000000-0005-0000-0000-0000AF4A0000}"/>
    <cellStyle name="요약 10 12 2" xfId="9484" xr:uid="{00000000-0005-0000-0000-0000B04A0000}"/>
    <cellStyle name="요약 10 12 2 2" xfId="34678" xr:uid="{00000000-0005-0000-0000-0000B14A0000}"/>
    <cellStyle name="요약 10 12 3" xfId="9485" xr:uid="{00000000-0005-0000-0000-0000B24A0000}"/>
    <cellStyle name="요약 10 12 3 2" xfId="34679" xr:uid="{00000000-0005-0000-0000-0000B34A0000}"/>
    <cellStyle name="요약 10 12 4" xfId="9486" xr:uid="{00000000-0005-0000-0000-0000B44A0000}"/>
    <cellStyle name="요약 10 12 4 2" xfId="34680" xr:uid="{00000000-0005-0000-0000-0000B54A0000}"/>
    <cellStyle name="요약 10 12 5" xfId="9487" xr:uid="{00000000-0005-0000-0000-0000B64A0000}"/>
    <cellStyle name="요약 10 12 5 2" xfId="34681" xr:uid="{00000000-0005-0000-0000-0000B74A0000}"/>
    <cellStyle name="요약 10 12 6" xfId="34677" xr:uid="{00000000-0005-0000-0000-0000B84A0000}"/>
    <cellStyle name="요약 10 13" xfId="9488" xr:uid="{00000000-0005-0000-0000-0000B94A0000}"/>
    <cellStyle name="요약 10 13 2" xfId="34682" xr:uid="{00000000-0005-0000-0000-0000BA4A0000}"/>
    <cellStyle name="요약 10 14" xfId="9489" xr:uid="{00000000-0005-0000-0000-0000BB4A0000}"/>
    <cellStyle name="요약 10 14 2" xfId="34683" xr:uid="{00000000-0005-0000-0000-0000BC4A0000}"/>
    <cellStyle name="요약 10 15" xfId="9490" xr:uid="{00000000-0005-0000-0000-0000BD4A0000}"/>
    <cellStyle name="요약 10 15 2" xfId="34684" xr:uid="{00000000-0005-0000-0000-0000BE4A0000}"/>
    <cellStyle name="요약 10 16" xfId="9491" xr:uid="{00000000-0005-0000-0000-0000BF4A0000}"/>
    <cellStyle name="요약 10 16 2" xfId="34685" xr:uid="{00000000-0005-0000-0000-0000C04A0000}"/>
    <cellStyle name="요약 10 17" xfId="34656" xr:uid="{00000000-0005-0000-0000-0000C14A0000}"/>
    <cellStyle name="요약 10 2" xfId="9492" xr:uid="{00000000-0005-0000-0000-0000C24A0000}"/>
    <cellStyle name="요약 10 2 2" xfId="9493" xr:uid="{00000000-0005-0000-0000-0000C34A0000}"/>
    <cellStyle name="요약 10 2 2 2" xfId="9494" xr:uid="{00000000-0005-0000-0000-0000C44A0000}"/>
    <cellStyle name="요약 10 2 2 2 2" xfId="9495" xr:uid="{00000000-0005-0000-0000-0000C54A0000}"/>
    <cellStyle name="요약 10 2 2 2 2 2" xfId="34689" xr:uid="{00000000-0005-0000-0000-0000C64A0000}"/>
    <cellStyle name="요약 10 2 2 2 3" xfId="9496" xr:uid="{00000000-0005-0000-0000-0000C74A0000}"/>
    <cellStyle name="요약 10 2 2 2 3 2" xfId="34690" xr:uid="{00000000-0005-0000-0000-0000C84A0000}"/>
    <cellStyle name="요약 10 2 2 2 4" xfId="9497" xr:uid="{00000000-0005-0000-0000-0000C94A0000}"/>
    <cellStyle name="요약 10 2 2 2 4 2" xfId="34691" xr:uid="{00000000-0005-0000-0000-0000CA4A0000}"/>
    <cellStyle name="요약 10 2 2 2 5" xfId="9498" xr:uid="{00000000-0005-0000-0000-0000CB4A0000}"/>
    <cellStyle name="요약 10 2 2 2 5 2" xfId="34692" xr:uid="{00000000-0005-0000-0000-0000CC4A0000}"/>
    <cellStyle name="요약 10 2 2 2 6" xfId="34688" xr:uid="{00000000-0005-0000-0000-0000CD4A0000}"/>
    <cellStyle name="요약 10 2 2 3" xfId="9499" xr:uid="{00000000-0005-0000-0000-0000CE4A0000}"/>
    <cellStyle name="요약 10 2 2 3 2" xfId="34693" xr:uid="{00000000-0005-0000-0000-0000CF4A0000}"/>
    <cellStyle name="요약 10 2 2 4" xfId="9500" xr:uid="{00000000-0005-0000-0000-0000D04A0000}"/>
    <cellStyle name="요약 10 2 2 4 2" xfId="34694" xr:uid="{00000000-0005-0000-0000-0000D14A0000}"/>
    <cellStyle name="요약 10 2 2 5" xfId="9501" xr:uid="{00000000-0005-0000-0000-0000D24A0000}"/>
    <cellStyle name="요약 10 2 2 5 2" xfId="34695" xr:uid="{00000000-0005-0000-0000-0000D34A0000}"/>
    <cellStyle name="요약 10 2 2 6" xfId="9502" xr:uid="{00000000-0005-0000-0000-0000D44A0000}"/>
    <cellStyle name="요약 10 2 2 6 2" xfId="34696" xr:uid="{00000000-0005-0000-0000-0000D54A0000}"/>
    <cellStyle name="요약 10 2 2 7" xfId="34687" xr:uid="{00000000-0005-0000-0000-0000D64A0000}"/>
    <cellStyle name="요약 10 2 3" xfId="9503" xr:uid="{00000000-0005-0000-0000-0000D74A0000}"/>
    <cellStyle name="요약 10 2 3 2" xfId="9504" xr:uid="{00000000-0005-0000-0000-0000D84A0000}"/>
    <cellStyle name="요약 10 2 3 2 2" xfId="34698" xr:uid="{00000000-0005-0000-0000-0000D94A0000}"/>
    <cellStyle name="요약 10 2 3 3" xfId="9505" xr:uid="{00000000-0005-0000-0000-0000DA4A0000}"/>
    <cellStyle name="요약 10 2 3 3 2" xfId="34699" xr:uid="{00000000-0005-0000-0000-0000DB4A0000}"/>
    <cellStyle name="요약 10 2 3 4" xfId="9506" xr:uid="{00000000-0005-0000-0000-0000DC4A0000}"/>
    <cellStyle name="요약 10 2 3 4 2" xfId="34700" xr:uid="{00000000-0005-0000-0000-0000DD4A0000}"/>
    <cellStyle name="요약 10 2 3 5" xfId="9507" xr:uid="{00000000-0005-0000-0000-0000DE4A0000}"/>
    <cellStyle name="요약 10 2 3 5 2" xfId="34701" xr:uid="{00000000-0005-0000-0000-0000DF4A0000}"/>
    <cellStyle name="요약 10 2 3 6" xfId="34697" xr:uid="{00000000-0005-0000-0000-0000E04A0000}"/>
    <cellStyle name="요약 10 2 4" xfId="9508" xr:uid="{00000000-0005-0000-0000-0000E14A0000}"/>
    <cellStyle name="요약 10 2 4 2" xfId="9509" xr:uid="{00000000-0005-0000-0000-0000E24A0000}"/>
    <cellStyle name="요약 10 2 4 2 2" xfId="34703" xr:uid="{00000000-0005-0000-0000-0000E34A0000}"/>
    <cellStyle name="요약 10 2 4 3" xfId="34702" xr:uid="{00000000-0005-0000-0000-0000E44A0000}"/>
    <cellStyle name="요약 10 2 5" xfId="9510" xr:uid="{00000000-0005-0000-0000-0000E54A0000}"/>
    <cellStyle name="요약 10 2 5 2" xfId="9511" xr:uid="{00000000-0005-0000-0000-0000E64A0000}"/>
    <cellStyle name="요약 10 2 5 2 2" xfId="34705" xr:uid="{00000000-0005-0000-0000-0000E74A0000}"/>
    <cellStyle name="요약 10 2 5 3" xfId="34704" xr:uid="{00000000-0005-0000-0000-0000E84A0000}"/>
    <cellStyle name="요약 10 2 6" xfId="9512" xr:uid="{00000000-0005-0000-0000-0000E94A0000}"/>
    <cellStyle name="요약 10 2 6 2" xfId="9513" xr:uid="{00000000-0005-0000-0000-0000EA4A0000}"/>
    <cellStyle name="요약 10 2 6 2 2" xfId="34707" xr:uid="{00000000-0005-0000-0000-0000EB4A0000}"/>
    <cellStyle name="요약 10 2 6 3" xfId="34706" xr:uid="{00000000-0005-0000-0000-0000EC4A0000}"/>
    <cellStyle name="요약 10 2 7" xfId="9514" xr:uid="{00000000-0005-0000-0000-0000ED4A0000}"/>
    <cellStyle name="요약 10 2 7 2" xfId="34708" xr:uid="{00000000-0005-0000-0000-0000EE4A0000}"/>
    <cellStyle name="요약 10 2 8" xfId="34686" xr:uid="{00000000-0005-0000-0000-0000EF4A0000}"/>
    <cellStyle name="요약 10 3" xfId="9515" xr:uid="{00000000-0005-0000-0000-0000F04A0000}"/>
    <cellStyle name="요약 10 3 2" xfId="9516" xr:uid="{00000000-0005-0000-0000-0000F14A0000}"/>
    <cellStyle name="요약 10 3 2 2" xfId="9517" xr:uid="{00000000-0005-0000-0000-0000F24A0000}"/>
    <cellStyle name="요약 10 3 2 2 2" xfId="9518" xr:uid="{00000000-0005-0000-0000-0000F34A0000}"/>
    <cellStyle name="요약 10 3 2 2 2 2" xfId="34712" xr:uid="{00000000-0005-0000-0000-0000F44A0000}"/>
    <cellStyle name="요약 10 3 2 2 3" xfId="9519" xr:uid="{00000000-0005-0000-0000-0000F54A0000}"/>
    <cellStyle name="요약 10 3 2 2 3 2" xfId="34713" xr:uid="{00000000-0005-0000-0000-0000F64A0000}"/>
    <cellStyle name="요약 10 3 2 2 4" xfId="9520" xr:uid="{00000000-0005-0000-0000-0000F74A0000}"/>
    <cellStyle name="요약 10 3 2 2 4 2" xfId="34714" xr:uid="{00000000-0005-0000-0000-0000F84A0000}"/>
    <cellStyle name="요약 10 3 2 2 5" xfId="9521" xr:uid="{00000000-0005-0000-0000-0000F94A0000}"/>
    <cellStyle name="요약 10 3 2 2 5 2" xfId="34715" xr:uid="{00000000-0005-0000-0000-0000FA4A0000}"/>
    <cellStyle name="요약 10 3 2 2 6" xfId="34711" xr:uid="{00000000-0005-0000-0000-0000FB4A0000}"/>
    <cellStyle name="요약 10 3 2 3" xfId="9522" xr:uid="{00000000-0005-0000-0000-0000FC4A0000}"/>
    <cellStyle name="요약 10 3 2 3 2" xfId="34716" xr:uid="{00000000-0005-0000-0000-0000FD4A0000}"/>
    <cellStyle name="요약 10 3 2 4" xfId="9523" xr:uid="{00000000-0005-0000-0000-0000FE4A0000}"/>
    <cellStyle name="요약 10 3 2 4 2" xfId="34717" xr:uid="{00000000-0005-0000-0000-0000FF4A0000}"/>
    <cellStyle name="요약 10 3 2 5" xfId="9524" xr:uid="{00000000-0005-0000-0000-0000004B0000}"/>
    <cellStyle name="요약 10 3 2 5 2" xfId="34718" xr:uid="{00000000-0005-0000-0000-0000014B0000}"/>
    <cellStyle name="요약 10 3 2 6" xfId="9525" xr:uid="{00000000-0005-0000-0000-0000024B0000}"/>
    <cellStyle name="요약 10 3 2 6 2" xfId="34719" xr:uid="{00000000-0005-0000-0000-0000034B0000}"/>
    <cellStyle name="요약 10 3 2 7" xfId="34710" xr:uid="{00000000-0005-0000-0000-0000044B0000}"/>
    <cellStyle name="요약 10 3 3" xfId="9526" xr:uid="{00000000-0005-0000-0000-0000054B0000}"/>
    <cellStyle name="요약 10 3 3 2" xfId="9527" xr:uid="{00000000-0005-0000-0000-0000064B0000}"/>
    <cellStyle name="요약 10 3 3 2 2" xfId="34721" xr:uid="{00000000-0005-0000-0000-0000074B0000}"/>
    <cellStyle name="요약 10 3 3 3" xfId="9528" xr:uid="{00000000-0005-0000-0000-0000084B0000}"/>
    <cellStyle name="요약 10 3 3 3 2" xfId="34722" xr:uid="{00000000-0005-0000-0000-0000094B0000}"/>
    <cellStyle name="요약 10 3 3 4" xfId="9529" xr:uid="{00000000-0005-0000-0000-00000A4B0000}"/>
    <cellStyle name="요약 10 3 3 4 2" xfId="34723" xr:uid="{00000000-0005-0000-0000-00000B4B0000}"/>
    <cellStyle name="요약 10 3 3 5" xfId="9530" xr:uid="{00000000-0005-0000-0000-00000C4B0000}"/>
    <cellStyle name="요약 10 3 3 5 2" xfId="34724" xr:uid="{00000000-0005-0000-0000-00000D4B0000}"/>
    <cellStyle name="요약 10 3 3 6" xfId="34720" xr:uid="{00000000-0005-0000-0000-00000E4B0000}"/>
    <cellStyle name="요약 10 3 4" xfId="9531" xr:uid="{00000000-0005-0000-0000-00000F4B0000}"/>
    <cellStyle name="요약 10 3 4 2" xfId="9532" xr:uid="{00000000-0005-0000-0000-0000104B0000}"/>
    <cellStyle name="요약 10 3 4 2 2" xfId="34726" xr:uid="{00000000-0005-0000-0000-0000114B0000}"/>
    <cellStyle name="요약 10 3 4 3" xfId="34725" xr:uid="{00000000-0005-0000-0000-0000124B0000}"/>
    <cellStyle name="요약 10 3 5" xfId="9533" xr:uid="{00000000-0005-0000-0000-0000134B0000}"/>
    <cellStyle name="요약 10 3 5 2" xfId="9534" xr:uid="{00000000-0005-0000-0000-0000144B0000}"/>
    <cellStyle name="요약 10 3 5 2 2" xfId="34728" xr:uid="{00000000-0005-0000-0000-0000154B0000}"/>
    <cellStyle name="요약 10 3 5 3" xfId="34727" xr:uid="{00000000-0005-0000-0000-0000164B0000}"/>
    <cellStyle name="요약 10 3 6" xfId="9535" xr:uid="{00000000-0005-0000-0000-0000174B0000}"/>
    <cellStyle name="요약 10 3 6 2" xfId="9536" xr:uid="{00000000-0005-0000-0000-0000184B0000}"/>
    <cellStyle name="요약 10 3 6 2 2" xfId="34730" xr:uid="{00000000-0005-0000-0000-0000194B0000}"/>
    <cellStyle name="요약 10 3 6 3" xfId="34729" xr:uid="{00000000-0005-0000-0000-00001A4B0000}"/>
    <cellStyle name="요약 10 3 7" xfId="9537" xr:uid="{00000000-0005-0000-0000-00001B4B0000}"/>
    <cellStyle name="요약 10 3 7 2" xfId="34731" xr:uid="{00000000-0005-0000-0000-00001C4B0000}"/>
    <cellStyle name="요약 10 3 8" xfId="34709" xr:uid="{00000000-0005-0000-0000-00001D4B0000}"/>
    <cellStyle name="요약 10 4" xfId="9538" xr:uid="{00000000-0005-0000-0000-00001E4B0000}"/>
    <cellStyle name="요약 10 4 2" xfId="9539" xr:uid="{00000000-0005-0000-0000-00001F4B0000}"/>
    <cellStyle name="요약 10 4 2 2" xfId="9540" xr:uid="{00000000-0005-0000-0000-0000204B0000}"/>
    <cellStyle name="요약 10 4 2 2 2" xfId="34734" xr:uid="{00000000-0005-0000-0000-0000214B0000}"/>
    <cellStyle name="요약 10 4 2 3" xfId="9541" xr:uid="{00000000-0005-0000-0000-0000224B0000}"/>
    <cellStyle name="요약 10 4 2 3 2" xfId="34735" xr:uid="{00000000-0005-0000-0000-0000234B0000}"/>
    <cellStyle name="요약 10 4 2 4" xfId="9542" xr:uid="{00000000-0005-0000-0000-0000244B0000}"/>
    <cellStyle name="요약 10 4 2 4 2" xfId="34736" xr:uid="{00000000-0005-0000-0000-0000254B0000}"/>
    <cellStyle name="요약 10 4 2 5" xfId="9543" xr:uid="{00000000-0005-0000-0000-0000264B0000}"/>
    <cellStyle name="요약 10 4 2 5 2" xfId="34737" xr:uid="{00000000-0005-0000-0000-0000274B0000}"/>
    <cellStyle name="요약 10 4 2 6" xfId="34733" xr:uid="{00000000-0005-0000-0000-0000284B0000}"/>
    <cellStyle name="요약 10 4 3" xfId="9544" xr:uid="{00000000-0005-0000-0000-0000294B0000}"/>
    <cellStyle name="요약 10 4 3 2" xfId="9545" xr:uid="{00000000-0005-0000-0000-00002A4B0000}"/>
    <cellStyle name="요약 10 4 3 2 2" xfId="34739" xr:uid="{00000000-0005-0000-0000-00002B4B0000}"/>
    <cellStyle name="요약 10 4 3 3" xfId="9546" xr:uid="{00000000-0005-0000-0000-00002C4B0000}"/>
    <cellStyle name="요약 10 4 3 3 2" xfId="34740" xr:uid="{00000000-0005-0000-0000-00002D4B0000}"/>
    <cellStyle name="요약 10 4 3 4" xfId="9547" xr:uid="{00000000-0005-0000-0000-00002E4B0000}"/>
    <cellStyle name="요약 10 4 3 4 2" xfId="34741" xr:uid="{00000000-0005-0000-0000-00002F4B0000}"/>
    <cellStyle name="요약 10 4 3 5" xfId="9548" xr:uid="{00000000-0005-0000-0000-0000304B0000}"/>
    <cellStyle name="요약 10 4 3 5 2" xfId="34742" xr:uid="{00000000-0005-0000-0000-0000314B0000}"/>
    <cellStyle name="요약 10 4 3 6" xfId="34738" xr:uid="{00000000-0005-0000-0000-0000324B0000}"/>
    <cellStyle name="요약 10 4 4" xfId="9549" xr:uid="{00000000-0005-0000-0000-0000334B0000}"/>
    <cellStyle name="요약 10 4 4 2" xfId="34743" xr:uid="{00000000-0005-0000-0000-0000344B0000}"/>
    <cellStyle name="요약 10 4 5" xfId="9550" xr:uid="{00000000-0005-0000-0000-0000354B0000}"/>
    <cellStyle name="요약 10 4 5 2" xfId="34744" xr:uid="{00000000-0005-0000-0000-0000364B0000}"/>
    <cellStyle name="요약 10 4 6" xfId="9551" xr:uid="{00000000-0005-0000-0000-0000374B0000}"/>
    <cellStyle name="요약 10 4 6 2" xfId="34745" xr:uid="{00000000-0005-0000-0000-0000384B0000}"/>
    <cellStyle name="요약 10 4 7" xfId="9552" xr:uid="{00000000-0005-0000-0000-0000394B0000}"/>
    <cellStyle name="요약 10 4 7 2" xfId="34746" xr:uid="{00000000-0005-0000-0000-00003A4B0000}"/>
    <cellStyle name="요약 10 4 8" xfId="34732" xr:uid="{00000000-0005-0000-0000-00003B4B0000}"/>
    <cellStyle name="요약 10 5" xfId="9553" xr:uid="{00000000-0005-0000-0000-00003C4B0000}"/>
    <cellStyle name="요약 10 5 2" xfId="9554" xr:uid="{00000000-0005-0000-0000-00003D4B0000}"/>
    <cellStyle name="요약 10 5 2 2" xfId="9555" xr:uid="{00000000-0005-0000-0000-00003E4B0000}"/>
    <cellStyle name="요약 10 5 2 2 2" xfId="34749" xr:uid="{00000000-0005-0000-0000-00003F4B0000}"/>
    <cellStyle name="요약 10 5 2 3" xfId="9556" xr:uid="{00000000-0005-0000-0000-0000404B0000}"/>
    <cellStyle name="요약 10 5 2 3 2" xfId="34750" xr:uid="{00000000-0005-0000-0000-0000414B0000}"/>
    <cellStyle name="요약 10 5 2 4" xfId="9557" xr:uid="{00000000-0005-0000-0000-0000424B0000}"/>
    <cellStyle name="요약 10 5 2 4 2" xfId="34751" xr:uid="{00000000-0005-0000-0000-0000434B0000}"/>
    <cellStyle name="요약 10 5 2 5" xfId="9558" xr:uid="{00000000-0005-0000-0000-0000444B0000}"/>
    <cellStyle name="요약 10 5 2 5 2" xfId="34752" xr:uid="{00000000-0005-0000-0000-0000454B0000}"/>
    <cellStyle name="요약 10 5 2 6" xfId="34748" xr:uid="{00000000-0005-0000-0000-0000464B0000}"/>
    <cellStyle name="요약 10 5 3" xfId="9559" xr:uid="{00000000-0005-0000-0000-0000474B0000}"/>
    <cellStyle name="요약 10 5 3 2" xfId="9560" xr:uid="{00000000-0005-0000-0000-0000484B0000}"/>
    <cellStyle name="요약 10 5 3 2 2" xfId="34754" xr:uid="{00000000-0005-0000-0000-0000494B0000}"/>
    <cellStyle name="요약 10 5 3 3" xfId="9561" xr:uid="{00000000-0005-0000-0000-00004A4B0000}"/>
    <cellStyle name="요약 10 5 3 3 2" xfId="34755" xr:uid="{00000000-0005-0000-0000-00004B4B0000}"/>
    <cellStyle name="요약 10 5 3 4" xfId="9562" xr:uid="{00000000-0005-0000-0000-00004C4B0000}"/>
    <cellStyle name="요약 10 5 3 4 2" xfId="34756" xr:uid="{00000000-0005-0000-0000-00004D4B0000}"/>
    <cellStyle name="요약 10 5 3 5" xfId="9563" xr:uid="{00000000-0005-0000-0000-00004E4B0000}"/>
    <cellStyle name="요약 10 5 3 5 2" xfId="34757" xr:uid="{00000000-0005-0000-0000-00004F4B0000}"/>
    <cellStyle name="요약 10 5 3 6" xfId="34753" xr:uid="{00000000-0005-0000-0000-0000504B0000}"/>
    <cellStyle name="요약 10 5 4" xfId="9564" xr:uid="{00000000-0005-0000-0000-0000514B0000}"/>
    <cellStyle name="요약 10 5 4 2" xfId="34758" xr:uid="{00000000-0005-0000-0000-0000524B0000}"/>
    <cellStyle name="요약 10 5 5" xfId="9565" xr:uid="{00000000-0005-0000-0000-0000534B0000}"/>
    <cellStyle name="요약 10 5 5 2" xfId="34759" xr:uid="{00000000-0005-0000-0000-0000544B0000}"/>
    <cellStyle name="요약 10 5 6" xfId="9566" xr:uid="{00000000-0005-0000-0000-0000554B0000}"/>
    <cellStyle name="요약 10 5 6 2" xfId="34760" xr:uid="{00000000-0005-0000-0000-0000564B0000}"/>
    <cellStyle name="요약 10 5 7" xfId="9567" xr:uid="{00000000-0005-0000-0000-0000574B0000}"/>
    <cellStyle name="요약 10 5 7 2" xfId="34761" xr:uid="{00000000-0005-0000-0000-0000584B0000}"/>
    <cellStyle name="요약 10 5 8" xfId="34747" xr:uid="{00000000-0005-0000-0000-0000594B0000}"/>
    <cellStyle name="요약 10 6" xfId="9568" xr:uid="{00000000-0005-0000-0000-00005A4B0000}"/>
    <cellStyle name="요약 10 6 2" xfId="9569" xr:uid="{00000000-0005-0000-0000-00005B4B0000}"/>
    <cellStyle name="요약 10 6 2 2" xfId="9570" xr:uid="{00000000-0005-0000-0000-00005C4B0000}"/>
    <cellStyle name="요약 10 6 2 2 2" xfId="34764" xr:uid="{00000000-0005-0000-0000-00005D4B0000}"/>
    <cellStyle name="요약 10 6 2 3" xfId="9571" xr:uid="{00000000-0005-0000-0000-00005E4B0000}"/>
    <cellStyle name="요약 10 6 2 3 2" xfId="34765" xr:uid="{00000000-0005-0000-0000-00005F4B0000}"/>
    <cellStyle name="요약 10 6 2 4" xfId="9572" xr:uid="{00000000-0005-0000-0000-0000604B0000}"/>
    <cellStyle name="요약 10 6 2 4 2" xfId="34766" xr:uid="{00000000-0005-0000-0000-0000614B0000}"/>
    <cellStyle name="요약 10 6 2 5" xfId="9573" xr:uid="{00000000-0005-0000-0000-0000624B0000}"/>
    <cellStyle name="요약 10 6 2 5 2" xfId="34767" xr:uid="{00000000-0005-0000-0000-0000634B0000}"/>
    <cellStyle name="요약 10 6 2 6" xfId="34763" xr:uid="{00000000-0005-0000-0000-0000644B0000}"/>
    <cellStyle name="요약 10 6 3" xfId="9574" xr:uid="{00000000-0005-0000-0000-0000654B0000}"/>
    <cellStyle name="요약 10 6 3 2" xfId="9575" xr:uid="{00000000-0005-0000-0000-0000664B0000}"/>
    <cellStyle name="요약 10 6 3 2 2" xfId="34769" xr:uid="{00000000-0005-0000-0000-0000674B0000}"/>
    <cellStyle name="요약 10 6 3 3" xfId="9576" xr:uid="{00000000-0005-0000-0000-0000684B0000}"/>
    <cellStyle name="요약 10 6 3 3 2" xfId="34770" xr:uid="{00000000-0005-0000-0000-0000694B0000}"/>
    <cellStyle name="요약 10 6 3 4" xfId="9577" xr:uid="{00000000-0005-0000-0000-00006A4B0000}"/>
    <cellStyle name="요약 10 6 3 4 2" xfId="34771" xr:uid="{00000000-0005-0000-0000-00006B4B0000}"/>
    <cellStyle name="요약 10 6 3 5" xfId="9578" xr:uid="{00000000-0005-0000-0000-00006C4B0000}"/>
    <cellStyle name="요약 10 6 3 5 2" xfId="34772" xr:uid="{00000000-0005-0000-0000-00006D4B0000}"/>
    <cellStyle name="요약 10 6 3 6" xfId="34768" xr:uid="{00000000-0005-0000-0000-00006E4B0000}"/>
    <cellStyle name="요약 10 6 4" xfId="9579" xr:uid="{00000000-0005-0000-0000-00006F4B0000}"/>
    <cellStyle name="요약 10 6 4 2" xfId="34773" xr:uid="{00000000-0005-0000-0000-0000704B0000}"/>
    <cellStyle name="요약 10 6 5" xfId="9580" xr:uid="{00000000-0005-0000-0000-0000714B0000}"/>
    <cellStyle name="요약 10 6 5 2" xfId="34774" xr:uid="{00000000-0005-0000-0000-0000724B0000}"/>
    <cellStyle name="요약 10 6 6" xfId="9581" xr:uid="{00000000-0005-0000-0000-0000734B0000}"/>
    <cellStyle name="요약 10 6 6 2" xfId="34775" xr:uid="{00000000-0005-0000-0000-0000744B0000}"/>
    <cellStyle name="요약 10 6 7" xfId="9582" xr:uid="{00000000-0005-0000-0000-0000754B0000}"/>
    <cellStyle name="요약 10 6 7 2" xfId="34776" xr:uid="{00000000-0005-0000-0000-0000764B0000}"/>
    <cellStyle name="요약 10 6 8" xfId="34762" xr:uid="{00000000-0005-0000-0000-0000774B0000}"/>
    <cellStyle name="요약 10 7" xfId="9583" xr:uid="{00000000-0005-0000-0000-0000784B0000}"/>
    <cellStyle name="요약 10 7 2" xfId="9584" xr:uid="{00000000-0005-0000-0000-0000794B0000}"/>
    <cellStyle name="요약 10 7 2 2" xfId="9585" xr:uid="{00000000-0005-0000-0000-00007A4B0000}"/>
    <cellStyle name="요약 10 7 2 2 2" xfId="34779" xr:uid="{00000000-0005-0000-0000-00007B4B0000}"/>
    <cellStyle name="요약 10 7 2 3" xfId="9586" xr:uid="{00000000-0005-0000-0000-00007C4B0000}"/>
    <cellStyle name="요약 10 7 2 3 2" xfId="34780" xr:uid="{00000000-0005-0000-0000-00007D4B0000}"/>
    <cellStyle name="요약 10 7 2 4" xfId="9587" xr:uid="{00000000-0005-0000-0000-00007E4B0000}"/>
    <cellStyle name="요약 10 7 2 4 2" xfId="34781" xr:uid="{00000000-0005-0000-0000-00007F4B0000}"/>
    <cellStyle name="요약 10 7 2 5" xfId="9588" xr:uid="{00000000-0005-0000-0000-0000804B0000}"/>
    <cellStyle name="요약 10 7 2 5 2" xfId="34782" xr:uid="{00000000-0005-0000-0000-0000814B0000}"/>
    <cellStyle name="요약 10 7 2 6" xfId="34778" xr:uid="{00000000-0005-0000-0000-0000824B0000}"/>
    <cellStyle name="요약 10 7 3" xfId="9589" xr:uid="{00000000-0005-0000-0000-0000834B0000}"/>
    <cellStyle name="요약 10 7 3 2" xfId="9590" xr:uid="{00000000-0005-0000-0000-0000844B0000}"/>
    <cellStyle name="요약 10 7 3 2 2" xfId="34784" xr:uid="{00000000-0005-0000-0000-0000854B0000}"/>
    <cellStyle name="요약 10 7 3 3" xfId="9591" xr:uid="{00000000-0005-0000-0000-0000864B0000}"/>
    <cellStyle name="요약 10 7 3 3 2" xfId="34785" xr:uid="{00000000-0005-0000-0000-0000874B0000}"/>
    <cellStyle name="요약 10 7 3 4" xfId="9592" xr:uid="{00000000-0005-0000-0000-0000884B0000}"/>
    <cellStyle name="요약 10 7 3 4 2" xfId="34786" xr:uid="{00000000-0005-0000-0000-0000894B0000}"/>
    <cellStyle name="요약 10 7 3 5" xfId="9593" xr:uid="{00000000-0005-0000-0000-00008A4B0000}"/>
    <cellStyle name="요약 10 7 3 5 2" xfId="34787" xr:uid="{00000000-0005-0000-0000-00008B4B0000}"/>
    <cellStyle name="요약 10 7 3 6" xfId="34783" xr:uid="{00000000-0005-0000-0000-00008C4B0000}"/>
    <cellStyle name="요약 10 7 4" xfId="9594" xr:uid="{00000000-0005-0000-0000-00008D4B0000}"/>
    <cellStyle name="요약 10 7 4 2" xfId="34788" xr:uid="{00000000-0005-0000-0000-00008E4B0000}"/>
    <cellStyle name="요약 10 7 5" xfId="9595" xr:uid="{00000000-0005-0000-0000-00008F4B0000}"/>
    <cellStyle name="요약 10 7 5 2" xfId="34789" xr:uid="{00000000-0005-0000-0000-0000904B0000}"/>
    <cellStyle name="요약 10 7 6" xfId="9596" xr:uid="{00000000-0005-0000-0000-0000914B0000}"/>
    <cellStyle name="요약 10 7 6 2" xfId="34790" xr:uid="{00000000-0005-0000-0000-0000924B0000}"/>
    <cellStyle name="요약 10 7 7" xfId="9597" xr:uid="{00000000-0005-0000-0000-0000934B0000}"/>
    <cellStyle name="요약 10 7 7 2" xfId="34791" xr:uid="{00000000-0005-0000-0000-0000944B0000}"/>
    <cellStyle name="요약 10 7 8" xfId="34777" xr:uid="{00000000-0005-0000-0000-0000954B0000}"/>
    <cellStyle name="요약 10 8" xfId="9598" xr:uid="{00000000-0005-0000-0000-0000964B0000}"/>
    <cellStyle name="요약 10 8 2" xfId="9599" xr:uid="{00000000-0005-0000-0000-0000974B0000}"/>
    <cellStyle name="요약 10 8 2 2" xfId="9600" xr:uid="{00000000-0005-0000-0000-0000984B0000}"/>
    <cellStyle name="요약 10 8 2 2 2" xfId="34794" xr:uid="{00000000-0005-0000-0000-0000994B0000}"/>
    <cellStyle name="요약 10 8 2 3" xfId="9601" xr:uid="{00000000-0005-0000-0000-00009A4B0000}"/>
    <cellStyle name="요약 10 8 2 3 2" xfId="34795" xr:uid="{00000000-0005-0000-0000-00009B4B0000}"/>
    <cellStyle name="요약 10 8 2 4" xfId="9602" xr:uid="{00000000-0005-0000-0000-00009C4B0000}"/>
    <cellStyle name="요약 10 8 2 4 2" xfId="34796" xr:uid="{00000000-0005-0000-0000-00009D4B0000}"/>
    <cellStyle name="요약 10 8 2 5" xfId="9603" xr:uid="{00000000-0005-0000-0000-00009E4B0000}"/>
    <cellStyle name="요약 10 8 2 5 2" xfId="34797" xr:uid="{00000000-0005-0000-0000-00009F4B0000}"/>
    <cellStyle name="요약 10 8 2 6" xfId="34793" xr:uid="{00000000-0005-0000-0000-0000A04B0000}"/>
    <cellStyle name="요약 10 8 3" xfId="9604" xr:uid="{00000000-0005-0000-0000-0000A14B0000}"/>
    <cellStyle name="요약 10 8 3 2" xfId="9605" xr:uid="{00000000-0005-0000-0000-0000A24B0000}"/>
    <cellStyle name="요약 10 8 3 2 2" xfId="34799" xr:uid="{00000000-0005-0000-0000-0000A34B0000}"/>
    <cellStyle name="요약 10 8 3 3" xfId="9606" xr:uid="{00000000-0005-0000-0000-0000A44B0000}"/>
    <cellStyle name="요약 10 8 3 3 2" xfId="34800" xr:uid="{00000000-0005-0000-0000-0000A54B0000}"/>
    <cellStyle name="요약 10 8 3 4" xfId="9607" xr:uid="{00000000-0005-0000-0000-0000A64B0000}"/>
    <cellStyle name="요약 10 8 3 4 2" xfId="34801" xr:uid="{00000000-0005-0000-0000-0000A74B0000}"/>
    <cellStyle name="요약 10 8 3 5" xfId="9608" xr:uid="{00000000-0005-0000-0000-0000A84B0000}"/>
    <cellStyle name="요약 10 8 3 5 2" xfId="34802" xr:uid="{00000000-0005-0000-0000-0000A94B0000}"/>
    <cellStyle name="요약 10 8 3 6" xfId="34798" xr:uid="{00000000-0005-0000-0000-0000AA4B0000}"/>
    <cellStyle name="요약 10 8 4" xfId="9609" xr:uid="{00000000-0005-0000-0000-0000AB4B0000}"/>
    <cellStyle name="요약 10 8 4 2" xfId="34803" xr:uid="{00000000-0005-0000-0000-0000AC4B0000}"/>
    <cellStyle name="요약 10 8 5" xfId="9610" xr:uid="{00000000-0005-0000-0000-0000AD4B0000}"/>
    <cellStyle name="요약 10 8 5 2" xfId="34804" xr:uid="{00000000-0005-0000-0000-0000AE4B0000}"/>
    <cellStyle name="요약 10 8 6" xfId="9611" xr:uid="{00000000-0005-0000-0000-0000AF4B0000}"/>
    <cellStyle name="요약 10 8 6 2" xfId="34805" xr:uid="{00000000-0005-0000-0000-0000B04B0000}"/>
    <cellStyle name="요약 10 8 7" xfId="9612" xr:uid="{00000000-0005-0000-0000-0000B14B0000}"/>
    <cellStyle name="요약 10 8 7 2" xfId="34806" xr:uid="{00000000-0005-0000-0000-0000B24B0000}"/>
    <cellStyle name="요약 10 8 8" xfId="34792" xr:uid="{00000000-0005-0000-0000-0000B34B0000}"/>
    <cellStyle name="요약 10 9" xfId="9613" xr:uid="{00000000-0005-0000-0000-0000B44B0000}"/>
    <cellStyle name="요약 10 9 2" xfId="9614" xr:uid="{00000000-0005-0000-0000-0000B54B0000}"/>
    <cellStyle name="요약 10 9 2 2" xfId="9615" xr:uid="{00000000-0005-0000-0000-0000B64B0000}"/>
    <cellStyle name="요약 10 9 2 2 2" xfId="34809" xr:uid="{00000000-0005-0000-0000-0000B74B0000}"/>
    <cellStyle name="요약 10 9 2 3" xfId="9616" xr:uid="{00000000-0005-0000-0000-0000B84B0000}"/>
    <cellStyle name="요약 10 9 2 3 2" xfId="34810" xr:uid="{00000000-0005-0000-0000-0000B94B0000}"/>
    <cellStyle name="요약 10 9 2 4" xfId="9617" xr:uid="{00000000-0005-0000-0000-0000BA4B0000}"/>
    <cellStyle name="요약 10 9 2 4 2" xfId="34811" xr:uid="{00000000-0005-0000-0000-0000BB4B0000}"/>
    <cellStyle name="요약 10 9 2 5" xfId="9618" xr:uid="{00000000-0005-0000-0000-0000BC4B0000}"/>
    <cellStyle name="요약 10 9 2 5 2" xfId="34812" xr:uid="{00000000-0005-0000-0000-0000BD4B0000}"/>
    <cellStyle name="요약 10 9 2 6" xfId="34808" xr:uid="{00000000-0005-0000-0000-0000BE4B0000}"/>
    <cellStyle name="요약 10 9 3" xfId="9619" xr:uid="{00000000-0005-0000-0000-0000BF4B0000}"/>
    <cellStyle name="요약 10 9 3 2" xfId="9620" xr:uid="{00000000-0005-0000-0000-0000C04B0000}"/>
    <cellStyle name="요약 10 9 3 2 2" xfId="34814" xr:uid="{00000000-0005-0000-0000-0000C14B0000}"/>
    <cellStyle name="요약 10 9 3 3" xfId="9621" xr:uid="{00000000-0005-0000-0000-0000C24B0000}"/>
    <cellStyle name="요약 10 9 3 3 2" xfId="34815" xr:uid="{00000000-0005-0000-0000-0000C34B0000}"/>
    <cellStyle name="요약 10 9 3 4" xfId="9622" xr:uid="{00000000-0005-0000-0000-0000C44B0000}"/>
    <cellStyle name="요약 10 9 3 4 2" xfId="34816" xr:uid="{00000000-0005-0000-0000-0000C54B0000}"/>
    <cellStyle name="요약 10 9 3 5" xfId="9623" xr:uid="{00000000-0005-0000-0000-0000C64B0000}"/>
    <cellStyle name="요약 10 9 3 5 2" xfId="34817" xr:uid="{00000000-0005-0000-0000-0000C74B0000}"/>
    <cellStyle name="요약 10 9 3 6" xfId="34813" xr:uid="{00000000-0005-0000-0000-0000C84B0000}"/>
    <cellStyle name="요약 10 9 4" xfId="9624" xr:uid="{00000000-0005-0000-0000-0000C94B0000}"/>
    <cellStyle name="요약 10 9 4 2" xfId="34818" xr:uid="{00000000-0005-0000-0000-0000CA4B0000}"/>
    <cellStyle name="요약 10 9 5" xfId="9625" xr:uid="{00000000-0005-0000-0000-0000CB4B0000}"/>
    <cellStyle name="요약 10 9 5 2" xfId="34819" xr:uid="{00000000-0005-0000-0000-0000CC4B0000}"/>
    <cellStyle name="요약 10 9 6" xfId="9626" xr:uid="{00000000-0005-0000-0000-0000CD4B0000}"/>
    <cellStyle name="요약 10 9 6 2" xfId="34820" xr:uid="{00000000-0005-0000-0000-0000CE4B0000}"/>
    <cellStyle name="요약 10 9 7" xfId="9627" xr:uid="{00000000-0005-0000-0000-0000CF4B0000}"/>
    <cellStyle name="요약 10 9 7 2" xfId="34821" xr:uid="{00000000-0005-0000-0000-0000D04B0000}"/>
    <cellStyle name="요약 10 9 8" xfId="34807" xr:uid="{00000000-0005-0000-0000-0000D14B0000}"/>
    <cellStyle name="요약 11" xfId="9628" xr:uid="{00000000-0005-0000-0000-0000D24B0000}"/>
    <cellStyle name="요약 11 10" xfId="9629" xr:uid="{00000000-0005-0000-0000-0000D34B0000}"/>
    <cellStyle name="요약 11 10 2" xfId="9630" xr:uid="{00000000-0005-0000-0000-0000D44B0000}"/>
    <cellStyle name="요약 11 10 2 2" xfId="9631" xr:uid="{00000000-0005-0000-0000-0000D54B0000}"/>
    <cellStyle name="요약 11 10 2 2 2" xfId="34825" xr:uid="{00000000-0005-0000-0000-0000D64B0000}"/>
    <cellStyle name="요약 11 10 2 3" xfId="9632" xr:uid="{00000000-0005-0000-0000-0000D74B0000}"/>
    <cellStyle name="요약 11 10 2 3 2" xfId="34826" xr:uid="{00000000-0005-0000-0000-0000D84B0000}"/>
    <cellStyle name="요약 11 10 2 4" xfId="9633" xr:uid="{00000000-0005-0000-0000-0000D94B0000}"/>
    <cellStyle name="요약 11 10 2 4 2" xfId="34827" xr:uid="{00000000-0005-0000-0000-0000DA4B0000}"/>
    <cellStyle name="요약 11 10 2 5" xfId="9634" xr:uid="{00000000-0005-0000-0000-0000DB4B0000}"/>
    <cellStyle name="요약 11 10 2 5 2" xfId="34828" xr:uid="{00000000-0005-0000-0000-0000DC4B0000}"/>
    <cellStyle name="요약 11 10 2 6" xfId="34824" xr:uid="{00000000-0005-0000-0000-0000DD4B0000}"/>
    <cellStyle name="요약 11 10 3" xfId="9635" xr:uid="{00000000-0005-0000-0000-0000DE4B0000}"/>
    <cellStyle name="요약 11 10 3 2" xfId="34829" xr:uid="{00000000-0005-0000-0000-0000DF4B0000}"/>
    <cellStyle name="요약 11 10 4" xfId="9636" xr:uid="{00000000-0005-0000-0000-0000E04B0000}"/>
    <cellStyle name="요약 11 10 4 2" xfId="34830" xr:uid="{00000000-0005-0000-0000-0000E14B0000}"/>
    <cellStyle name="요약 11 10 5" xfId="9637" xr:uid="{00000000-0005-0000-0000-0000E24B0000}"/>
    <cellStyle name="요약 11 10 5 2" xfId="34831" xr:uid="{00000000-0005-0000-0000-0000E34B0000}"/>
    <cellStyle name="요약 11 10 6" xfId="9638" xr:uid="{00000000-0005-0000-0000-0000E44B0000}"/>
    <cellStyle name="요약 11 10 6 2" xfId="34832" xr:uid="{00000000-0005-0000-0000-0000E54B0000}"/>
    <cellStyle name="요약 11 10 7" xfId="34823" xr:uid="{00000000-0005-0000-0000-0000E64B0000}"/>
    <cellStyle name="요약 11 11" xfId="9639" xr:uid="{00000000-0005-0000-0000-0000E74B0000}"/>
    <cellStyle name="요약 11 11 2" xfId="9640" xr:uid="{00000000-0005-0000-0000-0000E84B0000}"/>
    <cellStyle name="요약 11 11 2 2" xfId="34834" xr:uid="{00000000-0005-0000-0000-0000E94B0000}"/>
    <cellStyle name="요약 11 11 3" xfId="9641" xr:uid="{00000000-0005-0000-0000-0000EA4B0000}"/>
    <cellStyle name="요약 11 11 3 2" xfId="34835" xr:uid="{00000000-0005-0000-0000-0000EB4B0000}"/>
    <cellStyle name="요약 11 11 4" xfId="9642" xr:uid="{00000000-0005-0000-0000-0000EC4B0000}"/>
    <cellStyle name="요약 11 11 4 2" xfId="34836" xr:uid="{00000000-0005-0000-0000-0000ED4B0000}"/>
    <cellStyle name="요약 11 11 5" xfId="9643" xr:uid="{00000000-0005-0000-0000-0000EE4B0000}"/>
    <cellStyle name="요약 11 11 5 2" xfId="34837" xr:uid="{00000000-0005-0000-0000-0000EF4B0000}"/>
    <cellStyle name="요약 11 11 6" xfId="34833" xr:uid="{00000000-0005-0000-0000-0000F04B0000}"/>
    <cellStyle name="요약 11 12" xfId="9644" xr:uid="{00000000-0005-0000-0000-0000F14B0000}"/>
    <cellStyle name="요약 11 12 2" xfId="9645" xr:uid="{00000000-0005-0000-0000-0000F24B0000}"/>
    <cellStyle name="요약 11 12 2 2" xfId="34839" xr:uid="{00000000-0005-0000-0000-0000F34B0000}"/>
    <cellStyle name="요약 11 12 3" xfId="34838" xr:uid="{00000000-0005-0000-0000-0000F44B0000}"/>
    <cellStyle name="요약 11 13" xfId="9646" xr:uid="{00000000-0005-0000-0000-0000F54B0000}"/>
    <cellStyle name="요약 11 13 2" xfId="34840" xr:uid="{00000000-0005-0000-0000-0000F64B0000}"/>
    <cellStyle name="요약 11 14" xfId="9647" xr:uid="{00000000-0005-0000-0000-0000F74B0000}"/>
    <cellStyle name="요약 11 14 2" xfId="34841" xr:uid="{00000000-0005-0000-0000-0000F84B0000}"/>
    <cellStyle name="요약 11 15" xfId="9648" xr:uid="{00000000-0005-0000-0000-0000F94B0000}"/>
    <cellStyle name="요약 11 15 2" xfId="34842" xr:uid="{00000000-0005-0000-0000-0000FA4B0000}"/>
    <cellStyle name="요약 11 16" xfId="9649" xr:uid="{00000000-0005-0000-0000-0000FB4B0000}"/>
    <cellStyle name="요약 11 16 2" xfId="34843" xr:uid="{00000000-0005-0000-0000-0000FC4B0000}"/>
    <cellStyle name="요약 11 17" xfId="9650" xr:uid="{00000000-0005-0000-0000-0000FD4B0000}"/>
    <cellStyle name="요약 11 17 2" xfId="34844" xr:uid="{00000000-0005-0000-0000-0000FE4B0000}"/>
    <cellStyle name="요약 11 18" xfId="34822" xr:uid="{00000000-0005-0000-0000-0000FF4B0000}"/>
    <cellStyle name="요약 11 2" xfId="9651" xr:uid="{00000000-0005-0000-0000-0000004C0000}"/>
    <cellStyle name="요약 11 2 2" xfId="9652" xr:uid="{00000000-0005-0000-0000-0000014C0000}"/>
    <cellStyle name="요약 11 2 2 2" xfId="9653" xr:uid="{00000000-0005-0000-0000-0000024C0000}"/>
    <cellStyle name="요약 11 2 2 2 2" xfId="9654" xr:uid="{00000000-0005-0000-0000-0000034C0000}"/>
    <cellStyle name="요약 11 2 2 2 2 2" xfId="34848" xr:uid="{00000000-0005-0000-0000-0000044C0000}"/>
    <cellStyle name="요약 11 2 2 2 3" xfId="9655" xr:uid="{00000000-0005-0000-0000-0000054C0000}"/>
    <cellStyle name="요약 11 2 2 2 3 2" xfId="34849" xr:uid="{00000000-0005-0000-0000-0000064C0000}"/>
    <cellStyle name="요약 11 2 2 2 4" xfId="9656" xr:uid="{00000000-0005-0000-0000-0000074C0000}"/>
    <cellStyle name="요약 11 2 2 2 4 2" xfId="34850" xr:uid="{00000000-0005-0000-0000-0000084C0000}"/>
    <cellStyle name="요약 11 2 2 2 5" xfId="9657" xr:uid="{00000000-0005-0000-0000-0000094C0000}"/>
    <cellStyle name="요약 11 2 2 2 5 2" xfId="34851" xr:uid="{00000000-0005-0000-0000-00000A4C0000}"/>
    <cellStyle name="요약 11 2 2 2 6" xfId="34847" xr:uid="{00000000-0005-0000-0000-00000B4C0000}"/>
    <cellStyle name="요약 11 2 2 3" xfId="9658" xr:uid="{00000000-0005-0000-0000-00000C4C0000}"/>
    <cellStyle name="요약 11 2 2 3 2" xfId="34852" xr:uid="{00000000-0005-0000-0000-00000D4C0000}"/>
    <cellStyle name="요약 11 2 2 4" xfId="9659" xr:uid="{00000000-0005-0000-0000-00000E4C0000}"/>
    <cellStyle name="요약 11 2 2 4 2" xfId="34853" xr:uid="{00000000-0005-0000-0000-00000F4C0000}"/>
    <cellStyle name="요약 11 2 2 5" xfId="9660" xr:uid="{00000000-0005-0000-0000-0000104C0000}"/>
    <cellStyle name="요약 11 2 2 5 2" xfId="34854" xr:uid="{00000000-0005-0000-0000-0000114C0000}"/>
    <cellStyle name="요약 11 2 2 6" xfId="9661" xr:uid="{00000000-0005-0000-0000-0000124C0000}"/>
    <cellStyle name="요약 11 2 2 6 2" xfId="34855" xr:uid="{00000000-0005-0000-0000-0000134C0000}"/>
    <cellStyle name="요약 11 2 2 7" xfId="34846" xr:uid="{00000000-0005-0000-0000-0000144C0000}"/>
    <cellStyle name="요약 11 2 3" xfId="9662" xr:uid="{00000000-0005-0000-0000-0000154C0000}"/>
    <cellStyle name="요약 11 2 3 2" xfId="9663" xr:uid="{00000000-0005-0000-0000-0000164C0000}"/>
    <cellStyle name="요약 11 2 3 2 2" xfId="34857" xr:uid="{00000000-0005-0000-0000-0000174C0000}"/>
    <cellStyle name="요약 11 2 3 3" xfId="9664" xr:uid="{00000000-0005-0000-0000-0000184C0000}"/>
    <cellStyle name="요약 11 2 3 3 2" xfId="34858" xr:uid="{00000000-0005-0000-0000-0000194C0000}"/>
    <cellStyle name="요약 11 2 3 4" xfId="9665" xr:uid="{00000000-0005-0000-0000-00001A4C0000}"/>
    <cellStyle name="요약 11 2 3 4 2" xfId="34859" xr:uid="{00000000-0005-0000-0000-00001B4C0000}"/>
    <cellStyle name="요약 11 2 3 5" xfId="9666" xr:uid="{00000000-0005-0000-0000-00001C4C0000}"/>
    <cellStyle name="요약 11 2 3 5 2" xfId="34860" xr:uid="{00000000-0005-0000-0000-00001D4C0000}"/>
    <cellStyle name="요약 11 2 3 6" xfId="34856" xr:uid="{00000000-0005-0000-0000-00001E4C0000}"/>
    <cellStyle name="요약 11 2 4" xfId="9667" xr:uid="{00000000-0005-0000-0000-00001F4C0000}"/>
    <cellStyle name="요약 11 2 4 2" xfId="9668" xr:uid="{00000000-0005-0000-0000-0000204C0000}"/>
    <cellStyle name="요약 11 2 4 2 2" xfId="34862" xr:uid="{00000000-0005-0000-0000-0000214C0000}"/>
    <cellStyle name="요약 11 2 4 3" xfId="34861" xr:uid="{00000000-0005-0000-0000-0000224C0000}"/>
    <cellStyle name="요약 11 2 5" xfId="9669" xr:uid="{00000000-0005-0000-0000-0000234C0000}"/>
    <cellStyle name="요약 11 2 5 2" xfId="9670" xr:uid="{00000000-0005-0000-0000-0000244C0000}"/>
    <cellStyle name="요약 11 2 5 2 2" xfId="34864" xr:uid="{00000000-0005-0000-0000-0000254C0000}"/>
    <cellStyle name="요약 11 2 5 3" xfId="34863" xr:uid="{00000000-0005-0000-0000-0000264C0000}"/>
    <cellStyle name="요약 11 2 6" xfId="9671" xr:uid="{00000000-0005-0000-0000-0000274C0000}"/>
    <cellStyle name="요약 11 2 6 2" xfId="9672" xr:uid="{00000000-0005-0000-0000-0000284C0000}"/>
    <cellStyle name="요약 11 2 6 2 2" xfId="34866" xr:uid="{00000000-0005-0000-0000-0000294C0000}"/>
    <cellStyle name="요약 11 2 6 3" xfId="34865" xr:uid="{00000000-0005-0000-0000-00002A4C0000}"/>
    <cellStyle name="요약 11 2 7" xfId="9673" xr:uid="{00000000-0005-0000-0000-00002B4C0000}"/>
    <cellStyle name="요약 11 2 7 2" xfId="34867" xr:uid="{00000000-0005-0000-0000-00002C4C0000}"/>
    <cellStyle name="요약 11 2 8" xfId="34845" xr:uid="{00000000-0005-0000-0000-00002D4C0000}"/>
    <cellStyle name="요약 11 3" xfId="9674" xr:uid="{00000000-0005-0000-0000-00002E4C0000}"/>
    <cellStyle name="요약 11 3 2" xfId="9675" xr:uid="{00000000-0005-0000-0000-00002F4C0000}"/>
    <cellStyle name="요약 11 3 2 2" xfId="9676" xr:uid="{00000000-0005-0000-0000-0000304C0000}"/>
    <cellStyle name="요약 11 3 2 2 2" xfId="9677" xr:uid="{00000000-0005-0000-0000-0000314C0000}"/>
    <cellStyle name="요약 11 3 2 2 2 2" xfId="34871" xr:uid="{00000000-0005-0000-0000-0000324C0000}"/>
    <cellStyle name="요약 11 3 2 2 3" xfId="9678" xr:uid="{00000000-0005-0000-0000-0000334C0000}"/>
    <cellStyle name="요약 11 3 2 2 3 2" xfId="34872" xr:uid="{00000000-0005-0000-0000-0000344C0000}"/>
    <cellStyle name="요약 11 3 2 2 4" xfId="9679" xr:uid="{00000000-0005-0000-0000-0000354C0000}"/>
    <cellStyle name="요약 11 3 2 2 4 2" xfId="34873" xr:uid="{00000000-0005-0000-0000-0000364C0000}"/>
    <cellStyle name="요약 11 3 2 2 5" xfId="9680" xr:uid="{00000000-0005-0000-0000-0000374C0000}"/>
    <cellStyle name="요약 11 3 2 2 5 2" xfId="34874" xr:uid="{00000000-0005-0000-0000-0000384C0000}"/>
    <cellStyle name="요약 11 3 2 2 6" xfId="34870" xr:uid="{00000000-0005-0000-0000-0000394C0000}"/>
    <cellStyle name="요약 11 3 2 3" xfId="9681" xr:uid="{00000000-0005-0000-0000-00003A4C0000}"/>
    <cellStyle name="요약 11 3 2 3 2" xfId="34875" xr:uid="{00000000-0005-0000-0000-00003B4C0000}"/>
    <cellStyle name="요약 11 3 2 4" xfId="9682" xr:uid="{00000000-0005-0000-0000-00003C4C0000}"/>
    <cellStyle name="요약 11 3 2 4 2" xfId="34876" xr:uid="{00000000-0005-0000-0000-00003D4C0000}"/>
    <cellStyle name="요약 11 3 2 5" xfId="9683" xr:uid="{00000000-0005-0000-0000-00003E4C0000}"/>
    <cellStyle name="요약 11 3 2 5 2" xfId="34877" xr:uid="{00000000-0005-0000-0000-00003F4C0000}"/>
    <cellStyle name="요약 11 3 2 6" xfId="9684" xr:uid="{00000000-0005-0000-0000-0000404C0000}"/>
    <cellStyle name="요약 11 3 2 6 2" xfId="34878" xr:uid="{00000000-0005-0000-0000-0000414C0000}"/>
    <cellStyle name="요약 11 3 2 7" xfId="34869" xr:uid="{00000000-0005-0000-0000-0000424C0000}"/>
    <cellStyle name="요약 11 3 3" xfId="9685" xr:uid="{00000000-0005-0000-0000-0000434C0000}"/>
    <cellStyle name="요약 11 3 3 2" xfId="9686" xr:uid="{00000000-0005-0000-0000-0000444C0000}"/>
    <cellStyle name="요약 11 3 3 2 2" xfId="34880" xr:uid="{00000000-0005-0000-0000-0000454C0000}"/>
    <cellStyle name="요약 11 3 3 3" xfId="9687" xr:uid="{00000000-0005-0000-0000-0000464C0000}"/>
    <cellStyle name="요약 11 3 3 3 2" xfId="34881" xr:uid="{00000000-0005-0000-0000-0000474C0000}"/>
    <cellStyle name="요약 11 3 3 4" xfId="9688" xr:uid="{00000000-0005-0000-0000-0000484C0000}"/>
    <cellStyle name="요약 11 3 3 4 2" xfId="34882" xr:uid="{00000000-0005-0000-0000-0000494C0000}"/>
    <cellStyle name="요약 11 3 3 5" xfId="9689" xr:uid="{00000000-0005-0000-0000-00004A4C0000}"/>
    <cellStyle name="요약 11 3 3 5 2" xfId="34883" xr:uid="{00000000-0005-0000-0000-00004B4C0000}"/>
    <cellStyle name="요약 11 3 3 6" xfId="34879" xr:uid="{00000000-0005-0000-0000-00004C4C0000}"/>
    <cellStyle name="요약 11 3 4" xfId="9690" xr:uid="{00000000-0005-0000-0000-00004D4C0000}"/>
    <cellStyle name="요약 11 3 4 2" xfId="9691" xr:uid="{00000000-0005-0000-0000-00004E4C0000}"/>
    <cellStyle name="요약 11 3 4 2 2" xfId="34885" xr:uid="{00000000-0005-0000-0000-00004F4C0000}"/>
    <cellStyle name="요약 11 3 4 3" xfId="34884" xr:uid="{00000000-0005-0000-0000-0000504C0000}"/>
    <cellStyle name="요약 11 3 5" xfId="9692" xr:uid="{00000000-0005-0000-0000-0000514C0000}"/>
    <cellStyle name="요약 11 3 5 2" xfId="9693" xr:uid="{00000000-0005-0000-0000-0000524C0000}"/>
    <cellStyle name="요약 11 3 5 2 2" xfId="34887" xr:uid="{00000000-0005-0000-0000-0000534C0000}"/>
    <cellStyle name="요약 11 3 5 3" xfId="34886" xr:uid="{00000000-0005-0000-0000-0000544C0000}"/>
    <cellStyle name="요약 11 3 6" xfId="9694" xr:uid="{00000000-0005-0000-0000-0000554C0000}"/>
    <cellStyle name="요약 11 3 6 2" xfId="9695" xr:uid="{00000000-0005-0000-0000-0000564C0000}"/>
    <cellStyle name="요약 11 3 6 2 2" xfId="34889" xr:uid="{00000000-0005-0000-0000-0000574C0000}"/>
    <cellStyle name="요약 11 3 6 3" xfId="34888" xr:uid="{00000000-0005-0000-0000-0000584C0000}"/>
    <cellStyle name="요약 11 3 7" xfId="9696" xr:uid="{00000000-0005-0000-0000-0000594C0000}"/>
    <cellStyle name="요약 11 3 7 2" xfId="34890" xr:uid="{00000000-0005-0000-0000-00005A4C0000}"/>
    <cellStyle name="요약 11 3 8" xfId="34868" xr:uid="{00000000-0005-0000-0000-00005B4C0000}"/>
    <cellStyle name="요약 11 4" xfId="9697" xr:uid="{00000000-0005-0000-0000-00005C4C0000}"/>
    <cellStyle name="요약 11 4 2" xfId="9698" xr:uid="{00000000-0005-0000-0000-00005D4C0000}"/>
    <cellStyle name="요약 11 4 2 2" xfId="9699" xr:uid="{00000000-0005-0000-0000-00005E4C0000}"/>
    <cellStyle name="요약 11 4 2 2 2" xfId="34893" xr:uid="{00000000-0005-0000-0000-00005F4C0000}"/>
    <cellStyle name="요약 11 4 2 3" xfId="9700" xr:uid="{00000000-0005-0000-0000-0000604C0000}"/>
    <cellStyle name="요약 11 4 2 3 2" xfId="34894" xr:uid="{00000000-0005-0000-0000-0000614C0000}"/>
    <cellStyle name="요약 11 4 2 4" xfId="9701" xr:uid="{00000000-0005-0000-0000-0000624C0000}"/>
    <cellStyle name="요약 11 4 2 4 2" xfId="34895" xr:uid="{00000000-0005-0000-0000-0000634C0000}"/>
    <cellStyle name="요약 11 4 2 5" xfId="9702" xr:uid="{00000000-0005-0000-0000-0000644C0000}"/>
    <cellStyle name="요약 11 4 2 5 2" xfId="34896" xr:uid="{00000000-0005-0000-0000-0000654C0000}"/>
    <cellStyle name="요약 11 4 2 6" xfId="34892" xr:uid="{00000000-0005-0000-0000-0000664C0000}"/>
    <cellStyle name="요약 11 4 3" xfId="9703" xr:uid="{00000000-0005-0000-0000-0000674C0000}"/>
    <cellStyle name="요약 11 4 3 2" xfId="34897" xr:uid="{00000000-0005-0000-0000-0000684C0000}"/>
    <cellStyle name="요약 11 4 4" xfId="9704" xr:uid="{00000000-0005-0000-0000-0000694C0000}"/>
    <cellStyle name="요약 11 4 4 2" xfId="34898" xr:uid="{00000000-0005-0000-0000-00006A4C0000}"/>
    <cellStyle name="요약 11 4 5" xfId="9705" xr:uid="{00000000-0005-0000-0000-00006B4C0000}"/>
    <cellStyle name="요약 11 4 5 2" xfId="34899" xr:uid="{00000000-0005-0000-0000-00006C4C0000}"/>
    <cellStyle name="요약 11 4 6" xfId="9706" xr:uid="{00000000-0005-0000-0000-00006D4C0000}"/>
    <cellStyle name="요약 11 4 6 2" xfId="34900" xr:uid="{00000000-0005-0000-0000-00006E4C0000}"/>
    <cellStyle name="요약 11 4 7" xfId="34891" xr:uid="{00000000-0005-0000-0000-00006F4C0000}"/>
    <cellStyle name="요약 11 5" xfId="9707" xr:uid="{00000000-0005-0000-0000-0000704C0000}"/>
    <cellStyle name="요약 11 5 2" xfId="9708" xr:uid="{00000000-0005-0000-0000-0000714C0000}"/>
    <cellStyle name="요약 11 5 2 2" xfId="9709" xr:uid="{00000000-0005-0000-0000-0000724C0000}"/>
    <cellStyle name="요약 11 5 2 2 2" xfId="34903" xr:uid="{00000000-0005-0000-0000-0000734C0000}"/>
    <cellStyle name="요약 11 5 2 3" xfId="9710" xr:uid="{00000000-0005-0000-0000-0000744C0000}"/>
    <cellStyle name="요약 11 5 2 3 2" xfId="34904" xr:uid="{00000000-0005-0000-0000-0000754C0000}"/>
    <cellStyle name="요약 11 5 2 4" xfId="9711" xr:uid="{00000000-0005-0000-0000-0000764C0000}"/>
    <cellStyle name="요약 11 5 2 4 2" xfId="34905" xr:uid="{00000000-0005-0000-0000-0000774C0000}"/>
    <cellStyle name="요약 11 5 2 5" xfId="9712" xr:uid="{00000000-0005-0000-0000-0000784C0000}"/>
    <cellStyle name="요약 11 5 2 5 2" xfId="34906" xr:uid="{00000000-0005-0000-0000-0000794C0000}"/>
    <cellStyle name="요약 11 5 2 6" xfId="34902" xr:uid="{00000000-0005-0000-0000-00007A4C0000}"/>
    <cellStyle name="요약 11 5 3" xfId="9713" xr:uid="{00000000-0005-0000-0000-00007B4C0000}"/>
    <cellStyle name="요약 11 5 3 2" xfId="34907" xr:uid="{00000000-0005-0000-0000-00007C4C0000}"/>
    <cellStyle name="요약 11 5 4" xfId="9714" xr:uid="{00000000-0005-0000-0000-00007D4C0000}"/>
    <cellStyle name="요약 11 5 4 2" xfId="34908" xr:uid="{00000000-0005-0000-0000-00007E4C0000}"/>
    <cellStyle name="요약 11 5 5" xfId="9715" xr:uid="{00000000-0005-0000-0000-00007F4C0000}"/>
    <cellStyle name="요약 11 5 5 2" xfId="34909" xr:uid="{00000000-0005-0000-0000-0000804C0000}"/>
    <cellStyle name="요약 11 5 6" xfId="9716" xr:uid="{00000000-0005-0000-0000-0000814C0000}"/>
    <cellStyle name="요약 11 5 6 2" xfId="34910" xr:uid="{00000000-0005-0000-0000-0000824C0000}"/>
    <cellStyle name="요약 11 5 7" xfId="34901" xr:uid="{00000000-0005-0000-0000-0000834C0000}"/>
    <cellStyle name="요약 11 6" xfId="9717" xr:uid="{00000000-0005-0000-0000-0000844C0000}"/>
    <cellStyle name="요약 11 6 2" xfId="9718" xr:uid="{00000000-0005-0000-0000-0000854C0000}"/>
    <cellStyle name="요약 11 6 2 2" xfId="9719" xr:uid="{00000000-0005-0000-0000-0000864C0000}"/>
    <cellStyle name="요약 11 6 2 2 2" xfId="34913" xr:uid="{00000000-0005-0000-0000-0000874C0000}"/>
    <cellStyle name="요약 11 6 2 3" xfId="9720" xr:uid="{00000000-0005-0000-0000-0000884C0000}"/>
    <cellStyle name="요약 11 6 2 3 2" xfId="34914" xr:uid="{00000000-0005-0000-0000-0000894C0000}"/>
    <cellStyle name="요약 11 6 2 4" xfId="9721" xr:uid="{00000000-0005-0000-0000-00008A4C0000}"/>
    <cellStyle name="요약 11 6 2 4 2" xfId="34915" xr:uid="{00000000-0005-0000-0000-00008B4C0000}"/>
    <cellStyle name="요약 11 6 2 5" xfId="9722" xr:uid="{00000000-0005-0000-0000-00008C4C0000}"/>
    <cellStyle name="요약 11 6 2 5 2" xfId="34916" xr:uid="{00000000-0005-0000-0000-00008D4C0000}"/>
    <cellStyle name="요약 11 6 2 6" xfId="34912" xr:uid="{00000000-0005-0000-0000-00008E4C0000}"/>
    <cellStyle name="요약 11 6 3" xfId="9723" xr:uid="{00000000-0005-0000-0000-00008F4C0000}"/>
    <cellStyle name="요약 11 6 3 2" xfId="34917" xr:uid="{00000000-0005-0000-0000-0000904C0000}"/>
    <cellStyle name="요약 11 6 4" xfId="9724" xr:uid="{00000000-0005-0000-0000-0000914C0000}"/>
    <cellStyle name="요약 11 6 4 2" xfId="34918" xr:uid="{00000000-0005-0000-0000-0000924C0000}"/>
    <cellStyle name="요약 11 6 5" xfId="9725" xr:uid="{00000000-0005-0000-0000-0000934C0000}"/>
    <cellStyle name="요약 11 6 5 2" xfId="34919" xr:uid="{00000000-0005-0000-0000-0000944C0000}"/>
    <cellStyle name="요약 11 6 6" xfId="9726" xr:uid="{00000000-0005-0000-0000-0000954C0000}"/>
    <cellStyle name="요약 11 6 6 2" xfId="34920" xr:uid="{00000000-0005-0000-0000-0000964C0000}"/>
    <cellStyle name="요약 11 6 7" xfId="34911" xr:uid="{00000000-0005-0000-0000-0000974C0000}"/>
    <cellStyle name="요약 11 7" xfId="9727" xr:uid="{00000000-0005-0000-0000-0000984C0000}"/>
    <cellStyle name="요약 11 7 2" xfId="9728" xr:uid="{00000000-0005-0000-0000-0000994C0000}"/>
    <cellStyle name="요약 11 7 2 2" xfId="9729" xr:uid="{00000000-0005-0000-0000-00009A4C0000}"/>
    <cellStyle name="요약 11 7 2 2 2" xfId="34923" xr:uid="{00000000-0005-0000-0000-00009B4C0000}"/>
    <cellStyle name="요약 11 7 2 3" xfId="9730" xr:uid="{00000000-0005-0000-0000-00009C4C0000}"/>
    <cellStyle name="요약 11 7 2 3 2" xfId="34924" xr:uid="{00000000-0005-0000-0000-00009D4C0000}"/>
    <cellStyle name="요약 11 7 2 4" xfId="9731" xr:uid="{00000000-0005-0000-0000-00009E4C0000}"/>
    <cellStyle name="요약 11 7 2 4 2" xfId="34925" xr:uid="{00000000-0005-0000-0000-00009F4C0000}"/>
    <cellStyle name="요약 11 7 2 5" xfId="9732" xr:uid="{00000000-0005-0000-0000-0000A04C0000}"/>
    <cellStyle name="요약 11 7 2 5 2" xfId="34926" xr:uid="{00000000-0005-0000-0000-0000A14C0000}"/>
    <cellStyle name="요약 11 7 2 6" xfId="34922" xr:uid="{00000000-0005-0000-0000-0000A24C0000}"/>
    <cellStyle name="요약 11 7 3" xfId="9733" xr:uid="{00000000-0005-0000-0000-0000A34C0000}"/>
    <cellStyle name="요약 11 7 3 2" xfId="34927" xr:uid="{00000000-0005-0000-0000-0000A44C0000}"/>
    <cellStyle name="요약 11 7 4" xfId="9734" xr:uid="{00000000-0005-0000-0000-0000A54C0000}"/>
    <cellStyle name="요약 11 7 4 2" xfId="34928" xr:uid="{00000000-0005-0000-0000-0000A64C0000}"/>
    <cellStyle name="요약 11 7 5" xfId="9735" xr:uid="{00000000-0005-0000-0000-0000A74C0000}"/>
    <cellStyle name="요약 11 7 5 2" xfId="34929" xr:uid="{00000000-0005-0000-0000-0000A84C0000}"/>
    <cellStyle name="요약 11 7 6" xfId="9736" xr:uid="{00000000-0005-0000-0000-0000A94C0000}"/>
    <cellStyle name="요약 11 7 6 2" xfId="34930" xr:uid="{00000000-0005-0000-0000-0000AA4C0000}"/>
    <cellStyle name="요약 11 7 7" xfId="34921" xr:uid="{00000000-0005-0000-0000-0000AB4C0000}"/>
    <cellStyle name="요약 11 8" xfId="9737" xr:uid="{00000000-0005-0000-0000-0000AC4C0000}"/>
    <cellStyle name="요약 11 8 2" xfId="9738" xr:uid="{00000000-0005-0000-0000-0000AD4C0000}"/>
    <cellStyle name="요약 11 8 2 2" xfId="9739" xr:uid="{00000000-0005-0000-0000-0000AE4C0000}"/>
    <cellStyle name="요약 11 8 2 2 2" xfId="34933" xr:uid="{00000000-0005-0000-0000-0000AF4C0000}"/>
    <cellStyle name="요약 11 8 2 3" xfId="9740" xr:uid="{00000000-0005-0000-0000-0000B04C0000}"/>
    <cellStyle name="요약 11 8 2 3 2" xfId="34934" xr:uid="{00000000-0005-0000-0000-0000B14C0000}"/>
    <cellStyle name="요약 11 8 2 4" xfId="9741" xr:uid="{00000000-0005-0000-0000-0000B24C0000}"/>
    <cellStyle name="요약 11 8 2 4 2" xfId="34935" xr:uid="{00000000-0005-0000-0000-0000B34C0000}"/>
    <cellStyle name="요약 11 8 2 5" xfId="9742" xr:uid="{00000000-0005-0000-0000-0000B44C0000}"/>
    <cellStyle name="요약 11 8 2 5 2" xfId="34936" xr:uid="{00000000-0005-0000-0000-0000B54C0000}"/>
    <cellStyle name="요약 11 8 2 6" xfId="34932" xr:uid="{00000000-0005-0000-0000-0000B64C0000}"/>
    <cellStyle name="요약 11 8 3" xfId="9743" xr:uid="{00000000-0005-0000-0000-0000B74C0000}"/>
    <cellStyle name="요약 11 8 3 2" xfId="34937" xr:uid="{00000000-0005-0000-0000-0000B84C0000}"/>
    <cellStyle name="요약 11 8 4" xfId="9744" xr:uid="{00000000-0005-0000-0000-0000B94C0000}"/>
    <cellStyle name="요약 11 8 4 2" xfId="34938" xr:uid="{00000000-0005-0000-0000-0000BA4C0000}"/>
    <cellStyle name="요약 11 8 5" xfId="9745" xr:uid="{00000000-0005-0000-0000-0000BB4C0000}"/>
    <cellStyle name="요약 11 8 5 2" xfId="34939" xr:uid="{00000000-0005-0000-0000-0000BC4C0000}"/>
    <cellStyle name="요약 11 8 6" xfId="9746" xr:uid="{00000000-0005-0000-0000-0000BD4C0000}"/>
    <cellStyle name="요약 11 8 6 2" xfId="34940" xr:uid="{00000000-0005-0000-0000-0000BE4C0000}"/>
    <cellStyle name="요약 11 8 7" xfId="34931" xr:uid="{00000000-0005-0000-0000-0000BF4C0000}"/>
    <cellStyle name="요약 11 9" xfId="9747" xr:uid="{00000000-0005-0000-0000-0000C04C0000}"/>
    <cellStyle name="요약 11 9 2" xfId="9748" xr:uid="{00000000-0005-0000-0000-0000C14C0000}"/>
    <cellStyle name="요약 11 9 2 2" xfId="9749" xr:uid="{00000000-0005-0000-0000-0000C24C0000}"/>
    <cellStyle name="요약 11 9 2 2 2" xfId="34943" xr:uid="{00000000-0005-0000-0000-0000C34C0000}"/>
    <cellStyle name="요약 11 9 2 3" xfId="9750" xr:uid="{00000000-0005-0000-0000-0000C44C0000}"/>
    <cellStyle name="요약 11 9 2 3 2" xfId="34944" xr:uid="{00000000-0005-0000-0000-0000C54C0000}"/>
    <cellStyle name="요약 11 9 2 4" xfId="9751" xr:uid="{00000000-0005-0000-0000-0000C64C0000}"/>
    <cellStyle name="요약 11 9 2 4 2" xfId="34945" xr:uid="{00000000-0005-0000-0000-0000C74C0000}"/>
    <cellStyle name="요약 11 9 2 5" xfId="9752" xr:uid="{00000000-0005-0000-0000-0000C84C0000}"/>
    <cellStyle name="요약 11 9 2 5 2" xfId="34946" xr:uid="{00000000-0005-0000-0000-0000C94C0000}"/>
    <cellStyle name="요약 11 9 2 6" xfId="34942" xr:uid="{00000000-0005-0000-0000-0000CA4C0000}"/>
    <cellStyle name="요약 11 9 3" xfId="9753" xr:uid="{00000000-0005-0000-0000-0000CB4C0000}"/>
    <cellStyle name="요약 11 9 3 2" xfId="34947" xr:uid="{00000000-0005-0000-0000-0000CC4C0000}"/>
    <cellStyle name="요약 11 9 4" xfId="9754" xr:uid="{00000000-0005-0000-0000-0000CD4C0000}"/>
    <cellStyle name="요약 11 9 4 2" xfId="34948" xr:uid="{00000000-0005-0000-0000-0000CE4C0000}"/>
    <cellStyle name="요약 11 9 5" xfId="9755" xr:uid="{00000000-0005-0000-0000-0000CF4C0000}"/>
    <cellStyle name="요약 11 9 5 2" xfId="34949" xr:uid="{00000000-0005-0000-0000-0000D04C0000}"/>
    <cellStyle name="요약 11 9 6" xfId="9756" xr:uid="{00000000-0005-0000-0000-0000D14C0000}"/>
    <cellStyle name="요약 11 9 6 2" xfId="34950" xr:uid="{00000000-0005-0000-0000-0000D24C0000}"/>
    <cellStyle name="요약 11 9 7" xfId="34941" xr:uid="{00000000-0005-0000-0000-0000D34C0000}"/>
    <cellStyle name="요약 12" xfId="9757" xr:uid="{00000000-0005-0000-0000-0000D44C0000}"/>
    <cellStyle name="요약 12 10" xfId="9758" xr:uid="{00000000-0005-0000-0000-0000D54C0000}"/>
    <cellStyle name="요약 12 10 2" xfId="9759" xr:uid="{00000000-0005-0000-0000-0000D64C0000}"/>
    <cellStyle name="요약 12 10 2 2" xfId="34953" xr:uid="{00000000-0005-0000-0000-0000D74C0000}"/>
    <cellStyle name="요약 12 10 3" xfId="34952" xr:uid="{00000000-0005-0000-0000-0000D84C0000}"/>
    <cellStyle name="요약 12 11" xfId="9760" xr:uid="{00000000-0005-0000-0000-0000D94C0000}"/>
    <cellStyle name="요약 12 11 2" xfId="9761" xr:uid="{00000000-0005-0000-0000-0000DA4C0000}"/>
    <cellStyle name="요약 12 11 2 2" xfId="34955" xr:uid="{00000000-0005-0000-0000-0000DB4C0000}"/>
    <cellStyle name="요약 12 11 3" xfId="34954" xr:uid="{00000000-0005-0000-0000-0000DC4C0000}"/>
    <cellStyle name="요약 12 12" xfId="9762" xr:uid="{00000000-0005-0000-0000-0000DD4C0000}"/>
    <cellStyle name="요약 12 12 2" xfId="9763" xr:uid="{00000000-0005-0000-0000-0000DE4C0000}"/>
    <cellStyle name="요약 12 12 2 2" xfId="34957" xr:uid="{00000000-0005-0000-0000-0000DF4C0000}"/>
    <cellStyle name="요약 12 12 3" xfId="34956" xr:uid="{00000000-0005-0000-0000-0000E04C0000}"/>
    <cellStyle name="요약 12 13" xfId="9764" xr:uid="{00000000-0005-0000-0000-0000E14C0000}"/>
    <cellStyle name="요약 12 13 2" xfId="34958" xr:uid="{00000000-0005-0000-0000-0000E24C0000}"/>
    <cellStyle name="요약 12 14" xfId="34951" xr:uid="{00000000-0005-0000-0000-0000E34C0000}"/>
    <cellStyle name="요약 12 2" xfId="9765" xr:uid="{00000000-0005-0000-0000-0000E44C0000}"/>
    <cellStyle name="요약 12 2 2" xfId="9766" xr:uid="{00000000-0005-0000-0000-0000E54C0000}"/>
    <cellStyle name="요약 12 2 2 2" xfId="9767" xr:uid="{00000000-0005-0000-0000-0000E64C0000}"/>
    <cellStyle name="요약 12 2 2 2 2" xfId="9768" xr:uid="{00000000-0005-0000-0000-0000E74C0000}"/>
    <cellStyle name="요약 12 2 2 2 2 2" xfId="34962" xr:uid="{00000000-0005-0000-0000-0000E84C0000}"/>
    <cellStyle name="요약 12 2 2 2 3" xfId="9769" xr:uid="{00000000-0005-0000-0000-0000E94C0000}"/>
    <cellStyle name="요약 12 2 2 2 3 2" xfId="34963" xr:uid="{00000000-0005-0000-0000-0000EA4C0000}"/>
    <cellStyle name="요약 12 2 2 2 4" xfId="9770" xr:uid="{00000000-0005-0000-0000-0000EB4C0000}"/>
    <cellStyle name="요약 12 2 2 2 4 2" xfId="34964" xr:uid="{00000000-0005-0000-0000-0000EC4C0000}"/>
    <cellStyle name="요약 12 2 2 2 5" xfId="9771" xr:uid="{00000000-0005-0000-0000-0000ED4C0000}"/>
    <cellStyle name="요약 12 2 2 2 5 2" xfId="34965" xr:uid="{00000000-0005-0000-0000-0000EE4C0000}"/>
    <cellStyle name="요약 12 2 2 2 6" xfId="34961" xr:uid="{00000000-0005-0000-0000-0000EF4C0000}"/>
    <cellStyle name="요약 12 2 2 3" xfId="9772" xr:uid="{00000000-0005-0000-0000-0000F04C0000}"/>
    <cellStyle name="요약 12 2 2 3 2" xfId="34966" xr:uid="{00000000-0005-0000-0000-0000F14C0000}"/>
    <cellStyle name="요약 12 2 2 4" xfId="9773" xr:uid="{00000000-0005-0000-0000-0000F24C0000}"/>
    <cellStyle name="요약 12 2 2 4 2" xfId="34967" xr:uid="{00000000-0005-0000-0000-0000F34C0000}"/>
    <cellStyle name="요약 12 2 2 5" xfId="9774" xr:uid="{00000000-0005-0000-0000-0000F44C0000}"/>
    <cellStyle name="요약 12 2 2 5 2" xfId="34968" xr:uid="{00000000-0005-0000-0000-0000F54C0000}"/>
    <cellStyle name="요약 12 2 2 6" xfId="9775" xr:uid="{00000000-0005-0000-0000-0000F64C0000}"/>
    <cellStyle name="요약 12 2 2 6 2" xfId="34969" xr:uid="{00000000-0005-0000-0000-0000F74C0000}"/>
    <cellStyle name="요약 12 2 2 7" xfId="34960" xr:uid="{00000000-0005-0000-0000-0000F84C0000}"/>
    <cellStyle name="요약 12 2 3" xfId="9776" xr:uid="{00000000-0005-0000-0000-0000F94C0000}"/>
    <cellStyle name="요약 12 2 3 2" xfId="9777" xr:uid="{00000000-0005-0000-0000-0000FA4C0000}"/>
    <cellStyle name="요약 12 2 3 2 2" xfId="34971" xr:uid="{00000000-0005-0000-0000-0000FB4C0000}"/>
    <cellStyle name="요약 12 2 3 3" xfId="9778" xr:uid="{00000000-0005-0000-0000-0000FC4C0000}"/>
    <cellStyle name="요약 12 2 3 3 2" xfId="34972" xr:uid="{00000000-0005-0000-0000-0000FD4C0000}"/>
    <cellStyle name="요약 12 2 3 4" xfId="9779" xr:uid="{00000000-0005-0000-0000-0000FE4C0000}"/>
    <cellStyle name="요약 12 2 3 4 2" xfId="34973" xr:uid="{00000000-0005-0000-0000-0000FF4C0000}"/>
    <cellStyle name="요약 12 2 3 5" xfId="9780" xr:uid="{00000000-0005-0000-0000-0000004D0000}"/>
    <cellStyle name="요약 12 2 3 5 2" xfId="34974" xr:uid="{00000000-0005-0000-0000-0000014D0000}"/>
    <cellStyle name="요약 12 2 3 6" xfId="34970" xr:uid="{00000000-0005-0000-0000-0000024D0000}"/>
    <cellStyle name="요약 12 2 4" xfId="9781" xr:uid="{00000000-0005-0000-0000-0000034D0000}"/>
    <cellStyle name="요약 12 2 4 2" xfId="9782" xr:uid="{00000000-0005-0000-0000-0000044D0000}"/>
    <cellStyle name="요약 12 2 4 2 2" xfId="34976" xr:uid="{00000000-0005-0000-0000-0000054D0000}"/>
    <cellStyle name="요약 12 2 4 3" xfId="34975" xr:uid="{00000000-0005-0000-0000-0000064D0000}"/>
    <cellStyle name="요약 12 2 5" xfId="9783" xr:uid="{00000000-0005-0000-0000-0000074D0000}"/>
    <cellStyle name="요약 12 2 5 2" xfId="9784" xr:uid="{00000000-0005-0000-0000-0000084D0000}"/>
    <cellStyle name="요약 12 2 5 2 2" xfId="34978" xr:uid="{00000000-0005-0000-0000-0000094D0000}"/>
    <cellStyle name="요약 12 2 5 3" xfId="34977" xr:uid="{00000000-0005-0000-0000-00000A4D0000}"/>
    <cellStyle name="요약 12 2 6" xfId="9785" xr:uid="{00000000-0005-0000-0000-00000B4D0000}"/>
    <cellStyle name="요약 12 2 6 2" xfId="9786" xr:uid="{00000000-0005-0000-0000-00000C4D0000}"/>
    <cellStyle name="요약 12 2 6 2 2" xfId="34980" xr:uid="{00000000-0005-0000-0000-00000D4D0000}"/>
    <cellStyle name="요약 12 2 6 3" xfId="34979" xr:uid="{00000000-0005-0000-0000-00000E4D0000}"/>
    <cellStyle name="요약 12 2 7" xfId="9787" xr:uid="{00000000-0005-0000-0000-00000F4D0000}"/>
    <cellStyle name="요약 12 2 7 2" xfId="34981" xr:uid="{00000000-0005-0000-0000-0000104D0000}"/>
    <cellStyle name="요약 12 2 8" xfId="34959" xr:uid="{00000000-0005-0000-0000-0000114D0000}"/>
    <cellStyle name="요약 12 3" xfId="9788" xr:uid="{00000000-0005-0000-0000-0000124D0000}"/>
    <cellStyle name="요약 12 3 2" xfId="9789" xr:uid="{00000000-0005-0000-0000-0000134D0000}"/>
    <cellStyle name="요약 12 3 2 2" xfId="9790" xr:uid="{00000000-0005-0000-0000-0000144D0000}"/>
    <cellStyle name="요약 12 3 2 2 2" xfId="9791" xr:uid="{00000000-0005-0000-0000-0000154D0000}"/>
    <cellStyle name="요약 12 3 2 2 2 2" xfId="34985" xr:uid="{00000000-0005-0000-0000-0000164D0000}"/>
    <cellStyle name="요약 12 3 2 2 3" xfId="9792" xr:uid="{00000000-0005-0000-0000-0000174D0000}"/>
    <cellStyle name="요약 12 3 2 2 3 2" xfId="34986" xr:uid="{00000000-0005-0000-0000-0000184D0000}"/>
    <cellStyle name="요약 12 3 2 2 4" xfId="9793" xr:uid="{00000000-0005-0000-0000-0000194D0000}"/>
    <cellStyle name="요약 12 3 2 2 4 2" xfId="34987" xr:uid="{00000000-0005-0000-0000-00001A4D0000}"/>
    <cellStyle name="요약 12 3 2 2 5" xfId="9794" xr:uid="{00000000-0005-0000-0000-00001B4D0000}"/>
    <cellStyle name="요약 12 3 2 2 5 2" xfId="34988" xr:uid="{00000000-0005-0000-0000-00001C4D0000}"/>
    <cellStyle name="요약 12 3 2 2 6" xfId="34984" xr:uid="{00000000-0005-0000-0000-00001D4D0000}"/>
    <cellStyle name="요약 12 3 2 3" xfId="9795" xr:uid="{00000000-0005-0000-0000-00001E4D0000}"/>
    <cellStyle name="요약 12 3 2 3 2" xfId="34989" xr:uid="{00000000-0005-0000-0000-00001F4D0000}"/>
    <cellStyle name="요약 12 3 2 4" xfId="9796" xr:uid="{00000000-0005-0000-0000-0000204D0000}"/>
    <cellStyle name="요약 12 3 2 4 2" xfId="34990" xr:uid="{00000000-0005-0000-0000-0000214D0000}"/>
    <cellStyle name="요약 12 3 2 5" xfId="9797" xr:uid="{00000000-0005-0000-0000-0000224D0000}"/>
    <cellStyle name="요약 12 3 2 5 2" xfId="34991" xr:uid="{00000000-0005-0000-0000-0000234D0000}"/>
    <cellStyle name="요약 12 3 2 6" xfId="9798" xr:uid="{00000000-0005-0000-0000-0000244D0000}"/>
    <cellStyle name="요약 12 3 2 6 2" xfId="34992" xr:uid="{00000000-0005-0000-0000-0000254D0000}"/>
    <cellStyle name="요약 12 3 2 7" xfId="34983" xr:uid="{00000000-0005-0000-0000-0000264D0000}"/>
    <cellStyle name="요약 12 3 3" xfId="9799" xr:uid="{00000000-0005-0000-0000-0000274D0000}"/>
    <cellStyle name="요약 12 3 3 2" xfId="9800" xr:uid="{00000000-0005-0000-0000-0000284D0000}"/>
    <cellStyle name="요약 12 3 3 2 2" xfId="34994" xr:uid="{00000000-0005-0000-0000-0000294D0000}"/>
    <cellStyle name="요약 12 3 3 3" xfId="9801" xr:uid="{00000000-0005-0000-0000-00002A4D0000}"/>
    <cellStyle name="요약 12 3 3 3 2" xfId="34995" xr:uid="{00000000-0005-0000-0000-00002B4D0000}"/>
    <cellStyle name="요약 12 3 3 4" xfId="9802" xr:uid="{00000000-0005-0000-0000-00002C4D0000}"/>
    <cellStyle name="요약 12 3 3 4 2" xfId="34996" xr:uid="{00000000-0005-0000-0000-00002D4D0000}"/>
    <cellStyle name="요약 12 3 3 5" xfId="9803" xr:uid="{00000000-0005-0000-0000-00002E4D0000}"/>
    <cellStyle name="요약 12 3 3 5 2" xfId="34997" xr:uid="{00000000-0005-0000-0000-00002F4D0000}"/>
    <cellStyle name="요약 12 3 3 6" xfId="34993" xr:uid="{00000000-0005-0000-0000-0000304D0000}"/>
    <cellStyle name="요약 12 3 4" xfId="9804" xr:uid="{00000000-0005-0000-0000-0000314D0000}"/>
    <cellStyle name="요약 12 3 4 2" xfId="9805" xr:uid="{00000000-0005-0000-0000-0000324D0000}"/>
    <cellStyle name="요약 12 3 4 2 2" xfId="34999" xr:uid="{00000000-0005-0000-0000-0000334D0000}"/>
    <cellStyle name="요약 12 3 4 3" xfId="34998" xr:uid="{00000000-0005-0000-0000-0000344D0000}"/>
    <cellStyle name="요약 12 3 5" xfId="9806" xr:uid="{00000000-0005-0000-0000-0000354D0000}"/>
    <cellStyle name="요약 12 3 5 2" xfId="9807" xr:uid="{00000000-0005-0000-0000-0000364D0000}"/>
    <cellStyle name="요약 12 3 5 2 2" xfId="35001" xr:uid="{00000000-0005-0000-0000-0000374D0000}"/>
    <cellStyle name="요약 12 3 5 3" xfId="35000" xr:uid="{00000000-0005-0000-0000-0000384D0000}"/>
    <cellStyle name="요약 12 3 6" xfId="9808" xr:uid="{00000000-0005-0000-0000-0000394D0000}"/>
    <cellStyle name="요약 12 3 6 2" xfId="9809" xr:uid="{00000000-0005-0000-0000-00003A4D0000}"/>
    <cellStyle name="요약 12 3 6 2 2" xfId="35003" xr:uid="{00000000-0005-0000-0000-00003B4D0000}"/>
    <cellStyle name="요약 12 3 6 3" xfId="35002" xr:uid="{00000000-0005-0000-0000-00003C4D0000}"/>
    <cellStyle name="요약 12 3 7" xfId="9810" xr:uid="{00000000-0005-0000-0000-00003D4D0000}"/>
    <cellStyle name="요약 12 3 7 2" xfId="35004" xr:uid="{00000000-0005-0000-0000-00003E4D0000}"/>
    <cellStyle name="요약 12 3 8" xfId="34982" xr:uid="{00000000-0005-0000-0000-00003F4D0000}"/>
    <cellStyle name="요약 12 4" xfId="9811" xr:uid="{00000000-0005-0000-0000-0000404D0000}"/>
    <cellStyle name="요약 12 4 2" xfId="9812" xr:uid="{00000000-0005-0000-0000-0000414D0000}"/>
    <cellStyle name="요약 12 4 2 2" xfId="9813" xr:uid="{00000000-0005-0000-0000-0000424D0000}"/>
    <cellStyle name="요약 12 4 2 2 2" xfId="35007" xr:uid="{00000000-0005-0000-0000-0000434D0000}"/>
    <cellStyle name="요약 12 4 2 3" xfId="9814" xr:uid="{00000000-0005-0000-0000-0000444D0000}"/>
    <cellStyle name="요약 12 4 2 3 2" xfId="35008" xr:uid="{00000000-0005-0000-0000-0000454D0000}"/>
    <cellStyle name="요약 12 4 2 4" xfId="9815" xr:uid="{00000000-0005-0000-0000-0000464D0000}"/>
    <cellStyle name="요약 12 4 2 4 2" xfId="35009" xr:uid="{00000000-0005-0000-0000-0000474D0000}"/>
    <cellStyle name="요약 12 4 2 5" xfId="9816" xr:uid="{00000000-0005-0000-0000-0000484D0000}"/>
    <cellStyle name="요약 12 4 2 5 2" xfId="35010" xr:uid="{00000000-0005-0000-0000-0000494D0000}"/>
    <cellStyle name="요약 12 4 2 6" xfId="35006" xr:uid="{00000000-0005-0000-0000-00004A4D0000}"/>
    <cellStyle name="요약 12 4 3" xfId="9817" xr:uid="{00000000-0005-0000-0000-00004B4D0000}"/>
    <cellStyle name="요약 12 4 3 2" xfId="35011" xr:uid="{00000000-0005-0000-0000-00004C4D0000}"/>
    <cellStyle name="요약 12 4 4" xfId="9818" xr:uid="{00000000-0005-0000-0000-00004D4D0000}"/>
    <cellStyle name="요약 12 4 4 2" xfId="35012" xr:uid="{00000000-0005-0000-0000-00004E4D0000}"/>
    <cellStyle name="요약 12 4 5" xfId="9819" xr:uid="{00000000-0005-0000-0000-00004F4D0000}"/>
    <cellStyle name="요약 12 4 5 2" xfId="35013" xr:uid="{00000000-0005-0000-0000-0000504D0000}"/>
    <cellStyle name="요약 12 4 6" xfId="9820" xr:uid="{00000000-0005-0000-0000-0000514D0000}"/>
    <cellStyle name="요약 12 4 6 2" xfId="35014" xr:uid="{00000000-0005-0000-0000-0000524D0000}"/>
    <cellStyle name="요약 12 4 7" xfId="35005" xr:uid="{00000000-0005-0000-0000-0000534D0000}"/>
    <cellStyle name="요약 12 5" xfId="9821" xr:uid="{00000000-0005-0000-0000-0000544D0000}"/>
    <cellStyle name="요약 12 5 2" xfId="9822" xr:uid="{00000000-0005-0000-0000-0000554D0000}"/>
    <cellStyle name="요약 12 5 2 2" xfId="9823" xr:uid="{00000000-0005-0000-0000-0000564D0000}"/>
    <cellStyle name="요약 12 5 2 2 2" xfId="35017" xr:uid="{00000000-0005-0000-0000-0000574D0000}"/>
    <cellStyle name="요약 12 5 2 3" xfId="9824" xr:uid="{00000000-0005-0000-0000-0000584D0000}"/>
    <cellStyle name="요약 12 5 2 3 2" xfId="35018" xr:uid="{00000000-0005-0000-0000-0000594D0000}"/>
    <cellStyle name="요약 12 5 2 4" xfId="9825" xr:uid="{00000000-0005-0000-0000-00005A4D0000}"/>
    <cellStyle name="요약 12 5 2 4 2" xfId="35019" xr:uid="{00000000-0005-0000-0000-00005B4D0000}"/>
    <cellStyle name="요약 12 5 2 5" xfId="9826" xr:uid="{00000000-0005-0000-0000-00005C4D0000}"/>
    <cellStyle name="요약 12 5 2 5 2" xfId="35020" xr:uid="{00000000-0005-0000-0000-00005D4D0000}"/>
    <cellStyle name="요약 12 5 2 6" xfId="35016" xr:uid="{00000000-0005-0000-0000-00005E4D0000}"/>
    <cellStyle name="요약 12 5 3" xfId="9827" xr:uid="{00000000-0005-0000-0000-00005F4D0000}"/>
    <cellStyle name="요약 12 5 3 2" xfId="35021" xr:uid="{00000000-0005-0000-0000-0000604D0000}"/>
    <cellStyle name="요약 12 5 4" xfId="9828" xr:uid="{00000000-0005-0000-0000-0000614D0000}"/>
    <cellStyle name="요약 12 5 4 2" xfId="35022" xr:uid="{00000000-0005-0000-0000-0000624D0000}"/>
    <cellStyle name="요약 12 5 5" xfId="9829" xr:uid="{00000000-0005-0000-0000-0000634D0000}"/>
    <cellStyle name="요약 12 5 5 2" xfId="35023" xr:uid="{00000000-0005-0000-0000-0000644D0000}"/>
    <cellStyle name="요약 12 5 6" xfId="9830" xr:uid="{00000000-0005-0000-0000-0000654D0000}"/>
    <cellStyle name="요약 12 5 6 2" xfId="35024" xr:uid="{00000000-0005-0000-0000-0000664D0000}"/>
    <cellStyle name="요약 12 5 7" xfId="35015" xr:uid="{00000000-0005-0000-0000-0000674D0000}"/>
    <cellStyle name="요약 12 6" xfId="9831" xr:uid="{00000000-0005-0000-0000-0000684D0000}"/>
    <cellStyle name="요약 12 6 2" xfId="9832" xr:uid="{00000000-0005-0000-0000-0000694D0000}"/>
    <cellStyle name="요약 12 6 2 2" xfId="9833" xr:uid="{00000000-0005-0000-0000-00006A4D0000}"/>
    <cellStyle name="요약 12 6 2 2 2" xfId="35027" xr:uid="{00000000-0005-0000-0000-00006B4D0000}"/>
    <cellStyle name="요약 12 6 2 3" xfId="9834" xr:uid="{00000000-0005-0000-0000-00006C4D0000}"/>
    <cellStyle name="요약 12 6 2 3 2" xfId="35028" xr:uid="{00000000-0005-0000-0000-00006D4D0000}"/>
    <cellStyle name="요약 12 6 2 4" xfId="9835" xr:uid="{00000000-0005-0000-0000-00006E4D0000}"/>
    <cellStyle name="요약 12 6 2 4 2" xfId="35029" xr:uid="{00000000-0005-0000-0000-00006F4D0000}"/>
    <cellStyle name="요약 12 6 2 5" xfId="9836" xr:uid="{00000000-0005-0000-0000-0000704D0000}"/>
    <cellStyle name="요약 12 6 2 5 2" xfId="35030" xr:uid="{00000000-0005-0000-0000-0000714D0000}"/>
    <cellStyle name="요약 12 6 2 6" xfId="35026" xr:uid="{00000000-0005-0000-0000-0000724D0000}"/>
    <cellStyle name="요약 12 6 3" xfId="9837" xr:uid="{00000000-0005-0000-0000-0000734D0000}"/>
    <cellStyle name="요약 12 6 3 2" xfId="35031" xr:uid="{00000000-0005-0000-0000-0000744D0000}"/>
    <cellStyle name="요약 12 6 4" xfId="9838" xr:uid="{00000000-0005-0000-0000-0000754D0000}"/>
    <cellStyle name="요약 12 6 4 2" xfId="35032" xr:uid="{00000000-0005-0000-0000-0000764D0000}"/>
    <cellStyle name="요약 12 6 5" xfId="9839" xr:uid="{00000000-0005-0000-0000-0000774D0000}"/>
    <cellStyle name="요약 12 6 5 2" xfId="35033" xr:uid="{00000000-0005-0000-0000-0000784D0000}"/>
    <cellStyle name="요약 12 6 6" xfId="9840" xr:uid="{00000000-0005-0000-0000-0000794D0000}"/>
    <cellStyle name="요약 12 6 6 2" xfId="35034" xr:uid="{00000000-0005-0000-0000-00007A4D0000}"/>
    <cellStyle name="요약 12 6 7" xfId="35025" xr:uid="{00000000-0005-0000-0000-00007B4D0000}"/>
    <cellStyle name="요약 12 7" xfId="9841" xr:uid="{00000000-0005-0000-0000-00007C4D0000}"/>
    <cellStyle name="요약 12 7 2" xfId="9842" xr:uid="{00000000-0005-0000-0000-00007D4D0000}"/>
    <cellStyle name="요약 12 7 2 2" xfId="9843" xr:uid="{00000000-0005-0000-0000-00007E4D0000}"/>
    <cellStyle name="요약 12 7 2 2 2" xfId="35037" xr:uid="{00000000-0005-0000-0000-00007F4D0000}"/>
    <cellStyle name="요약 12 7 2 3" xfId="9844" xr:uid="{00000000-0005-0000-0000-0000804D0000}"/>
    <cellStyle name="요약 12 7 2 3 2" xfId="35038" xr:uid="{00000000-0005-0000-0000-0000814D0000}"/>
    <cellStyle name="요약 12 7 2 4" xfId="9845" xr:uid="{00000000-0005-0000-0000-0000824D0000}"/>
    <cellStyle name="요약 12 7 2 4 2" xfId="35039" xr:uid="{00000000-0005-0000-0000-0000834D0000}"/>
    <cellStyle name="요약 12 7 2 5" xfId="9846" xr:uid="{00000000-0005-0000-0000-0000844D0000}"/>
    <cellStyle name="요약 12 7 2 5 2" xfId="35040" xr:uid="{00000000-0005-0000-0000-0000854D0000}"/>
    <cellStyle name="요약 12 7 2 6" xfId="35036" xr:uid="{00000000-0005-0000-0000-0000864D0000}"/>
    <cellStyle name="요약 12 7 3" xfId="9847" xr:uid="{00000000-0005-0000-0000-0000874D0000}"/>
    <cellStyle name="요약 12 7 3 2" xfId="35041" xr:uid="{00000000-0005-0000-0000-0000884D0000}"/>
    <cellStyle name="요약 12 7 4" xfId="9848" xr:uid="{00000000-0005-0000-0000-0000894D0000}"/>
    <cellStyle name="요약 12 7 4 2" xfId="35042" xr:uid="{00000000-0005-0000-0000-00008A4D0000}"/>
    <cellStyle name="요약 12 7 5" xfId="9849" xr:uid="{00000000-0005-0000-0000-00008B4D0000}"/>
    <cellStyle name="요약 12 7 5 2" xfId="35043" xr:uid="{00000000-0005-0000-0000-00008C4D0000}"/>
    <cellStyle name="요약 12 7 6" xfId="9850" xr:uid="{00000000-0005-0000-0000-00008D4D0000}"/>
    <cellStyle name="요약 12 7 6 2" xfId="35044" xr:uid="{00000000-0005-0000-0000-00008E4D0000}"/>
    <cellStyle name="요약 12 7 7" xfId="35035" xr:uid="{00000000-0005-0000-0000-00008F4D0000}"/>
    <cellStyle name="요약 12 8" xfId="9851" xr:uid="{00000000-0005-0000-0000-0000904D0000}"/>
    <cellStyle name="요약 12 8 2" xfId="9852" xr:uid="{00000000-0005-0000-0000-0000914D0000}"/>
    <cellStyle name="요약 12 8 2 2" xfId="9853" xr:uid="{00000000-0005-0000-0000-0000924D0000}"/>
    <cellStyle name="요약 12 8 2 2 2" xfId="35047" xr:uid="{00000000-0005-0000-0000-0000934D0000}"/>
    <cellStyle name="요약 12 8 2 3" xfId="9854" xr:uid="{00000000-0005-0000-0000-0000944D0000}"/>
    <cellStyle name="요약 12 8 2 3 2" xfId="35048" xr:uid="{00000000-0005-0000-0000-0000954D0000}"/>
    <cellStyle name="요약 12 8 2 4" xfId="9855" xr:uid="{00000000-0005-0000-0000-0000964D0000}"/>
    <cellStyle name="요약 12 8 2 4 2" xfId="35049" xr:uid="{00000000-0005-0000-0000-0000974D0000}"/>
    <cellStyle name="요약 12 8 2 5" xfId="9856" xr:uid="{00000000-0005-0000-0000-0000984D0000}"/>
    <cellStyle name="요약 12 8 2 5 2" xfId="35050" xr:uid="{00000000-0005-0000-0000-0000994D0000}"/>
    <cellStyle name="요약 12 8 2 6" xfId="35046" xr:uid="{00000000-0005-0000-0000-00009A4D0000}"/>
    <cellStyle name="요약 12 8 3" xfId="9857" xr:uid="{00000000-0005-0000-0000-00009B4D0000}"/>
    <cellStyle name="요약 12 8 3 2" xfId="35051" xr:uid="{00000000-0005-0000-0000-00009C4D0000}"/>
    <cellStyle name="요약 12 8 4" xfId="9858" xr:uid="{00000000-0005-0000-0000-00009D4D0000}"/>
    <cellStyle name="요약 12 8 4 2" xfId="35052" xr:uid="{00000000-0005-0000-0000-00009E4D0000}"/>
    <cellStyle name="요약 12 8 5" xfId="9859" xr:uid="{00000000-0005-0000-0000-00009F4D0000}"/>
    <cellStyle name="요약 12 8 5 2" xfId="35053" xr:uid="{00000000-0005-0000-0000-0000A04D0000}"/>
    <cellStyle name="요약 12 8 6" xfId="9860" xr:uid="{00000000-0005-0000-0000-0000A14D0000}"/>
    <cellStyle name="요약 12 8 6 2" xfId="35054" xr:uid="{00000000-0005-0000-0000-0000A24D0000}"/>
    <cellStyle name="요약 12 8 7" xfId="35045" xr:uid="{00000000-0005-0000-0000-0000A34D0000}"/>
    <cellStyle name="요약 12 9" xfId="9861" xr:uid="{00000000-0005-0000-0000-0000A44D0000}"/>
    <cellStyle name="요약 12 9 2" xfId="9862" xr:uid="{00000000-0005-0000-0000-0000A54D0000}"/>
    <cellStyle name="요약 12 9 2 2" xfId="35056" xr:uid="{00000000-0005-0000-0000-0000A64D0000}"/>
    <cellStyle name="요약 12 9 3" xfId="9863" xr:uid="{00000000-0005-0000-0000-0000A74D0000}"/>
    <cellStyle name="요약 12 9 3 2" xfId="35057" xr:uid="{00000000-0005-0000-0000-0000A84D0000}"/>
    <cellStyle name="요약 12 9 4" xfId="9864" xr:uid="{00000000-0005-0000-0000-0000A94D0000}"/>
    <cellStyle name="요약 12 9 4 2" xfId="35058" xr:uid="{00000000-0005-0000-0000-0000AA4D0000}"/>
    <cellStyle name="요약 12 9 5" xfId="9865" xr:uid="{00000000-0005-0000-0000-0000AB4D0000}"/>
    <cellStyle name="요약 12 9 5 2" xfId="35059" xr:uid="{00000000-0005-0000-0000-0000AC4D0000}"/>
    <cellStyle name="요약 12 9 6" xfId="35055" xr:uid="{00000000-0005-0000-0000-0000AD4D0000}"/>
    <cellStyle name="요약 13" xfId="9866" xr:uid="{00000000-0005-0000-0000-0000AE4D0000}"/>
    <cellStyle name="요약 13 10" xfId="9867" xr:uid="{00000000-0005-0000-0000-0000AF4D0000}"/>
    <cellStyle name="요약 13 10 2" xfId="9868" xr:uid="{00000000-0005-0000-0000-0000B04D0000}"/>
    <cellStyle name="요약 13 10 2 2" xfId="35062" xr:uid="{00000000-0005-0000-0000-0000B14D0000}"/>
    <cellStyle name="요약 13 10 3" xfId="35061" xr:uid="{00000000-0005-0000-0000-0000B24D0000}"/>
    <cellStyle name="요약 13 11" xfId="9869" xr:uid="{00000000-0005-0000-0000-0000B34D0000}"/>
    <cellStyle name="요약 13 11 2" xfId="9870" xr:uid="{00000000-0005-0000-0000-0000B44D0000}"/>
    <cellStyle name="요약 13 11 2 2" xfId="35064" xr:uid="{00000000-0005-0000-0000-0000B54D0000}"/>
    <cellStyle name="요약 13 11 3" xfId="35063" xr:uid="{00000000-0005-0000-0000-0000B64D0000}"/>
    <cellStyle name="요약 13 12" xfId="9871" xr:uid="{00000000-0005-0000-0000-0000B74D0000}"/>
    <cellStyle name="요약 13 12 2" xfId="9872" xr:uid="{00000000-0005-0000-0000-0000B84D0000}"/>
    <cellStyle name="요약 13 12 2 2" xfId="35066" xr:uid="{00000000-0005-0000-0000-0000B94D0000}"/>
    <cellStyle name="요약 13 12 3" xfId="35065" xr:uid="{00000000-0005-0000-0000-0000BA4D0000}"/>
    <cellStyle name="요약 13 13" xfId="9873" xr:uid="{00000000-0005-0000-0000-0000BB4D0000}"/>
    <cellStyle name="요약 13 13 2" xfId="35067" xr:uid="{00000000-0005-0000-0000-0000BC4D0000}"/>
    <cellStyle name="요약 13 14" xfId="35060" xr:uid="{00000000-0005-0000-0000-0000BD4D0000}"/>
    <cellStyle name="요약 13 2" xfId="9874" xr:uid="{00000000-0005-0000-0000-0000BE4D0000}"/>
    <cellStyle name="요약 13 2 2" xfId="9875" xr:uid="{00000000-0005-0000-0000-0000BF4D0000}"/>
    <cellStyle name="요약 13 2 2 2" xfId="9876" xr:uid="{00000000-0005-0000-0000-0000C04D0000}"/>
    <cellStyle name="요약 13 2 2 2 2" xfId="9877" xr:uid="{00000000-0005-0000-0000-0000C14D0000}"/>
    <cellStyle name="요약 13 2 2 2 2 2" xfId="35071" xr:uid="{00000000-0005-0000-0000-0000C24D0000}"/>
    <cellStyle name="요약 13 2 2 2 3" xfId="9878" xr:uid="{00000000-0005-0000-0000-0000C34D0000}"/>
    <cellStyle name="요약 13 2 2 2 3 2" xfId="35072" xr:uid="{00000000-0005-0000-0000-0000C44D0000}"/>
    <cellStyle name="요약 13 2 2 2 4" xfId="9879" xr:uid="{00000000-0005-0000-0000-0000C54D0000}"/>
    <cellStyle name="요약 13 2 2 2 4 2" xfId="35073" xr:uid="{00000000-0005-0000-0000-0000C64D0000}"/>
    <cellStyle name="요약 13 2 2 2 5" xfId="9880" xr:uid="{00000000-0005-0000-0000-0000C74D0000}"/>
    <cellStyle name="요약 13 2 2 2 5 2" xfId="35074" xr:uid="{00000000-0005-0000-0000-0000C84D0000}"/>
    <cellStyle name="요약 13 2 2 2 6" xfId="35070" xr:uid="{00000000-0005-0000-0000-0000C94D0000}"/>
    <cellStyle name="요약 13 2 2 3" xfId="9881" xr:uid="{00000000-0005-0000-0000-0000CA4D0000}"/>
    <cellStyle name="요약 13 2 2 3 2" xfId="35075" xr:uid="{00000000-0005-0000-0000-0000CB4D0000}"/>
    <cellStyle name="요약 13 2 2 4" xfId="9882" xr:uid="{00000000-0005-0000-0000-0000CC4D0000}"/>
    <cellStyle name="요약 13 2 2 4 2" xfId="35076" xr:uid="{00000000-0005-0000-0000-0000CD4D0000}"/>
    <cellStyle name="요약 13 2 2 5" xfId="9883" xr:uid="{00000000-0005-0000-0000-0000CE4D0000}"/>
    <cellStyle name="요약 13 2 2 5 2" xfId="35077" xr:uid="{00000000-0005-0000-0000-0000CF4D0000}"/>
    <cellStyle name="요약 13 2 2 6" xfId="9884" xr:uid="{00000000-0005-0000-0000-0000D04D0000}"/>
    <cellStyle name="요약 13 2 2 6 2" xfId="35078" xr:uid="{00000000-0005-0000-0000-0000D14D0000}"/>
    <cellStyle name="요약 13 2 2 7" xfId="35069" xr:uid="{00000000-0005-0000-0000-0000D24D0000}"/>
    <cellStyle name="요약 13 2 3" xfId="9885" xr:uid="{00000000-0005-0000-0000-0000D34D0000}"/>
    <cellStyle name="요약 13 2 3 2" xfId="9886" xr:uid="{00000000-0005-0000-0000-0000D44D0000}"/>
    <cellStyle name="요약 13 2 3 2 2" xfId="35080" xr:uid="{00000000-0005-0000-0000-0000D54D0000}"/>
    <cellStyle name="요약 13 2 3 3" xfId="9887" xr:uid="{00000000-0005-0000-0000-0000D64D0000}"/>
    <cellStyle name="요약 13 2 3 3 2" xfId="35081" xr:uid="{00000000-0005-0000-0000-0000D74D0000}"/>
    <cellStyle name="요약 13 2 3 4" xfId="9888" xr:uid="{00000000-0005-0000-0000-0000D84D0000}"/>
    <cellStyle name="요약 13 2 3 4 2" xfId="35082" xr:uid="{00000000-0005-0000-0000-0000D94D0000}"/>
    <cellStyle name="요약 13 2 3 5" xfId="9889" xr:uid="{00000000-0005-0000-0000-0000DA4D0000}"/>
    <cellStyle name="요약 13 2 3 5 2" xfId="35083" xr:uid="{00000000-0005-0000-0000-0000DB4D0000}"/>
    <cellStyle name="요약 13 2 3 6" xfId="35079" xr:uid="{00000000-0005-0000-0000-0000DC4D0000}"/>
    <cellStyle name="요약 13 2 4" xfId="9890" xr:uid="{00000000-0005-0000-0000-0000DD4D0000}"/>
    <cellStyle name="요약 13 2 4 2" xfId="9891" xr:uid="{00000000-0005-0000-0000-0000DE4D0000}"/>
    <cellStyle name="요약 13 2 4 2 2" xfId="35085" xr:uid="{00000000-0005-0000-0000-0000DF4D0000}"/>
    <cellStyle name="요약 13 2 4 3" xfId="35084" xr:uid="{00000000-0005-0000-0000-0000E04D0000}"/>
    <cellStyle name="요약 13 2 5" xfId="9892" xr:uid="{00000000-0005-0000-0000-0000E14D0000}"/>
    <cellStyle name="요약 13 2 5 2" xfId="9893" xr:uid="{00000000-0005-0000-0000-0000E24D0000}"/>
    <cellStyle name="요약 13 2 5 2 2" xfId="35087" xr:uid="{00000000-0005-0000-0000-0000E34D0000}"/>
    <cellStyle name="요약 13 2 5 3" xfId="35086" xr:uid="{00000000-0005-0000-0000-0000E44D0000}"/>
    <cellStyle name="요약 13 2 6" xfId="9894" xr:uid="{00000000-0005-0000-0000-0000E54D0000}"/>
    <cellStyle name="요약 13 2 6 2" xfId="9895" xr:uid="{00000000-0005-0000-0000-0000E64D0000}"/>
    <cellStyle name="요약 13 2 6 2 2" xfId="35089" xr:uid="{00000000-0005-0000-0000-0000E74D0000}"/>
    <cellStyle name="요약 13 2 6 3" xfId="35088" xr:uid="{00000000-0005-0000-0000-0000E84D0000}"/>
    <cellStyle name="요약 13 2 7" xfId="9896" xr:uid="{00000000-0005-0000-0000-0000E94D0000}"/>
    <cellStyle name="요약 13 2 7 2" xfId="35090" xr:uid="{00000000-0005-0000-0000-0000EA4D0000}"/>
    <cellStyle name="요약 13 2 8" xfId="35068" xr:uid="{00000000-0005-0000-0000-0000EB4D0000}"/>
    <cellStyle name="요약 13 3" xfId="9897" xr:uid="{00000000-0005-0000-0000-0000EC4D0000}"/>
    <cellStyle name="요약 13 3 2" xfId="9898" xr:uid="{00000000-0005-0000-0000-0000ED4D0000}"/>
    <cellStyle name="요약 13 3 2 2" xfId="9899" xr:uid="{00000000-0005-0000-0000-0000EE4D0000}"/>
    <cellStyle name="요약 13 3 2 2 2" xfId="9900" xr:uid="{00000000-0005-0000-0000-0000EF4D0000}"/>
    <cellStyle name="요약 13 3 2 2 2 2" xfId="35094" xr:uid="{00000000-0005-0000-0000-0000F04D0000}"/>
    <cellStyle name="요약 13 3 2 2 3" xfId="9901" xr:uid="{00000000-0005-0000-0000-0000F14D0000}"/>
    <cellStyle name="요약 13 3 2 2 3 2" xfId="35095" xr:uid="{00000000-0005-0000-0000-0000F24D0000}"/>
    <cellStyle name="요약 13 3 2 2 4" xfId="9902" xr:uid="{00000000-0005-0000-0000-0000F34D0000}"/>
    <cellStyle name="요약 13 3 2 2 4 2" xfId="35096" xr:uid="{00000000-0005-0000-0000-0000F44D0000}"/>
    <cellStyle name="요약 13 3 2 2 5" xfId="9903" xr:uid="{00000000-0005-0000-0000-0000F54D0000}"/>
    <cellStyle name="요약 13 3 2 2 5 2" xfId="35097" xr:uid="{00000000-0005-0000-0000-0000F64D0000}"/>
    <cellStyle name="요약 13 3 2 2 6" xfId="35093" xr:uid="{00000000-0005-0000-0000-0000F74D0000}"/>
    <cellStyle name="요약 13 3 2 3" xfId="9904" xr:uid="{00000000-0005-0000-0000-0000F84D0000}"/>
    <cellStyle name="요약 13 3 2 3 2" xfId="35098" xr:uid="{00000000-0005-0000-0000-0000F94D0000}"/>
    <cellStyle name="요약 13 3 2 4" xfId="9905" xr:uid="{00000000-0005-0000-0000-0000FA4D0000}"/>
    <cellStyle name="요약 13 3 2 4 2" xfId="35099" xr:uid="{00000000-0005-0000-0000-0000FB4D0000}"/>
    <cellStyle name="요약 13 3 2 5" xfId="9906" xr:uid="{00000000-0005-0000-0000-0000FC4D0000}"/>
    <cellStyle name="요약 13 3 2 5 2" xfId="35100" xr:uid="{00000000-0005-0000-0000-0000FD4D0000}"/>
    <cellStyle name="요약 13 3 2 6" xfId="9907" xr:uid="{00000000-0005-0000-0000-0000FE4D0000}"/>
    <cellStyle name="요약 13 3 2 6 2" xfId="35101" xr:uid="{00000000-0005-0000-0000-0000FF4D0000}"/>
    <cellStyle name="요약 13 3 2 7" xfId="35092" xr:uid="{00000000-0005-0000-0000-0000004E0000}"/>
    <cellStyle name="요약 13 3 3" xfId="9908" xr:uid="{00000000-0005-0000-0000-0000014E0000}"/>
    <cellStyle name="요약 13 3 3 2" xfId="9909" xr:uid="{00000000-0005-0000-0000-0000024E0000}"/>
    <cellStyle name="요약 13 3 3 2 2" xfId="35103" xr:uid="{00000000-0005-0000-0000-0000034E0000}"/>
    <cellStyle name="요약 13 3 3 3" xfId="9910" xr:uid="{00000000-0005-0000-0000-0000044E0000}"/>
    <cellStyle name="요약 13 3 3 3 2" xfId="35104" xr:uid="{00000000-0005-0000-0000-0000054E0000}"/>
    <cellStyle name="요약 13 3 3 4" xfId="9911" xr:uid="{00000000-0005-0000-0000-0000064E0000}"/>
    <cellStyle name="요약 13 3 3 4 2" xfId="35105" xr:uid="{00000000-0005-0000-0000-0000074E0000}"/>
    <cellStyle name="요약 13 3 3 5" xfId="9912" xr:uid="{00000000-0005-0000-0000-0000084E0000}"/>
    <cellStyle name="요약 13 3 3 5 2" xfId="35106" xr:uid="{00000000-0005-0000-0000-0000094E0000}"/>
    <cellStyle name="요약 13 3 3 6" xfId="35102" xr:uid="{00000000-0005-0000-0000-00000A4E0000}"/>
    <cellStyle name="요약 13 3 4" xfId="9913" xr:uid="{00000000-0005-0000-0000-00000B4E0000}"/>
    <cellStyle name="요약 13 3 4 2" xfId="9914" xr:uid="{00000000-0005-0000-0000-00000C4E0000}"/>
    <cellStyle name="요약 13 3 4 2 2" xfId="35108" xr:uid="{00000000-0005-0000-0000-00000D4E0000}"/>
    <cellStyle name="요약 13 3 4 3" xfId="35107" xr:uid="{00000000-0005-0000-0000-00000E4E0000}"/>
    <cellStyle name="요약 13 3 5" xfId="9915" xr:uid="{00000000-0005-0000-0000-00000F4E0000}"/>
    <cellStyle name="요약 13 3 5 2" xfId="9916" xr:uid="{00000000-0005-0000-0000-0000104E0000}"/>
    <cellStyle name="요약 13 3 5 2 2" xfId="35110" xr:uid="{00000000-0005-0000-0000-0000114E0000}"/>
    <cellStyle name="요약 13 3 5 3" xfId="35109" xr:uid="{00000000-0005-0000-0000-0000124E0000}"/>
    <cellStyle name="요약 13 3 6" xfId="9917" xr:uid="{00000000-0005-0000-0000-0000134E0000}"/>
    <cellStyle name="요약 13 3 6 2" xfId="9918" xr:uid="{00000000-0005-0000-0000-0000144E0000}"/>
    <cellStyle name="요약 13 3 6 2 2" xfId="35112" xr:uid="{00000000-0005-0000-0000-0000154E0000}"/>
    <cellStyle name="요약 13 3 6 3" xfId="35111" xr:uid="{00000000-0005-0000-0000-0000164E0000}"/>
    <cellStyle name="요약 13 3 7" xfId="9919" xr:uid="{00000000-0005-0000-0000-0000174E0000}"/>
    <cellStyle name="요약 13 3 7 2" xfId="35113" xr:uid="{00000000-0005-0000-0000-0000184E0000}"/>
    <cellStyle name="요약 13 3 8" xfId="35091" xr:uid="{00000000-0005-0000-0000-0000194E0000}"/>
    <cellStyle name="요약 13 4" xfId="9920" xr:uid="{00000000-0005-0000-0000-00001A4E0000}"/>
    <cellStyle name="요약 13 4 2" xfId="9921" xr:uid="{00000000-0005-0000-0000-00001B4E0000}"/>
    <cellStyle name="요약 13 4 2 2" xfId="9922" xr:uid="{00000000-0005-0000-0000-00001C4E0000}"/>
    <cellStyle name="요약 13 4 2 2 2" xfId="35116" xr:uid="{00000000-0005-0000-0000-00001D4E0000}"/>
    <cellStyle name="요약 13 4 2 3" xfId="9923" xr:uid="{00000000-0005-0000-0000-00001E4E0000}"/>
    <cellStyle name="요약 13 4 2 3 2" xfId="35117" xr:uid="{00000000-0005-0000-0000-00001F4E0000}"/>
    <cellStyle name="요약 13 4 2 4" xfId="9924" xr:uid="{00000000-0005-0000-0000-0000204E0000}"/>
    <cellStyle name="요약 13 4 2 4 2" xfId="35118" xr:uid="{00000000-0005-0000-0000-0000214E0000}"/>
    <cellStyle name="요약 13 4 2 5" xfId="9925" xr:uid="{00000000-0005-0000-0000-0000224E0000}"/>
    <cellStyle name="요약 13 4 2 5 2" xfId="35119" xr:uid="{00000000-0005-0000-0000-0000234E0000}"/>
    <cellStyle name="요약 13 4 2 6" xfId="35115" xr:uid="{00000000-0005-0000-0000-0000244E0000}"/>
    <cellStyle name="요약 13 4 3" xfId="9926" xr:uid="{00000000-0005-0000-0000-0000254E0000}"/>
    <cellStyle name="요약 13 4 3 2" xfId="35120" xr:uid="{00000000-0005-0000-0000-0000264E0000}"/>
    <cellStyle name="요약 13 4 4" xfId="9927" xr:uid="{00000000-0005-0000-0000-0000274E0000}"/>
    <cellStyle name="요약 13 4 4 2" xfId="35121" xr:uid="{00000000-0005-0000-0000-0000284E0000}"/>
    <cellStyle name="요약 13 4 5" xfId="9928" xr:uid="{00000000-0005-0000-0000-0000294E0000}"/>
    <cellStyle name="요약 13 4 5 2" xfId="35122" xr:uid="{00000000-0005-0000-0000-00002A4E0000}"/>
    <cellStyle name="요약 13 4 6" xfId="9929" xr:uid="{00000000-0005-0000-0000-00002B4E0000}"/>
    <cellStyle name="요약 13 4 6 2" xfId="35123" xr:uid="{00000000-0005-0000-0000-00002C4E0000}"/>
    <cellStyle name="요약 13 4 7" xfId="35114" xr:uid="{00000000-0005-0000-0000-00002D4E0000}"/>
    <cellStyle name="요약 13 5" xfId="9930" xr:uid="{00000000-0005-0000-0000-00002E4E0000}"/>
    <cellStyle name="요약 13 5 2" xfId="9931" xr:uid="{00000000-0005-0000-0000-00002F4E0000}"/>
    <cellStyle name="요약 13 5 2 2" xfId="9932" xr:uid="{00000000-0005-0000-0000-0000304E0000}"/>
    <cellStyle name="요약 13 5 2 2 2" xfId="35126" xr:uid="{00000000-0005-0000-0000-0000314E0000}"/>
    <cellStyle name="요약 13 5 2 3" xfId="9933" xr:uid="{00000000-0005-0000-0000-0000324E0000}"/>
    <cellStyle name="요약 13 5 2 3 2" xfId="35127" xr:uid="{00000000-0005-0000-0000-0000334E0000}"/>
    <cellStyle name="요약 13 5 2 4" xfId="9934" xr:uid="{00000000-0005-0000-0000-0000344E0000}"/>
    <cellStyle name="요약 13 5 2 4 2" xfId="35128" xr:uid="{00000000-0005-0000-0000-0000354E0000}"/>
    <cellStyle name="요약 13 5 2 5" xfId="9935" xr:uid="{00000000-0005-0000-0000-0000364E0000}"/>
    <cellStyle name="요약 13 5 2 5 2" xfId="35129" xr:uid="{00000000-0005-0000-0000-0000374E0000}"/>
    <cellStyle name="요약 13 5 2 6" xfId="35125" xr:uid="{00000000-0005-0000-0000-0000384E0000}"/>
    <cellStyle name="요약 13 5 3" xfId="9936" xr:uid="{00000000-0005-0000-0000-0000394E0000}"/>
    <cellStyle name="요약 13 5 3 2" xfId="35130" xr:uid="{00000000-0005-0000-0000-00003A4E0000}"/>
    <cellStyle name="요약 13 5 4" xfId="9937" xr:uid="{00000000-0005-0000-0000-00003B4E0000}"/>
    <cellStyle name="요약 13 5 4 2" xfId="35131" xr:uid="{00000000-0005-0000-0000-00003C4E0000}"/>
    <cellStyle name="요약 13 5 5" xfId="9938" xr:uid="{00000000-0005-0000-0000-00003D4E0000}"/>
    <cellStyle name="요약 13 5 5 2" xfId="35132" xr:uid="{00000000-0005-0000-0000-00003E4E0000}"/>
    <cellStyle name="요약 13 5 6" xfId="9939" xr:uid="{00000000-0005-0000-0000-00003F4E0000}"/>
    <cellStyle name="요약 13 5 6 2" xfId="35133" xr:uid="{00000000-0005-0000-0000-0000404E0000}"/>
    <cellStyle name="요약 13 5 7" xfId="35124" xr:uid="{00000000-0005-0000-0000-0000414E0000}"/>
    <cellStyle name="요약 13 6" xfId="9940" xr:uid="{00000000-0005-0000-0000-0000424E0000}"/>
    <cellStyle name="요약 13 6 2" xfId="9941" xr:uid="{00000000-0005-0000-0000-0000434E0000}"/>
    <cellStyle name="요약 13 6 2 2" xfId="9942" xr:uid="{00000000-0005-0000-0000-0000444E0000}"/>
    <cellStyle name="요약 13 6 2 2 2" xfId="35136" xr:uid="{00000000-0005-0000-0000-0000454E0000}"/>
    <cellStyle name="요약 13 6 2 3" xfId="9943" xr:uid="{00000000-0005-0000-0000-0000464E0000}"/>
    <cellStyle name="요약 13 6 2 3 2" xfId="35137" xr:uid="{00000000-0005-0000-0000-0000474E0000}"/>
    <cellStyle name="요약 13 6 2 4" xfId="9944" xr:uid="{00000000-0005-0000-0000-0000484E0000}"/>
    <cellStyle name="요약 13 6 2 4 2" xfId="35138" xr:uid="{00000000-0005-0000-0000-0000494E0000}"/>
    <cellStyle name="요약 13 6 2 5" xfId="9945" xr:uid="{00000000-0005-0000-0000-00004A4E0000}"/>
    <cellStyle name="요약 13 6 2 5 2" xfId="35139" xr:uid="{00000000-0005-0000-0000-00004B4E0000}"/>
    <cellStyle name="요약 13 6 2 6" xfId="35135" xr:uid="{00000000-0005-0000-0000-00004C4E0000}"/>
    <cellStyle name="요약 13 6 3" xfId="9946" xr:uid="{00000000-0005-0000-0000-00004D4E0000}"/>
    <cellStyle name="요약 13 6 3 2" xfId="35140" xr:uid="{00000000-0005-0000-0000-00004E4E0000}"/>
    <cellStyle name="요약 13 6 4" xfId="9947" xr:uid="{00000000-0005-0000-0000-00004F4E0000}"/>
    <cellStyle name="요약 13 6 4 2" xfId="35141" xr:uid="{00000000-0005-0000-0000-0000504E0000}"/>
    <cellStyle name="요약 13 6 5" xfId="9948" xr:uid="{00000000-0005-0000-0000-0000514E0000}"/>
    <cellStyle name="요약 13 6 5 2" xfId="35142" xr:uid="{00000000-0005-0000-0000-0000524E0000}"/>
    <cellStyle name="요약 13 6 6" xfId="9949" xr:uid="{00000000-0005-0000-0000-0000534E0000}"/>
    <cellStyle name="요약 13 6 6 2" xfId="35143" xr:uid="{00000000-0005-0000-0000-0000544E0000}"/>
    <cellStyle name="요약 13 6 7" xfId="35134" xr:uid="{00000000-0005-0000-0000-0000554E0000}"/>
    <cellStyle name="요약 13 7" xfId="9950" xr:uid="{00000000-0005-0000-0000-0000564E0000}"/>
    <cellStyle name="요약 13 7 2" xfId="9951" xr:uid="{00000000-0005-0000-0000-0000574E0000}"/>
    <cellStyle name="요약 13 7 2 2" xfId="9952" xr:uid="{00000000-0005-0000-0000-0000584E0000}"/>
    <cellStyle name="요약 13 7 2 2 2" xfId="35146" xr:uid="{00000000-0005-0000-0000-0000594E0000}"/>
    <cellStyle name="요약 13 7 2 3" xfId="9953" xr:uid="{00000000-0005-0000-0000-00005A4E0000}"/>
    <cellStyle name="요약 13 7 2 3 2" xfId="35147" xr:uid="{00000000-0005-0000-0000-00005B4E0000}"/>
    <cellStyle name="요약 13 7 2 4" xfId="9954" xr:uid="{00000000-0005-0000-0000-00005C4E0000}"/>
    <cellStyle name="요약 13 7 2 4 2" xfId="35148" xr:uid="{00000000-0005-0000-0000-00005D4E0000}"/>
    <cellStyle name="요약 13 7 2 5" xfId="9955" xr:uid="{00000000-0005-0000-0000-00005E4E0000}"/>
    <cellStyle name="요약 13 7 2 5 2" xfId="35149" xr:uid="{00000000-0005-0000-0000-00005F4E0000}"/>
    <cellStyle name="요약 13 7 2 6" xfId="35145" xr:uid="{00000000-0005-0000-0000-0000604E0000}"/>
    <cellStyle name="요약 13 7 3" xfId="9956" xr:uid="{00000000-0005-0000-0000-0000614E0000}"/>
    <cellStyle name="요약 13 7 3 2" xfId="35150" xr:uid="{00000000-0005-0000-0000-0000624E0000}"/>
    <cellStyle name="요약 13 7 4" xfId="9957" xr:uid="{00000000-0005-0000-0000-0000634E0000}"/>
    <cellStyle name="요약 13 7 4 2" xfId="35151" xr:uid="{00000000-0005-0000-0000-0000644E0000}"/>
    <cellStyle name="요약 13 7 5" xfId="9958" xr:uid="{00000000-0005-0000-0000-0000654E0000}"/>
    <cellStyle name="요약 13 7 5 2" xfId="35152" xr:uid="{00000000-0005-0000-0000-0000664E0000}"/>
    <cellStyle name="요약 13 7 6" xfId="9959" xr:uid="{00000000-0005-0000-0000-0000674E0000}"/>
    <cellStyle name="요약 13 7 6 2" xfId="35153" xr:uid="{00000000-0005-0000-0000-0000684E0000}"/>
    <cellStyle name="요약 13 7 7" xfId="35144" xr:uid="{00000000-0005-0000-0000-0000694E0000}"/>
    <cellStyle name="요약 13 8" xfId="9960" xr:uid="{00000000-0005-0000-0000-00006A4E0000}"/>
    <cellStyle name="요약 13 8 2" xfId="9961" xr:uid="{00000000-0005-0000-0000-00006B4E0000}"/>
    <cellStyle name="요약 13 8 2 2" xfId="9962" xr:uid="{00000000-0005-0000-0000-00006C4E0000}"/>
    <cellStyle name="요약 13 8 2 2 2" xfId="35156" xr:uid="{00000000-0005-0000-0000-00006D4E0000}"/>
    <cellStyle name="요약 13 8 2 3" xfId="9963" xr:uid="{00000000-0005-0000-0000-00006E4E0000}"/>
    <cellStyle name="요약 13 8 2 3 2" xfId="35157" xr:uid="{00000000-0005-0000-0000-00006F4E0000}"/>
    <cellStyle name="요약 13 8 2 4" xfId="9964" xr:uid="{00000000-0005-0000-0000-0000704E0000}"/>
    <cellStyle name="요약 13 8 2 4 2" xfId="35158" xr:uid="{00000000-0005-0000-0000-0000714E0000}"/>
    <cellStyle name="요약 13 8 2 5" xfId="9965" xr:uid="{00000000-0005-0000-0000-0000724E0000}"/>
    <cellStyle name="요약 13 8 2 5 2" xfId="35159" xr:uid="{00000000-0005-0000-0000-0000734E0000}"/>
    <cellStyle name="요약 13 8 2 6" xfId="35155" xr:uid="{00000000-0005-0000-0000-0000744E0000}"/>
    <cellStyle name="요약 13 8 3" xfId="9966" xr:uid="{00000000-0005-0000-0000-0000754E0000}"/>
    <cellStyle name="요약 13 8 3 2" xfId="35160" xr:uid="{00000000-0005-0000-0000-0000764E0000}"/>
    <cellStyle name="요약 13 8 4" xfId="9967" xr:uid="{00000000-0005-0000-0000-0000774E0000}"/>
    <cellStyle name="요약 13 8 4 2" xfId="35161" xr:uid="{00000000-0005-0000-0000-0000784E0000}"/>
    <cellStyle name="요약 13 8 5" xfId="9968" xr:uid="{00000000-0005-0000-0000-0000794E0000}"/>
    <cellStyle name="요약 13 8 5 2" xfId="35162" xr:uid="{00000000-0005-0000-0000-00007A4E0000}"/>
    <cellStyle name="요약 13 8 6" xfId="9969" xr:uid="{00000000-0005-0000-0000-00007B4E0000}"/>
    <cellStyle name="요약 13 8 6 2" xfId="35163" xr:uid="{00000000-0005-0000-0000-00007C4E0000}"/>
    <cellStyle name="요약 13 8 7" xfId="35154" xr:uid="{00000000-0005-0000-0000-00007D4E0000}"/>
    <cellStyle name="요약 13 9" xfId="9970" xr:uid="{00000000-0005-0000-0000-00007E4E0000}"/>
    <cellStyle name="요약 13 9 2" xfId="9971" xr:uid="{00000000-0005-0000-0000-00007F4E0000}"/>
    <cellStyle name="요약 13 9 2 2" xfId="35165" xr:uid="{00000000-0005-0000-0000-0000804E0000}"/>
    <cellStyle name="요약 13 9 3" xfId="9972" xr:uid="{00000000-0005-0000-0000-0000814E0000}"/>
    <cellStyle name="요약 13 9 3 2" xfId="35166" xr:uid="{00000000-0005-0000-0000-0000824E0000}"/>
    <cellStyle name="요약 13 9 4" xfId="9973" xr:uid="{00000000-0005-0000-0000-0000834E0000}"/>
    <cellStyle name="요약 13 9 4 2" xfId="35167" xr:uid="{00000000-0005-0000-0000-0000844E0000}"/>
    <cellStyle name="요약 13 9 5" xfId="9974" xr:uid="{00000000-0005-0000-0000-0000854E0000}"/>
    <cellStyle name="요약 13 9 5 2" xfId="35168" xr:uid="{00000000-0005-0000-0000-0000864E0000}"/>
    <cellStyle name="요약 13 9 6" xfId="35164" xr:uid="{00000000-0005-0000-0000-0000874E0000}"/>
    <cellStyle name="요약 14" xfId="9975" xr:uid="{00000000-0005-0000-0000-0000884E0000}"/>
    <cellStyle name="요약 14 10" xfId="9976" xr:uid="{00000000-0005-0000-0000-0000894E0000}"/>
    <cellStyle name="요약 14 10 2" xfId="9977" xr:uid="{00000000-0005-0000-0000-00008A4E0000}"/>
    <cellStyle name="요약 14 10 2 2" xfId="35171" xr:uid="{00000000-0005-0000-0000-00008B4E0000}"/>
    <cellStyle name="요약 14 10 3" xfId="35170" xr:uid="{00000000-0005-0000-0000-00008C4E0000}"/>
    <cellStyle name="요약 14 11" xfId="9978" xr:uid="{00000000-0005-0000-0000-00008D4E0000}"/>
    <cellStyle name="요약 14 11 2" xfId="9979" xr:uid="{00000000-0005-0000-0000-00008E4E0000}"/>
    <cellStyle name="요약 14 11 2 2" xfId="35173" xr:uid="{00000000-0005-0000-0000-00008F4E0000}"/>
    <cellStyle name="요약 14 11 3" xfId="35172" xr:uid="{00000000-0005-0000-0000-0000904E0000}"/>
    <cellStyle name="요약 14 12" xfId="9980" xr:uid="{00000000-0005-0000-0000-0000914E0000}"/>
    <cellStyle name="요약 14 12 2" xfId="9981" xr:uid="{00000000-0005-0000-0000-0000924E0000}"/>
    <cellStyle name="요약 14 12 2 2" xfId="35175" xr:uid="{00000000-0005-0000-0000-0000934E0000}"/>
    <cellStyle name="요약 14 12 3" xfId="35174" xr:uid="{00000000-0005-0000-0000-0000944E0000}"/>
    <cellStyle name="요약 14 13" xfId="9982" xr:uid="{00000000-0005-0000-0000-0000954E0000}"/>
    <cellStyle name="요약 14 13 2" xfId="35176" xr:uid="{00000000-0005-0000-0000-0000964E0000}"/>
    <cellStyle name="요약 14 14" xfId="35169" xr:uid="{00000000-0005-0000-0000-0000974E0000}"/>
    <cellStyle name="요약 14 2" xfId="9983" xr:uid="{00000000-0005-0000-0000-0000984E0000}"/>
    <cellStyle name="요약 14 2 2" xfId="9984" xr:uid="{00000000-0005-0000-0000-0000994E0000}"/>
    <cellStyle name="요약 14 2 2 2" xfId="9985" xr:uid="{00000000-0005-0000-0000-00009A4E0000}"/>
    <cellStyle name="요약 14 2 2 2 2" xfId="9986" xr:uid="{00000000-0005-0000-0000-00009B4E0000}"/>
    <cellStyle name="요약 14 2 2 2 2 2" xfId="35180" xr:uid="{00000000-0005-0000-0000-00009C4E0000}"/>
    <cellStyle name="요약 14 2 2 2 3" xfId="9987" xr:uid="{00000000-0005-0000-0000-00009D4E0000}"/>
    <cellStyle name="요약 14 2 2 2 3 2" xfId="35181" xr:uid="{00000000-0005-0000-0000-00009E4E0000}"/>
    <cellStyle name="요약 14 2 2 2 4" xfId="9988" xr:uid="{00000000-0005-0000-0000-00009F4E0000}"/>
    <cellStyle name="요약 14 2 2 2 4 2" xfId="35182" xr:uid="{00000000-0005-0000-0000-0000A04E0000}"/>
    <cellStyle name="요약 14 2 2 2 5" xfId="9989" xr:uid="{00000000-0005-0000-0000-0000A14E0000}"/>
    <cellStyle name="요약 14 2 2 2 5 2" xfId="35183" xr:uid="{00000000-0005-0000-0000-0000A24E0000}"/>
    <cellStyle name="요약 14 2 2 2 6" xfId="35179" xr:uid="{00000000-0005-0000-0000-0000A34E0000}"/>
    <cellStyle name="요약 14 2 2 3" xfId="9990" xr:uid="{00000000-0005-0000-0000-0000A44E0000}"/>
    <cellStyle name="요약 14 2 2 3 2" xfId="35184" xr:uid="{00000000-0005-0000-0000-0000A54E0000}"/>
    <cellStyle name="요약 14 2 2 4" xfId="9991" xr:uid="{00000000-0005-0000-0000-0000A64E0000}"/>
    <cellStyle name="요약 14 2 2 4 2" xfId="35185" xr:uid="{00000000-0005-0000-0000-0000A74E0000}"/>
    <cellStyle name="요약 14 2 2 5" xfId="9992" xr:uid="{00000000-0005-0000-0000-0000A84E0000}"/>
    <cellStyle name="요약 14 2 2 5 2" xfId="35186" xr:uid="{00000000-0005-0000-0000-0000A94E0000}"/>
    <cellStyle name="요약 14 2 2 6" xfId="9993" xr:uid="{00000000-0005-0000-0000-0000AA4E0000}"/>
    <cellStyle name="요약 14 2 2 6 2" xfId="35187" xr:uid="{00000000-0005-0000-0000-0000AB4E0000}"/>
    <cellStyle name="요약 14 2 2 7" xfId="35178" xr:uid="{00000000-0005-0000-0000-0000AC4E0000}"/>
    <cellStyle name="요약 14 2 3" xfId="9994" xr:uid="{00000000-0005-0000-0000-0000AD4E0000}"/>
    <cellStyle name="요약 14 2 3 2" xfId="9995" xr:uid="{00000000-0005-0000-0000-0000AE4E0000}"/>
    <cellStyle name="요약 14 2 3 2 2" xfId="35189" xr:uid="{00000000-0005-0000-0000-0000AF4E0000}"/>
    <cellStyle name="요약 14 2 3 3" xfId="9996" xr:uid="{00000000-0005-0000-0000-0000B04E0000}"/>
    <cellStyle name="요약 14 2 3 3 2" xfId="35190" xr:uid="{00000000-0005-0000-0000-0000B14E0000}"/>
    <cellStyle name="요약 14 2 3 4" xfId="9997" xr:uid="{00000000-0005-0000-0000-0000B24E0000}"/>
    <cellStyle name="요약 14 2 3 4 2" xfId="35191" xr:uid="{00000000-0005-0000-0000-0000B34E0000}"/>
    <cellStyle name="요약 14 2 3 5" xfId="9998" xr:uid="{00000000-0005-0000-0000-0000B44E0000}"/>
    <cellStyle name="요약 14 2 3 5 2" xfId="35192" xr:uid="{00000000-0005-0000-0000-0000B54E0000}"/>
    <cellStyle name="요약 14 2 3 6" xfId="35188" xr:uid="{00000000-0005-0000-0000-0000B64E0000}"/>
    <cellStyle name="요약 14 2 4" xfId="9999" xr:uid="{00000000-0005-0000-0000-0000B74E0000}"/>
    <cellStyle name="요약 14 2 4 2" xfId="10000" xr:uid="{00000000-0005-0000-0000-0000B84E0000}"/>
    <cellStyle name="요약 14 2 4 2 2" xfId="35194" xr:uid="{00000000-0005-0000-0000-0000B94E0000}"/>
    <cellStyle name="요약 14 2 4 3" xfId="35193" xr:uid="{00000000-0005-0000-0000-0000BA4E0000}"/>
    <cellStyle name="요약 14 2 5" xfId="10001" xr:uid="{00000000-0005-0000-0000-0000BB4E0000}"/>
    <cellStyle name="요약 14 2 5 2" xfId="10002" xr:uid="{00000000-0005-0000-0000-0000BC4E0000}"/>
    <cellStyle name="요약 14 2 5 2 2" xfId="35196" xr:uid="{00000000-0005-0000-0000-0000BD4E0000}"/>
    <cellStyle name="요약 14 2 5 3" xfId="35195" xr:uid="{00000000-0005-0000-0000-0000BE4E0000}"/>
    <cellStyle name="요약 14 2 6" xfId="10003" xr:uid="{00000000-0005-0000-0000-0000BF4E0000}"/>
    <cellStyle name="요약 14 2 6 2" xfId="10004" xr:uid="{00000000-0005-0000-0000-0000C04E0000}"/>
    <cellStyle name="요약 14 2 6 2 2" xfId="35198" xr:uid="{00000000-0005-0000-0000-0000C14E0000}"/>
    <cellStyle name="요약 14 2 6 3" xfId="35197" xr:uid="{00000000-0005-0000-0000-0000C24E0000}"/>
    <cellStyle name="요약 14 2 7" xfId="10005" xr:uid="{00000000-0005-0000-0000-0000C34E0000}"/>
    <cellStyle name="요약 14 2 7 2" xfId="35199" xr:uid="{00000000-0005-0000-0000-0000C44E0000}"/>
    <cellStyle name="요약 14 2 8" xfId="35177" xr:uid="{00000000-0005-0000-0000-0000C54E0000}"/>
    <cellStyle name="요약 14 3" xfId="10006" xr:uid="{00000000-0005-0000-0000-0000C64E0000}"/>
    <cellStyle name="요약 14 3 2" xfId="10007" xr:uid="{00000000-0005-0000-0000-0000C74E0000}"/>
    <cellStyle name="요약 14 3 2 2" xfId="10008" xr:uid="{00000000-0005-0000-0000-0000C84E0000}"/>
    <cellStyle name="요약 14 3 2 2 2" xfId="10009" xr:uid="{00000000-0005-0000-0000-0000C94E0000}"/>
    <cellStyle name="요약 14 3 2 2 2 2" xfId="35203" xr:uid="{00000000-0005-0000-0000-0000CA4E0000}"/>
    <cellStyle name="요약 14 3 2 2 3" xfId="10010" xr:uid="{00000000-0005-0000-0000-0000CB4E0000}"/>
    <cellStyle name="요약 14 3 2 2 3 2" xfId="35204" xr:uid="{00000000-0005-0000-0000-0000CC4E0000}"/>
    <cellStyle name="요약 14 3 2 2 4" xfId="10011" xr:uid="{00000000-0005-0000-0000-0000CD4E0000}"/>
    <cellStyle name="요약 14 3 2 2 4 2" xfId="35205" xr:uid="{00000000-0005-0000-0000-0000CE4E0000}"/>
    <cellStyle name="요약 14 3 2 2 5" xfId="10012" xr:uid="{00000000-0005-0000-0000-0000CF4E0000}"/>
    <cellStyle name="요약 14 3 2 2 5 2" xfId="35206" xr:uid="{00000000-0005-0000-0000-0000D04E0000}"/>
    <cellStyle name="요약 14 3 2 2 6" xfId="35202" xr:uid="{00000000-0005-0000-0000-0000D14E0000}"/>
    <cellStyle name="요약 14 3 2 3" xfId="10013" xr:uid="{00000000-0005-0000-0000-0000D24E0000}"/>
    <cellStyle name="요약 14 3 2 3 2" xfId="35207" xr:uid="{00000000-0005-0000-0000-0000D34E0000}"/>
    <cellStyle name="요약 14 3 2 4" xfId="10014" xr:uid="{00000000-0005-0000-0000-0000D44E0000}"/>
    <cellStyle name="요약 14 3 2 4 2" xfId="35208" xr:uid="{00000000-0005-0000-0000-0000D54E0000}"/>
    <cellStyle name="요약 14 3 2 5" xfId="10015" xr:uid="{00000000-0005-0000-0000-0000D64E0000}"/>
    <cellStyle name="요약 14 3 2 5 2" xfId="35209" xr:uid="{00000000-0005-0000-0000-0000D74E0000}"/>
    <cellStyle name="요약 14 3 2 6" xfId="10016" xr:uid="{00000000-0005-0000-0000-0000D84E0000}"/>
    <cellStyle name="요약 14 3 2 6 2" xfId="35210" xr:uid="{00000000-0005-0000-0000-0000D94E0000}"/>
    <cellStyle name="요약 14 3 2 7" xfId="35201" xr:uid="{00000000-0005-0000-0000-0000DA4E0000}"/>
    <cellStyle name="요약 14 3 3" xfId="10017" xr:uid="{00000000-0005-0000-0000-0000DB4E0000}"/>
    <cellStyle name="요약 14 3 3 2" xfId="10018" xr:uid="{00000000-0005-0000-0000-0000DC4E0000}"/>
    <cellStyle name="요약 14 3 3 2 2" xfId="35212" xr:uid="{00000000-0005-0000-0000-0000DD4E0000}"/>
    <cellStyle name="요약 14 3 3 3" xfId="10019" xr:uid="{00000000-0005-0000-0000-0000DE4E0000}"/>
    <cellStyle name="요약 14 3 3 3 2" xfId="35213" xr:uid="{00000000-0005-0000-0000-0000DF4E0000}"/>
    <cellStyle name="요약 14 3 3 4" xfId="10020" xr:uid="{00000000-0005-0000-0000-0000E04E0000}"/>
    <cellStyle name="요약 14 3 3 4 2" xfId="35214" xr:uid="{00000000-0005-0000-0000-0000E14E0000}"/>
    <cellStyle name="요약 14 3 3 5" xfId="10021" xr:uid="{00000000-0005-0000-0000-0000E24E0000}"/>
    <cellStyle name="요약 14 3 3 5 2" xfId="35215" xr:uid="{00000000-0005-0000-0000-0000E34E0000}"/>
    <cellStyle name="요약 14 3 3 6" xfId="35211" xr:uid="{00000000-0005-0000-0000-0000E44E0000}"/>
    <cellStyle name="요약 14 3 4" xfId="10022" xr:uid="{00000000-0005-0000-0000-0000E54E0000}"/>
    <cellStyle name="요약 14 3 4 2" xfId="10023" xr:uid="{00000000-0005-0000-0000-0000E64E0000}"/>
    <cellStyle name="요약 14 3 4 2 2" xfId="35217" xr:uid="{00000000-0005-0000-0000-0000E74E0000}"/>
    <cellStyle name="요약 14 3 4 3" xfId="35216" xr:uid="{00000000-0005-0000-0000-0000E84E0000}"/>
    <cellStyle name="요약 14 3 5" xfId="10024" xr:uid="{00000000-0005-0000-0000-0000E94E0000}"/>
    <cellStyle name="요약 14 3 5 2" xfId="10025" xr:uid="{00000000-0005-0000-0000-0000EA4E0000}"/>
    <cellStyle name="요약 14 3 5 2 2" xfId="35219" xr:uid="{00000000-0005-0000-0000-0000EB4E0000}"/>
    <cellStyle name="요약 14 3 5 3" xfId="35218" xr:uid="{00000000-0005-0000-0000-0000EC4E0000}"/>
    <cellStyle name="요약 14 3 6" xfId="10026" xr:uid="{00000000-0005-0000-0000-0000ED4E0000}"/>
    <cellStyle name="요약 14 3 6 2" xfId="10027" xr:uid="{00000000-0005-0000-0000-0000EE4E0000}"/>
    <cellStyle name="요약 14 3 6 2 2" xfId="35221" xr:uid="{00000000-0005-0000-0000-0000EF4E0000}"/>
    <cellStyle name="요약 14 3 6 3" xfId="35220" xr:uid="{00000000-0005-0000-0000-0000F04E0000}"/>
    <cellStyle name="요약 14 3 7" xfId="10028" xr:uid="{00000000-0005-0000-0000-0000F14E0000}"/>
    <cellStyle name="요약 14 3 7 2" xfId="35222" xr:uid="{00000000-0005-0000-0000-0000F24E0000}"/>
    <cellStyle name="요약 14 3 8" xfId="35200" xr:uid="{00000000-0005-0000-0000-0000F34E0000}"/>
    <cellStyle name="요약 14 4" xfId="10029" xr:uid="{00000000-0005-0000-0000-0000F44E0000}"/>
    <cellStyle name="요약 14 4 2" xfId="10030" xr:uid="{00000000-0005-0000-0000-0000F54E0000}"/>
    <cellStyle name="요약 14 4 2 2" xfId="10031" xr:uid="{00000000-0005-0000-0000-0000F64E0000}"/>
    <cellStyle name="요약 14 4 2 2 2" xfId="35225" xr:uid="{00000000-0005-0000-0000-0000F74E0000}"/>
    <cellStyle name="요약 14 4 2 3" xfId="10032" xr:uid="{00000000-0005-0000-0000-0000F84E0000}"/>
    <cellStyle name="요약 14 4 2 3 2" xfId="35226" xr:uid="{00000000-0005-0000-0000-0000F94E0000}"/>
    <cellStyle name="요약 14 4 2 4" xfId="10033" xr:uid="{00000000-0005-0000-0000-0000FA4E0000}"/>
    <cellStyle name="요약 14 4 2 4 2" xfId="35227" xr:uid="{00000000-0005-0000-0000-0000FB4E0000}"/>
    <cellStyle name="요약 14 4 2 5" xfId="10034" xr:uid="{00000000-0005-0000-0000-0000FC4E0000}"/>
    <cellStyle name="요약 14 4 2 5 2" xfId="35228" xr:uid="{00000000-0005-0000-0000-0000FD4E0000}"/>
    <cellStyle name="요약 14 4 2 6" xfId="35224" xr:uid="{00000000-0005-0000-0000-0000FE4E0000}"/>
    <cellStyle name="요약 14 4 3" xfId="10035" xr:uid="{00000000-0005-0000-0000-0000FF4E0000}"/>
    <cellStyle name="요약 14 4 3 2" xfId="35229" xr:uid="{00000000-0005-0000-0000-0000004F0000}"/>
    <cellStyle name="요약 14 4 4" xfId="10036" xr:uid="{00000000-0005-0000-0000-0000014F0000}"/>
    <cellStyle name="요약 14 4 4 2" xfId="35230" xr:uid="{00000000-0005-0000-0000-0000024F0000}"/>
    <cellStyle name="요약 14 4 5" xfId="10037" xr:uid="{00000000-0005-0000-0000-0000034F0000}"/>
    <cellStyle name="요약 14 4 5 2" xfId="35231" xr:uid="{00000000-0005-0000-0000-0000044F0000}"/>
    <cellStyle name="요약 14 4 6" xfId="10038" xr:uid="{00000000-0005-0000-0000-0000054F0000}"/>
    <cellStyle name="요약 14 4 6 2" xfId="35232" xr:uid="{00000000-0005-0000-0000-0000064F0000}"/>
    <cellStyle name="요약 14 4 7" xfId="35223" xr:uid="{00000000-0005-0000-0000-0000074F0000}"/>
    <cellStyle name="요약 14 5" xfId="10039" xr:uid="{00000000-0005-0000-0000-0000084F0000}"/>
    <cellStyle name="요약 14 5 2" xfId="10040" xr:uid="{00000000-0005-0000-0000-0000094F0000}"/>
    <cellStyle name="요약 14 5 2 2" xfId="10041" xr:uid="{00000000-0005-0000-0000-00000A4F0000}"/>
    <cellStyle name="요약 14 5 2 2 2" xfId="35235" xr:uid="{00000000-0005-0000-0000-00000B4F0000}"/>
    <cellStyle name="요약 14 5 2 3" xfId="10042" xr:uid="{00000000-0005-0000-0000-00000C4F0000}"/>
    <cellStyle name="요약 14 5 2 3 2" xfId="35236" xr:uid="{00000000-0005-0000-0000-00000D4F0000}"/>
    <cellStyle name="요약 14 5 2 4" xfId="10043" xr:uid="{00000000-0005-0000-0000-00000E4F0000}"/>
    <cellStyle name="요약 14 5 2 4 2" xfId="35237" xr:uid="{00000000-0005-0000-0000-00000F4F0000}"/>
    <cellStyle name="요약 14 5 2 5" xfId="10044" xr:uid="{00000000-0005-0000-0000-0000104F0000}"/>
    <cellStyle name="요약 14 5 2 5 2" xfId="35238" xr:uid="{00000000-0005-0000-0000-0000114F0000}"/>
    <cellStyle name="요약 14 5 2 6" xfId="35234" xr:uid="{00000000-0005-0000-0000-0000124F0000}"/>
    <cellStyle name="요약 14 5 3" xfId="10045" xr:uid="{00000000-0005-0000-0000-0000134F0000}"/>
    <cellStyle name="요약 14 5 3 2" xfId="35239" xr:uid="{00000000-0005-0000-0000-0000144F0000}"/>
    <cellStyle name="요약 14 5 4" xfId="10046" xr:uid="{00000000-0005-0000-0000-0000154F0000}"/>
    <cellStyle name="요약 14 5 4 2" xfId="35240" xr:uid="{00000000-0005-0000-0000-0000164F0000}"/>
    <cellStyle name="요약 14 5 5" xfId="10047" xr:uid="{00000000-0005-0000-0000-0000174F0000}"/>
    <cellStyle name="요약 14 5 5 2" xfId="35241" xr:uid="{00000000-0005-0000-0000-0000184F0000}"/>
    <cellStyle name="요약 14 5 6" xfId="10048" xr:uid="{00000000-0005-0000-0000-0000194F0000}"/>
    <cellStyle name="요약 14 5 6 2" xfId="35242" xr:uid="{00000000-0005-0000-0000-00001A4F0000}"/>
    <cellStyle name="요약 14 5 7" xfId="35233" xr:uid="{00000000-0005-0000-0000-00001B4F0000}"/>
    <cellStyle name="요약 14 6" xfId="10049" xr:uid="{00000000-0005-0000-0000-00001C4F0000}"/>
    <cellStyle name="요약 14 6 2" xfId="10050" xr:uid="{00000000-0005-0000-0000-00001D4F0000}"/>
    <cellStyle name="요약 14 6 2 2" xfId="10051" xr:uid="{00000000-0005-0000-0000-00001E4F0000}"/>
    <cellStyle name="요약 14 6 2 2 2" xfId="35245" xr:uid="{00000000-0005-0000-0000-00001F4F0000}"/>
    <cellStyle name="요약 14 6 2 3" xfId="10052" xr:uid="{00000000-0005-0000-0000-0000204F0000}"/>
    <cellStyle name="요약 14 6 2 3 2" xfId="35246" xr:uid="{00000000-0005-0000-0000-0000214F0000}"/>
    <cellStyle name="요약 14 6 2 4" xfId="10053" xr:uid="{00000000-0005-0000-0000-0000224F0000}"/>
    <cellStyle name="요약 14 6 2 4 2" xfId="35247" xr:uid="{00000000-0005-0000-0000-0000234F0000}"/>
    <cellStyle name="요약 14 6 2 5" xfId="10054" xr:uid="{00000000-0005-0000-0000-0000244F0000}"/>
    <cellStyle name="요약 14 6 2 5 2" xfId="35248" xr:uid="{00000000-0005-0000-0000-0000254F0000}"/>
    <cellStyle name="요약 14 6 2 6" xfId="35244" xr:uid="{00000000-0005-0000-0000-0000264F0000}"/>
    <cellStyle name="요약 14 6 3" xfId="10055" xr:uid="{00000000-0005-0000-0000-0000274F0000}"/>
    <cellStyle name="요약 14 6 3 2" xfId="35249" xr:uid="{00000000-0005-0000-0000-0000284F0000}"/>
    <cellStyle name="요약 14 6 4" xfId="10056" xr:uid="{00000000-0005-0000-0000-0000294F0000}"/>
    <cellStyle name="요약 14 6 4 2" xfId="35250" xr:uid="{00000000-0005-0000-0000-00002A4F0000}"/>
    <cellStyle name="요약 14 6 5" xfId="10057" xr:uid="{00000000-0005-0000-0000-00002B4F0000}"/>
    <cellStyle name="요약 14 6 5 2" xfId="35251" xr:uid="{00000000-0005-0000-0000-00002C4F0000}"/>
    <cellStyle name="요약 14 6 6" xfId="10058" xr:uid="{00000000-0005-0000-0000-00002D4F0000}"/>
    <cellStyle name="요약 14 6 6 2" xfId="35252" xr:uid="{00000000-0005-0000-0000-00002E4F0000}"/>
    <cellStyle name="요약 14 6 7" xfId="35243" xr:uid="{00000000-0005-0000-0000-00002F4F0000}"/>
    <cellStyle name="요약 14 7" xfId="10059" xr:uid="{00000000-0005-0000-0000-0000304F0000}"/>
    <cellStyle name="요약 14 7 2" xfId="10060" xr:uid="{00000000-0005-0000-0000-0000314F0000}"/>
    <cellStyle name="요약 14 7 2 2" xfId="10061" xr:uid="{00000000-0005-0000-0000-0000324F0000}"/>
    <cellStyle name="요약 14 7 2 2 2" xfId="35255" xr:uid="{00000000-0005-0000-0000-0000334F0000}"/>
    <cellStyle name="요약 14 7 2 3" xfId="10062" xr:uid="{00000000-0005-0000-0000-0000344F0000}"/>
    <cellStyle name="요약 14 7 2 3 2" xfId="35256" xr:uid="{00000000-0005-0000-0000-0000354F0000}"/>
    <cellStyle name="요약 14 7 2 4" xfId="10063" xr:uid="{00000000-0005-0000-0000-0000364F0000}"/>
    <cellStyle name="요약 14 7 2 4 2" xfId="35257" xr:uid="{00000000-0005-0000-0000-0000374F0000}"/>
    <cellStyle name="요약 14 7 2 5" xfId="10064" xr:uid="{00000000-0005-0000-0000-0000384F0000}"/>
    <cellStyle name="요약 14 7 2 5 2" xfId="35258" xr:uid="{00000000-0005-0000-0000-0000394F0000}"/>
    <cellStyle name="요약 14 7 2 6" xfId="35254" xr:uid="{00000000-0005-0000-0000-00003A4F0000}"/>
    <cellStyle name="요약 14 7 3" xfId="10065" xr:uid="{00000000-0005-0000-0000-00003B4F0000}"/>
    <cellStyle name="요약 14 7 3 2" xfId="35259" xr:uid="{00000000-0005-0000-0000-00003C4F0000}"/>
    <cellStyle name="요약 14 7 4" xfId="10066" xr:uid="{00000000-0005-0000-0000-00003D4F0000}"/>
    <cellStyle name="요약 14 7 4 2" xfId="35260" xr:uid="{00000000-0005-0000-0000-00003E4F0000}"/>
    <cellStyle name="요약 14 7 5" xfId="10067" xr:uid="{00000000-0005-0000-0000-00003F4F0000}"/>
    <cellStyle name="요약 14 7 5 2" xfId="35261" xr:uid="{00000000-0005-0000-0000-0000404F0000}"/>
    <cellStyle name="요약 14 7 6" xfId="10068" xr:uid="{00000000-0005-0000-0000-0000414F0000}"/>
    <cellStyle name="요약 14 7 6 2" xfId="35262" xr:uid="{00000000-0005-0000-0000-0000424F0000}"/>
    <cellStyle name="요약 14 7 7" xfId="35253" xr:uid="{00000000-0005-0000-0000-0000434F0000}"/>
    <cellStyle name="요약 14 8" xfId="10069" xr:uid="{00000000-0005-0000-0000-0000444F0000}"/>
    <cellStyle name="요약 14 8 2" xfId="10070" xr:uid="{00000000-0005-0000-0000-0000454F0000}"/>
    <cellStyle name="요약 14 8 2 2" xfId="10071" xr:uid="{00000000-0005-0000-0000-0000464F0000}"/>
    <cellStyle name="요약 14 8 2 2 2" xfId="35265" xr:uid="{00000000-0005-0000-0000-0000474F0000}"/>
    <cellStyle name="요약 14 8 2 3" xfId="10072" xr:uid="{00000000-0005-0000-0000-0000484F0000}"/>
    <cellStyle name="요약 14 8 2 3 2" xfId="35266" xr:uid="{00000000-0005-0000-0000-0000494F0000}"/>
    <cellStyle name="요약 14 8 2 4" xfId="10073" xr:uid="{00000000-0005-0000-0000-00004A4F0000}"/>
    <cellStyle name="요약 14 8 2 4 2" xfId="35267" xr:uid="{00000000-0005-0000-0000-00004B4F0000}"/>
    <cellStyle name="요약 14 8 2 5" xfId="10074" xr:uid="{00000000-0005-0000-0000-00004C4F0000}"/>
    <cellStyle name="요약 14 8 2 5 2" xfId="35268" xr:uid="{00000000-0005-0000-0000-00004D4F0000}"/>
    <cellStyle name="요약 14 8 2 6" xfId="35264" xr:uid="{00000000-0005-0000-0000-00004E4F0000}"/>
    <cellStyle name="요약 14 8 3" xfId="10075" xr:uid="{00000000-0005-0000-0000-00004F4F0000}"/>
    <cellStyle name="요약 14 8 3 2" xfId="35269" xr:uid="{00000000-0005-0000-0000-0000504F0000}"/>
    <cellStyle name="요약 14 8 4" xfId="10076" xr:uid="{00000000-0005-0000-0000-0000514F0000}"/>
    <cellStyle name="요약 14 8 4 2" xfId="35270" xr:uid="{00000000-0005-0000-0000-0000524F0000}"/>
    <cellStyle name="요약 14 8 5" xfId="10077" xr:uid="{00000000-0005-0000-0000-0000534F0000}"/>
    <cellStyle name="요약 14 8 5 2" xfId="35271" xr:uid="{00000000-0005-0000-0000-0000544F0000}"/>
    <cellStyle name="요약 14 8 6" xfId="10078" xr:uid="{00000000-0005-0000-0000-0000554F0000}"/>
    <cellStyle name="요약 14 8 6 2" xfId="35272" xr:uid="{00000000-0005-0000-0000-0000564F0000}"/>
    <cellStyle name="요약 14 8 7" xfId="35263" xr:uid="{00000000-0005-0000-0000-0000574F0000}"/>
    <cellStyle name="요약 14 9" xfId="10079" xr:uid="{00000000-0005-0000-0000-0000584F0000}"/>
    <cellStyle name="요약 14 9 2" xfId="10080" xr:uid="{00000000-0005-0000-0000-0000594F0000}"/>
    <cellStyle name="요약 14 9 2 2" xfId="35274" xr:uid="{00000000-0005-0000-0000-00005A4F0000}"/>
    <cellStyle name="요약 14 9 3" xfId="10081" xr:uid="{00000000-0005-0000-0000-00005B4F0000}"/>
    <cellStyle name="요약 14 9 3 2" xfId="35275" xr:uid="{00000000-0005-0000-0000-00005C4F0000}"/>
    <cellStyle name="요약 14 9 4" xfId="10082" xr:uid="{00000000-0005-0000-0000-00005D4F0000}"/>
    <cellStyle name="요약 14 9 4 2" xfId="35276" xr:uid="{00000000-0005-0000-0000-00005E4F0000}"/>
    <cellStyle name="요약 14 9 5" xfId="10083" xr:uid="{00000000-0005-0000-0000-00005F4F0000}"/>
    <cellStyle name="요약 14 9 5 2" xfId="35277" xr:uid="{00000000-0005-0000-0000-0000604F0000}"/>
    <cellStyle name="요약 14 9 6" xfId="35273" xr:uid="{00000000-0005-0000-0000-0000614F0000}"/>
    <cellStyle name="요약 15" xfId="10084" xr:uid="{00000000-0005-0000-0000-0000624F0000}"/>
    <cellStyle name="요약 15 10" xfId="10085" xr:uid="{00000000-0005-0000-0000-0000634F0000}"/>
    <cellStyle name="요약 15 10 2" xfId="10086" xr:uid="{00000000-0005-0000-0000-0000644F0000}"/>
    <cellStyle name="요약 15 10 2 2" xfId="35280" xr:uid="{00000000-0005-0000-0000-0000654F0000}"/>
    <cellStyle name="요약 15 10 3" xfId="35279" xr:uid="{00000000-0005-0000-0000-0000664F0000}"/>
    <cellStyle name="요약 15 11" xfId="10087" xr:uid="{00000000-0005-0000-0000-0000674F0000}"/>
    <cellStyle name="요약 15 11 2" xfId="10088" xr:uid="{00000000-0005-0000-0000-0000684F0000}"/>
    <cellStyle name="요약 15 11 2 2" xfId="35282" xr:uid="{00000000-0005-0000-0000-0000694F0000}"/>
    <cellStyle name="요약 15 11 3" xfId="35281" xr:uid="{00000000-0005-0000-0000-00006A4F0000}"/>
    <cellStyle name="요약 15 12" xfId="10089" xr:uid="{00000000-0005-0000-0000-00006B4F0000}"/>
    <cellStyle name="요약 15 12 2" xfId="10090" xr:uid="{00000000-0005-0000-0000-00006C4F0000}"/>
    <cellStyle name="요약 15 12 2 2" xfId="35284" xr:uid="{00000000-0005-0000-0000-00006D4F0000}"/>
    <cellStyle name="요약 15 12 3" xfId="35283" xr:uid="{00000000-0005-0000-0000-00006E4F0000}"/>
    <cellStyle name="요약 15 13" xfId="10091" xr:uid="{00000000-0005-0000-0000-00006F4F0000}"/>
    <cellStyle name="요약 15 13 2" xfId="35285" xr:uid="{00000000-0005-0000-0000-0000704F0000}"/>
    <cellStyle name="요약 15 14" xfId="35278" xr:uid="{00000000-0005-0000-0000-0000714F0000}"/>
    <cellStyle name="요약 15 2" xfId="10092" xr:uid="{00000000-0005-0000-0000-0000724F0000}"/>
    <cellStyle name="요약 15 2 2" xfId="10093" xr:uid="{00000000-0005-0000-0000-0000734F0000}"/>
    <cellStyle name="요약 15 2 2 2" xfId="10094" xr:uid="{00000000-0005-0000-0000-0000744F0000}"/>
    <cellStyle name="요약 15 2 2 2 2" xfId="10095" xr:uid="{00000000-0005-0000-0000-0000754F0000}"/>
    <cellStyle name="요약 15 2 2 2 2 2" xfId="35289" xr:uid="{00000000-0005-0000-0000-0000764F0000}"/>
    <cellStyle name="요약 15 2 2 2 3" xfId="10096" xr:uid="{00000000-0005-0000-0000-0000774F0000}"/>
    <cellStyle name="요약 15 2 2 2 3 2" xfId="35290" xr:uid="{00000000-0005-0000-0000-0000784F0000}"/>
    <cellStyle name="요약 15 2 2 2 4" xfId="10097" xr:uid="{00000000-0005-0000-0000-0000794F0000}"/>
    <cellStyle name="요약 15 2 2 2 4 2" xfId="35291" xr:uid="{00000000-0005-0000-0000-00007A4F0000}"/>
    <cellStyle name="요약 15 2 2 2 5" xfId="10098" xr:uid="{00000000-0005-0000-0000-00007B4F0000}"/>
    <cellStyle name="요약 15 2 2 2 5 2" xfId="35292" xr:uid="{00000000-0005-0000-0000-00007C4F0000}"/>
    <cellStyle name="요약 15 2 2 2 6" xfId="35288" xr:uid="{00000000-0005-0000-0000-00007D4F0000}"/>
    <cellStyle name="요약 15 2 2 3" xfId="10099" xr:uid="{00000000-0005-0000-0000-00007E4F0000}"/>
    <cellStyle name="요약 15 2 2 3 2" xfId="35293" xr:uid="{00000000-0005-0000-0000-00007F4F0000}"/>
    <cellStyle name="요약 15 2 2 4" xfId="10100" xr:uid="{00000000-0005-0000-0000-0000804F0000}"/>
    <cellStyle name="요약 15 2 2 4 2" xfId="35294" xr:uid="{00000000-0005-0000-0000-0000814F0000}"/>
    <cellStyle name="요약 15 2 2 5" xfId="10101" xr:uid="{00000000-0005-0000-0000-0000824F0000}"/>
    <cellStyle name="요약 15 2 2 5 2" xfId="35295" xr:uid="{00000000-0005-0000-0000-0000834F0000}"/>
    <cellStyle name="요약 15 2 2 6" xfId="10102" xr:uid="{00000000-0005-0000-0000-0000844F0000}"/>
    <cellStyle name="요약 15 2 2 6 2" xfId="35296" xr:uid="{00000000-0005-0000-0000-0000854F0000}"/>
    <cellStyle name="요약 15 2 2 7" xfId="35287" xr:uid="{00000000-0005-0000-0000-0000864F0000}"/>
    <cellStyle name="요약 15 2 3" xfId="10103" xr:uid="{00000000-0005-0000-0000-0000874F0000}"/>
    <cellStyle name="요약 15 2 3 2" xfId="10104" xr:uid="{00000000-0005-0000-0000-0000884F0000}"/>
    <cellStyle name="요약 15 2 3 2 2" xfId="35298" xr:uid="{00000000-0005-0000-0000-0000894F0000}"/>
    <cellStyle name="요약 15 2 3 3" xfId="10105" xr:uid="{00000000-0005-0000-0000-00008A4F0000}"/>
    <cellStyle name="요약 15 2 3 3 2" xfId="35299" xr:uid="{00000000-0005-0000-0000-00008B4F0000}"/>
    <cellStyle name="요약 15 2 3 4" xfId="10106" xr:uid="{00000000-0005-0000-0000-00008C4F0000}"/>
    <cellStyle name="요약 15 2 3 4 2" xfId="35300" xr:uid="{00000000-0005-0000-0000-00008D4F0000}"/>
    <cellStyle name="요약 15 2 3 5" xfId="10107" xr:uid="{00000000-0005-0000-0000-00008E4F0000}"/>
    <cellStyle name="요약 15 2 3 5 2" xfId="35301" xr:uid="{00000000-0005-0000-0000-00008F4F0000}"/>
    <cellStyle name="요약 15 2 3 6" xfId="35297" xr:uid="{00000000-0005-0000-0000-0000904F0000}"/>
    <cellStyle name="요약 15 2 4" xfId="10108" xr:uid="{00000000-0005-0000-0000-0000914F0000}"/>
    <cellStyle name="요약 15 2 4 2" xfId="10109" xr:uid="{00000000-0005-0000-0000-0000924F0000}"/>
    <cellStyle name="요약 15 2 4 2 2" xfId="35303" xr:uid="{00000000-0005-0000-0000-0000934F0000}"/>
    <cellStyle name="요약 15 2 4 3" xfId="35302" xr:uid="{00000000-0005-0000-0000-0000944F0000}"/>
    <cellStyle name="요약 15 2 5" xfId="10110" xr:uid="{00000000-0005-0000-0000-0000954F0000}"/>
    <cellStyle name="요약 15 2 5 2" xfId="10111" xr:uid="{00000000-0005-0000-0000-0000964F0000}"/>
    <cellStyle name="요약 15 2 5 2 2" xfId="35305" xr:uid="{00000000-0005-0000-0000-0000974F0000}"/>
    <cellStyle name="요약 15 2 5 3" xfId="35304" xr:uid="{00000000-0005-0000-0000-0000984F0000}"/>
    <cellStyle name="요약 15 2 6" xfId="10112" xr:uid="{00000000-0005-0000-0000-0000994F0000}"/>
    <cellStyle name="요약 15 2 6 2" xfId="10113" xr:uid="{00000000-0005-0000-0000-00009A4F0000}"/>
    <cellStyle name="요약 15 2 6 2 2" xfId="35307" xr:uid="{00000000-0005-0000-0000-00009B4F0000}"/>
    <cellStyle name="요약 15 2 6 3" xfId="35306" xr:uid="{00000000-0005-0000-0000-00009C4F0000}"/>
    <cellStyle name="요약 15 2 7" xfId="10114" xr:uid="{00000000-0005-0000-0000-00009D4F0000}"/>
    <cellStyle name="요약 15 2 7 2" xfId="35308" xr:uid="{00000000-0005-0000-0000-00009E4F0000}"/>
    <cellStyle name="요약 15 2 8" xfId="35286" xr:uid="{00000000-0005-0000-0000-00009F4F0000}"/>
    <cellStyle name="요약 15 3" xfId="10115" xr:uid="{00000000-0005-0000-0000-0000A04F0000}"/>
    <cellStyle name="요약 15 3 2" xfId="10116" xr:uid="{00000000-0005-0000-0000-0000A14F0000}"/>
    <cellStyle name="요약 15 3 2 2" xfId="10117" xr:uid="{00000000-0005-0000-0000-0000A24F0000}"/>
    <cellStyle name="요약 15 3 2 2 2" xfId="10118" xr:uid="{00000000-0005-0000-0000-0000A34F0000}"/>
    <cellStyle name="요약 15 3 2 2 2 2" xfId="35312" xr:uid="{00000000-0005-0000-0000-0000A44F0000}"/>
    <cellStyle name="요약 15 3 2 2 3" xfId="10119" xr:uid="{00000000-0005-0000-0000-0000A54F0000}"/>
    <cellStyle name="요약 15 3 2 2 3 2" xfId="35313" xr:uid="{00000000-0005-0000-0000-0000A64F0000}"/>
    <cellStyle name="요약 15 3 2 2 4" xfId="10120" xr:uid="{00000000-0005-0000-0000-0000A74F0000}"/>
    <cellStyle name="요약 15 3 2 2 4 2" xfId="35314" xr:uid="{00000000-0005-0000-0000-0000A84F0000}"/>
    <cellStyle name="요약 15 3 2 2 5" xfId="10121" xr:uid="{00000000-0005-0000-0000-0000A94F0000}"/>
    <cellStyle name="요약 15 3 2 2 5 2" xfId="35315" xr:uid="{00000000-0005-0000-0000-0000AA4F0000}"/>
    <cellStyle name="요약 15 3 2 2 6" xfId="35311" xr:uid="{00000000-0005-0000-0000-0000AB4F0000}"/>
    <cellStyle name="요약 15 3 2 3" xfId="10122" xr:uid="{00000000-0005-0000-0000-0000AC4F0000}"/>
    <cellStyle name="요약 15 3 2 3 2" xfId="35316" xr:uid="{00000000-0005-0000-0000-0000AD4F0000}"/>
    <cellStyle name="요약 15 3 2 4" xfId="10123" xr:uid="{00000000-0005-0000-0000-0000AE4F0000}"/>
    <cellStyle name="요약 15 3 2 4 2" xfId="35317" xr:uid="{00000000-0005-0000-0000-0000AF4F0000}"/>
    <cellStyle name="요약 15 3 2 5" xfId="10124" xr:uid="{00000000-0005-0000-0000-0000B04F0000}"/>
    <cellStyle name="요약 15 3 2 5 2" xfId="35318" xr:uid="{00000000-0005-0000-0000-0000B14F0000}"/>
    <cellStyle name="요약 15 3 2 6" xfId="10125" xr:uid="{00000000-0005-0000-0000-0000B24F0000}"/>
    <cellStyle name="요약 15 3 2 6 2" xfId="35319" xr:uid="{00000000-0005-0000-0000-0000B34F0000}"/>
    <cellStyle name="요약 15 3 2 7" xfId="35310" xr:uid="{00000000-0005-0000-0000-0000B44F0000}"/>
    <cellStyle name="요약 15 3 3" xfId="10126" xr:uid="{00000000-0005-0000-0000-0000B54F0000}"/>
    <cellStyle name="요약 15 3 3 2" xfId="10127" xr:uid="{00000000-0005-0000-0000-0000B64F0000}"/>
    <cellStyle name="요약 15 3 3 2 2" xfId="35321" xr:uid="{00000000-0005-0000-0000-0000B74F0000}"/>
    <cellStyle name="요약 15 3 3 3" xfId="10128" xr:uid="{00000000-0005-0000-0000-0000B84F0000}"/>
    <cellStyle name="요약 15 3 3 3 2" xfId="35322" xr:uid="{00000000-0005-0000-0000-0000B94F0000}"/>
    <cellStyle name="요약 15 3 3 4" xfId="10129" xr:uid="{00000000-0005-0000-0000-0000BA4F0000}"/>
    <cellStyle name="요약 15 3 3 4 2" xfId="35323" xr:uid="{00000000-0005-0000-0000-0000BB4F0000}"/>
    <cellStyle name="요약 15 3 3 5" xfId="10130" xr:uid="{00000000-0005-0000-0000-0000BC4F0000}"/>
    <cellStyle name="요약 15 3 3 5 2" xfId="35324" xr:uid="{00000000-0005-0000-0000-0000BD4F0000}"/>
    <cellStyle name="요약 15 3 3 6" xfId="35320" xr:uid="{00000000-0005-0000-0000-0000BE4F0000}"/>
    <cellStyle name="요약 15 3 4" xfId="10131" xr:uid="{00000000-0005-0000-0000-0000BF4F0000}"/>
    <cellStyle name="요약 15 3 4 2" xfId="10132" xr:uid="{00000000-0005-0000-0000-0000C04F0000}"/>
    <cellStyle name="요약 15 3 4 2 2" xfId="35326" xr:uid="{00000000-0005-0000-0000-0000C14F0000}"/>
    <cellStyle name="요약 15 3 4 3" xfId="35325" xr:uid="{00000000-0005-0000-0000-0000C24F0000}"/>
    <cellStyle name="요약 15 3 5" xfId="10133" xr:uid="{00000000-0005-0000-0000-0000C34F0000}"/>
    <cellStyle name="요약 15 3 5 2" xfId="10134" xr:uid="{00000000-0005-0000-0000-0000C44F0000}"/>
    <cellStyle name="요약 15 3 5 2 2" xfId="35328" xr:uid="{00000000-0005-0000-0000-0000C54F0000}"/>
    <cellStyle name="요약 15 3 5 3" xfId="35327" xr:uid="{00000000-0005-0000-0000-0000C64F0000}"/>
    <cellStyle name="요약 15 3 6" xfId="10135" xr:uid="{00000000-0005-0000-0000-0000C74F0000}"/>
    <cellStyle name="요약 15 3 6 2" xfId="10136" xr:uid="{00000000-0005-0000-0000-0000C84F0000}"/>
    <cellStyle name="요약 15 3 6 2 2" xfId="35330" xr:uid="{00000000-0005-0000-0000-0000C94F0000}"/>
    <cellStyle name="요약 15 3 6 3" xfId="35329" xr:uid="{00000000-0005-0000-0000-0000CA4F0000}"/>
    <cellStyle name="요약 15 3 7" xfId="10137" xr:uid="{00000000-0005-0000-0000-0000CB4F0000}"/>
    <cellStyle name="요약 15 3 7 2" xfId="35331" xr:uid="{00000000-0005-0000-0000-0000CC4F0000}"/>
    <cellStyle name="요약 15 3 8" xfId="35309" xr:uid="{00000000-0005-0000-0000-0000CD4F0000}"/>
    <cellStyle name="요약 15 4" xfId="10138" xr:uid="{00000000-0005-0000-0000-0000CE4F0000}"/>
    <cellStyle name="요약 15 4 2" xfId="10139" xr:uid="{00000000-0005-0000-0000-0000CF4F0000}"/>
    <cellStyle name="요약 15 4 2 2" xfId="10140" xr:uid="{00000000-0005-0000-0000-0000D04F0000}"/>
    <cellStyle name="요약 15 4 2 2 2" xfId="35334" xr:uid="{00000000-0005-0000-0000-0000D14F0000}"/>
    <cellStyle name="요약 15 4 2 3" xfId="10141" xr:uid="{00000000-0005-0000-0000-0000D24F0000}"/>
    <cellStyle name="요약 15 4 2 3 2" xfId="35335" xr:uid="{00000000-0005-0000-0000-0000D34F0000}"/>
    <cellStyle name="요약 15 4 2 4" xfId="10142" xr:uid="{00000000-0005-0000-0000-0000D44F0000}"/>
    <cellStyle name="요약 15 4 2 4 2" xfId="35336" xr:uid="{00000000-0005-0000-0000-0000D54F0000}"/>
    <cellStyle name="요약 15 4 2 5" xfId="10143" xr:uid="{00000000-0005-0000-0000-0000D64F0000}"/>
    <cellStyle name="요약 15 4 2 5 2" xfId="35337" xr:uid="{00000000-0005-0000-0000-0000D74F0000}"/>
    <cellStyle name="요약 15 4 2 6" xfId="35333" xr:uid="{00000000-0005-0000-0000-0000D84F0000}"/>
    <cellStyle name="요약 15 4 3" xfId="10144" xr:uid="{00000000-0005-0000-0000-0000D94F0000}"/>
    <cellStyle name="요약 15 4 3 2" xfId="35338" xr:uid="{00000000-0005-0000-0000-0000DA4F0000}"/>
    <cellStyle name="요약 15 4 4" xfId="10145" xr:uid="{00000000-0005-0000-0000-0000DB4F0000}"/>
    <cellStyle name="요약 15 4 4 2" xfId="35339" xr:uid="{00000000-0005-0000-0000-0000DC4F0000}"/>
    <cellStyle name="요약 15 4 5" xfId="10146" xr:uid="{00000000-0005-0000-0000-0000DD4F0000}"/>
    <cellStyle name="요약 15 4 5 2" xfId="35340" xr:uid="{00000000-0005-0000-0000-0000DE4F0000}"/>
    <cellStyle name="요약 15 4 6" xfId="10147" xr:uid="{00000000-0005-0000-0000-0000DF4F0000}"/>
    <cellStyle name="요약 15 4 6 2" xfId="35341" xr:uid="{00000000-0005-0000-0000-0000E04F0000}"/>
    <cellStyle name="요약 15 4 7" xfId="35332" xr:uid="{00000000-0005-0000-0000-0000E14F0000}"/>
    <cellStyle name="요약 15 5" xfId="10148" xr:uid="{00000000-0005-0000-0000-0000E24F0000}"/>
    <cellStyle name="요약 15 5 2" xfId="10149" xr:uid="{00000000-0005-0000-0000-0000E34F0000}"/>
    <cellStyle name="요약 15 5 2 2" xfId="10150" xr:uid="{00000000-0005-0000-0000-0000E44F0000}"/>
    <cellStyle name="요약 15 5 2 2 2" xfId="35344" xr:uid="{00000000-0005-0000-0000-0000E54F0000}"/>
    <cellStyle name="요약 15 5 2 3" xfId="10151" xr:uid="{00000000-0005-0000-0000-0000E64F0000}"/>
    <cellStyle name="요약 15 5 2 3 2" xfId="35345" xr:uid="{00000000-0005-0000-0000-0000E74F0000}"/>
    <cellStyle name="요약 15 5 2 4" xfId="10152" xr:uid="{00000000-0005-0000-0000-0000E84F0000}"/>
    <cellStyle name="요약 15 5 2 4 2" xfId="35346" xr:uid="{00000000-0005-0000-0000-0000E94F0000}"/>
    <cellStyle name="요약 15 5 2 5" xfId="10153" xr:uid="{00000000-0005-0000-0000-0000EA4F0000}"/>
    <cellStyle name="요약 15 5 2 5 2" xfId="35347" xr:uid="{00000000-0005-0000-0000-0000EB4F0000}"/>
    <cellStyle name="요약 15 5 2 6" xfId="35343" xr:uid="{00000000-0005-0000-0000-0000EC4F0000}"/>
    <cellStyle name="요약 15 5 3" xfId="10154" xr:uid="{00000000-0005-0000-0000-0000ED4F0000}"/>
    <cellStyle name="요약 15 5 3 2" xfId="35348" xr:uid="{00000000-0005-0000-0000-0000EE4F0000}"/>
    <cellStyle name="요약 15 5 4" xfId="10155" xr:uid="{00000000-0005-0000-0000-0000EF4F0000}"/>
    <cellStyle name="요약 15 5 4 2" xfId="35349" xr:uid="{00000000-0005-0000-0000-0000F04F0000}"/>
    <cellStyle name="요약 15 5 5" xfId="10156" xr:uid="{00000000-0005-0000-0000-0000F14F0000}"/>
    <cellStyle name="요약 15 5 5 2" xfId="35350" xr:uid="{00000000-0005-0000-0000-0000F24F0000}"/>
    <cellStyle name="요약 15 5 6" xfId="10157" xr:uid="{00000000-0005-0000-0000-0000F34F0000}"/>
    <cellStyle name="요약 15 5 6 2" xfId="35351" xr:uid="{00000000-0005-0000-0000-0000F44F0000}"/>
    <cellStyle name="요약 15 5 7" xfId="35342" xr:uid="{00000000-0005-0000-0000-0000F54F0000}"/>
    <cellStyle name="요약 15 6" xfId="10158" xr:uid="{00000000-0005-0000-0000-0000F64F0000}"/>
    <cellStyle name="요약 15 6 2" xfId="10159" xr:uid="{00000000-0005-0000-0000-0000F74F0000}"/>
    <cellStyle name="요약 15 6 2 2" xfId="10160" xr:uid="{00000000-0005-0000-0000-0000F84F0000}"/>
    <cellStyle name="요약 15 6 2 2 2" xfId="35354" xr:uid="{00000000-0005-0000-0000-0000F94F0000}"/>
    <cellStyle name="요약 15 6 2 3" xfId="10161" xr:uid="{00000000-0005-0000-0000-0000FA4F0000}"/>
    <cellStyle name="요약 15 6 2 3 2" xfId="35355" xr:uid="{00000000-0005-0000-0000-0000FB4F0000}"/>
    <cellStyle name="요약 15 6 2 4" xfId="10162" xr:uid="{00000000-0005-0000-0000-0000FC4F0000}"/>
    <cellStyle name="요약 15 6 2 4 2" xfId="35356" xr:uid="{00000000-0005-0000-0000-0000FD4F0000}"/>
    <cellStyle name="요약 15 6 2 5" xfId="10163" xr:uid="{00000000-0005-0000-0000-0000FE4F0000}"/>
    <cellStyle name="요약 15 6 2 5 2" xfId="35357" xr:uid="{00000000-0005-0000-0000-0000FF4F0000}"/>
    <cellStyle name="요약 15 6 2 6" xfId="35353" xr:uid="{00000000-0005-0000-0000-000000500000}"/>
    <cellStyle name="요약 15 6 3" xfId="10164" xr:uid="{00000000-0005-0000-0000-000001500000}"/>
    <cellStyle name="요약 15 6 3 2" xfId="35358" xr:uid="{00000000-0005-0000-0000-000002500000}"/>
    <cellStyle name="요약 15 6 4" xfId="10165" xr:uid="{00000000-0005-0000-0000-000003500000}"/>
    <cellStyle name="요약 15 6 4 2" xfId="35359" xr:uid="{00000000-0005-0000-0000-000004500000}"/>
    <cellStyle name="요약 15 6 5" xfId="10166" xr:uid="{00000000-0005-0000-0000-000005500000}"/>
    <cellStyle name="요약 15 6 5 2" xfId="35360" xr:uid="{00000000-0005-0000-0000-000006500000}"/>
    <cellStyle name="요약 15 6 6" xfId="10167" xr:uid="{00000000-0005-0000-0000-000007500000}"/>
    <cellStyle name="요약 15 6 6 2" xfId="35361" xr:uid="{00000000-0005-0000-0000-000008500000}"/>
    <cellStyle name="요약 15 6 7" xfId="35352" xr:uid="{00000000-0005-0000-0000-000009500000}"/>
    <cellStyle name="요약 15 7" xfId="10168" xr:uid="{00000000-0005-0000-0000-00000A500000}"/>
    <cellStyle name="요약 15 7 2" xfId="10169" xr:uid="{00000000-0005-0000-0000-00000B500000}"/>
    <cellStyle name="요약 15 7 2 2" xfId="10170" xr:uid="{00000000-0005-0000-0000-00000C500000}"/>
    <cellStyle name="요약 15 7 2 2 2" xfId="35364" xr:uid="{00000000-0005-0000-0000-00000D500000}"/>
    <cellStyle name="요약 15 7 2 3" xfId="10171" xr:uid="{00000000-0005-0000-0000-00000E500000}"/>
    <cellStyle name="요약 15 7 2 3 2" xfId="35365" xr:uid="{00000000-0005-0000-0000-00000F500000}"/>
    <cellStyle name="요약 15 7 2 4" xfId="10172" xr:uid="{00000000-0005-0000-0000-000010500000}"/>
    <cellStyle name="요약 15 7 2 4 2" xfId="35366" xr:uid="{00000000-0005-0000-0000-000011500000}"/>
    <cellStyle name="요약 15 7 2 5" xfId="10173" xr:uid="{00000000-0005-0000-0000-000012500000}"/>
    <cellStyle name="요약 15 7 2 5 2" xfId="35367" xr:uid="{00000000-0005-0000-0000-000013500000}"/>
    <cellStyle name="요약 15 7 2 6" xfId="35363" xr:uid="{00000000-0005-0000-0000-000014500000}"/>
    <cellStyle name="요약 15 7 3" xfId="10174" xr:uid="{00000000-0005-0000-0000-000015500000}"/>
    <cellStyle name="요약 15 7 3 2" xfId="35368" xr:uid="{00000000-0005-0000-0000-000016500000}"/>
    <cellStyle name="요약 15 7 4" xfId="10175" xr:uid="{00000000-0005-0000-0000-000017500000}"/>
    <cellStyle name="요약 15 7 4 2" xfId="35369" xr:uid="{00000000-0005-0000-0000-000018500000}"/>
    <cellStyle name="요약 15 7 5" xfId="10176" xr:uid="{00000000-0005-0000-0000-000019500000}"/>
    <cellStyle name="요약 15 7 5 2" xfId="35370" xr:uid="{00000000-0005-0000-0000-00001A500000}"/>
    <cellStyle name="요약 15 7 6" xfId="10177" xr:uid="{00000000-0005-0000-0000-00001B500000}"/>
    <cellStyle name="요약 15 7 6 2" xfId="35371" xr:uid="{00000000-0005-0000-0000-00001C500000}"/>
    <cellStyle name="요약 15 7 7" xfId="35362" xr:uid="{00000000-0005-0000-0000-00001D500000}"/>
    <cellStyle name="요약 15 8" xfId="10178" xr:uid="{00000000-0005-0000-0000-00001E500000}"/>
    <cellStyle name="요약 15 8 2" xfId="10179" xr:uid="{00000000-0005-0000-0000-00001F500000}"/>
    <cellStyle name="요약 15 8 2 2" xfId="10180" xr:uid="{00000000-0005-0000-0000-000020500000}"/>
    <cellStyle name="요약 15 8 2 2 2" xfId="35374" xr:uid="{00000000-0005-0000-0000-000021500000}"/>
    <cellStyle name="요약 15 8 2 3" xfId="10181" xr:uid="{00000000-0005-0000-0000-000022500000}"/>
    <cellStyle name="요약 15 8 2 3 2" xfId="35375" xr:uid="{00000000-0005-0000-0000-000023500000}"/>
    <cellStyle name="요약 15 8 2 4" xfId="10182" xr:uid="{00000000-0005-0000-0000-000024500000}"/>
    <cellStyle name="요약 15 8 2 4 2" xfId="35376" xr:uid="{00000000-0005-0000-0000-000025500000}"/>
    <cellStyle name="요약 15 8 2 5" xfId="10183" xr:uid="{00000000-0005-0000-0000-000026500000}"/>
    <cellStyle name="요약 15 8 2 5 2" xfId="35377" xr:uid="{00000000-0005-0000-0000-000027500000}"/>
    <cellStyle name="요약 15 8 2 6" xfId="35373" xr:uid="{00000000-0005-0000-0000-000028500000}"/>
    <cellStyle name="요약 15 8 3" xfId="10184" xr:uid="{00000000-0005-0000-0000-000029500000}"/>
    <cellStyle name="요약 15 8 3 2" xfId="35378" xr:uid="{00000000-0005-0000-0000-00002A500000}"/>
    <cellStyle name="요약 15 8 4" xfId="10185" xr:uid="{00000000-0005-0000-0000-00002B500000}"/>
    <cellStyle name="요약 15 8 4 2" xfId="35379" xr:uid="{00000000-0005-0000-0000-00002C500000}"/>
    <cellStyle name="요약 15 8 5" xfId="10186" xr:uid="{00000000-0005-0000-0000-00002D500000}"/>
    <cellStyle name="요약 15 8 5 2" xfId="35380" xr:uid="{00000000-0005-0000-0000-00002E500000}"/>
    <cellStyle name="요약 15 8 6" xfId="10187" xr:uid="{00000000-0005-0000-0000-00002F500000}"/>
    <cellStyle name="요약 15 8 6 2" xfId="35381" xr:uid="{00000000-0005-0000-0000-000030500000}"/>
    <cellStyle name="요약 15 8 7" xfId="35372" xr:uid="{00000000-0005-0000-0000-000031500000}"/>
    <cellStyle name="요약 15 9" xfId="10188" xr:uid="{00000000-0005-0000-0000-000032500000}"/>
    <cellStyle name="요약 15 9 2" xfId="10189" xr:uid="{00000000-0005-0000-0000-000033500000}"/>
    <cellStyle name="요약 15 9 2 2" xfId="35383" xr:uid="{00000000-0005-0000-0000-000034500000}"/>
    <cellStyle name="요약 15 9 3" xfId="10190" xr:uid="{00000000-0005-0000-0000-000035500000}"/>
    <cellStyle name="요약 15 9 3 2" xfId="35384" xr:uid="{00000000-0005-0000-0000-000036500000}"/>
    <cellStyle name="요약 15 9 4" xfId="10191" xr:uid="{00000000-0005-0000-0000-000037500000}"/>
    <cellStyle name="요약 15 9 4 2" xfId="35385" xr:uid="{00000000-0005-0000-0000-000038500000}"/>
    <cellStyle name="요약 15 9 5" xfId="10192" xr:uid="{00000000-0005-0000-0000-000039500000}"/>
    <cellStyle name="요약 15 9 5 2" xfId="35386" xr:uid="{00000000-0005-0000-0000-00003A500000}"/>
    <cellStyle name="요약 15 9 6" xfId="35382" xr:uid="{00000000-0005-0000-0000-00003B500000}"/>
    <cellStyle name="요약 16" xfId="10193" xr:uid="{00000000-0005-0000-0000-00003C500000}"/>
    <cellStyle name="요약 16 10" xfId="10194" xr:uid="{00000000-0005-0000-0000-00003D500000}"/>
    <cellStyle name="요약 16 10 2" xfId="10195" xr:uid="{00000000-0005-0000-0000-00003E500000}"/>
    <cellStyle name="요약 16 10 2 2" xfId="35389" xr:uid="{00000000-0005-0000-0000-00003F500000}"/>
    <cellStyle name="요약 16 10 3" xfId="35388" xr:uid="{00000000-0005-0000-0000-000040500000}"/>
    <cellStyle name="요약 16 11" xfId="10196" xr:uid="{00000000-0005-0000-0000-000041500000}"/>
    <cellStyle name="요약 16 11 2" xfId="10197" xr:uid="{00000000-0005-0000-0000-000042500000}"/>
    <cellStyle name="요약 16 11 2 2" xfId="35391" xr:uid="{00000000-0005-0000-0000-000043500000}"/>
    <cellStyle name="요약 16 11 3" xfId="35390" xr:uid="{00000000-0005-0000-0000-000044500000}"/>
    <cellStyle name="요약 16 12" xfId="10198" xr:uid="{00000000-0005-0000-0000-000045500000}"/>
    <cellStyle name="요약 16 12 2" xfId="10199" xr:uid="{00000000-0005-0000-0000-000046500000}"/>
    <cellStyle name="요약 16 12 2 2" xfId="35393" xr:uid="{00000000-0005-0000-0000-000047500000}"/>
    <cellStyle name="요약 16 12 3" xfId="35392" xr:uid="{00000000-0005-0000-0000-000048500000}"/>
    <cellStyle name="요약 16 13" xfId="10200" xr:uid="{00000000-0005-0000-0000-000049500000}"/>
    <cellStyle name="요약 16 13 2" xfId="35394" xr:uid="{00000000-0005-0000-0000-00004A500000}"/>
    <cellStyle name="요약 16 14" xfId="35387" xr:uid="{00000000-0005-0000-0000-00004B500000}"/>
    <cellStyle name="요약 16 2" xfId="10201" xr:uid="{00000000-0005-0000-0000-00004C500000}"/>
    <cellStyle name="요약 16 2 2" xfId="10202" xr:uid="{00000000-0005-0000-0000-00004D500000}"/>
    <cellStyle name="요약 16 2 2 2" xfId="10203" xr:uid="{00000000-0005-0000-0000-00004E500000}"/>
    <cellStyle name="요약 16 2 2 2 2" xfId="10204" xr:uid="{00000000-0005-0000-0000-00004F500000}"/>
    <cellStyle name="요약 16 2 2 2 2 2" xfId="35398" xr:uid="{00000000-0005-0000-0000-000050500000}"/>
    <cellStyle name="요약 16 2 2 2 3" xfId="10205" xr:uid="{00000000-0005-0000-0000-000051500000}"/>
    <cellStyle name="요약 16 2 2 2 3 2" xfId="35399" xr:uid="{00000000-0005-0000-0000-000052500000}"/>
    <cellStyle name="요약 16 2 2 2 4" xfId="10206" xr:uid="{00000000-0005-0000-0000-000053500000}"/>
    <cellStyle name="요약 16 2 2 2 4 2" xfId="35400" xr:uid="{00000000-0005-0000-0000-000054500000}"/>
    <cellStyle name="요약 16 2 2 2 5" xfId="10207" xr:uid="{00000000-0005-0000-0000-000055500000}"/>
    <cellStyle name="요약 16 2 2 2 5 2" xfId="35401" xr:uid="{00000000-0005-0000-0000-000056500000}"/>
    <cellStyle name="요약 16 2 2 2 6" xfId="35397" xr:uid="{00000000-0005-0000-0000-000057500000}"/>
    <cellStyle name="요약 16 2 2 3" xfId="10208" xr:uid="{00000000-0005-0000-0000-000058500000}"/>
    <cellStyle name="요약 16 2 2 3 2" xfId="35402" xr:uid="{00000000-0005-0000-0000-000059500000}"/>
    <cellStyle name="요약 16 2 2 4" xfId="10209" xr:uid="{00000000-0005-0000-0000-00005A500000}"/>
    <cellStyle name="요약 16 2 2 4 2" xfId="35403" xr:uid="{00000000-0005-0000-0000-00005B500000}"/>
    <cellStyle name="요약 16 2 2 5" xfId="10210" xr:uid="{00000000-0005-0000-0000-00005C500000}"/>
    <cellStyle name="요약 16 2 2 5 2" xfId="35404" xr:uid="{00000000-0005-0000-0000-00005D500000}"/>
    <cellStyle name="요약 16 2 2 6" xfId="10211" xr:uid="{00000000-0005-0000-0000-00005E500000}"/>
    <cellStyle name="요약 16 2 2 6 2" xfId="35405" xr:uid="{00000000-0005-0000-0000-00005F500000}"/>
    <cellStyle name="요약 16 2 2 7" xfId="35396" xr:uid="{00000000-0005-0000-0000-000060500000}"/>
    <cellStyle name="요약 16 2 3" xfId="10212" xr:uid="{00000000-0005-0000-0000-000061500000}"/>
    <cellStyle name="요약 16 2 3 2" xfId="10213" xr:uid="{00000000-0005-0000-0000-000062500000}"/>
    <cellStyle name="요약 16 2 3 2 2" xfId="35407" xr:uid="{00000000-0005-0000-0000-000063500000}"/>
    <cellStyle name="요약 16 2 3 3" xfId="10214" xr:uid="{00000000-0005-0000-0000-000064500000}"/>
    <cellStyle name="요약 16 2 3 3 2" xfId="35408" xr:uid="{00000000-0005-0000-0000-000065500000}"/>
    <cellStyle name="요약 16 2 3 4" xfId="10215" xr:uid="{00000000-0005-0000-0000-000066500000}"/>
    <cellStyle name="요약 16 2 3 4 2" xfId="35409" xr:uid="{00000000-0005-0000-0000-000067500000}"/>
    <cellStyle name="요약 16 2 3 5" xfId="10216" xr:uid="{00000000-0005-0000-0000-000068500000}"/>
    <cellStyle name="요약 16 2 3 5 2" xfId="35410" xr:uid="{00000000-0005-0000-0000-000069500000}"/>
    <cellStyle name="요약 16 2 3 6" xfId="35406" xr:uid="{00000000-0005-0000-0000-00006A500000}"/>
    <cellStyle name="요약 16 2 4" xfId="10217" xr:uid="{00000000-0005-0000-0000-00006B500000}"/>
    <cellStyle name="요약 16 2 4 2" xfId="10218" xr:uid="{00000000-0005-0000-0000-00006C500000}"/>
    <cellStyle name="요약 16 2 4 2 2" xfId="35412" xr:uid="{00000000-0005-0000-0000-00006D500000}"/>
    <cellStyle name="요약 16 2 4 3" xfId="35411" xr:uid="{00000000-0005-0000-0000-00006E500000}"/>
    <cellStyle name="요약 16 2 5" xfId="10219" xr:uid="{00000000-0005-0000-0000-00006F500000}"/>
    <cellStyle name="요약 16 2 5 2" xfId="10220" xr:uid="{00000000-0005-0000-0000-000070500000}"/>
    <cellStyle name="요약 16 2 5 2 2" xfId="35414" xr:uid="{00000000-0005-0000-0000-000071500000}"/>
    <cellStyle name="요약 16 2 5 3" xfId="35413" xr:uid="{00000000-0005-0000-0000-000072500000}"/>
    <cellStyle name="요약 16 2 6" xfId="10221" xr:uid="{00000000-0005-0000-0000-000073500000}"/>
    <cellStyle name="요약 16 2 6 2" xfId="10222" xr:uid="{00000000-0005-0000-0000-000074500000}"/>
    <cellStyle name="요약 16 2 6 2 2" xfId="35416" xr:uid="{00000000-0005-0000-0000-000075500000}"/>
    <cellStyle name="요약 16 2 6 3" xfId="35415" xr:uid="{00000000-0005-0000-0000-000076500000}"/>
    <cellStyle name="요약 16 2 7" xfId="10223" xr:uid="{00000000-0005-0000-0000-000077500000}"/>
    <cellStyle name="요약 16 2 7 2" xfId="35417" xr:uid="{00000000-0005-0000-0000-000078500000}"/>
    <cellStyle name="요약 16 2 8" xfId="35395" xr:uid="{00000000-0005-0000-0000-000079500000}"/>
    <cellStyle name="요약 16 3" xfId="10224" xr:uid="{00000000-0005-0000-0000-00007A500000}"/>
    <cellStyle name="요약 16 3 2" xfId="10225" xr:uid="{00000000-0005-0000-0000-00007B500000}"/>
    <cellStyle name="요약 16 3 2 2" xfId="10226" xr:uid="{00000000-0005-0000-0000-00007C500000}"/>
    <cellStyle name="요약 16 3 2 2 2" xfId="10227" xr:uid="{00000000-0005-0000-0000-00007D500000}"/>
    <cellStyle name="요약 16 3 2 2 2 2" xfId="35421" xr:uid="{00000000-0005-0000-0000-00007E500000}"/>
    <cellStyle name="요약 16 3 2 2 3" xfId="10228" xr:uid="{00000000-0005-0000-0000-00007F500000}"/>
    <cellStyle name="요약 16 3 2 2 3 2" xfId="35422" xr:uid="{00000000-0005-0000-0000-000080500000}"/>
    <cellStyle name="요약 16 3 2 2 4" xfId="10229" xr:uid="{00000000-0005-0000-0000-000081500000}"/>
    <cellStyle name="요약 16 3 2 2 4 2" xfId="35423" xr:uid="{00000000-0005-0000-0000-000082500000}"/>
    <cellStyle name="요약 16 3 2 2 5" xfId="10230" xr:uid="{00000000-0005-0000-0000-000083500000}"/>
    <cellStyle name="요약 16 3 2 2 5 2" xfId="35424" xr:uid="{00000000-0005-0000-0000-000084500000}"/>
    <cellStyle name="요약 16 3 2 2 6" xfId="35420" xr:uid="{00000000-0005-0000-0000-000085500000}"/>
    <cellStyle name="요약 16 3 2 3" xfId="10231" xr:uid="{00000000-0005-0000-0000-000086500000}"/>
    <cellStyle name="요약 16 3 2 3 2" xfId="35425" xr:uid="{00000000-0005-0000-0000-000087500000}"/>
    <cellStyle name="요약 16 3 2 4" xfId="10232" xr:uid="{00000000-0005-0000-0000-000088500000}"/>
    <cellStyle name="요약 16 3 2 4 2" xfId="35426" xr:uid="{00000000-0005-0000-0000-000089500000}"/>
    <cellStyle name="요약 16 3 2 5" xfId="10233" xr:uid="{00000000-0005-0000-0000-00008A500000}"/>
    <cellStyle name="요약 16 3 2 5 2" xfId="35427" xr:uid="{00000000-0005-0000-0000-00008B500000}"/>
    <cellStyle name="요약 16 3 2 6" xfId="10234" xr:uid="{00000000-0005-0000-0000-00008C500000}"/>
    <cellStyle name="요약 16 3 2 6 2" xfId="35428" xr:uid="{00000000-0005-0000-0000-00008D500000}"/>
    <cellStyle name="요약 16 3 2 7" xfId="35419" xr:uid="{00000000-0005-0000-0000-00008E500000}"/>
    <cellStyle name="요약 16 3 3" xfId="10235" xr:uid="{00000000-0005-0000-0000-00008F500000}"/>
    <cellStyle name="요약 16 3 3 2" xfId="10236" xr:uid="{00000000-0005-0000-0000-000090500000}"/>
    <cellStyle name="요약 16 3 3 2 2" xfId="35430" xr:uid="{00000000-0005-0000-0000-000091500000}"/>
    <cellStyle name="요약 16 3 3 3" xfId="10237" xr:uid="{00000000-0005-0000-0000-000092500000}"/>
    <cellStyle name="요약 16 3 3 3 2" xfId="35431" xr:uid="{00000000-0005-0000-0000-000093500000}"/>
    <cellStyle name="요약 16 3 3 4" xfId="10238" xr:uid="{00000000-0005-0000-0000-000094500000}"/>
    <cellStyle name="요약 16 3 3 4 2" xfId="35432" xr:uid="{00000000-0005-0000-0000-000095500000}"/>
    <cellStyle name="요약 16 3 3 5" xfId="10239" xr:uid="{00000000-0005-0000-0000-000096500000}"/>
    <cellStyle name="요약 16 3 3 5 2" xfId="35433" xr:uid="{00000000-0005-0000-0000-000097500000}"/>
    <cellStyle name="요약 16 3 3 6" xfId="35429" xr:uid="{00000000-0005-0000-0000-000098500000}"/>
    <cellStyle name="요약 16 3 4" xfId="10240" xr:uid="{00000000-0005-0000-0000-000099500000}"/>
    <cellStyle name="요약 16 3 4 2" xfId="10241" xr:uid="{00000000-0005-0000-0000-00009A500000}"/>
    <cellStyle name="요약 16 3 4 2 2" xfId="35435" xr:uid="{00000000-0005-0000-0000-00009B500000}"/>
    <cellStyle name="요약 16 3 4 3" xfId="35434" xr:uid="{00000000-0005-0000-0000-00009C500000}"/>
    <cellStyle name="요약 16 3 5" xfId="10242" xr:uid="{00000000-0005-0000-0000-00009D500000}"/>
    <cellStyle name="요약 16 3 5 2" xfId="10243" xr:uid="{00000000-0005-0000-0000-00009E500000}"/>
    <cellStyle name="요약 16 3 5 2 2" xfId="35437" xr:uid="{00000000-0005-0000-0000-00009F500000}"/>
    <cellStyle name="요약 16 3 5 3" xfId="35436" xr:uid="{00000000-0005-0000-0000-0000A0500000}"/>
    <cellStyle name="요약 16 3 6" xfId="10244" xr:uid="{00000000-0005-0000-0000-0000A1500000}"/>
    <cellStyle name="요약 16 3 6 2" xfId="10245" xr:uid="{00000000-0005-0000-0000-0000A2500000}"/>
    <cellStyle name="요약 16 3 6 2 2" xfId="35439" xr:uid="{00000000-0005-0000-0000-0000A3500000}"/>
    <cellStyle name="요약 16 3 6 3" xfId="35438" xr:uid="{00000000-0005-0000-0000-0000A4500000}"/>
    <cellStyle name="요약 16 3 7" xfId="10246" xr:uid="{00000000-0005-0000-0000-0000A5500000}"/>
    <cellStyle name="요약 16 3 7 2" xfId="35440" xr:uid="{00000000-0005-0000-0000-0000A6500000}"/>
    <cellStyle name="요약 16 3 8" xfId="35418" xr:uid="{00000000-0005-0000-0000-0000A7500000}"/>
    <cellStyle name="요약 16 4" xfId="10247" xr:uid="{00000000-0005-0000-0000-0000A8500000}"/>
    <cellStyle name="요약 16 4 2" xfId="10248" xr:uid="{00000000-0005-0000-0000-0000A9500000}"/>
    <cellStyle name="요약 16 4 2 2" xfId="10249" xr:uid="{00000000-0005-0000-0000-0000AA500000}"/>
    <cellStyle name="요약 16 4 2 2 2" xfId="35443" xr:uid="{00000000-0005-0000-0000-0000AB500000}"/>
    <cellStyle name="요약 16 4 2 3" xfId="10250" xr:uid="{00000000-0005-0000-0000-0000AC500000}"/>
    <cellStyle name="요약 16 4 2 3 2" xfId="35444" xr:uid="{00000000-0005-0000-0000-0000AD500000}"/>
    <cellStyle name="요약 16 4 2 4" xfId="10251" xr:uid="{00000000-0005-0000-0000-0000AE500000}"/>
    <cellStyle name="요약 16 4 2 4 2" xfId="35445" xr:uid="{00000000-0005-0000-0000-0000AF500000}"/>
    <cellStyle name="요약 16 4 2 5" xfId="10252" xr:uid="{00000000-0005-0000-0000-0000B0500000}"/>
    <cellStyle name="요약 16 4 2 5 2" xfId="35446" xr:uid="{00000000-0005-0000-0000-0000B1500000}"/>
    <cellStyle name="요약 16 4 2 6" xfId="35442" xr:uid="{00000000-0005-0000-0000-0000B2500000}"/>
    <cellStyle name="요약 16 4 3" xfId="10253" xr:uid="{00000000-0005-0000-0000-0000B3500000}"/>
    <cellStyle name="요약 16 4 3 2" xfId="35447" xr:uid="{00000000-0005-0000-0000-0000B4500000}"/>
    <cellStyle name="요약 16 4 4" xfId="10254" xr:uid="{00000000-0005-0000-0000-0000B5500000}"/>
    <cellStyle name="요약 16 4 4 2" xfId="35448" xr:uid="{00000000-0005-0000-0000-0000B6500000}"/>
    <cellStyle name="요약 16 4 5" xfId="10255" xr:uid="{00000000-0005-0000-0000-0000B7500000}"/>
    <cellStyle name="요약 16 4 5 2" xfId="35449" xr:uid="{00000000-0005-0000-0000-0000B8500000}"/>
    <cellStyle name="요약 16 4 6" xfId="10256" xr:uid="{00000000-0005-0000-0000-0000B9500000}"/>
    <cellStyle name="요약 16 4 6 2" xfId="35450" xr:uid="{00000000-0005-0000-0000-0000BA500000}"/>
    <cellStyle name="요약 16 4 7" xfId="35441" xr:uid="{00000000-0005-0000-0000-0000BB500000}"/>
    <cellStyle name="요약 16 5" xfId="10257" xr:uid="{00000000-0005-0000-0000-0000BC500000}"/>
    <cellStyle name="요약 16 5 2" xfId="10258" xr:uid="{00000000-0005-0000-0000-0000BD500000}"/>
    <cellStyle name="요약 16 5 2 2" xfId="10259" xr:uid="{00000000-0005-0000-0000-0000BE500000}"/>
    <cellStyle name="요약 16 5 2 2 2" xfId="35453" xr:uid="{00000000-0005-0000-0000-0000BF500000}"/>
    <cellStyle name="요약 16 5 2 3" xfId="10260" xr:uid="{00000000-0005-0000-0000-0000C0500000}"/>
    <cellStyle name="요약 16 5 2 3 2" xfId="35454" xr:uid="{00000000-0005-0000-0000-0000C1500000}"/>
    <cellStyle name="요약 16 5 2 4" xfId="10261" xr:uid="{00000000-0005-0000-0000-0000C2500000}"/>
    <cellStyle name="요약 16 5 2 4 2" xfId="35455" xr:uid="{00000000-0005-0000-0000-0000C3500000}"/>
    <cellStyle name="요약 16 5 2 5" xfId="10262" xr:uid="{00000000-0005-0000-0000-0000C4500000}"/>
    <cellStyle name="요약 16 5 2 5 2" xfId="35456" xr:uid="{00000000-0005-0000-0000-0000C5500000}"/>
    <cellStyle name="요약 16 5 2 6" xfId="35452" xr:uid="{00000000-0005-0000-0000-0000C6500000}"/>
    <cellStyle name="요약 16 5 3" xfId="10263" xr:uid="{00000000-0005-0000-0000-0000C7500000}"/>
    <cellStyle name="요약 16 5 3 2" xfId="35457" xr:uid="{00000000-0005-0000-0000-0000C8500000}"/>
    <cellStyle name="요약 16 5 4" xfId="10264" xr:uid="{00000000-0005-0000-0000-0000C9500000}"/>
    <cellStyle name="요약 16 5 4 2" xfId="35458" xr:uid="{00000000-0005-0000-0000-0000CA500000}"/>
    <cellStyle name="요약 16 5 5" xfId="10265" xr:uid="{00000000-0005-0000-0000-0000CB500000}"/>
    <cellStyle name="요약 16 5 5 2" xfId="35459" xr:uid="{00000000-0005-0000-0000-0000CC500000}"/>
    <cellStyle name="요약 16 5 6" xfId="10266" xr:uid="{00000000-0005-0000-0000-0000CD500000}"/>
    <cellStyle name="요약 16 5 6 2" xfId="35460" xr:uid="{00000000-0005-0000-0000-0000CE500000}"/>
    <cellStyle name="요약 16 5 7" xfId="35451" xr:uid="{00000000-0005-0000-0000-0000CF500000}"/>
    <cellStyle name="요약 16 6" xfId="10267" xr:uid="{00000000-0005-0000-0000-0000D0500000}"/>
    <cellStyle name="요약 16 6 2" xfId="10268" xr:uid="{00000000-0005-0000-0000-0000D1500000}"/>
    <cellStyle name="요약 16 6 2 2" xfId="10269" xr:uid="{00000000-0005-0000-0000-0000D2500000}"/>
    <cellStyle name="요약 16 6 2 2 2" xfId="35463" xr:uid="{00000000-0005-0000-0000-0000D3500000}"/>
    <cellStyle name="요약 16 6 2 3" xfId="10270" xr:uid="{00000000-0005-0000-0000-0000D4500000}"/>
    <cellStyle name="요약 16 6 2 3 2" xfId="35464" xr:uid="{00000000-0005-0000-0000-0000D5500000}"/>
    <cellStyle name="요약 16 6 2 4" xfId="10271" xr:uid="{00000000-0005-0000-0000-0000D6500000}"/>
    <cellStyle name="요약 16 6 2 4 2" xfId="35465" xr:uid="{00000000-0005-0000-0000-0000D7500000}"/>
    <cellStyle name="요약 16 6 2 5" xfId="10272" xr:uid="{00000000-0005-0000-0000-0000D8500000}"/>
    <cellStyle name="요약 16 6 2 5 2" xfId="35466" xr:uid="{00000000-0005-0000-0000-0000D9500000}"/>
    <cellStyle name="요약 16 6 2 6" xfId="35462" xr:uid="{00000000-0005-0000-0000-0000DA500000}"/>
    <cellStyle name="요약 16 6 3" xfId="10273" xr:uid="{00000000-0005-0000-0000-0000DB500000}"/>
    <cellStyle name="요약 16 6 3 2" xfId="35467" xr:uid="{00000000-0005-0000-0000-0000DC500000}"/>
    <cellStyle name="요약 16 6 4" xfId="10274" xr:uid="{00000000-0005-0000-0000-0000DD500000}"/>
    <cellStyle name="요약 16 6 4 2" xfId="35468" xr:uid="{00000000-0005-0000-0000-0000DE500000}"/>
    <cellStyle name="요약 16 6 5" xfId="10275" xr:uid="{00000000-0005-0000-0000-0000DF500000}"/>
    <cellStyle name="요약 16 6 5 2" xfId="35469" xr:uid="{00000000-0005-0000-0000-0000E0500000}"/>
    <cellStyle name="요약 16 6 6" xfId="10276" xr:uid="{00000000-0005-0000-0000-0000E1500000}"/>
    <cellStyle name="요약 16 6 6 2" xfId="35470" xr:uid="{00000000-0005-0000-0000-0000E2500000}"/>
    <cellStyle name="요약 16 6 7" xfId="35461" xr:uid="{00000000-0005-0000-0000-0000E3500000}"/>
    <cellStyle name="요약 16 7" xfId="10277" xr:uid="{00000000-0005-0000-0000-0000E4500000}"/>
    <cellStyle name="요약 16 7 2" xfId="10278" xr:uid="{00000000-0005-0000-0000-0000E5500000}"/>
    <cellStyle name="요약 16 7 2 2" xfId="10279" xr:uid="{00000000-0005-0000-0000-0000E6500000}"/>
    <cellStyle name="요약 16 7 2 2 2" xfId="35473" xr:uid="{00000000-0005-0000-0000-0000E7500000}"/>
    <cellStyle name="요약 16 7 2 3" xfId="10280" xr:uid="{00000000-0005-0000-0000-0000E8500000}"/>
    <cellStyle name="요약 16 7 2 3 2" xfId="35474" xr:uid="{00000000-0005-0000-0000-0000E9500000}"/>
    <cellStyle name="요약 16 7 2 4" xfId="10281" xr:uid="{00000000-0005-0000-0000-0000EA500000}"/>
    <cellStyle name="요약 16 7 2 4 2" xfId="35475" xr:uid="{00000000-0005-0000-0000-0000EB500000}"/>
    <cellStyle name="요약 16 7 2 5" xfId="10282" xr:uid="{00000000-0005-0000-0000-0000EC500000}"/>
    <cellStyle name="요약 16 7 2 5 2" xfId="35476" xr:uid="{00000000-0005-0000-0000-0000ED500000}"/>
    <cellStyle name="요약 16 7 2 6" xfId="35472" xr:uid="{00000000-0005-0000-0000-0000EE500000}"/>
    <cellStyle name="요약 16 7 3" xfId="10283" xr:uid="{00000000-0005-0000-0000-0000EF500000}"/>
    <cellStyle name="요약 16 7 3 2" xfId="35477" xr:uid="{00000000-0005-0000-0000-0000F0500000}"/>
    <cellStyle name="요약 16 7 4" xfId="10284" xr:uid="{00000000-0005-0000-0000-0000F1500000}"/>
    <cellStyle name="요약 16 7 4 2" xfId="35478" xr:uid="{00000000-0005-0000-0000-0000F2500000}"/>
    <cellStyle name="요약 16 7 5" xfId="10285" xr:uid="{00000000-0005-0000-0000-0000F3500000}"/>
    <cellStyle name="요약 16 7 5 2" xfId="35479" xr:uid="{00000000-0005-0000-0000-0000F4500000}"/>
    <cellStyle name="요약 16 7 6" xfId="10286" xr:uid="{00000000-0005-0000-0000-0000F5500000}"/>
    <cellStyle name="요약 16 7 6 2" xfId="35480" xr:uid="{00000000-0005-0000-0000-0000F6500000}"/>
    <cellStyle name="요약 16 7 7" xfId="35471" xr:uid="{00000000-0005-0000-0000-0000F7500000}"/>
    <cellStyle name="요약 16 8" xfId="10287" xr:uid="{00000000-0005-0000-0000-0000F8500000}"/>
    <cellStyle name="요약 16 8 2" xfId="10288" xr:uid="{00000000-0005-0000-0000-0000F9500000}"/>
    <cellStyle name="요약 16 8 2 2" xfId="10289" xr:uid="{00000000-0005-0000-0000-0000FA500000}"/>
    <cellStyle name="요약 16 8 2 2 2" xfId="35483" xr:uid="{00000000-0005-0000-0000-0000FB500000}"/>
    <cellStyle name="요약 16 8 2 3" xfId="10290" xr:uid="{00000000-0005-0000-0000-0000FC500000}"/>
    <cellStyle name="요약 16 8 2 3 2" xfId="35484" xr:uid="{00000000-0005-0000-0000-0000FD500000}"/>
    <cellStyle name="요약 16 8 2 4" xfId="10291" xr:uid="{00000000-0005-0000-0000-0000FE500000}"/>
    <cellStyle name="요약 16 8 2 4 2" xfId="35485" xr:uid="{00000000-0005-0000-0000-0000FF500000}"/>
    <cellStyle name="요약 16 8 2 5" xfId="10292" xr:uid="{00000000-0005-0000-0000-000000510000}"/>
    <cellStyle name="요약 16 8 2 5 2" xfId="35486" xr:uid="{00000000-0005-0000-0000-000001510000}"/>
    <cellStyle name="요약 16 8 2 6" xfId="35482" xr:uid="{00000000-0005-0000-0000-000002510000}"/>
    <cellStyle name="요약 16 8 3" xfId="10293" xr:uid="{00000000-0005-0000-0000-000003510000}"/>
    <cellStyle name="요약 16 8 3 2" xfId="35487" xr:uid="{00000000-0005-0000-0000-000004510000}"/>
    <cellStyle name="요약 16 8 4" xfId="10294" xr:uid="{00000000-0005-0000-0000-000005510000}"/>
    <cellStyle name="요약 16 8 4 2" xfId="35488" xr:uid="{00000000-0005-0000-0000-000006510000}"/>
    <cellStyle name="요약 16 8 5" xfId="10295" xr:uid="{00000000-0005-0000-0000-000007510000}"/>
    <cellStyle name="요약 16 8 5 2" xfId="35489" xr:uid="{00000000-0005-0000-0000-000008510000}"/>
    <cellStyle name="요약 16 8 6" xfId="10296" xr:uid="{00000000-0005-0000-0000-000009510000}"/>
    <cellStyle name="요약 16 8 6 2" xfId="35490" xr:uid="{00000000-0005-0000-0000-00000A510000}"/>
    <cellStyle name="요약 16 8 7" xfId="35481" xr:uid="{00000000-0005-0000-0000-00000B510000}"/>
    <cellStyle name="요약 16 9" xfId="10297" xr:uid="{00000000-0005-0000-0000-00000C510000}"/>
    <cellStyle name="요약 16 9 2" xfId="10298" xr:uid="{00000000-0005-0000-0000-00000D510000}"/>
    <cellStyle name="요약 16 9 2 2" xfId="35492" xr:uid="{00000000-0005-0000-0000-00000E510000}"/>
    <cellStyle name="요약 16 9 3" xfId="10299" xr:uid="{00000000-0005-0000-0000-00000F510000}"/>
    <cellStyle name="요약 16 9 3 2" xfId="35493" xr:uid="{00000000-0005-0000-0000-000010510000}"/>
    <cellStyle name="요약 16 9 4" xfId="10300" xr:uid="{00000000-0005-0000-0000-000011510000}"/>
    <cellStyle name="요약 16 9 4 2" xfId="35494" xr:uid="{00000000-0005-0000-0000-000012510000}"/>
    <cellStyle name="요약 16 9 5" xfId="10301" xr:uid="{00000000-0005-0000-0000-000013510000}"/>
    <cellStyle name="요약 16 9 5 2" xfId="35495" xr:uid="{00000000-0005-0000-0000-000014510000}"/>
    <cellStyle name="요약 16 9 6" xfId="35491" xr:uid="{00000000-0005-0000-0000-000015510000}"/>
    <cellStyle name="요약 17" xfId="10302" xr:uid="{00000000-0005-0000-0000-000016510000}"/>
    <cellStyle name="요약 17 10" xfId="10303" xr:uid="{00000000-0005-0000-0000-000017510000}"/>
    <cellStyle name="요약 17 10 2" xfId="10304" xr:uid="{00000000-0005-0000-0000-000018510000}"/>
    <cellStyle name="요약 17 10 2 2" xfId="35498" xr:uid="{00000000-0005-0000-0000-000019510000}"/>
    <cellStyle name="요약 17 10 3" xfId="35497" xr:uid="{00000000-0005-0000-0000-00001A510000}"/>
    <cellStyle name="요약 17 11" xfId="10305" xr:uid="{00000000-0005-0000-0000-00001B510000}"/>
    <cellStyle name="요약 17 11 2" xfId="10306" xr:uid="{00000000-0005-0000-0000-00001C510000}"/>
    <cellStyle name="요약 17 11 2 2" xfId="35500" xr:uid="{00000000-0005-0000-0000-00001D510000}"/>
    <cellStyle name="요약 17 11 3" xfId="35499" xr:uid="{00000000-0005-0000-0000-00001E510000}"/>
    <cellStyle name="요약 17 12" xfId="10307" xr:uid="{00000000-0005-0000-0000-00001F510000}"/>
    <cellStyle name="요약 17 12 2" xfId="10308" xr:uid="{00000000-0005-0000-0000-000020510000}"/>
    <cellStyle name="요약 17 12 2 2" xfId="35502" xr:uid="{00000000-0005-0000-0000-000021510000}"/>
    <cellStyle name="요약 17 12 3" xfId="35501" xr:uid="{00000000-0005-0000-0000-000022510000}"/>
    <cellStyle name="요약 17 13" xfId="10309" xr:uid="{00000000-0005-0000-0000-000023510000}"/>
    <cellStyle name="요약 17 13 2" xfId="35503" xr:uid="{00000000-0005-0000-0000-000024510000}"/>
    <cellStyle name="요약 17 14" xfId="35496" xr:uid="{00000000-0005-0000-0000-000025510000}"/>
    <cellStyle name="요약 17 2" xfId="10310" xr:uid="{00000000-0005-0000-0000-000026510000}"/>
    <cellStyle name="요약 17 2 2" xfId="10311" xr:uid="{00000000-0005-0000-0000-000027510000}"/>
    <cellStyle name="요약 17 2 2 2" xfId="10312" xr:uid="{00000000-0005-0000-0000-000028510000}"/>
    <cellStyle name="요약 17 2 2 2 2" xfId="10313" xr:uid="{00000000-0005-0000-0000-000029510000}"/>
    <cellStyle name="요약 17 2 2 2 2 2" xfId="35507" xr:uid="{00000000-0005-0000-0000-00002A510000}"/>
    <cellStyle name="요약 17 2 2 2 3" xfId="10314" xr:uid="{00000000-0005-0000-0000-00002B510000}"/>
    <cellStyle name="요약 17 2 2 2 3 2" xfId="35508" xr:uid="{00000000-0005-0000-0000-00002C510000}"/>
    <cellStyle name="요약 17 2 2 2 4" xfId="10315" xr:uid="{00000000-0005-0000-0000-00002D510000}"/>
    <cellStyle name="요약 17 2 2 2 4 2" xfId="35509" xr:uid="{00000000-0005-0000-0000-00002E510000}"/>
    <cellStyle name="요약 17 2 2 2 5" xfId="10316" xr:uid="{00000000-0005-0000-0000-00002F510000}"/>
    <cellStyle name="요약 17 2 2 2 5 2" xfId="35510" xr:uid="{00000000-0005-0000-0000-000030510000}"/>
    <cellStyle name="요약 17 2 2 2 6" xfId="35506" xr:uid="{00000000-0005-0000-0000-000031510000}"/>
    <cellStyle name="요약 17 2 2 3" xfId="10317" xr:uid="{00000000-0005-0000-0000-000032510000}"/>
    <cellStyle name="요약 17 2 2 3 2" xfId="35511" xr:uid="{00000000-0005-0000-0000-000033510000}"/>
    <cellStyle name="요약 17 2 2 4" xfId="10318" xr:uid="{00000000-0005-0000-0000-000034510000}"/>
    <cellStyle name="요약 17 2 2 4 2" xfId="35512" xr:uid="{00000000-0005-0000-0000-000035510000}"/>
    <cellStyle name="요약 17 2 2 5" xfId="10319" xr:uid="{00000000-0005-0000-0000-000036510000}"/>
    <cellStyle name="요약 17 2 2 5 2" xfId="35513" xr:uid="{00000000-0005-0000-0000-000037510000}"/>
    <cellStyle name="요약 17 2 2 6" xfId="10320" xr:uid="{00000000-0005-0000-0000-000038510000}"/>
    <cellStyle name="요약 17 2 2 6 2" xfId="35514" xr:uid="{00000000-0005-0000-0000-000039510000}"/>
    <cellStyle name="요약 17 2 2 7" xfId="35505" xr:uid="{00000000-0005-0000-0000-00003A510000}"/>
    <cellStyle name="요약 17 2 3" xfId="10321" xr:uid="{00000000-0005-0000-0000-00003B510000}"/>
    <cellStyle name="요약 17 2 3 2" xfId="10322" xr:uid="{00000000-0005-0000-0000-00003C510000}"/>
    <cellStyle name="요약 17 2 3 2 2" xfId="35516" xr:uid="{00000000-0005-0000-0000-00003D510000}"/>
    <cellStyle name="요약 17 2 3 3" xfId="10323" xr:uid="{00000000-0005-0000-0000-00003E510000}"/>
    <cellStyle name="요약 17 2 3 3 2" xfId="35517" xr:uid="{00000000-0005-0000-0000-00003F510000}"/>
    <cellStyle name="요약 17 2 3 4" xfId="10324" xr:uid="{00000000-0005-0000-0000-000040510000}"/>
    <cellStyle name="요약 17 2 3 4 2" xfId="35518" xr:uid="{00000000-0005-0000-0000-000041510000}"/>
    <cellStyle name="요약 17 2 3 5" xfId="10325" xr:uid="{00000000-0005-0000-0000-000042510000}"/>
    <cellStyle name="요약 17 2 3 5 2" xfId="35519" xr:uid="{00000000-0005-0000-0000-000043510000}"/>
    <cellStyle name="요약 17 2 3 6" xfId="35515" xr:uid="{00000000-0005-0000-0000-000044510000}"/>
    <cellStyle name="요약 17 2 4" xfId="10326" xr:uid="{00000000-0005-0000-0000-000045510000}"/>
    <cellStyle name="요약 17 2 4 2" xfId="10327" xr:uid="{00000000-0005-0000-0000-000046510000}"/>
    <cellStyle name="요약 17 2 4 2 2" xfId="35521" xr:uid="{00000000-0005-0000-0000-000047510000}"/>
    <cellStyle name="요약 17 2 4 3" xfId="35520" xr:uid="{00000000-0005-0000-0000-000048510000}"/>
    <cellStyle name="요약 17 2 5" xfId="10328" xr:uid="{00000000-0005-0000-0000-000049510000}"/>
    <cellStyle name="요약 17 2 5 2" xfId="10329" xr:uid="{00000000-0005-0000-0000-00004A510000}"/>
    <cellStyle name="요약 17 2 5 2 2" xfId="35523" xr:uid="{00000000-0005-0000-0000-00004B510000}"/>
    <cellStyle name="요약 17 2 5 3" xfId="35522" xr:uid="{00000000-0005-0000-0000-00004C510000}"/>
    <cellStyle name="요약 17 2 6" xfId="10330" xr:uid="{00000000-0005-0000-0000-00004D510000}"/>
    <cellStyle name="요약 17 2 6 2" xfId="10331" xr:uid="{00000000-0005-0000-0000-00004E510000}"/>
    <cellStyle name="요약 17 2 6 2 2" xfId="35525" xr:uid="{00000000-0005-0000-0000-00004F510000}"/>
    <cellStyle name="요약 17 2 6 3" xfId="35524" xr:uid="{00000000-0005-0000-0000-000050510000}"/>
    <cellStyle name="요약 17 2 7" xfId="10332" xr:uid="{00000000-0005-0000-0000-000051510000}"/>
    <cellStyle name="요약 17 2 7 2" xfId="35526" xr:uid="{00000000-0005-0000-0000-000052510000}"/>
    <cellStyle name="요약 17 2 8" xfId="35504" xr:uid="{00000000-0005-0000-0000-000053510000}"/>
    <cellStyle name="요약 17 3" xfId="10333" xr:uid="{00000000-0005-0000-0000-000054510000}"/>
    <cellStyle name="요약 17 3 2" xfId="10334" xr:uid="{00000000-0005-0000-0000-000055510000}"/>
    <cellStyle name="요약 17 3 2 2" xfId="10335" xr:uid="{00000000-0005-0000-0000-000056510000}"/>
    <cellStyle name="요약 17 3 2 2 2" xfId="10336" xr:uid="{00000000-0005-0000-0000-000057510000}"/>
    <cellStyle name="요약 17 3 2 2 2 2" xfId="35530" xr:uid="{00000000-0005-0000-0000-000058510000}"/>
    <cellStyle name="요약 17 3 2 2 3" xfId="10337" xr:uid="{00000000-0005-0000-0000-000059510000}"/>
    <cellStyle name="요약 17 3 2 2 3 2" xfId="35531" xr:uid="{00000000-0005-0000-0000-00005A510000}"/>
    <cellStyle name="요약 17 3 2 2 4" xfId="10338" xr:uid="{00000000-0005-0000-0000-00005B510000}"/>
    <cellStyle name="요약 17 3 2 2 4 2" xfId="35532" xr:uid="{00000000-0005-0000-0000-00005C510000}"/>
    <cellStyle name="요약 17 3 2 2 5" xfId="10339" xr:uid="{00000000-0005-0000-0000-00005D510000}"/>
    <cellStyle name="요약 17 3 2 2 5 2" xfId="35533" xr:uid="{00000000-0005-0000-0000-00005E510000}"/>
    <cellStyle name="요약 17 3 2 2 6" xfId="35529" xr:uid="{00000000-0005-0000-0000-00005F510000}"/>
    <cellStyle name="요약 17 3 2 3" xfId="10340" xr:uid="{00000000-0005-0000-0000-000060510000}"/>
    <cellStyle name="요약 17 3 2 3 2" xfId="35534" xr:uid="{00000000-0005-0000-0000-000061510000}"/>
    <cellStyle name="요약 17 3 2 4" xfId="10341" xr:uid="{00000000-0005-0000-0000-000062510000}"/>
    <cellStyle name="요약 17 3 2 4 2" xfId="35535" xr:uid="{00000000-0005-0000-0000-000063510000}"/>
    <cellStyle name="요약 17 3 2 5" xfId="10342" xr:uid="{00000000-0005-0000-0000-000064510000}"/>
    <cellStyle name="요약 17 3 2 5 2" xfId="35536" xr:uid="{00000000-0005-0000-0000-000065510000}"/>
    <cellStyle name="요약 17 3 2 6" xfId="10343" xr:uid="{00000000-0005-0000-0000-000066510000}"/>
    <cellStyle name="요약 17 3 2 6 2" xfId="35537" xr:uid="{00000000-0005-0000-0000-000067510000}"/>
    <cellStyle name="요약 17 3 2 7" xfId="35528" xr:uid="{00000000-0005-0000-0000-000068510000}"/>
    <cellStyle name="요약 17 3 3" xfId="10344" xr:uid="{00000000-0005-0000-0000-000069510000}"/>
    <cellStyle name="요약 17 3 3 2" xfId="10345" xr:uid="{00000000-0005-0000-0000-00006A510000}"/>
    <cellStyle name="요약 17 3 3 2 2" xfId="35539" xr:uid="{00000000-0005-0000-0000-00006B510000}"/>
    <cellStyle name="요약 17 3 3 3" xfId="10346" xr:uid="{00000000-0005-0000-0000-00006C510000}"/>
    <cellStyle name="요약 17 3 3 3 2" xfId="35540" xr:uid="{00000000-0005-0000-0000-00006D510000}"/>
    <cellStyle name="요약 17 3 3 4" xfId="10347" xr:uid="{00000000-0005-0000-0000-00006E510000}"/>
    <cellStyle name="요약 17 3 3 4 2" xfId="35541" xr:uid="{00000000-0005-0000-0000-00006F510000}"/>
    <cellStyle name="요약 17 3 3 5" xfId="10348" xr:uid="{00000000-0005-0000-0000-000070510000}"/>
    <cellStyle name="요약 17 3 3 5 2" xfId="35542" xr:uid="{00000000-0005-0000-0000-000071510000}"/>
    <cellStyle name="요약 17 3 3 6" xfId="35538" xr:uid="{00000000-0005-0000-0000-000072510000}"/>
    <cellStyle name="요약 17 3 4" xfId="10349" xr:uid="{00000000-0005-0000-0000-000073510000}"/>
    <cellStyle name="요약 17 3 4 2" xfId="10350" xr:uid="{00000000-0005-0000-0000-000074510000}"/>
    <cellStyle name="요약 17 3 4 2 2" xfId="35544" xr:uid="{00000000-0005-0000-0000-000075510000}"/>
    <cellStyle name="요약 17 3 4 3" xfId="35543" xr:uid="{00000000-0005-0000-0000-000076510000}"/>
    <cellStyle name="요약 17 3 5" xfId="10351" xr:uid="{00000000-0005-0000-0000-000077510000}"/>
    <cellStyle name="요약 17 3 5 2" xfId="10352" xr:uid="{00000000-0005-0000-0000-000078510000}"/>
    <cellStyle name="요약 17 3 5 2 2" xfId="35546" xr:uid="{00000000-0005-0000-0000-000079510000}"/>
    <cellStyle name="요약 17 3 5 3" xfId="35545" xr:uid="{00000000-0005-0000-0000-00007A510000}"/>
    <cellStyle name="요약 17 3 6" xfId="10353" xr:uid="{00000000-0005-0000-0000-00007B510000}"/>
    <cellStyle name="요약 17 3 6 2" xfId="10354" xr:uid="{00000000-0005-0000-0000-00007C510000}"/>
    <cellStyle name="요약 17 3 6 2 2" xfId="35548" xr:uid="{00000000-0005-0000-0000-00007D510000}"/>
    <cellStyle name="요약 17 3 6 3" xfId="35547" xr:uid="{00000000-0005-0000-0000-00007E510000}"/>
    <cellStyle name="요약 17 3 7" xfId="10355" xr:uid="{00000000-0005-0000-0000-00007F510000}"/>
    <cellStyle name="요약 17 3 7 2" xfId="35549" xr:uid="{00000000-0005-0000-0000-000080510000}"/>
    <cellStyle name="요약 17 3 8" xfId="35527" xr:uid="{00000000-0005-0000-0000-000081510000}"/>
    <cellStyle name="요약 17 4" xfId="10356" xr:uid="{00000000-0005-0000-0000-000082510000}"/>
    <cellStyle name="요약 17 4 2" xfId="10357" xr:uid="{00000000-0005-0000-0000-000083510000}"/>
    <cellStyle name="요약 17 4 2 2" xfId="10358" xr:uid="{00000000-0005-0000-0000-000084510000}"/>
    <cellStyle name="요약 17 4 2 2 2" xfId="35552" xr:uid="{00000000-0005-0000-0000-000085510000}"/>
    <cellStyle name="요약 17 4 2 3" xfId="10359" xr:uid="{00000000-0005-0000-0000-000086510000}"/>
    <cellStyle name="요약 17 4 2 3 2" xfId="35553" xr:uid="{00000000-0005-0000-0000-000087510000}"/>
    <cellStyle name="요약 17 4 2 4" xfId="10360" xr:uid="{00000000-0005-0000-0000-000088510000}"/>
    <cellStyle name="요약 17 4 2 4 2" xfId="35554" xr:uid="{00000000-0005-0000-0000-000089510000}"/>
    <cellStyle name="요약 17 4 2 5" xfId="10361" xr:uid="{00000000-0005-0000-0000-00008A510000}"/>
    <cellStyle name="요약 17 4 2 5 2" xfId="35555" xr:uid="{00000000-0005-0000-0000-00008B510000}"/>
    <cellStyle name="요약 17 4 2 6" xfId="35551" xr:uid="{00000000-0005-0000-0000-00008C510000}"/>
    <cellStyle name="요약 17 4 3" xfId="10362" xr:uid="{00000000-0005-0000-0000-00008D510000}"/>
    <cellStyle name="요약 17 4 3 2" xfId="35556" xr:uid="{00000000-0005-0000-0000-00008E510000}"/>
    <cellStyle name="요약 17 4 4" xfId="10363" xr:uid="{00000000-0005-0000-0000-00008F510000}"/>
    <cellStyle name="요약 17 4 4 2" xfId="35557" xr:uid="{00000000-0005-0000-0000-000090510000}"/>
    <cellStyle name="요약 17 4 5" xfId="10364" xr:uid="{00000000-0005-0000-0000-000091510000}"/>
    <cellStyle name="요약 17 4 5 2" xfId="35558" xr:uid="{00000000-0005-0000-0000-000092510000}"/>
    <cellStyle name="요약 17 4 6" xfId="10365" xr:uid="{00000000-0005-0000-0000-000093510000}"/>
    <cellStyle name="요약 17 4 6 2" xfId="35559" xr:uid="{00000000-0005-0000-0000-000094510000}"/>
    <cellStyle name="요약 17 4 7" xfId="35550" xr:uid="{00000000-0005-0000-0000-000095510000}"/>
    <cellStyle name="요약 17 5" xfId="10366" xr:uid="{00000000-0005-0000-0000-000096510000}"/>
    <cellStyle name="요약 17 5 2" xfId="10367" xr:uid="{00000000-0005-0000-0000-000097510000}"/>
    <cellStyle name="요약 17 5 2 2" xfId="10368" xr:uid="{00000000-0005-0000-0000-000098510000}"/>
    <cellStyle name="요약 17 5 2 2 2" xfId="35562" xr:uid="{00000000-0005-0000-0000-000099510000}"/>
    <cellStyle name="요약 17 5 2 3" xfId="10369" xr:uid="{00000000-0005-0000-0000-00009A510000}"/>
    <cellStyle name="요약 17 5 2 3 2" xfId="35563" xr:uid="{00000000-0005-0000-0000-00009B510000}"/>
    <cellStyle name="요약 17 5 2 4" xfId="10370" xr:uid="{00000000-0005-0000-0000-00009C510000}"/>
    <cellStyle name="요약 17 5 2 4 2" xfId="35564" xr:uid="{00000000-0005-0000-0000-00009D510000}"/>
    <cellStyle name="요약 17 5 2 5" xfId="10371" xr:uid="{00000000-0005-0000-0000-00009E510000}"/>
    <cellStyle name="요약 17 5 2 5 2" xfId="35565" xr:uid="{00000000-0005-0000-0000-00009F510000}"/>
    <cellStyle name="요약 17 5 2 6" xfId="35561" xr:uid="{00000000-0005-0000-0000-0000A0510000}"/>
    <cellStyle name="요약 17 5 3" xfId="10372" xr:uid="{00000000-0005-0000-0000-0000A1510000}"/>
    <cellStyle name="요약 17 5 3 2" xfId="35566" xr:uid="{00000000-0005-0000-0000-0000A2510000}"/>
    <cellStyle name="요약 17 5 4" xfId="10373" xr:uid="{00000000-0005-0000-0000-0000A3510000}"/>
    <cellStyle name="요약 17 5 4 2" xfId="35567" xr:uid="{00000000-0005-0000-0000-0000A4510000}"/>
    <cellStyle name="요약 17 5 5" xfId="10374" xr:uid="{00000000-0005-0000-0000-0000A5510000}"/>
    <cellStyle name="요약 17 5 5 2" xfId="35568" xr:uid="{00000000-0005-0000-0000-0000A6510000}"/>
    <cellStyle name="요약 17 5 6" xfId="10375" xr:uid="{00000000-0005-0000-0000-0000A7510000}"/>
    <cellStyle name="요약 17 5 6 2" xfId="35569" xr:uid="{00000000-0005-0000-0000-0000A8510000}"/>
    <cellStyle name="요약 17 5 7" xfId="35560" xr:uid="{00000000-0005-0000-0000-0000A9510000}"/>
    <cellStyle name="요약 17 6" xfId="10376" xr:uid="{00000000-0005-0000-0000-0000AA510000}"/>
    <cellStyle name="요약 17 6 2" xfId="10377" xr:uid="{00000000-0005-0000-0000-0000AB510000}"/>
    <cellStyle name="요약 17 6 2 2" xfId="10378" xr:uid="{00000000-0005-0000-0000-0000AC510000}"/>
    <cellStyle name="요약 17 6 2 2 2" xfId="35572" xr:uid="{00000000-0005-0000-0000-0000AD510000}"/>
    <cellStyle name="요약 17 6 2 3" xfId="10379" xr:uid="{00000000-0005-0000-0000-0000AE510000}"/>
    <cellStyle name="요약 17 6 2 3 2" xfId="35573" xr:uid="{00000000-0005-0000-0000-0000AF510000}"/>
    <cellStyle name="요약 17 6 2 4" xfId="10380" xr:uid="{00000000-0005-0000-0000-0000B0510000}"/>
    <cellStyle name="요약 17 6 2 4 2" xfId="35574" xr:uid="{00000000-0005-0000-0000-0000B1510000}"/>
    <cellStyle name="요약 17 6 2 5" xfId="10381" xr:uid="{00000000-0005-0000-0000-0000B2510000}"/>
    <cellStyle name="요약 17 6 2 5 2" xfId="35575" xr:uid="{00000000-0005-0000-0000-0000B3510000}"/>
    <cellStyle name="요약 17 6 2 6" xfId="35571" xr:uid="{00000000-0005-0000-0000-0000B4510000}"/>
    <cellStyle name="요약 17 6 3" xfId="10382" xr:uid="{00000000-0005-0000-0000-0000B5510000}"/>
    <cellStyle name="요약 17 6 3 2" xfId="35576" xr:uid="{00000000-0005-0000-0000-0000B6510000}"/>
    <cellStyle name="요약 17 6 4" xfId="10383" xr:uid="{00000000-0005-0000-0000-0000B7510000}"/>
    <cellStyle name="요약 17 6 4 2" xfId="35577" xr:uid="{00000000-0005-0000-0000-0000B8510000}"/>
    <cellStyle name="요약 17 6 5" xfId="10384" xr:uid="{00000000-0005-0000-0000-0000B9510000}"/>
    <cellStyle name="요약 17 6 5 2" xfId="35578" xr:uid="{00000000-0005-0000-0000-0000BA510000}"/>
    <cellStyle name="요약 17 6 6" xfId="10385" xr:uid="{00000000-0005-0000-0000-0000BB510000}"/>
    <cellStyle name="요약 17 6 6 2" xfId="35579" xr:uid="{00000000-0005-0000-0000-0000BC510000}"/>
    <cellStyle name="요약 17 6 7" xfId="35570" xr:uid="{00000000-0005-0000-0000-0000BD510000}"/>
    <cellStyle name="요약 17 7" xfId="10386" xr:uid="{00000000-0005-0000-0000-0000BE510000}"/>
    <cellStyle name="요약 17 7 2" xfId="10387" xr:uid="{00000000-0005-0000-0000-0000BF510000}"/>
    <cellStyle name="요약 17 7 2 2" xfId="10388" xr:uid="{00000000-0005-0000-0000-0000C0510000}"/>
    <cellStyle name="요약 17 7 2 2 2" xfId="35582" xr:uid="{00000000-0005-0000-0000-0000C1510000}"/>
    <cellStyle name="요약 17 7 2 3" xfId="10389" xr:uid="{00000000-0005-0000-0000-0000C2510000}"/>
    <cellStyle name="요약 17 7 2 3 2" xfId="35583" xr:uid="{00000000-0005-0000-0000-0000C3510000}"/>
    <cellStyle name="요약 17 7 2 4" xfId="10390" xr:uid="{00000000-0005-0000-0000-0000C4510000}"/>
    <cellStyle name="요약 17 7 2 4 2" xfId="35584" xr:uid="{00000000-0005-0000-0000-0000C5510000}"/>
    <cellStyle name="요약 17 7 2 5" xfId="10391" xr:uid="{00000000-0005-0000-0000-0000C6510000}"/>
    <cellStyle name="요약 17 7 2 5 2" xfId="35585" xr:uid="{00000000-0005-0000-0000-0000C7510000}"/>
    <cellStyle name="요약 17 7 2 6" xfId="35581" xr:uid="{00000000-0005-0000-0000-0000C8510000}"/>
    <cellStyle name="요약 17 7 3" xfId="10392" xr:uid="{00000000-0005-0000-0000-0000C9510000}"/>
    <cellStyle name="요약 17 7 3 2" xfId="35586" xr:uid="{00000000-0005-0000-0000-0000CA510000}"/>
    <cellStyle name="요약 17 7 4" xfId="10393" xr:uid="{00000000-0005-0000-0000-0000CB510000}"/>
    <cellStyle name="요약 17 7 4 2" xfId="35587" xr:uid="{00000000-0005-0000-0000-0000CC510000}"/>
    <cellStyle name="요약 17 7 5" xfId="10394" xr:uid="{00000000-0005-0000-0000-0000CD510000}"/>
    <cellStyle name="요약 17 7 5 2" xfId="35588" xr:uid="{00000000-0005-0000-0000-0000CE510000}"/>
    <cellStyle name="요약 17 7 6" xfId="10395" xr:uid="{00000000-0005-0000-0000-0000CF510000}"/>
    <cellStyle name="요약 17 7 6 2" xfId="35589" xr:uid="{00000000-0005-0000-0000-0000D0510000}"/>
    <cellStyle name="요약 17 7 7" xfId="35580" xr:uid="{00000000-0005-0000-0000-0000D1510000}"/>
    <cellStyle name="요약 17 8" xfId="10396" xr:uid="{00000000-0005-0000-0000-0000D2510000}"/>
    <cellStyle name="요약 17 8 2" xfId="10397" xr:uid="{00000000-0005-0000-0000-0000D3510000}"/>
    <cellStyle name="요약 17 8 2 2" xfId="10398" xr:uid="{00000000-0005-0000-0000-0000D4510000}"/>
    <cellStyle name="요약 17 8 2 2 2" xfId="35592" xr:uid="{00000000-0005-0000-0000-0000D5510000}"/>
    <cellStyle name="요약 17 8 2 3" xfId="10399" xr:uid="{00000000-0005-0000-0000-0000D6510000}"/>
    <cellStyle name="요약 17 8 2 3 2" xfId="35593" xr:uid="{00000000-0005-0000-0000-0000D7510000}"/>
    <cellStyle name="요약 17 8 2 4" xfId="10400" xr:uid="{00000000-0005-0000-0000-0000D8510000}"/>
    <cellStyle name="요약 17 8 2 4 2" xfId="35594" xr:uid="{00000000-0005-0000-0000-0000D9510000}"/>
    <cellStyle name="요약 17 8 2 5" xfId="10401" xr:uid="{00000000-0005-0000-0000-0000DA510000}"/>
    <cellStyle name="요약 17 8 2 5 2" xfId="35595" xr:uid="{00000000-0005-0000-0000-0000DB510000}"/>
    <cellStyle name="요약 17 8 2 6" xfId="35591" xr:uid="{00000000-0005-0000-0000-0000DC510000}"/>
    <cellStyle name="요약 17 8 3" xfId="10402" xr:uid="{00000000-0005-0000-0000-0000DD510000}"/>
    <cellStyle name="요약 17 8 3 2" xfId="35596" xr:uid="{00000000-0005-0000-0000-0000DE510000}"/>
    <cellStyle name="요약 17 8 4" xfId="10403" xr:uid="{00000000-0005-0000-0000-0000DF510000}"/>
    <cellStyle name="요약 17 8 4 2" xfId="35597" xr:uid="{00000000-0005-0000-0000-0000E0510000}"/>
    <cellStyle name="요약 17 8 5" xfId="10404" xr:uid="{00000000-0005-0000-0000-0000E1510000}"/>
    <cellStyle name="요약 17 8 5 2" xfId="35598" xr:uid="{00000000-0005-0000-0000-0000E2510000}"/>
    <cellStyle name="요약 17 8 6" xfId="10405" xr:uid="{00000000-0005-0000-0000-0000E3510000}"/>
    <cellStyle name="요약 17 8 6 2" xfId="35599" xr:uid="{00000000-0005-0000-0000-0000E4510000}"/>
    <cellStyle name="요약 17 8 7" xfId="35590" xr:uid="{00000000-0005-0000-0000-0000E5510000}"/>
    <cellStyle name="요약 17 9" xfId="10406" xr:uid="{00000000-0005-0000-0000-0000E6510000}"/>
    <cellStyle name="요약 17 9 2" xfId="10407" xr:uid="{00000000-0005-0000-0000-0000E7510000}"/>
    <cellStyle name="요약 17 9 2 2" xfId="35601" xr:uid="{00000000-0005-0000-0000-0000E8510000}"/>
    <cellStyle name="요약 17 9 3" xfId="10408" xr:uid="{00000000-0005-0000-0000-0000E9510000}"/>
    <cellStyle name="요약 17 9 3 2" xfId="35602" xr:uid="{00000000-0005-0000-0000-0000EA510000}"/>
    <cellStyle name="요약 17 9 4" xfId="10409" xr:uid="{00000000-0005-0000-0000-0000EB510000}"/>
    <cellStyle name="요약 17 9 4 2" xfId="35603" xr:uid="{00000000-0005-0000-0000-0000EC510000}"/>
    <cellStyle name="요약 17 9 5" xfId="10410" xr:uid="{00000000-0005-0000-0000-0000ED510000}"/>
    <cellStyle name="요약 17 9 5 2" xfId="35604" xr:uid="{00000000-0005-0000-0000-0000EE510000}"/>
    <cellStyle name="요약 17 9 6" xfId="35600" xr:uid="{00000000-0005-0000-0000-0000EF510000}"/>
    <cellStyle name="요약 18" xfId="10411" xr:uid="{00000000-0005-0000-0000-0000F0510000}"/>
    <cellStyle name="요약 18 10" xfId="10412" xr:uid="{00000000-0005-0000-0000-0000F1510000}"/>
    <cellStyle name="요약 18 10 2" xfId="10413" xr:uid="{00000000-0005-0000-0000-0000F2510000}"/>
    <cellStyle name="요약 18 10 2 2" xfId="35607" xr:uid="{00000000-0005-0000-0000-0000F3510000}"/>
    <cellStyle name="요약 18 10 3" xfId="35606" xr:uid="{00000000-0005-0000-0000-0000F4510000}"/>
    <cellStyle name="요약 18 11" xfId="10414" xr:uid="{00000000-0005-0000-0000-0000F5510000}"/>
    <cellStyle name="요약 18 11 2" xfId="10415" xr:uid="{00000000-0005-0000-0000-0000F6510000}"/>
    <cellStyle name="요약 18 11 2 2" xfId="35609" xr:uid="{00000000-0005-0000-0000-0000F7510000}"/>
    <cellStyle name="요약 18 11 3" xfId="35608" xr:uid="{00000000-0005-0000-0000-0000F8510000}"/>
    <cellStyle name="요약 18 12" xfId="10416" xr:uid="{00000000-0005-0000-0000-0000F9510000}"/>
    <cellStyle name="요약 18 12 2" xfId="10417" xr:uid="{00000000-0005-0000-0000-0000FA510000}"/>
    <cellStyle name="요약 18 12 2 2" xfId="35611" xr:uid="{00000000-0005-0000-0000-0000FB510000}"/>
    <cellStyle name="요약 18 12 3" xfId="35610" xr:uid="{00000000-0005-0000-0000-0000FC510000}"/>
    <cellStyle name="요약 18 13" xfId="10418" xr:uid="{00000000-0005-0000-0000-0000FD510000}"/>
    <cellStyle name="요약 18 13 2" xfId="35612" xr:uid="{00000000-0005-0000-0000-0000FE510000}"/>
    <cellStyle name="요약 18 14" xfId="35605" xr:uid="{00000000-0005-0000-0000-0000FF510000}"/>
    <cellStyle name="요약 18 2" xfId="10419" xr:uid="{00000000-0005-0000-0000-000000520000}"/>
    <cellStyle name="요약 18 2 2" xfId="10420" xr:uid="{00000000-0005-0000-0000-000001520000}"/>
    <cellStyle name="요약 18 2 2 2" xfId="10421" xr:uid="{00000000-0005-0000-0000-000002520000}"/>
    <cellStyle name="요약 18 2 2 2 2" xfId="10422" xr:uid="{00000000-0005-0000-0000-000003520000}"/>
    <cellStyle name="요약 18 2 2 2 2 2" xfId="35616" xr:uid="{00000000-0005-0000-0000-000004520000}"/>
    <cellStyle name="요약 18 2 2 2 3" xfId="10423" xr:uid="{00000000-0005-0000-0000-000005520000}"/>
    <cellStyle name="요약 18 2 2 2 3 2" xfId="35617" xr:uid="{00000000-0005-0000-0000-000006520000}"/>
    <cellStyle name="요약 18 2 2 2 4" xfId="10424" xr:uid="{00000000-0005-0000-0000-000007520000}"/>
    <cellStyle name="요약 18 2 2 2 4 2" xfId="35618" xr:uid="{00000000-0005-0000-0000-000008520000}"/>
    <cellStyle name="요약 18 2 2 2 5" xfId="10425" xr:uid="{00000000-0005-0000-0000-000009520000}"/>
    <cellStyle name="요약 18 2 2 2 5 2" xfId="35619" xr:uid="{00000000-0005-0000-0000-00000A520000}"/>
    <cellStyle name="요약 18 2 2 2 6" xfId="35615" xr:uid="{00000000-0005-0000-0000-00000B520000}"/>
    <cellStyle name="요약 18 2 2 3" xfId="10426" xr:uid="{00000000-0005-0000-0000-00000C520000}"/>
    <cellStyle name="요약 18 2 2 3 2" xfId="35620" xr:uid="{00000000-0005-0000-0000-00000D520000}"/>
    <cellStyle name="요약 18 2 2 4" xfId="10427" xr:uid="{00000000-0005-0000-0000-00000E520000}"/>
    <cellStyle name="요약 18 2 2 4 2" xfId="35621" xr:uid="{00000000-0005-0000-0000-00000F520000}"/>
    <cellStyle name="요약 18 2 2 5" xfId="10428" xr:uid="{00000000-0005-0000-0000-000010520000}"/>
    <cellStyle name="요약 18 2 2 5 2" xfId="35622" xr:uid="{00000000-0005-0000-0000-000011520000}"/>
    <cellStyle name="요약 18 2 2 6" xfId="10429" xr:uid="{00000000-0005-0000-0000-000012520000}"/>
    <cellStyle name="요약 18 2 2 6 2" xfId="35623" xr:uid="{00000000-0005-0000-0000-000013520000}"/>
    <cellStyle name="요약 18 2 2 7" xfId="35614" xr:uid="{00000000-0005-0000-0000-000014520000}"/>
    <cellStyle name="요약 18 2 3" xfId="10430" xr:uid="{00000000-0005-0000-0000-000015520000}"/>
    <cellStyle name="요약 18 2 3 2" xfId="10431" xr:uid="{00000000-0005-0000-0000-000016520000}"/>
    <cellStyle name="요약 18 2 3 2 2" xfId="35625" xr:uid="{00000000-0005-0000-0000-000017520000}"/>
    <cellStyle name="요약 18 2 3 3" xfId="10432" xr:uid="{00000000-0005-0000-0000-000018520000}"/>
    <cellStyle name="요약 18 2 3 3 2" xfId="35626" xr:uid="{00000000-0005-0000-0000-000019520000}"/>
    <cellStyle name="요약 18 2 3 4" xfId="10433" xr:uid="{00000000-0005-0000-0000-00001A520000}"/>
    <cellStyle name="요약 18 2 3 4 2" xfId="35627" xr:uid="{00000000-0005-0000-0000-00001B520000}"/>
    <cellStyle name="요약 18 2 3 5" xfId="10434" xr:uid="{00000000-0005-0000-0000-00001C520000}"/>
    <cellStyle name="요약 18 2 3 5 2" xfId="35628" xr:uid="{00000000-0005-0000-0000-00001D520000}"/>
    <cellStyle name="요약 18 2 3 6" xfId="35624" xr:uid="{00000000-0005-0000-0000-00001E520000}"/>
    <cellStyle name="요약 18 2 4" xfId="10435" xr:uid="{00000000-0005-0000-0000-00001F520000}"/>
    <cellStyle name="요약 18 2 4 2" xfId="10436" xr:uid="{00000000-0005-0000-0000-000020520000}"/>
    <cellStyle name="요약 18 2 4 2 2" xfId="35630" xr:uid="{00000000-0005-0000-0000-000021520000}"/>
    <cellStyle name="요약 18 2 4 3" xfId="35629" xr:uid="{00000000-0005-0000-0000-000022520000}"/>
    <cellStyle name="요약 18 2 5" xfId="10437" xr:uid="{00000000-0005-0000-0000-000023520000}"/>
    <cellStyle name="요약 18 2 5 2" xfId="10438" xr:uid="{00000000-0005-0000-0000-000024520000}"/>
    <cellStyle name="요약 18 2 5 2 2" xfId="35632" xr:uid="{00000000-0005-0000-0000-000025520000}"/>
    <cellStyle name="요약 18 2 5 3" xfId="35631" xr:uid="{00000000-0005-0000-0000-000026520000}"/>
    <cellStyle name="요약 18 2 6" xfId="10439" xr:uid="{00000000-0005-0000-0000-000027520000}"/>
    <cellStyle name="요약 18 2 6 2" xfId="10440" xr:uid="{00000000-0005-0000-0000-000028520000}"/>
    <cellStyle name="요약 18 2 6 2 2" xfId="35634" xr:uid="{00000000-0005-0000-0000-000029520000}"/>
    <cellStyle name="요약 18 2 6 3" xfId="35633" xr:uid="{00000000-0005-0000-0000-00002A520000}"/>
    <cellStyle name="요약 18 2 7" xfId="10441" xr:uid="{00000000-0005-0000-0000-00002B520000}"/>
    <cellStyle name="요약 18 2 7 2" xfId="35635" xr:uid="{00000000-0005-0000-0000-00002C520000}"/>
    <cellStyle name="요약 18 2 8" xfId="35613" xr:uid="{00000000-0005-0000-0000-00002D520000}"/>
    <cellStyle name="요약 18 3" xfId="10442" xr:uid="{00000000-0005-0000-0000-00002E520000}"/>
    <cellStyle name="요약 18 3 2" xfId="10443" xr:uid="{00000000-0005-0000-0000-00002F520000}"/>
    <cellStyle name="요약 18 3 2 2" xfId="10444" xr:uid="{00000000-0005-0000-0000-000030520000}"/>
    <cellStyle name="요약 18 3 2 2 2" xfId="10445" xr:uid="{00000000-0005-0000-0000-000031520000}"/>
    <cellStyle name="요약 18 3 2 2 2 2" xfId="35639" xr:uid="{00000000-0005-0000-0000-000032520000}"/>
    <cellStyle name="요약 18 3 2 2 3" xfId="10446" xr:uid="{00000000-0005-0000-0000-000033520000}"/>
    <cellStyle name="요약 18 3 2 2 3 2" xfId="35640" xr:uid="{00000000-0005-0000-0000-000034520000}"/>
    <cellStyle name="요약 18 3 2 2 4" xfId="10447" xr:uid="{00000000-0005-0000-0000-000035520000}"/>
    <cellStyle name="요약 18 3 2 2 4 2" xfId="35641" xr:uid="{00000000-0005-0000-0000-000036520000}"/>
    <cellStyle name="요약 18 3 2 2 5" xfId="10448" xr:uid="{00000000-0005-0000-0000-000037520000}"/>
    <cellStyle name="요약 18 3 2 2 5 2" xfId="35642" xr:uid="{00000000-0005-0000-0000-000038520000}"/>
    <cellStyle name="요약 18 3 2 2 6" xfId="35638" xr:uid="{00000000-0005-0000-0000-000039520000}"/>
    <cellStyle name="요약 18 3 2 3" xfId="10449" xr:uid="{00000000-0005-0000-0000-00003A520000}"/>
    <cellStyle name="요약 18 3 2 3 2" xfId="35643" xr:uid="{00000000-0005-0000-0000-00003B520000}"/>
    <cellStyle name="요약 18 3 2 4" xfId="10450" xr:uid="{00000000-0005-0000-0000-00003C520000}"/>
    <cellStyle name="요약 18 3 2 4 2" xfId="35644" xr:uid="{00000000-0005-0000-0000-00003D520000}"/>
    <cellStyle name="요약 18 3 2 5" xfId="10451" xr:uid="{00000000-0005-0000-0000-00003E520000}"/>
    <cellStyle name="요약 18 3 2 5 2" xfId="35645" xr:uid="{00000000-0005-0000-0000-00003F520000}"/>
    <cellStyle name="요약 18 3 2 6" xfId="10452" xr:uid="{00000000-0005-0000-0000-000040520000}"/>
    <cellStyle name="요약 18 3 2 6 2" xfId="35646" xr:uid="{00000000-0005-0000-0000-000041520000}"/>
    <cellStyle name="요약 18 3 2 7" xfId="35637" xr:uid="{00000000-0005-0000-0000-000042520000}"/>
    <cellStyle name="요약 18 3 3" xfId="10453" xr:uid="{00000000-0005-0000-0000-000043520000}"/>
    <cellStyle name="요약 18 3 3 2" xfId="10454" xr:uid="{00000000-0005-0000-0000-000044520000}"/>
    <cellStyle name="요약 18 3 3 2 2" xfId="35648" xr:uid="{00000000-0005-0000-0000-000045520000}"/>
    <cellStyle name="요약 18 3 3 3" xfId="10455" xr:uid="{00000000-0005-0000-0000-000046520000}"/>
    <cellStyle name="요약 18 3 3 3 2" xfId="35649" xr:uid="{00000000-0005-0000-0000-000047520000}"/>
    <cellStyle name="요약 18 3 3 4" xfId="10456" xr:uid="{00000000-0005-0000-0000-000048520000}"/>
    <cellStyle name="요약 18 3 3 4 2" xfId="35650" xr:uid="{00000000-0005-0000-0000-000049520000}"/>
    <cellStyle name="요약 18 3 3 5" xfId="10457" xr:uid="{00000000-0005-0000-0000-00004A520000}"/>
    <cellStyle name="요약 18 3 3 5 2" xfId="35651" xr:uid="{00000000-0005-0000-0000-00004B520000}"/>
    <cellStyle name="요약 18 3 3 6" xfId="35647" xr:uid="{00000000-0005-0000-0000-00004C520000}"/>
    <cellStyle name="요약 18 3 4" xfId="10458" xr:uid="{00000000-0005-0000-0000-00004D520000}"/>
    <cellStyle name="요약 18 3 4 2" xfId="10459" xr:uid="{00000000-0005-0000-0000-00004E520000}"/>
    <cellStyle name="요약 18 3 4 2 2" xfId="35653" xr:uid="{00000000-0005-0000-0000-00004F520000}"/>
    <cellStyle name="요약 18 3 4 3" xfId="35652" xr:uid="{00000000-0005-0000-0000-000050520000}"/>
    <cellStyle name="요약 18 3 5" xfId="10460" xr:uid="{00000000-0005-0000-0000-000051520000}"/>
    <cellStyle name="요약 18 3 5 2" xfId="10461" xr:uid="{00000000-0005-0000-0000-000052520000}"/>
    <cellStyle name="요약 18 3 5 2 2" xfId="35655" xr:uid="{00000000-0005-0000-0000-000053520000}"/>
    <cellStyle name="요약 18 3 5 3" xfId="35654" xr:uid="{00000000-0005-0000-0000-000054520000}"/>
    <cellStyle name="요약 18 3 6" xfId="10462" xr:uid="{00000000-0005-0000-0000-000055520000}"/>
    <cellStyle name="요약 18 3 6 2" xfId="10463" xr:uid="{00000000-0005-0000-0000-000056520000}"/>
    <cellStyle name="요약 18 3 6 2 2" xfId="35657" xr:uid="{00000000-0005-0000-0000-000057520000}"/>
    <cellStyle name="요약 18 3 6 3" xfId="35656" xr:uid="{00000000-0005-0000-0000-000058520000}"/>
    <cellStyle name="요약 18 3 7" xfId="10464" xr:uid="{00000000-0005-0000-0000-000059520000}"/>
    <cellStyle name="요약 18 3 7 2" xfId="35658" xr:uid="{00000000-0005-0000-0000-00005A520000}"/>
    <cellStyle name="요약 18 3 8" xfId="35636" xr:uid="{00000000-0005-0000-0000-00005B520000}"/>
    <cellStyle name="요약 18 4" xfId="10465" xr:uid="{00000000-0005-0000-0000-00005C520000}"/>
    <cellStyle name="요약 18 4 2" xfId="10466" xr:uid="{00000000-0005-0000-0000-00005D520000}"/>
    <cellStyle name="요약 18 4 2 2" xfId="10467" xr:uid="{00000000-0005-0000-0000-00005E520000}"/>
    <cellStyle name="요약 18 4 2 2 2" xfId="35661" xr:uid="{00000000-0005-0000-0000-00005F520000}"/>
    <cellStyle name="요약 18 4 2 3" xfId="10468" xr:uid="{00000000-0005-0000-0000-000060520000}"/>
    <cellStyle name="요약 18 4 2 3 2" xfId="35662" xr:uid="{00000000-0005-0000-0000-000061520000}"/>
    <cellStyle name="요약 18 4 2 4" xfId="10469" xr:uid="{00000000-0005-0000-0000-000062520000}"/>
    <cellStyle name="요약 18 4 2 4 2" xfId="35663" xr:uid="{00000000-0005-0000-0000-000063520000}"/>
    <cellStyle name="요약 18 4 2 5" xfId="10470" xr:uid="{00000000-0005-0000-0000-000064520000}"/>
    <cellStyle name="요약 18 4 2 5 2" xfId="35664" xr:uid="{00000000-0005-0000-0000-000065520000}"/>
    <cellStyle name="요약 18 4 2 6" xfId="35660" xr:uid="{00000000-0005-0000-0000-000066520000}"/>
    <cellStyle name="요약 18 4 3" xfId="10471" xr:uid="{00000000-0005-0000-0000-000067520000}"/>
    <cellStyle name="요약 18 4 3 2" xfId="35665" xr:uid="{00000000-0005-0000-0000-000068520000}"/>
    <cellStyle name="요약 18 4 4" xfId="10472" xr:uid="{00000000-0005-0000-0000-000069520000}"/>
    <cellStyle name="요약 18 4 4 2" xfId="35666" xr:uid="{00000000-0005-0000-0000-00006A520000}"/>
    <cellStyle name="요약 18 4 5" xfId="10473" xr:uid="{00000000-0005-0000-0000-00006B520000}"/>
    <cellStyle name="요약 18 4 5 2" xfId="35667" xr:uid="{00000000-0005-0000-0000-00006C520000}"/>
    <cellStyle name="요약 18 4 6" xfId="10474" xr:uid="{00000000-0005-0000-0000-00006D520000}"/>
    <cellStyle name="요약 18 4 6 2" xfId="35668" xr:uid="{00000000-0005-0000-0000-00006E520000}"/>
    <cellStyle name="요약 18 4 7" xfId="35659" xr:uid="{00000000-0005-0000-0000-00006F520000}"/>
    <cellStyle name="요약 18 5" xfId="10475" xr:uid="{00000000-0005-0000-0000-000070520000}"/>
    <cellStyle name="요약 18 5 2" xfId="10476" xr:uid="{00000000-0005-0000-0000-000071520000}"/>
    <cellStyle name="요약 18 5 2 2" xfId="10477" xr:uid="{00000000-0005-0000-0000-000072520000}"/>
    <cellStyle name="요약 18 5 2 2 2" xfId="35671" xr:uid="{00000000-0005-0000-0000-000073520000}"/>
    <cellStyle name="요약 18 5 2 3" xfId="10478" xr:uid="{00000000-0005-0000-0000-000074520000}"/>
    <cellStyle name="요약 18 5 2 3 2" xfId="35672" xr:uid="{00000000-0005-0000-0000-000075520000}"/>
    <cellStyle name="요약 18 5 2 4" xfId="10479" xr:uid="{00000000-0005-0000-0000-000076520000}"/>
    <cellStyle name="요약 18 5 2 4 2" xfId="35673" xr:uid="{00000000-0005-0000-0000-000077520000}"/>
    <cellStyle name="요약 18 5 2 5" xfId="10480" xr:uid="{00000000-0005-0000-0000-000078520000}"/>
    <cellStyle name="요약 18 5 2 5 2" xfId="35674" xr:uid="{00000000-0005-0000-0000-000079520000}"/>
    <cellStyle name="요약 18 5 2 6" xfId="35670" xr:uid="{00000000-0005-0000-0000-00007A520000}"/>
    <cellStyle name="요약 18 5 3" xfId="10481" xr:uid="{00000000-0005-0000-0000-00007B520000}"/>
    <cellStyle name="요약 18 5 3 2" xfId="35675" xr:uid="{00000000-0005-0000-0000-00007C520000}"/>
    <cellStyle name="요약 18 5 4" xfId="10482" xr:uid="{00000000-0005-0000-0000-00007D520000}"/>
    <cellStyle name="요약 18 5 4 2" xfId="35676" xr:uid="{00000000-0005-0000-0000-00007E520000}"/>
    <cellStyle name="요약 18 5 5" xfId="10483" xr:uid="{00000000-0005-0000-0000-00007F520000}"/>
    <cellStyle name="요약 18 5 5 2" xfId="35677" xr:uid="{00000000-0005-0000-0000-000080520000}"/>
    <cellStyle name="요약 18 5 6" xfId="10484" xr:uid="{00000000-0005-0000-0000-000081520000}"/>
    <cellStyle name="요약 18 5 6 2" xfId="35678" xr:uid="{00000000-0005-0000-0000-000082520000}"/>
    <cellStyle name="요약 18 5 7" xfId="35669" xr:uid="{00000000-0005-0000-0000-000083520000}"/>
    <cellStyle name="요약 18 6" xfId="10485" xr:uid="{00000000-0005-0000-0000-000084520000}"/>
    <cellStyle name="요약 18 6 2" xfId="10486" xr:uid="{00000000-0005-0000-0000-000085520000}"/>
    <cellStyle name="요약 18 6 2 2" xfId="10487" xr:uid="{00000000-0005-0000-0000-000086520000}"/>
    <cellStyle name="요약 18 6 2 2 2" xfId="35681" xr:uid="{00000000-0005-0000-0000-000087520000}"/>
    <cellStyle name="요약 18 6 2 3" xfId="10488" xr:uid="{00000000-0005-0000-0000-000088520000}"/>
    <cellStyle name="요약 18 6 2 3 2" xfId="35682" xr:uid="{00000000-0005-0000-0000-000089520000}"/>
    <cellStyle name="요약 18 6 2 4" xfId="10489" xr:uid="{00000000-0005-0000-0000-00008A520000}"/>
    <cellStyle name="요약 18 6 2 4 2" xfId="35683" xr:uid="{00000000-0005-0000-0000-00008B520000}"/>
    <cellStyle name="요약 18 6 2 5" xfId="10490" xr:uid="{00000000-0005-0000-0000-00008C520000}"/>
    <cellStyle name="요약 18 6 2 5 2" xfId="35684" xr:uid="{00000000-0005-0000-0000-00008D520000}"/>
    <cellStyle name="요약 18 6 2 6" xfId="35680" xr:uid="{00000000-0005-0000-0000-00008E520000}"/>
    <cellStyle name="요약 18 6 3" xfId="10491" xr:uid="{00000000-0005-0000-0000-00008F520000}"/>
    <cellStyle name="요약 18 6 3 2" xfId="35685" xr:uid="{00000000-0005-0000-0000-000090520000}"/>
    <cellStyle name="요약 18 6 4" xfId="10492" xr:uid="{00000000-0005-0000-0000-000091520000}"/>
    <cellStyle name="요약 18 6 4 2" xfId="35686" xr:uid="{00000000-0005-0000-0000-000092520000}"/>
    <cellStyle name="요약 18 6 5" xfId="10493" xr:uid="{00000000-0005-0000-0000-000093520000}"/>
    <cellStyle name="요약 18 6 5 2" xfId="35687" xr:uid="{00000000-0005-0000-0000-000094520000}"/>
    <cellStyle name="요약 18 6 6" xfId="10494" xr:uid="{00000000-0005-0000-0000-000095520000}"/>
    <cellStyle name="요약 18 6 6 2" xfId="35688" xr:uid="{00000000-0005-0000-0000-000096520000}"/>
    <cellStyle name="요약 18 6 7" xfId="35679" xr:uid="{00000000-0005-0000-0000-000097520000}"/>
    <cellStyle name="요약 18 7" xfId="10495" xr:uid="{00000000-0005-0000-0000-000098520000}"/>
    <cellStyle name="요약 18 7 2" xfId="10496" xr:uid="{00000000-0005-0000-0000-000099520000}"/>
    <cellStyle name="요약 18 7 2 2" xfId="10497" xr:uid="{00000000-0005-0000-0000-00009A520000}"/>
    <cellStyle name="요약 18 7 2 2 2" xfId="35691" xr:uid="{00000000-0005-0000-0000-00009B520000}"/>
    <cellStyle name="요약 18 7 2 3" xfId="10498" xr:uid="{00000000-0005-0000-0000-00009C520000}"/>
    <cellStyle name="요약 18 7 2 3 2" xfId="35692" xr:uid="{00000000-0005-0000-0000-00009D520000}"/>
    <cellStyle name="요약 18 7 2 4" xfId="10499" xr:uid="{00000000-0005-0000-0000-00009E520000}"/>
    <cellStyle name="요약 18 7 2 4 2" xfId="35693" xr:uid="{00000000-0005-0000-0000-00009F520000}"/>
    <cellStyle name="요약 18 7 2 5" xfId="10500" xr:uid="{00000000-0005-0000-0000-0000A0520000}"/>
    <cellStyle name="요약 18 7 2 5 2" xfId="35694" xr:uid="{00000000-0005-0000-0000-0000A1520000}"/>
    <cellStyle name="요약 18 7 2 6" xfId="35690" xr:uid="{00000000-0005-0000-0000-0000A2520000}"/>
    <cellStyle name="요약 18 7 3" xfId="10501" xr:uid="{00000000-0005-0000-0000-0000A3520000}"/>
    <cellStyle name="요약 18 7 3 2" xfId="35695" xr:uid="{00000000-0005-0000-0000-0000A4520000}"/>
    <cellStyle name="요약 18 7 4" xfId="10502" xr:uid="{00000000-0005-0000-0000-0000A5520000}"/>
    <cellStyle name="요약 18 7 4 2" xfId="35696" xr:uid="{00000000-0005-0000-0000-0000A6520000}"/>
    <cellStyle name="요약 18 7 5" xfId="10503" xr:uid="{00000000-0005-0000-0000-0000A7520000}"/>
    <cellStyle name="요약 18 7 5 2" xfId="35697" xr:uid="{00000000-0005-0000-0000-0000A8520000}"/>
    <cellStyle name="요약 18 7 6" xfId="10504" xr:uid="{00000000-0005-0000-0000-0000A9520000}"/>
    <cellStyle name="요약 18 7 6 2" xfId="35698" xr:uid="{00000000-0005-0000-0000-0000AA520000}"/>
    <cellStyle name="요약 18 7 7" xfId="35689" xr:uid="{00000000-0005-0000-0000-0000AB520000}"/>
    <cellStyle name="요약 18 8" xfId="10505" xr:uid="{00000000-0005-0000-0000-0000AC520000}"/>
    <cellStyle name="요약 18 8 2" xfId="10506" xr:uid="{00000000-0005-0000-0000-0000AD520000}"/>
    <cellStyle name="요약 18 8 2 2" xfId="10507" xr:uid="{00000000-0005-0000-0000-0000AE520000}"/>
    <cellStyle name="요약 18 8 2 2 2" xfId="35701" xr:uid="{00000000-0005-0000-0000-0000AF520000}"/>
    <cellStyle name="요약 18 8 2 3" xfId="10508" xr:uid="{00000000-0005-0000-0000-0000B0520000}"/>
    <cellStyle name="요약 18 8 2 3 2" xfId="35702" xr:uid="{00000000-0005-0000-0000-0000B1520000}"/>
    <cellStyle name="요약 18 8 2 4" xfId="10509" xr:uid="{00000000-0005-0000-0000-0000B2520000}"/>
    <cellStyle name="요약 18 8 2 4 2" xfId="35703" xr:uid="{00000000-0005-0000-0000-0000B3520000}"/>
    <cellStyle name="요약 18 8 2 5" xfId="10510" xr:uid="{00000000-0005-0000-0000-0000B4520000}"/>
    <cellStyle name="요약 18 8 2 5 2" xfId="35704" xr:uid="{00000000-0005-0000-0000-0000B5520000}"/>
    <cellStyle name="요약 18 8 2 6" xfId="35700" xr:uid="{00000000-0005-0000-0000-0000B6520000}"/>
    <cellStyle name="요약 18 8 3" xfId="10511" xr:uid="{00000000-0005-0000-0000-0000B7520000}"/>
    <cellStyle name="요약 18 8 3 2" xfId="35705" xr:uid="{00000000-0005-0000-0000-0000B8520000}"/>
    <cellStyle name="요약 18 8 4" xfId="10512" xr:uid="{00000000-0005-0000-0000-0000B9520000}"/>
    <cellStyle name="요약 18 8 4 2" xfId="35706" xr:uid="{00000000-0005-0000-0000-0000BA520000}"/>
    <cellStyle name="요약 18 8 5" xfId="10513" xr:uid="{00000000-0005-0000-0000-0000BB520000}"/>
    <cellStyle name="요약 18 8 5 2" xfId="35707" xr:uid="{00000000-0005-0000-0000-0000BC520000}"/>
    <cellStyle name="요약 18 8 6" xfId="10514" xr:uid="{00000000-0005-0000-0000-0000BD520000}"/>
    <cellStyle name="요약 18 8 6 2" xfId="35708" xr:uid="{00000000-0005-0000-0000-0000BE520000}"/>
    <cellStyle name="요약 18 8 7" xfId="35699" xr:uid="{00000000-0005-0000-0000-0000BF520000}"/>
    <cellStyle name="요약 18 9" xfId="10515" xr:uid="{00000000-0005-0000-0000-0000C0520000}"/>
    <cellStyle name="요약 18 9 2" xfId="10516" xr:uid="{00000000-0005-0000-0000-0000C1520000}"/>
    <cellStyle name="요약 18 9 2 2" xfId="35710" xr:uid="{00000000-0005-0000-0000-0000C2520000}"/>
    <cellStyle name="요약 18 9 3" xfId="10517" xr:uid="{00000000-0005-0000-0000-0000C3520000}"/>
    <cellStyle name="요약 18 9 3 2" xfId="35711" xr:uid="{00000000-0005-0000-0000-0000C4520000}"/>
    <cellStyle name="요약 18 9 4" xfId="10518" xr:uid="{00000000-0005-0000-0000-0000C5520000}"/>
    <cellStyle name="요약 18 9 4 2" xfId="35712" xr:uid="{00000000-0005-0000-0000-0000C6520000}"/>
    <cellStyle name="요약 18 9 5" xfId="10519" xr:uid="{00000000-0005-0000-0000-0000C7520000}"/>
    <cellStyle name="요약 18 9 5 2" xfId="35713" xr:uid="{00000000-0005-0000-0000-0000C8520000}"/>
    <cellStyle name="요약 18 9 6" xfId="35709" xr:uid="{00000000-0005-0000-0000-0000C9520000}"/>
    <cellStyle name="요약 19" xfId="10520" xr:uid="{00000000-0005-0000-0000-0000CA520000}"/>
    <cellStyle name="요약 19 10" xfId="10521" xr:uid="{00000000-0005-0000-0000-0000CB520000}"/>
    <cellStyle name="요약 19 10 2" xfId="10522" xr:uid="{00000000-0005-0000-0000-0000CC520000}"/>
    <cellStyle name="요약 19 10 2 2" xfId="35716" xr:uid="{00000000-0005-0000-0000-0000CD520000}"/>
    <cellStyle name="요약 19 10 3" xfId="35715" xr:uid="{00000000-0005-0000-0000-0000CE520000}"/>
    <cellStyle name="요약 19 11" xfId="10523" xr:uid="{00000000-0005-0000-0000-0000CF520000}"/>
    <cellStyle name="요약 19 11 2" xfId="10524" xr:uid="{00000000-0005-0000-0000-0000D0520000}"/>
    <cellStyle name="요약 19 11 2 2" xfId="35718" xr:uid="{00000000-0005-0000-0000-0000D1520000}"/>
    <cellStyle name="요약 19 11 3" xfId="35717" xr:uid="{00000000-0005-0000-0000-0000D2520000}"/>
    <cellStyle name="요약 19 12" xfId="10525" xr:uid="{00000000-0005-0000-0000-0000D3520000}"/>
    <cellStyle name="요약 19 12 2" xfId="10526" xr:uid="{00000000-0005-0000-0000-0000D4520000}"/>
    <cellStyle name="요약 19 12 2 2" xfId="35720" xr:uid="{00000000-0005-0000-0000-0000D5520000}"/>
    <cellStyle name="요약 19 12 3" xfId="35719" xr:uid="{00000000-0005-0000-0000-0000D6520000}"/>
    <cellStyle name="요약 19 13" xfId="10527" xr:uid="{00000000-0005-0000-0000-0000D7520000}"/>
    <cellStyle name="요약 19 13 2" xfId="35721" xr:uid="{00000000-0005-0000-0000-0000D8520000}"/>
    <cellStyle name="요약 19 14" xfId="35714" xr:uid="{00000000-0005-0000-0000-0000D9520000}"/>
    <cellStyle name="요약 19 2" xfId="10528" xr:uid="{00000000-0005-0000-0000-0000DA520000}"/>
    <cellStyle name="요약 19 2 2" xfId="10529" xr:uid="{00000000-0005-0000-0000-0000DB520000}"/>
    <cellStyle name="요약 19 2 2 2" xfId="10530" xr:uid="{00000000-0005-0000-0000-0000DC520000}"/>
    <cellStyle name="요약 19 2 2 2 2" xfId="10531" xr:uid="{00000000-0005-0000-0000-0000DD520000}"/>
    <cellStyle name="요약 19 2 2 2 2 2" xfId="35725" xr:uid="{00000000-0005-0000-0000-0000DE520000}"/>
    <cellStyle name="요약 19 2 2 2 3" xfId="10532" xr:uid="{00000000-0005-0000-0000-0000DF520000}"/>
    <cellStyle name="요약 19 2 2 2 3 2" xfId="35726" xr:uid="{00000000-0005-0000-0000-0000E0520000}"/>
    <cellStyle name="요약 19 2 2 2 4" xfId="10533" xr:uid="{00000000-0005-0000-0000-0000E1520000}"/>
    <cellStyle name="요약 19 2 2 2 4 2" xfId="35727" xr:uid="{00000000-0005-0000-0000-0000E2520000}"/>
    <cellStyle name="요약 19 2 2 2 5" xfId="10534" xr:uid="{00000000-0005-0000-0000-0000E3520000}"/>
    <cellStyle name="요약 19 2 2 2 5 2" xfId="35728" xr:uid="{00000000-0005-0000-0000-0000E4520000}"/>
    <cellStyle name="요약 19 2 2 2 6" xfId="35724" xr:uid="{00000000-0005-0000-0000-0000E5520000}"/>
    <cellStyle name="요약 19 2 2 3" xfId="10535" xr:uid="{00000000-0005-0000-0000-0000E6520000}"/>
    <cellStyle name="요약 19 2 2 3 2" xfId="35729" xr:uid="{00000000-0005-0000-0000-0000E7520000}"/>
    <cellStyle name="요약 19 2 2 4" xfId="10536" xr:uid="{00000000-0005-0000-0000-0000E8520000}"/>
    <cellStyle name="요약 19 2 2 4 2" xfId="35730" xr:uid="{00000000-0005-0000-0000-0000E9520000}"/>
    <cellStyle name="요약 19 2 2 5" xfId="10537" xr:uid="{00000000-0005-0000-0000-0000EA520000}"/>
    <cellStyle name="요약 19 2 2 5 2" xfId="35731" xr:uid="{00000000-0005-0000-0000-0000EB520000}"/>
    <cellStyle name="요약 19 2 2 6" xfId="10538" xr:uid="{00000000-0005-0000-0000-0000EC520000}"/>
    <cellStyle name="요약 19 2 2 6 2" xfId="35732" xr:uid="{00000000-0005-0000-0000-0000ED520000}"/>
    <cellStyle name="요약 19 2 2 7" xfId="35723" xr:uid="{00000000-0005-0000-0000-0000EE520000}"/>
    <cellStyle name="요약 19 2 3" xfId="10539" xr:uid="{00000000-0005-0000-0000-0000EF520000}"/>
    <cellStyle name="요약 19 2 3 2" xfId="10540" xr:uid="{00000000-0005-0000-0000-0000F0520000}"/>
    <cellStyle name="요약 19 2 3 2 2" xfId="35734" xr:uid="{00000000-0005-0000-0000-0000F1520000}"/>
    <cellStyle name="요약 19 2 3 3" xfId="10541" xr:uid="{00000000-0005-0000-0000-0000F2520000}"/>
    <cellStyle name="요약 19 2 3 3 2" xfId="35735" xr:uid="{00000000-0005-0000-0000-0000F3520000}"/>
    <cellStyle name="요약 19 2 3 4" xfId="10542" xr:uid="{00000000-0005-0000-0000-0000F4520000}"/>
    <cellStyle name="요약 19 2 3 4 2" xfId="35736" xr:uid="{00000000-0005-0000-0000-0000F5520000}"/>
    <cellStyle name="요약 19 2 3 5" xfId="10543" xr:uid="{00000000-0005-0000-0000-0000F6520000}"/>
    <cellStyle name="요약 19 2 3 5 2" xfId="35737" xr:uid="{00000000-0005-0000-0000-0000F7520000}"/>
    <cellStyle name="요약 19 2 3 6" xfId="35733" xr:uid="{00000000-0005-0000-0000-0000F8520000}"/>
    <cellStyle name="요약 19 2 4" xfId="10544" xr:uid="{00000000-0005-0000-0000-0000F9520000}"/>
    <cellStyle name="요약 19 2 4 2" xfId="10545" xr:uid="{00000000-0005-0000-0000-0000FA520000}"/>
    <cellStyle name="요약 19 2 4 2 2" xfId="35739" xr:uid="{00000000-0005-0000-0000-0000FB520000}"/>
    <cellStyle name="요약 19 2 4 3" xfId="35738" xr:uid="{00000000-0005-0000-0000-0000FC520000}"/>
    <cellStyle name="요약 19 2 5" xfId="10546" xr:uid="{00000000-0005-0000-0000-0000FD520000}"/>
    <cellStyle name="요약 19 2 5 2" xfId="10547" xr:uid="{00000000-0005-0000-0000-0000FE520000}"/>
    <cellStyle name="요약 19 2 5 2 2" xfId="35741" xr:uid="{00000000-0005-0000-0000-0000FF520000}"/>
    <cellStyle name="요약 19 2 5 3" xfId="35740" xr:uid="{00000000-0005-0000-0000-000000530000}"/>
    <cellStyle name="요약 19 2 6" xfId="10548" xr:uid="{00000000-0005-0000-0000-000001530000}"/>
    <cellStyle name="요약 19 2 6 2" xfId="10549" xr:uid="{00000000-0005-0000-0000-000002530000}"/>
    <cellStyle name="요약 19 2 6 2 2" xfId="35743" xr:uid="{00000000-0005-0000-0000-000003530000}"/>
    <cellStyle name="요약 19 2 6 3" xfId="35742" xr:uid="{00000000-0005-0000-0000-000004530000}"/>
    <cellStyle name="요약 19 2 7" xfId="10550" xr:uid="{00000000-0005-0000-0000-000005530000}"/>
    <cellStyle name="요약 19 2 7 2" xfId="35744" xr:uid="{00000000-0005-0000-0000-000006530000}"/>
    <cellStyle name="요약 19 2 8" xfId="35722" xr:uid="{00000000-0005-0000-0000-000007530000}"/>
    <cellStyle name="요약 19 3" xfId="10551" xr:uid="{00000000-0005-0000-0000-000008530000}"/>
    <cellStyle name="요약 19 3 2" xfId="10552" xr:uid="{00000000-0005-0000-0000-000009530000}"/>
    <cellStyle name="요약 19 3 2 2" xfId="10553" xr:uid="{00000000-0005-0000-0000-00000A530000}"/>
    <cellStyle name="요약 19 3 2 2 2" xfId="10554" xr:uid="{00000000-0005-0000-0000-00000B530000}"/>
    <cellStyle name="요약 19 3 2 2 2 2" xfId="35748" xr:uid="{00000000-0005-0000-0000-00000C530000}"/>
    <cellStyle name="요약 19 3 2 2 3" xfId="10555" xr:uid="{00000000-0005-0000-0000-00000D530000}"/>
    <cellStyle name="요약 19 3 2 2 3 2" xfId="35749" xr:uid="{00000000-0005-0000-0000-00000E530000}"/>
    <cellStyle name="요약 19 3 2 2 4" xfId="10556" xr:uid="{00000000-0005-0000-0000-00000F530000}"/>
    <cellStyle name="요약 19 3 2 2 4 2" xfId="35750" xr:uid="{00000000-0005-0000-0000-000010530000}"/>
    <cellStyle name="요약 19 3 2 2 5" xfId="10557" xr:uid="{00000000-0005-0000-0000-000011530000}"/>
    <cellStyle name="요약 19 3 2 2 5 2" xfId="35751" xr:uid="{00000000-0005-0000-0000-000012530000}"/>
    <cellStyle name="요약 19 3 2 2 6" xfId="35747" xr:uid="{00000000-0005-0000-0000-000013530000}"/>
    <cellStyle name="요약 19 3 2 3" xfId="10558" xr:uid="{00000000-0005-0000-0000-000014530000}"/>
    <cellStyle name="요약 19 3 2 3 2" xfId="35752" xr:uid="{00000000-0005-0000-0000-000015530000}"/>
    <cellStyle name="요약 19 3 2 4" xfId="10559" xr:uid="{00000000-0005-0000-0000-000016530000}"/>
    <cellStyle name="요약 19 3 2 4 2" xfId="35753" xr:uid="{00000000-0005-0000-0000-000017530000}"/>
    <cellStyle name="요약 19 3 2 5" xfId="10560" xr:uid="{00000000-0005-0000-0000-000018530000}"/>
    <cellStyle name="요약 19 3 2 5 2" xfId="35754" xr:uid="{00000000-0005-0000-0000-000019530000}"/>
    <cellStyle name="요약 19 3 2 6" xfId="10561" xr:uid="{00000000-0005-0000-0000-00001A530000}"/>
    <cellStyle name="요약 19 3 2 6 2" xfId="35755" xr:uid="{00000000-0005-0000-0000-00001B530000}"/>
    <cellStyle name="요약 19 3 2 7" xfId="35746" xr:uid="{00000000-0005-0000-0000-00001C530000}"/>
    <cellStyle name="요약 19 3 3" xfId="10562" xr:uid="{00000000-0005-0000-0000-00001D530000}"/>
    <cellStyle name="요약 19 3 3 2" xfId="10563" xr:uid="{00000000-0005-0000-0000-00001E530000}"/>
    <cellStyle name="요약 19 3 3 2 2" xfId="35757" xr:uid="{00000000-0005-0000-0000-00001F530000}"/>
    <cellStyle name="요약 19 3 3 3" xfId="10564" xr:uid="{00000000-0005-0000-0000-000020530000}"/>
    <cellStyle name="요약 19 3 3 3 2" xfId="35758" xr:uid="{00000000-0005-0000-0000-000021530000}"/>
    <cellStyle name="요약 19 3 3 4" xfId="10565" xr:uid="{00000000-0005-0000-0000-000022530000}"/>
    <cellStyle name="요약 19 3 3 4 2" xfId="35759" xr:uid="{00000000-0005-0000-0000-000023530000}"/>
    <cellStyle name="요약 19 3 3 5" xfId="10566" xr:uid="{00000000-0005-0000-0000-000024530000}"/>
    <cellStyle name="요약 19 3 3 5 2" xfId="35760" xr:uid="{00000000-0005-0000-0000-000025530000}"/>
    <cellStyle name="요약 19 3 3 6" xfId="35756" xr:uid="{00000000-0005-0000-0000-000026530000}"/>
    <cellStyle name="요약 19 3 4" xfId="10567" xr:uid="{00000000-0005-0000-0000-000027530000}"/>
    <cellStyle name="요약 19 3 4 2" xfId="10568" xr:uid="{00000000-0005-0000-0000-000028530000}"/>
    <cellStyle name="요약 19 3 4 2 2" xfId="35762" xr:uid="{00000000-0005-0000-0000-000029530000}"/>
    <cellStyle name="요약 19 3 4 3" xfId="35761" xr:uid="{00000000-0005-0000-0000-00002A530000}"/>
    <cellStyle name="요약 19 3 5" xfId="10569" xr:uid="{00000000-0005-0000-0000-00002B530000}"/>
    <cellStyle name="요약 19 3 5 2" xfId="10570" xr:uid="{00000000-0005-0000-0000-00002C530000}"/>
    <cellStyle name="요약 19 3 5 2 2" xfId="35764" xr:uid="{00000000-0005-0000-0000-00002D530000}"/>
    <cellStyle name="요약 19 3 5 3" xfId="35763" xr:uid="{00000000-0005-0000-0000-00002E530000}"/>
    <cellStyle name="요약 19 3 6" xfId="10571" xr:uid="{00000000-0005-0000-0000-00002F530000}"/>
    <cellStyle name="요약 19 3 6 2" xfId="10572" xr:uid="{00000000-0005-0000-0000-000030530000}"/>
    <cellStyle name="요약 19 3 6 2 2" xfId="35766" xr:uid="{00000000-0005-0000-0000-000031530000}"/>
    <cellStyle name="요약 19 3 6 3" xfId="35765" xr:uid="{00000000-0005-0000-0000-000032530000}"/>
    <cellStyle name="요약 19 3 7" xfId="10573" xr:uid="{00000000-0005-0000-0000-000033530000}"/>
    <cellStyle name="요약 19 3 7 2" xfId="35767" xr:uid="{00000000-0005-0000-0000-000034530000}"/>
    <cellStyle name="요약 19 3 8" xfId="35745" xr:uid="{00000000-0005-0000-0000-000035530000}"/>
    <cellStyle name="요약 19 4" xfId="10574" xr:uid="{00000000-0005-0000-0000-000036530000}"/>
    <cellStyle name="요약 19 4 2" xfId="10575" xr:uid="{00000000-0005-0000-0000-000037530000}"/>
    <cellStyle name="요약 19 4 2 2" xfId="10576" xr:uid="{00000000-0005-0000-0000-000038530000}"/>
    <cellStyle name="요약 19 4 2 2 2" xfId="35770" xr:uid="{00000000-0005-0000-0000-000039530000}"/>
    <cellStyle name="요약 19 4 2 3" xfId="10577" xr:uid="{00000000-0005-0000-0000-00003A530000}"/>
    <cellStyle name="요약 19 4 2 3 2" xfId="35771" xr:uid="{00000000-0005-0000-0000-00003B530000}"/>
    <cellStyle name="요약 19 4 2 4" xfId="10578" xr:uid="{00000000-0005-0000-0000-00003C530000}"/>
    <cellStyle name="요약 19 4 2 4 2" xfId="35772" xr:uid="{00000000-0005-0000-0000-00003D530000}"/>
    <cellStyle name="요약 19 4 2 5" xfId="10579" xr:uid="{00000000-0005-0000-0000-00003E530000}"/>
    <cellStyle name="요약 19 4 2 5 2" xfId="35773" xr:uid="{00000000-0005-0000-0000-00003F530000}"/>
    <cellStyle name="요약 19 4 2 6" xfId="35769" xr:uid="{00000000-0005-0000-0000-000040530000}"/>
    <cellStyle name="요약 19 4 3" xfId="10580" xr:uid="{00000000-0005-0000-0000-000041530000}"/>
    <cellStyle name="요약 19 4 3 2" xfId="35774" xr:uid="{00000000-0005-0000-0000-000042530000}"/>
    <cellStyle name="요약 19 4 4" xfId="10581" xr:uid="{00000000-0005-0000-0000-000043530000}"/>
    <cellStyle name="요약 19 4 4 2" xfId="35775" xr:uid="{00000000-0005-0000-0000-000044530000}"/>
    <cellStyle name="요약 19 4 5" xfId="10582" xr:uid="{00000000-0005-0000-0000-000045530000}"/>
    <cellStyle name="요약 19 4 5 2" xfId="35776" xr:uid="{00000000-0005-0000-0000-000046530000}"/>
    <cellStyle name="요약 19 4 6" xfId="10583" xr:uid="{00000000-0005-0000-0000-000047530000}"/>
    <cellStyle name="요약 19 4 6 2" xfId="35777" xr:uid="{00000000-0005-0000-0000-000048530000}"/>
    <cellStyle name="요약 19 4 7" xfId="35768" xr:uid="{00000000-0005-0000-0000-000049530000}"/>
    <cellStyle name="요약 19 5" xfId="10584" xr:uid="{00000000-0005-0000-0000-00004A530000}"/>
    <cellStyle name="요약 19 5 2" xfId="10585" xr:uid="{00000000-0005-0000-0000-00004B530000}"/>
    <cellStyle name="요약 19 5 2 2" xfId="10586" xr:uid="{00000000-0005-0000-0000-00004C530000}"/>
    <cellStyle name="요약 19 5 2 2 2" xfId="35780" xr:uid="{00000000-0005-0000-0000-00004D530000}"/>
    <cellStyle name="요약 19 5 2 3" xfId="10587" xr:uid="{00000000-0005-0000-0000-00004E530000}"/>
    <cellStyle name="요약 19 5 2 3 2" xfId="35781" xr:uid="{00000000-0005-0000-0000-00004F530000}"/>
    <cellStyle name="요약 19 5 2 4" xfId="10588" xr:uid="{00000000-0005-0000-0000-000050530000}"/>
    <cellStyle name="요약 19 5 2 4 2" xfId="35782" xr:uid="{00000000-0005-0000-0000-000051530000}"/>
    <cellStyle name="요약 19 5 2 5" xfId="10589" xr:uid="{00000000-0005-0000-0000-000052530000}"/>
    <cellStyle name="요약 19 5 2 5 2" xfId="35783" xr:uid="{00000000-0005-0000-0000-000053530000}"/>
    <cellStyle name="요약 19 5 2 6" xfId="35779" xr:uid="{00000000-0005-0000-0000-000054530000}"/>
    <cellStyle name="요약 19 5 3" xfId="10590" xr:uid="{00000000-0005-0000-0000-000055530000}"/>
    <cellStyle name="요약 19 5 3 2" xfId="35784" xr:uid="{00000000-0005-0000-0000-000056530000}"/>
    <cellStyle name="요약 19 5 4" xfId="10591" xr:uid="{00000000-0005-0000-0000-000057530000}"/>
    <cellStyle name="요약 19 5 4 2" xfId="35785" xr:uid="{00000000-0005-0000-0000-000058530000}"/>
    <cellStyle name="요약 19 5 5" xfId="10592" xr:uid="{00000000-0005-0000-0000-000059530000}"/>
    <cellStyle name="요약 19 5 5 2" xfId="35786" xr:uid="{00000000-0005-0000-0000-00005A530000}"/>
    <cellStyle name="요약 19 5 6" xfId="10593" xr:uid="{00000000-0005-0000-0000-00005B530000}"/>
    <cellStyle name="요약 19 5 6 2" xfId="35787" xr:uid="{00000000-0005-0000-0000-00005C530000}"/>
    <cellStyle name="요약 19 5 7" xfId="35778" xr:uid="{00000000-0005-0000-0000-00005D530000}"/>
    <cellStyle name="요약 19 6" xfId="10594" xr:uid="{00000000-0005-0000-0000-00005E530000}"/>
    <cellStyle name="요약 19 6 2" xfId="10595" xr:uid="{00000000-0005-0000-0000-00005F530000}"/>
    <cellStyle name="요약 19 6 2 2" xfId="10596" xr:uid="{00000000-0005-0000-0000-000060530000}"/>
    <cellStyle name="요약 19 6 2 2 2" xfId="35790" xr:uid="{00000000-0005-0000-0000-000061530000}"/>
    <cellStyle name="요약 19 6 2 3" xfId="10597" xr:uid="{00000000-0005-0000-0000-000062530000}"/>
    <cellStyle name="요약 19 6 2 3 2" xfId="35791" xr:uid="{00000000-0005-0000-0000-000063530000}"/>
    <cellStyle name="요약 19 6 2 4" xfId="10598" xr:uid="{00000000-0005-0000-0000-000064530000}"/>
    <cellStyle name="요약 19 6 2 4 2" xfId="35792" xr:uid="{00000000-0005-0000-0000-000065530000}"/>
    <cellStyle name="요약 19 6 2 5" xfId="10599" xr:uid="{00000000-0005-0000-0000-000066530000}"/>
    <cellStyle name="요약 19 6 2 5 2" xfId="35793" xr:uid="{00000000-0005-0000-0000-000067530000}"/>
    <cellStyle name="요약 19 6 2 6" xfId="35789" xr:uid="{00000000-0005-0000-0000-000068530000}"/>
    <cellStyle name="요약 19 6 3" xfId="10600" xr:uid="{00000000-0005-0000-0000-000069530000}"/>
    <cellStyle name="요약 19 6 3 2" xfId="35794" xr:uid="{00000000-0005-0000-0000-00006A530000}"/>
    <cellStyle name="요약 19 6 4" xfId="10601" xr:uid="{00000000-0005-0000-0000-00006B530000}"/>
    <cellStyle name="요약 19 6 4 2" xfId="35795" xr:uid="{00000000-0005-0000-0000-00006C530000}"/>
    <cellStyle name="요약 19 6 5" xfId="10602" xr:uid="{00000000-0005-0000-0000-00006D530000}"/>
    <cellStyle name="요약 19 6 5 2" xfId="35796" xr:uid="{00000000-0005-0000-0000-00006E530000}"/>
    <cellStyle name="요약 19 6 6" xfId="10603" xr:uid="{00000000-0005-0000-0000-00006F530000}"/>
    <cellStyle name="요약 19 6 6 2" xfId="35797" xr:uid="{00000000-0005-0000-0000-000070530000}"/>
    <cellStyle name="요약 19 6 7" xfId="35788" xr:uid="{00000000-0005-0000-0000-000071530000}"/>
    <cellStyle name="요약 19 7" xfId="10604" xr:uid="{00000000-0005-0000-0000-000072530000}"/>
    <cellStyle name="요약 19 7 2" xfId="10605" xr:uid="{00000000-0005-0000-0000-000073530000}"/>
    <cellStyle name="요약 19 7 2 2" xfId="10606" xr:uid="{00000000-0005-0000-0000-000074530000}"/>
    <cellStyle name="요약 19 7 2 2 2" xfId="35800" xr:uid="{00000000-0005-0000-0000-000075530000}"/>
    <cellStyle name="요약 19 7 2 3" xfId="10607" xr:uid="{00000000-0005-0000-0000-000076530000}"/>
    <cellStyle name="요약 19 7 2 3 2" xfId="35801" xr:uid="{00000000-0005-0000-0000-000077530000}"/>
    <cellStyle name="요약 19 7 2 4" xfId="10608" xr:uid="{00000000-0005-0000-0000-000078530000}"/>
    <cellStyle name="요약 19 7 2 4 2" xfId="35802" xr:uid="{00000000-0005-0000-0000-000079530000}"/>
    <cellStyle name="요약 19 7 2 5" xfId="10609" xr:uid="{00000000-0005-0000-0000-00007A530000}"/>
    <cellStyle name="요약 19 7 2 5 2" xfId="35803" xr:uid="{00000000-0005-0000-0000-00007B530000}"/>
    <cellStyle name="요약 19 7 2 6" xfId="35799" xr:uid="{00000000-0005-0000-0000-00007C530000}"/>
    <cellStyle name="요약 19 7 3" xfId="10610" xr:uid="{00000000-0005-0000-0000-00007D530000}"/>
    <cellStyle name="요약 19 7 3 2" xfId="35804" xr:uid="{00000000-0005-0000-0000-00007E530000}"/>
    <cellStyle name="요약 19 7 4" xfId="10611" xr:uid="{00000000-0005-0000-0000-00007F530000}"/>
    <cellStyle name="요약 19 7 4 2" xfId="35805" xr:uid="{00000000-0005-0000-0000-000080530000}"/>
    <cellStyle name="요약 19 7 5" xfId="10612" xr:uid="{00000000-0005-0000-0000-000081530000}"/>
    <cellStyle name="요약 19 7 5 2" xfId="35806" xr:uid="{00000000-0005-0000-0000-000082530000}"/>
    <cellStyle name="요약 19 7 6" xfId="10613" xr:uid="{00000000-0005-0000-0000-000083530000}"/>
    <cellStyle name="요약 19 7 6 2" xfId="35807" xr:uid="{00000000-0005-0000-0000-000084530000}"/>
    <cellStyle name="요약 19 7 7" xfId="35798" xr:uid="{00000000-0005-0000-0000-000085530000}"/>
    <cellStyle name="요약 19 8" xfId="10614" xr:uid="{00000000-0005-0000-0000-000086530000}"/>
    <cellStyle name="요약 19 8 2" xfId="10615" xr:uid="{00000000-0005-0000-0000-000087530000}"/>
    <cellStyle name="요약 19 8 2 2" xfId="10616" xr:uid="{00000000-0005-0000-0000-000088530000}"/>
    <cellStyle name="요약 19 8 2 2 2" xfId="35810" xr:uid="{00000000-0005-0000-0000-000089530000}"/>
    <cellStyle name="요약 19 8 2 3" xfId="10617" xr:uid="{00000000-0005-0000-0000-00008A530000}"/>
    <cellStyle name="요약 19 8 2 3 2" xfId="35811" xr:uid="{00000000-0005-0000-0000-00008B530000}"/>
    <cellStyle name="요약 19 8 2 4" xfId="10618" xr:uid="{00000000-0005-0000-0000-00008C530000}"/>
    <cellStyle name="요약 19 8 2 4 2" xfId="35812" xr:uid="{00000000-0005-0000-0000-00008D530000}"/>
    <cellStyle name="요약 19 8 2 5" xfId="10619" xr:uid="{00000000-0005-0000-0000-00008E530000}"/>
    <cellStyle name="요약 19 8 2 5 2" xfId="35813" xr:uid="{00000000-0005-0000-0000-00008F530000}"/>
    <cellStyle name="요약 19 8 2 6" xfId="35809" xr:uid="{00000000-0005-0000-0000-000090530000}"/>
    <cellStyle name="요약 19 8 3" xfId="10620" xr:uid="{00000000-0005-0000-0000-000091530000}"/>
    <cellStyle name="요약 19 8 3 2" xfId="35814" xr:uid="{00000000-0005-0000-0000-000092530000}"/>
    <cellStyle name="요약 19 8 4" xfId="10621" xr:uid="{00000000-0005-0000-0000-000093530000}"/>
    <cellStyle name="요약 19 8 4 2" xfId="35815" xr:uid="{00000000-0005-0000-0000-000094530000}"/>
    <cellStyle name="요약 19 8 5" xfId="10622" xr:uid="{00000000-0005-0000-0000-000095530000}"/>
    <cellStyle name="요약 19 8 5 2" xfId="35816" xr:uid="{00000000-0005-0000-0000-000096530000}"/>
    <cellStyle name="요약 19 8 6" xfId="10623" xr:uid="{00000000-0005-0000-0000-000097530000}"/>
    <cellStyle name="요약 19 8 6 2" xfId="35817" xr:uid="{00000000-0005-0000-0000-000098530000}"/>
    <cellStyle name="요약 19 8 7" xfId="35808" xr:uid="{00000000-0005-0000-0000-000099530000}"/>
    <cellStyle name="요약 19 9" xfId="10624" xr:uid="{00000000-0005-0000-0000-00009A530000}"/>
    <cellStyle name="요약 19 9 2" xfId="10625" xr:uid="{00000000-0005-0000-0000-00009B530000}"/>
    <cellStyle name="요약 19 9 2 2" xfId="35819" xr:uid="{00000000-0005-0000-0000-00009C530000}"/>
    <cellStyle name="요약 19 9 3" xfId="10626" xr:uid="{00000000-0005-0000-0000-00009D530000}"/>
    <cellStyle name="요약 19 9 3 2" xfId="35820" xr:uid="{00000000-0005-0000-0000-00009E530000}"/>
    <cellStyle name="요약 19 9 4" xfId="10627" xr:uid="{00000000-0005-0000-0000-00009F530000}"/>
    <cellStyle name="요약 19 9 4 2" xfId="35821" xr:uid="{00000000-0005-0000-0000-0000A0530000}"/>
    <cellStyle name="요약 19 9 5" xfId="10628" xr:uid="{00000000-0005-0000-0000-0000A1530000}"/>
    <cellStyle name="요약 19 9 5 2" xfId="35822" xr:uid="{00000000-0005-0000-0000-0000A2530000}"/>
    <cellStyle name="요약 19 9 6" xfId="35818" xr:uid="{00000000-0005-0000-0000-0000A3530000}"/>
    <cellStyle name="요약 2" xfId="10629" xr:uid="{00000000-0005-0000-0000-0000A4530000}"/>
    <cellStyle name="요약 2 10" xfId="10630" xr:uid="{00000000-0005-0000-0000-0000A5530000}"/>
    <cellStyle name="요약 2 10 2" xfId="10631" xr:uid="{00000000-0005-0000-0000-0000A6530000}"/>
    <cellStyle name="요약 2 10 2 2" xfId="10632" xr:uid="{00000000-0005-0000-0000-0000A7530000}"/>
    <cellStyle name="요약 2 10 2 2 2" xfId="35826" xr:uid="{00000000-0005-0000-0000-0000A8530000}"/>
    <cellStyle name="요약 2 10 2 3" xfId="10633" xr:uid="{00000000-0005-0000-0000-0000A9530000}"/>
    <cellStyle name="요약 2 10 2 3 2" xfId="35827" xr:uid="{00000000-0005-0000-0000-0000AA530000}"/>
    <cellStyle name="요약 2 10 2 4" xfId="10634" xr:uid="{00000000-0005-0000-0000-0000AB530000}"/>
    <cellStyle name="요약 2 10 2 4 2" xfId="35828" xr:uid="{00000000-0005-0000-0000-0000AC530000}"/>
    <cellStyle name="요약 2 10 2 5" xfId="10635" xr:uid="{00000000-0005-0000-0000-0000AD530000}"/>
    <cellStyle name="요약 2 10 2 5 2" xfId="35829" xr:uid="{00000000-0005-0000-0000-0000AE530000}"/>
    <cellStyle name="요약 2 10 2 6" xfId="35825" xr:uid="{00000000-0005-0000-0000-0000AF530000}"/>
    <cellStyle name="요약 2 10 3" xfId="10636" xr:uid="{00000000-0005-0000-0000-0000B0530000}"/>
    <cellStyle name="요약 2 10 3 2" xfId="10637" xr:uid="{00000000-0005-0000-0000-0000B1530000}"/>
    <cellStyle name="요약 2 10 3 2 2" xfId="35831" xr:uid="{00000000-0005-0000-0000-0000B2530000}"/>
    <cellStyle name="요약 2 10 3 3" xfId="10638" xr:uid="{00000000-0005-0000-0000-0000B3530000}"/>
    <cellStyle name="요약 2 10 3 3 2" xfId="35832" xr:uid="{00000000-0005-0000-0000-0000B4530000}"/>
    <cellStyle name="요약 2 10 3 4" xfId="10639" xr:uid="{00000000-0005-0000-0000-0000B5530000}"/>
    <cellStyle name="요약 2 10 3 4 2" xfId="35833" xr:uid="{00000000-0005-0000-0000-0000B6530000}"/>
    <cellStyle name="요약 2 10 3 5" xfId="10640" xr:uid="{00000000-0005-0000-0000-0000B7530000}"/>
    <cellStyle name="요약 2 10 3 5 2" xfId="35834" xr:uid="{00000000-0005-0000-0000-0000B8530000}"/>
    <cellStyle name="요약 2 10 3 6" xfId="35830" xr:uid="{00000000-0005-0000-0000-0000B9530000}"/>
    <cellStyle name="요약 2 10 4" xfId="10641" xr:uid="{00000000-0005-0000-0000-0000BA530000}"/>
    <cellStyle name="요약 2 10 4 2" xfId="35835" xr:uid="{00000000-0005-0000-0000-0000BB530000}"/>
    <cellStyle name="요약 2 10 5" xfId="10642" xr:uid="{00000000-0005-0000-0000-0000BC530000}"/>
    <cellStyle name="요약 2 10 5 2" xfId="35836" xr:uid="{00000000-0005-0000-0000-0000BD530000}"/>
    <cellStyle name="요약 2 10 6" xfId="10643" xr:uid="{00000000-0005-0000-0000-0000BE530000}"/>
    <cellStyle name="요약 2 10 6 2" xfId="35837" xr:uid="{00000000-0005-0000-0000-0000BF530000}"/>
    <cellStyle name="요약 2 10 7" xfId="10644" xr:uid="{00000000-0005-0000-0000-0000C0530000}"/>
    <cellStyle name="요약 2 10 7 2" xfId="35838" xr:uid="{00000000-0005-0000-0000-0000C1530000}"/>
    <cellStyle name="요약 2 10 8" xfId="35824" xr:uid="{00000000-0005-0000-0000-0000C2530000}"/>
    <cellStyle name="요약 2 11" xfId="10645" xr:uid="{00000000-0005-0000-0000-0000C3530000}"/>
    <cellStyle name="요약 2 11 2" xfId="10646" xr:uid="{00000000-0005-0000-0000-0000C4530000}"/>
    <cellStyle name="요약 2 11 2 2" xfId="10647" xr:uid="{00000000-0005-0000-0000-0000C5530000}"/>
    <cellStyle name="요약 2 11 2 2 2" xfId="35841" xr:uid="{00000000-0005-0000-0000-0000C6530000}"/>
    <cellStyle name="요약 2 11 2 3" xfId="10648" xr:uid="{00000000-0005-0000-0000-0000C7530000}"/>
    <cellStyle name="요약 2 11 2 3 2" xfId="35842" xr:uid="{00000000-0005-0000-0000-0000C8530000}"/>
    <cellStyle name="요약 2 11 2 4" xfId="10649" xr:uid="{00000000-0005-0000-0000-0000C9530000}"/>
    <cellStyle name="요약 2 11 2 4 2" xfId="35843" xr:uid="{00000000-0005-0000-0000-0000CA530000}"/>
    <cellStyle name="요약 2 11 2 5" xfId="10650" xr:uid="{00000000-0005-0000-0000-0000CB530000}"/>
    <cellStyle name="요약 2 11 2 5 2" xfId="35844" xr:uid="{00000000-0005-0000-0000-0000CC530000}"/>
    <cellStyle name="요약 2 11 2 6" xfId="35840" xr:uid="{00000000-0005-0000-0000-0000CD530000}"/>
    <cellStyle name="요약 2 11 3" xfId="10651" xr:uid="{00000000-0005-0000-0000-0000CE530000}"/>
    <cellStyle name="요약 2 11 3 2" xfId="10652" xr:uid="{00000000-0005-0000-0000-0000CF530000}"/>
    <cellStyle name="요약 2 11 3 2 2" xfId="35846" xr:uid="{00000000-0005-0000-0000-0000D0530000}"/>
    <cellStyle name="요약 2 11 3 3" xfId="10653" xr:uid="{00000000-0005-0000-0000-0000D1530000}"/>
    <cellStyle name="요약 2 11 3 3 2" xfId="35847" xr:uid="{00000000-0005-0000-0000-0000D2530000}"/>
    <cellStyle name="요약 2 11 3 4" xfId="10654" xr:uid="{00000000-0005-0000-0000-0000D3530000}"/>
    <cellStyle name="요약 2 11 3 4 2" xfId="35848" xr:uid="{00000000-0005-0000-0000-0000D4530000}"/>
    <cellStyle name="요약 2 11 3 5" xfId="10655" xr:uid="{00000000-0005-0000-0000-0000D5530000}"/>
    <cellStyle name="요약 2 11 3 5 2" xfId="35849" xr:uid="{00000000-0005-0000-0000-0000D6530000}"/>
    <cellStyle name="요약 2 11 3 6" xfId="35845" xr:uid="{00000000-0005-0000-0000-0000D7530000}"/>
    <cellStyle name="요약 2 11 4" xfId="10656" xr:uid="{00000000-0005-0000-0000-0000D8530000}"/>
    <cellStyle name="요약 2 11 4 2" xfId="35850" xr:uid="{00000000-0005-0000-0000-0000D9530000}"/>
    <cellStyle name="요약 2 11 5" xfId="10657" xr:uid="{00000000-0005-0000-0000-0000DA530000}"/>
    <cellStyle name="요약 2 11 5 2" xfId="35851" xr:uid="{00000000-0005-0000-0000-0000DB530000}"/>
    <cellStyle name="요약 2 11 6" xfId="10658" xr:uid="{00000000-0005-0000-0000-0000DC530000}"/>
    <cellStyle name="요약 2 11 6 2" xfId="35852" xr:uid="{00000000-0005-0000-0000-0000DD530000}"/>
    <cellStyle name="요약 2 11 7" xfId="10659" xr:uid="{00000000-0005-0000-0000-0000DE530000}"/>
    <cellStyle name="요약 2 11 7 2" xfId="35853" xr:uid="{00000000-0005-0000-0000-0000DF530000}"/>
    <cellStyle name="요약 2 11 8" xfId="35839" xr:uid="{00000000-0005-0000-0000-0000E0530000}"/>
    <cellStyle name="요약 2 12" xfId="10660" xr:uid="{00000000-0005-0000-0000-0000E1530000}"/>
    <cellStyle name="요약 2 12 2" xfId="10661" xr:uid="{00000000-0005-0000-0000-0000E2530000}"/>
    <cellStyle name="요약 2 12 2 2" xfId="35855" xr:uid="{00000000-0005-0000-0000-0000E3530000}"/>
    <cellStyle name="요약 2 12 3" xfId="10662" xr:uid="{00000000-0005-0000-0000-0000E4530000}"/>
    <cellStyle name="요약 2 12 3 2" xfId="35856" xr:uid="{00000000-0005-0000-0000-0000E5530000}"/>
    <cellStyle name="요약 2 12 4" xfId="10663" xr:uid="{00000000-0005-0000-0000-0000E6530000}"/>
    <cellStyle name="요약 2 12 4 2" xfId="35857" xr:uid="{00000000-0005-0000-0000-0000E7530000}"/>
    <cellStyle name="요약 2 12 5" xfId="10664" xr:uid="{00000000-0005-0000-0000-0000E8530000}"/>
    <cellStyle name="요약 2 12 5 2" xfId="35858" xr:uid="{00000000-0005-0000-0000-0000E9530000}"/>
    <cellStyle name="요약 2 12 6" xfId="35854" xr:uid="{00000000-0005-0000-0000-0000EA530000}"/>
    <cellStyle name="요약 2 13" xfId="10665" xr:uid="{00000000-0005-0000-0000-0000EB530000}"/>
    <cellStyle name="요약 2 13 2" xfId="10666" xr:uid="{00000000-0005-0000-0000-0000EC530000}"/>
    <cellStyle name="요약 2 13 2 2" xfId="35860" xr:uid="{00000000-0005-0000-0000-0000ED530000}"/>
    <cellStyle name="요약 2 13 3" xfId="10667" xr:uid="{00000000-0005-0000-0000-0000EE530000}"/>
    <cellStyle name="요약 2 13 3 2" xfId="35861" xr:uid="{00000000-0005-0000-0000-0000EF530000}"/>
    <cellStyle name="요약 2 13 4" xfId="10668" xr:uid="{00000000-0005-0000-0000-0000F0530000}"/>
    <cellStyle name="요약 2 13 4 2" xfId="35862" xr:uid="{00000000-0005-0000-0000-0000F1530000}"/>
    <cellStyle name="요약 2 13 5" xfId="10669" xr:uid="{00000000-0005-0000-0000-0000F2530000}"/>
    <cellStyle name="요약 2 13 5 2" xfId="35863" xr:uid="{00000000-0005-0000-0000-0000F3530000}"/>
    <cellStyle name="요약 2 13 6" xfId="35859" xr:uid="{00000000-0005-0000-0000-0000F4530000}"/>
    <cellStyle name="요약 2 14" xfId="10670" xr:uid="{00000000-0005-0000-0000-0000F5530000}"/>
    <cellStyle name="요약 2 14 2" xfId="35864" xr:uid="{00000000-0005-0000-0000-0000F6530000}"/>
    <cellStyle name="요약 2 15" xfId="10671" xr:uid="{00000000-0005-0000-0000-0000F7530000}"/>
    <cellStyle name="요약 2 15 2" xfId="35865" xr:uid="{00000000-0005-0000-0000-0000F8530000}"/>
    <cellStyle name="요약 2 16" xfId="10672" xr:uid="{00000000-0005-0000-0000-0000F9530000}"/>
    <cellStyle name="요약 2 16 2" xfId="35866" xr:uid="{00000000-0005-0000-0000-0000FA530000}"/>
    <cellStyle name="요약 2 17" xfId="10673" xr:uid="{00000000-0005-0000-0000-0000FB530000}"/>
    <cellStyle name="요약 2 17 2" xfId="35867" xr:uid="{00000000-0005-0000-0000-0000FC530000}"/>
    <cellStyle name="요약 2 18" xfId="10674" xr:uid="{00000000-0005-0000-0000-0000FD530000}"/>
    <cellStyle name="요약 2 18 2" xfId="35868" xr:uid="{00000000-0005-0000-0000-0000FE530000}"/>
    <cellStyle name="요약 2 19" xfId="10675" xr:uid="{00000000-0005-0000-0000-0000FF530000}"/>
    <cellStyle name="요약 2 19 2" xfId="35869" xr:uid="{00000000-0005-0000-0000-000000540000}"/>
    <cellStyle name="요약 2 2" xfId="10676" xr:uid="{00000000-0005-0000-0000-000001540000}"/>
    <cellStyle name="요약 2 2 2" xfId="10677" xr:uid="{00000000-0005-0000-0000-000002540000}"/>
    <cellStyle name="요약 2 2 2 2" xfId="10678" xr:uid="{00000000-0005-0000-0000-000003540000}"/>
    <cellStyle name="요약 2 2 2 2 2" xfId="10679" xr:uid="{00000000-0005-0000-0000-000004540000}"/>
    <cellStyle name="요약 2 2 2 2 2 2" xfId="35873" xr:uid="{00000000-0005-0000-0000-000005540000}"/>
    <cellStyle name="요약 2 2 2 2 3" xfId="10680" xr:uid="{00000000-0005-0000-0000-000006540000}"/>
    <cellStyle name="요약 2 2 2 2 3 2" xfId="35874" xr:uid="{00000000-0005-0000-0000-000007540000}"/>
    <cellStyle name="요약 2 2 2 2 4" xfId="10681" xr:uid="{00000000-0005-0000-0000-000008540000}"/>
    <cellStyle name="요약 2 2 2 2 4 2" xfId="35875" xr:uid="{00000000-0005-0000-0000-000009540000}"/>
    <cellStyle name="요약 2 2 2 2 5" xfId="10682" xr:uid="{00000000-0005-0000-0000-00000A540000}"/>
    <cellStyle name="요약 2 2 2 2 5 2" xfId="35876" xr:uid="{00000000-0005-0000-0000-00000B540000}"/>
    <cellStyle name="요약 2 2 2 2 6" xfId="35872" xr:uid="{00000000-0005-0000-0000-00000C540000}"/>
    <cellStyle name="요약 2 2 2 3" xfId="10683" xr:uid="{00000000-0005-0000-0000-00000D540000}"/>
    <cellStyle name="요약 2 2 2 3 2" xfId="35877" xr:uid="{00000000-0005-0000-0000-00000E540000}"/>
    <cellStyle name="요약 2 2 2 4" xfId="10684" xr:uid="{00000000-0005-0000-0000-00000F540000}"/>
    <cellStyle name="요약 2 2 2 4 2" xfId="35878" xr:uid="{00000000-0005-0000-0000-000010540000}"/>
    <cellStyle name="요약 2 2 2 5" xfId="10685" xr:uid="{00000000-0005-0000-0000-000011540000}"/>
    <cellStyle name="요약 2 2 2 5 2" xfId="35879" xr:uid="{00000000-0005-0000-0000-000012540000}"/>
    <cellStyle name="요약 2 2 2 6" xfId="10686" xr:uid="{00000000-0005-0000-0000-000013540000}"/>
    <cellStyle name="요약 2 2 2 6 2" xfId="35880" xr:uid="{00000000-0005-0000-0000-000014540000}"/>
    <cellStyle name="요약 2 2 2 7" xfId="35871" xr:uid="{00000000-0005-0000-0000-000015540000}"/>
    <cellStyle name="요약 2 2 3" xfId="10687" xr:uid="{00000000-0005-0000-0000-000016540000}"/>
    <cellStyle name="요약 2 2 3 2" xfId="10688" xr:uid="{00000000-0005-0000-0000-000017540000}"/>
    <cellStyle name="요약 2 2 3 2 2" xfId="35882" xr:uid="{00000000-0005-0000-0000-000018540000}"/>
    <cellStyle name="요약 2 2 3 3" xfId="10689" xr:uid="{00000000-0005-0000-0000-000019540000}"/>
    <cellStyle name="요약 2 2 3 3 2" xfId="35883" xr:uid="{00000000-0005-0000-0000-00001A540000}"/>
    <cellStyle name="요약 2 2 3 4" xfId="10690" xr:uid="{00000000-0005-0000-0000-00001B540000}"/>
    <cellStyle name="요약 2 2 3 4 2" xfId="35884" xr:uid="{00000000-0005-0000-0000-00001C540000}"/>
    <cellStyle name="요약 2 2 3 5" xfId="10691" xr:uid="{00000000-0005-0000-0000-00001D540000}"/>
    <cellStyle name="요약 2 2 3 5 2" xfId="35885" xr:uid="{00000000-0005-0000-0000-00001E540000}"/>
    <cellStyle name="요약 2 2 3 6" xfId="35881" xr:uid="{00000000-0005-0000-0000-00001F540000}"/>
    <cellStyle name="요약 2 2 4" xfId="10692" xr:uid="{00000000-0005-0000-0000-000020540000}"/>
    <cellStyle name="요약 2 2 4 2" xfId="10693" xr:uid="{00000000-0005-0000-0000-000021540000}"/>
    <cellStyle name="요약 2 2 4 2 2" xfId="35887" xr:uid="{00000000-0005-0000-0000-000022540000}"/>
    <cellStyle name="요약 2 2 4 3" xfId="35886" xr:uid="{00000000-0005-0000-0000-000023540000}"/>
    <cellStyle name="요약 2 2 5" xfId="10694" xr:uid="{00000000-0005-0000-0000-000024540000}"/>
    <cellStyle name="요약 2 2 5 2" xfId="10695" xr:uid="{00000000-0005-0000-0000-000025540000}"/>
    <cellStyle name="요약 2 2 5 2 2" xfId="35889" xr:uid="{00000000-0005-0000-0000-000026540000}"/>
    <cellStyle name="요약 2 2 5 3" xfId="35888" xr:uid="{00000000-0005-0000-0000-000027540000}"/>
    <cellStyle name="요약 2 2 6" xfId="10696" xr:uid="{00000000-0005-0000-0000-000028540000}"/>
    <cellStyle name="요약 2 2 6 2" xfId="10697" xr:uid="{00000000-0005-0000-0000-000029540000}"/>
    <cellStyle name="요약 2 2 6 2 2" xfId="35891" xr:uid="{00000000-0005-0000-0000-00002A540000}"/>
    <cellStyle name="요약 2 2 6 3" xfId="35890" xr:uid="{00000000-0005-0000-0000-00002B540000}"/>
    <cellStyle name="요약 2 2 7" xfId="10698" xr:uid="{00000000-0005-0000-0000-00002C540000}"/>
    <cellStyle name="요약 2 2 7 2" xfId="35892" xr:uid="{00000000-0005-0000-0000-00002D540000}"/>
    <cellStyle name="요약 2 2 8" xfId="35870" xr:uid="{00000000-0005-0000-0000-00002E540000}"/>
    <cellStyle name="요약 2 20" xfId="35823" xr:uid="{00000000-0005-0000-0000-00002F540000}"/>
    <cellStyle name="요약 2 21" xfId="50601" xr:uid="{00000000-0005-0000-0000-000030540000}"/>
    <cellStyle name="요약 2 3" xfId="10699" xr:uid="{00000000-0005-0000-0000-000031540000}"/>
    <cellStyle name="요약 2 3 2" xfId="10700" xr:uid="{00000000-0005-0000-0000-000032540000}"/>
    <cellStyle name="요약 2 3 2 2" xfId="10701" xr:uid="{00000000-0005-0000-0000-000033540000}"/>
    <cellStyle name="요약 2 3 2 2 2" xfId="10702" xr:uid="{00000000-0005-0000-0000-000034540000}"/>
    <cellStyle name="요약 2 3 2 2 2 2" xfId="35896" xr:uid="{00000000-0005-0000-0000-000035540000}"/>
    <cellStyle name="요약 2 3 2 2 3" xfId="10703" xr:uid="{00000000-0005-0000-0000-000036540000}"/>
    <cellStyle name="요약 2 3 2 2 3 2" xfId="35897" xr:uid="{00000000-0005-0000-0000-000037540000}"/>
    <cellStyle name="요약 2 3 2 2 4" xfId="10704" xr:uid="{00000000-0005-0000-0000-000038540000}"/>
    <cellStyle name="요약 2 3 2 2 4 2" xfId="35898" xr:uid="{00000000-0005-0000-0000-000039540000}"/>
    <cellStyle name="요약 2 3 2 2 5" xfId="10705" xr:uid="{00000000-0005-0000-0000-00003A540000}"/>
    <cellStyle name="요약 2 3 2 2 5 2" xfId="35899" xr:uid="{00000000-0005-0000-0000-00003B540000}"/>
    <cellStyle name="요약 2 3 2 2 6" xfId="35895" xr:uid="{00000000-0005-0000-0000-00003C540000}"/>
    <cellStyle name="요약 2 3 2 3" xfId="10706" xr:uid="{00000000-0005-0000-0000-00003D540000}"/>
    <cellStyle name="요약 2 3 2 3 2" xfId="35900" xr:uid="{00000000-0005-0000-0000-00003E540000}"/>
    <cellStyle name="요약 2 3 2 4" xfId="10707" xr:uid="{00000000-0005-0000-0000-00003F540000}"/>
    <cellStyle name="요약 2 3 2 4 2" xfId="35901" xr:uid="{00000000-0005-0000-0000-000040540000}"/>
    <cellStyle name="요약 2 3 2 5" xfId="10708" xr:uid="{00000000-0005-0000-0000-000041540000}"/>
    <cellStyle name="요약 2 3 2 5 2" xfId="35902" xr:uid="{00000000-0005-0000-0000-000042540000}"/>
    <cellStyle name="요약 2 3 2 6" xfId="10709" xr:uid="{00000000-0005-0000-0000-000043540000}"/>
    <cellStyle name="요약 2 3 2 6 2" xfId="35903" xr:uid="{00000000-0005-0000-0000-000044540000}"/>
    <cellStyle name="요약 2 3 2 7" xfId="35894" xr:uid="{00000000-0005-0000-0000-000045540000}"/>
    <cellStyle name="요약 2 3 3" xfId="10710" xr:uid="{00000000-0005-0000-0000-000046540000}"/>
    <cellStyle name="요약 2 3 3 2" xfId="10711" xr:uid="{00000000-0005-0000-0000-000047540000}"/>
    <cellStyle name="요약 2 3 3 2 2" xfId="35905" xr:uid="{00000000-0005-0000-0000-000048540000}"/>
    <cellStyle name="요약 2 3 3 3" xfId="10712" xr:uid="{00000000-0005-0000-0000-000049540000}"/>
    <cellStyle name="요약 2 3 3 3 2" xfId="35906" xr:uid="{00000000-0005-0000-0000-00004A540000}"/>
    <cellStyle name="요약 2 3 3 4" xfId="10713" xr:uid="{00000000-0005-0000-0000-00004B540000}"/>
    <cellStyle name="요약 2 3 3 4 2" xfId="35907" xr:uid="{00000000-0005-0000-0000-00004C540000}"/>
    <cellStyle name="요약 2 3 3 5" xfId="10714" xr:uid="{00000000-0005-0000-0000-00004D540000}"/>
    <cellStyle name="요약 2 3 3 5 2" xfId="35908" xr:uid="{00000000-0005-0000-0000-00004E540000}"/>
    <cellStyle name="요약 2 3 3 6" xfId="35904" xr:uid="{00000000-0005-0000-0000-00004F540000}"/>
    <cellStyle name="요약 2 3 4" xfId="10715" xr:uid="{00000000-0005-0000-0000-000050540000}"/>
    <cellStyle name="요약 2 3 4 2" xfId="10716" xr:uid="{00000000-0005-0000-0000-000051540000}"/>
    <cellStyle name="요약 2 3 4 2 2" xfId="35910" xr:uid="{00000000-0005-0000-0000-000052540000}"/>
    <cellStyle name="요약 2 3 4 3" xfId="35909" xr:uid="{00000000-0005-0000-0000-000053540000}"/>
    <cellStyle name="요약 2 3 5" xfId="10717" xr:uid="{00000000-0005-0000-0000-000054540000}"/>
    <cellStyle name="요약 2 3 5 2" xfId="10718" xr:uid="{00000000-0005-0000-0000-000055540000}"/>
    <cellStyle name="요약 2 3 5 2 2" xfId="35912" xr:uid="{00000000-0005-0000-0000-000056540000}"/>
    <cellStyle name="요약 2 3 5 3" xfId="35911" xr:uid="{00000000-0005-0000-0000-000057540000}"/>
    <cellStyle name="요약 2 3 6" xfId="10719" xr:uid="{00000000-0005-0000-0000-000058540000}"/>
    <cellStyle name="요약 2 3 6 2" xfId="10720" xr:uid="{00000000-0005-0000-0000-000059540000}"/>
    <cellStyle name="요약 2 3 6 2 2" xfId="35914" xr:uid="{00000000-0005-0000-0000-00005A540000}"/>
    <cellStyle name="요약 2 3 6 3" xfId="35913" xr:uid="{00000000-0005-0000-0000-00005B540000}"/>
    <cellStyle name="요약 2 3 7" xfId="10721" xr:uid="{00000000-0005-0000-0000-00005C540000}"/>
    <cellStyle name="요약 2 3 7 2" xfId="35915" xr:uid="{00000000-0005-0000-0000-00005D540000}"/>
    <cellStyle name="요약 2 3 8" xfId="35893" xr:uid="{00000000-0005-0000-0000-00005E540000}"/>
    <cellStyle name="요약 2 4" xfId="10722" xr:uid="{00000000-0005-0000-0000-00005F540000}"/>
    <cellStyle name="요약 2 4 2" xfId="10723" xr:uid="{00000000-0005-0000-0000-000060540000}"/>
    <cellStyle name="요약 2 4 2 2" xfId="10724" xr:uid="{00000000-0005-0000-0000-000061540000}"/>
    <cellStyle name="요약 2 4 2 2 2" xfId="35918" xr:uid="{00000000-0005-0000-0000-000062540000}"/>
    <cellStyle name="요약 2 4 2 3" xfId="10725" xr:uid="{00000000-0005-0000-0000-000063540000}"/>
    <cellStyle name="요약 2 4 2 3 2" xfId="35919" xr:uid="{00000000-0005-0000-0000-000064540000}"/>
    <cellStyle name="요약 2 4 2 4" xfId="10726" xr:uid="{00000000-0005-0000-0000-000065540000}"/>
    <cellStyle name="요약 2 4 2 4 2" xfId="35920" xr:uid="{00000000-0005-0000-0000-000066540000}"/>
    <cellStyle name="요약 2 4 2 5" xfId="10727" xr:uid="{00000000-0005-0000-0000-000067540000}"/>
    <cellStyle name="요약 2 4 2 5 2" xfId="35921" xr:uid="{00000000-0005-0000-0000-000068540000}"/>
    <cellStyle name="요약 2 4 2 6" xfId="35917" xr:uid="{00000000-0005-0000-0000-000069540000}"/>
    <cellStyle name="요약 2 4 3" xfId="10728" xr:uid="{00000000-0005-0000-0000-00006A540000}"/>
    <cellStyle name="요약 2 4 3 2" xfId="10729" xr:uid="{00000000-0005-0000-0000-00006B540000}"/>
    <cellStyle name="요약 2 4 3 2 2" xfId="35923" xr:uid="{00000000-0005-0000-0000-00006C540000}"/>
    <cellStyle name="요약 2 4 3 3" xfId="10730" xr:uid="{00000000-0005-0000-0000-00006D540000}"/>
    <cellStyle name="요약 2 4 3 3 2" xfId="35924" xr:uid="{00000000-0005-0000-0000-00006E540000}"/>
    <cellStyle name="요약 2 4 3 4" xfId="10731" xr:uid="{00000000-0005-0000-0000-00006F540000}"/>
    <cellStyle name="요약 2 4 3 4 2" xfId="35925" xr:uid="{00000000-0005-0000-0000-000070540000}"/>
    <cellStyle name="요약 2 4 3 5" xfId="10732" xr:uid="{00000000-0005-0000-0000-000071540000}"/>
    <cellStyle name="요약 2 4 3 5 2" xfId="35926" xr:uid="{00000000-0005-0000-0000-000072540000}"/>
    <cellStyle name="요약 2 4 3 6" xfId="35922" xr:uid="{00000000-0005-0000-0000-000073540000}"/>
    <cellStyle name="요약 2 4 4" xfId="10733" xr:uid="{00000000-0005-0000-0000-000074540000}"/>
    <cellStyle name="요약 2 4 4 2" xfId="35927" xr:uid="{00000000-0005-0000-0000-000075540000}"/>
    <cellStyle name="요약 2 4 5" xfId="10734" xr:uid="{00000000-0005-0000-0000-000076540000}"/>
    <cellStyle name="요약 2 4 5 2" xfId="35928" xr:uid="{00000000-0005-0000-0000-000077540000}"/>
    <cellStyle name="요약 2 4 6" xfId="10735" xr:uid="{00000000-0005-0000-0000-000078540000}"/>
    <cellStyle name="요약 2 4 6 2" xfId="35929" xr:uid="{00000000-0005-0000-0000-000079540000}"/>
    <cellStyle name="요약 2 4 7" xfId="10736" xr:uid="{00000000-0005-0000-0000-00007A540000}"/>
    <cellStyle name="요약 2 4 7 2" xfId="35930" xr:uid="{00000000-0005-0000-0000-00007B540000}"/>
    <cellStyle name="요약 2 4 8" xfId="35916" xr:uid="{00000000-0005-0000-0000-00007C540000}"/>
    <cellStyle name="요약 2 5" xfId="10737" xr:uid="{00000000-0005-0000-0000-00007D540000}"/>
    <cellStyle name="요약 2 5 2" xfId="10738" xr:uid="{00000000-0005-0000-0000-00007E540000}"/>
    <cellStyle name="요약 2 5 2 2" xfId="10739" xr:uid="{00000000-0005-0000-0000-00007F540000}"/>
    <cellStyle name="요약 2 5 2 2 2" xfId="35933" xr:uid="{00000000-0005-0000-0000-000080540000}"/>
    <cellStyle name="요약 2 5 2 3" xfId="10740" xr:uid="{00000000-0005-0000-0000-000081540000}"/>
    <cellStyle name="요약 2 5 2 3 2" xfId="35934" xr:uid="{00000000-0005-0000-0000-000082540000}"/>
    <cellStyle name="요약 2 5 2 4" xfId="10741" xr:uid="{00000000-0005-0000-0000-000083540000}"/>
    <cellStyle name="요약 2 5 2 4 2" xfId="35935" xr:uid="{00000000-0005-0000-0000-000084540000}"/>
    <cellStyle name="요약 2 5 2 5" xfId="10742" xr:uid="{00000000-0005-0000-0000-000085540000}"/>
    <cellStyle name="요약 2 5 2 5 2" xfId="35936" xr:uid="{00000000-0005-0000-0000-000086540000}"/>
    <cellStyle name="요약 2 5 2 6" xfId="35932" xr:uid="{00000000-0005-0000-0000-000087540000}"/>
    <cellStyle name="요약 2 5 3" xfId="10743" xr:uid="{00000000-0005-0000-0000-000088540000}"/>
    <cellStyle name="요약 2 5 3 2" xfId="10744" xr:uid="{00000000-0005-0000-0000-000089540000}"/>
    <cellStyle name="요약 2 5 3 2 2" xfId="35938" xr:uid="{00000000-0005-0000-0000-00008A540000}"/>
    <cellStyle name="요약 2 5 3 3" xfId="10745" xr:uid="{00000000-0005-0000-0000-00008B540000}"/>
    <cellStyle name="요약 2 5 3 3 2" xfId="35939" xr:uid="{00000000-0005-0000-0000-00008C540000}"/>
    <cellStyle name="요약 2 5 3 4" xfId="10746" xr:uid="{00000000-0005-0000-0000-00008D540000}"/>
    <cellStyle name="요약 2 5 3 4 2" xfId="35940" xr:uid="{00000000-0005-0000-0000-00008E540000}"/>
    <cellStyle name="요약 2 5 3 5" xfId="10747" xr:uid="{00000000-0005-0000-0000-00008F540000}"/>
    <cellStyle name="요약 2 5 3 5 2" xfId="35941" xr:uid="{00000000-0005-0000-0000-000090540000}"/>
    <cellStyle name="요약 2 5 3 6" xfId="35937" xr:uid="{00000000-0005-0000-0000-000091540000}"/>
    <cellStyle name="요약 2 5 4" xfId="10748" xr:uid="{00000000-0005-0000-0000-000092540000}"/>
    <cellStyle name="요약 2 5 4 2" xfId="35942" xr:uid="{00000000-0005-0000-0000-000093540000}"/>
    <cellStyle name="요약 2 5 5" xfId="10749" xr:uid="{00000000-0005-0000-0000-000094540000}"/>
    <cellStyle name="요약 2 5 5 2" xfId="35943" xr:uid="{00000000-0005-0000-0000-000095540000}"/>
    <cellStyle name="요약 2 5 6" xfId="10750" xr:uid="{00000000-0005-0000-0000-000096540000}"/>
    <cellStyle name="요약 2 5 6 2" xfId="35944" xr:uid="{00000000-0005-0000-0000-000097540000}"/>
    <cellStyle name="요약 2 5 7" xfId="10751" xr:uid="{00000000-0005-0000-0000-000098540000}"/>
    <cellStyle name="요약 2 5 7 2" xfId="35945" xr:uid="{00000000-0005-0000-0000-000099540000}"/>
    <cellStyle name="요약 2 5 8" xfId="35931" xr:uid="{00000000-0005-0000-0000-00009A540000}"/>
    <cellStyle name="요약 2 6" xfId="10752" xr:uid="{00000000-0005-0000-0000-00009B540000}"/>
    <cellStyle name="요약 2 6 2" xfId="10753" xr:uid="{00000000-0005-0000-0000-00009C540000}"/>
    <cellStyle name="요약 2 6 2 2" xfId="10754" xr:uid="{00000000-0005-0000-0000-00009D540000}"/>
    <cellStyle name="요약 2 6 2 2 2" xfId="35948" xr:uid="{00000000-0005-0000-0000-00009E540000}"/>
    <cellStyle name="요약 2 6 2 3" xfId="10755" xr:uid="{00000000-0005-0000-0000-00009F540000}"/>
    <cellStyle name="요약 2 6 2 3 2" xfId="35949" xr:uid="{00000000-0005-0000-0000-0000A0540000}"/>
    <cellStyle name="요약 2 6 2 4" xfId="10756" xr:uid="{00000000-0005-0000-0000-0000A1540000}"/>
    <cellStyle name="요약 2 6 2 4 2" xfId="35950" xr:uid="{00000000-0005-0000-0000-0000A2540000}"/>
    <cellStyle name="요약 2 6 2 5" xfId="10757" xr:uid="{00000000-0005-0000-0000-0000A3540000}"/>
    <cellStyle name="요약 2 6 2 5 2" xfId="35951" xr:uid="{00000000-0005-0000-0000-0000A4540000}"/>
    <cellStyle name="요약 2 6 2 6" xfId="35947" xr:uid="{00000000-0005-0000-0000-0000A5540000}"/>
    <cellStyle name="요약 2 6 3" xfId="10758" xr:uid="{00000000-0005-0000-0000-0000A6540000}"/>
    <cellStyle name="요약 2 6 3 2" xfId="10759" xr:uid="{00000000-0005-0000-0000-0000A7540000}"/>
    <cellStyle name="요약 2 6 3 2 2" xfId="35953" xr:uid="{00000000-0005-0000-0000-0000A8540000}"/>
    <cellStyle name="요약 2 6 3 3" xfId="10760" xr:uid="{00000000-0005-0000-0000-0000A9540000}"/>
    <cellStyle name="요약 2 6 3 3 2" xfId="35954" xr:uid="{00000000-0005-0000-0000-0000AA540000}"/>
    <cellStyle name="요약 2 6 3 4" xfId="10761" xr:uid="{00000000-0005-0000-0000-0000AB540000}"/>
    <cellStyle name="요약 2 6 3 4 2" xfId="35955" xr:uid="{00000000-0005-0000-0000-0000AC540000}"/>
    <cellStyle name="요약 2 6 3 5" xfId="10762" xr:uid="{00000000-0005-0000-0000-0000AD540000}"/>
    <cellStyle name="요약 2 6 3 5 2" xfId="35956" xr:uid="{00000000-0005-0000-0000-0000AE540000}"/>
    <cellStyle name="요약 2 6 3 6" xfId="35952" xr:uid="{00000000-0005-0000-0000-0000AF540000}"/>
    <cellStyle name="요약 2 6 4" xfId="10763" xr:uid="{00000000-0005-0000-0000-0000B0540000}"/>
    <cellStyle name="요약 2 6 4 2" xfId="35957" xr:uid="{00000000-0005-0000-0000-0000B1540000}"/>
    <cellStyle name="요약 2 6 5" xfId="10764" xr:uid="{00000000-0005-0000-0000-0000B2540000}"/>
    <cellStyle name="요약 2 6 5 2" xfId="35958" xr:uid="{00000000-0005-0000-0000-0000B3540000}"/>
    <cellStyle name="요약 2 6 6" xfId="10765" xr:uid="{00000000-0005-0000-0000-0000B4540000}"/>
    <cellStyle name="요약 2 6 6 2" xfId="35959" xr:uid="{00000000-0005-0000-0000-0000B5540000}"/>
    <cellStyle name="요약 2 6 7" xfId="10766" xr:uid="{00000000-0005-0000-0000-0000B6540000}"/>
    <cellStyle name="요약 2 6 7 2" xfId="35960" xr:uid="{00000000-0005-0000-0000-0000B7540000}"/>
    <cellStyle name="요약 2 6 8" xfId="35946" xr:uid="{00000000-0005-0000-0000-0000B8540000}"/>
    <cellStyle name="요약 2 7" xfId="10767" xr:uid="{00000000-0005-0000-0000-0000B9540000}"/>
    <cellStyle name="요약 2 7 2" xfId="10768" xr:uid="{00000000-0005-0000-0000-0000BA540000}"/>
    <cellStyle name="요약 2 7 2 2" xfId="10769" xr:uid="{00000000-0005-0000-0000-0000BB540000}"/>
    <cellStyle name="요약 2 7 2 2 2" xfId="35963" xr:uid="{00000000-0005-0000-0000-0000BC540000}"/>
    <cellStyle name="요약 2 7 2 3" xfId="10770" xr:uid="{00000000-0005-0000-0000-0000BD540000}"/>
    <cellStyle name="요약 2 7 2 3 2" xfId="35964" xr:uid="{00000000-0005-0000-0000-0000BE540000}"/>
    <cellStyle name="요약 2 7 2 4" xfId="10771" xr:uid="{00000000-0005-0000-0000-0000BF540000}"/>
    <cellStyle name="요약 2 7 2 4 2" xfId="35965" xr:uid="{00000000-0005-0000-0000-0000C0540000}"/>
    <cellStyle name="요약 2 7 2 5" xfId="10772" xr:uid="{00000000-0005-0000-0000-0000C1540000}"/>
    <cellStyle name="요약 2 7 2 5 2" xfId="35966" xr:uid="{00000000-0005-0000-0000-0000C2540000}"/>
    <cellStyle name="요약 2 7 2 6" xfId="35962" xr:uid="{00000000-0005-0000-0000-0000C3540000}"/>
    <cellStyle name="요약 2 7 3" xfId="10773" xr:uid="{00000000-0005-0000-0000-0000C4540000}"/>
    <cellStyle name="요약 2 7 3 2" xfId="10774" xr:uid="{00000000-0005-0000-0000-0000C5540000}"/>
    <cellStyle name="요약 2 7 3 2 2" xfId="35968" xr:uid="{00000000-0005-0000-0000-0000C6540000}"/>
    <cellStyle name="요약 2 7 3 3" xfId="10775" xr:uid="{00000000-0005-0000-0000-0000C7540000}"/>
    <cellStyle name="요약 2 7 3 3 2" xfId="35969" xr:uid="{00000000-0005-0000-0000-0000C8540000}"/>
    <cellStyle name="요약 2 7 3 4" xfId="10776" xr:uid="{00000000-0005-0000-0000-0000C9540000}"/>
    <cellStyle name="요약 2 7 3 4 2" xfId="35970" xr:uid="{00000000-0005-0000-0000-0000CA540000}"/>
    <cellStyle name="요약 2 7 3 5" xfId="10777" xr:uid="{00000000-0005-0000-0000-0000CB540000}"/>
    <cellStyle name="요약 2 7 3 5 2" xfId="35971" xr:uid="{00000000-0005-0000-0000-0000CC540000}"/>
    <cellStyle name="요약 2 7 3 6" xfId="35967" xr:uid="{00000000-0005-0000-0000-0000CD540000}"/>
    <cellStyle name="요약 2 7 4" xfId="10778" xr:uid="{00000000-0005-0000-0000-0000CE540000}"/>
    <cellStyle name="요약 2 7 4 2" xfId="35972" xr:uid="{00000000-0005-0000-0000-0000CF540000}"/>
    <cellStyle name="요약 2 7 5" xfId="10779" xr:uid="{00000000-0005-0000-0000-0000D0540000}"/>
    <cellStyle name="요약 2 7 5 2" xfId="35973" xr:uid="{00000000-0005-0000-0000-0000D1540000}"/>
    <cellStyle name="요약 2 7 6" xfId="10780" xr:uid="{00000000-0005-0000-0000-0000D2540000}"/>
    <cellStyle name="요약 2 7 6 2" xfId="35974" xr:uid="{00000000-0005-0000-0000-0000D3540000}"/>
    <cellStyle name="요약 2 7 7" xfId="10781" xr:uid="{00000000-0005-0000-0000-0000D4540000}"/>
    <cellStyle name="요약 2 7 7 2" xfId="35975" xr:uid="{00000000-0005-0000-0000-0000D5540000}"/>
    <cellStyle name="요약 2 7 8" xfId="35961" xr:uid="{00000000-0005-0000-0000-0000D6540000}"/>
    <cellStyle name="요약 2 8" xfId="10782" xr:uid="{00000000-0005-0000-0000-0000D7540000}"/>
    <cellStyle name="요약 2 8 2" xfId="10783" xr:uid="{00000000-0005-0000-0000-0000D8540000}"/>
    <cellStyle name="요약 2 8 2 2" xfId="10784" xr:uid="{00000000-0005-0000-0000-0000D9540000}"/>
    <cellStyle name="요약 2 8 2 2 2" xfId="35978" xr:uid="{00000000-0005-0000-0000-0000DA540000}"/>
    <cellStyle name="요약 2 8 2 3" xfId="10785" xr:uid="{00000000-0005-0000-0000-0000DB540000}"/>
    <cellStyle name="요약 2 8 2 3 2" xfId="35979" xr:uid="{00000000-0005-0000-0000-0000DC540000}"/>
    <cellStyle name="요약 2 8 2 4" xfId="10786" xr:uid="{00000000-0005-0000-0000-0000DD540000}"/>
    <cellStyle name="요약 2 8 2 4 2" xfId="35980" xr:uid="{00000000-0005-0000-0000-0000DE540000}"/>
    <cellStyle name="요약 2 8 2 5" xfId="10787" xr:uid="{00000000-0005-0000-0000-0000DF540000}"/>
    <cellStyle name="요약 2 8 2 5 2" xfId="35981" xr:uid="{00000000-0005-0000-0000-0000E0540000}"/>
    <cellStyle name="요약 2 8 2 6" xfId="35977" xr:uid="{00000000-0005-0000-0000-0000E1540000}"/>
    <cellStyle name="요약 2 8 3" xfId="10788" xr:uid="{00000000-0005-0000-0000-0000E2540000}"/>
    <cellStyle name="요약 2 8 3 2" xfId="10789" xr:uid="{00000000-0005-0000-0000-0000E3540000}"/>
    <cellStyle name="요약 2 8 3 2 2" xfId="35983" xr:uid="{00000000-0005-0000-0000-0000E4540000}"/>
    <cellStyle name="요약 2 8 3 3" xfId="10790" xr:uid="{00000000-0005-0000-0000-0000E5540000}"/>
    <cellStyle name="요약 2 8 3 3 2" xfId="35984" xr:uid="{00000000-0005-0000-0000-0000E6540000}"/>
    <cellStyle name="요약 2 8 3 4" xfId="10791" xr:uid="{00000000-0005-0000-0000-0000E7540000}"/>
    <cellStyle name="요약 2 8 3 4 2" xfId="35985" xr:uid="{00000000-0005-0000-0000-0000E8540000}"/>
    <cellStyle name="요약 2 8 3 5" xfId="10792" xr:uid="{00000000-0005-0000-0000-0000E9540000}"/>
    <cellStyle name="요약 2 8 3 5 2" xfId="35986" xr:uid="{00000000-0005-0000-0000-0000EA540000}"/>
    <cellStyle name="요약 2 8 3 6" xfId="35982" xr:uid="{00000000-0005-0000-0000-0000EB540000}"/>
    <cellStyle name="요약 2 8 4" xfId="10793" xr:uid="{00000000-0005-0000-0000-0000EC540000}"/>
    <cellStyle name="요약 2 8 4 2" xfId="35987" xr:uid="{00000000-0005-0000-0000-0000ED540000}"/>
    <cellStyle name="요약 2 8 5" xfId="10794" xr:uid="{00000000-0005-0000-0000-0000EE540000}"/>
    <cellStyle name="요약 2 8 5 2" xfId="35988" xr:uid="{00000000-0005-0000-0000-0000EF540000}"/>
    <cellStyle name="요약 2 8 6" xfId="10795" xr:uid="{00000000-0005-0000-0000-0000F0540000}"/>
    <cellStyle name="요약 2 8 6 2" xfId="35989" xr:uid="{00000000-0005-0000-0000-0000F1540000}"/>
    <cellStyle name="요약 2 8 7" xfId="10796" xr:uid="{00000000-0005-0000-0000-0000F2540000}"/>
    <cellStyle name="요약 2 8 7 2" xfId="35990" xr:uid="{00000000-0005-0000-0000-0000F3540000}"/>
    <cellStyle name="요약 2 8 8" xfId="35976" xr:uid="{00000000-0005-0000-0000-0000F4540000}"/>
    <cellStyle name="요약 2 9" xfId="10797" xr:uid="{00000000-0005-0000-0000-0000F5540000}"/>
    <cellStyle name="요약 2 9 2" xfId="10798" xr:uid="{00000000-0005-0000-0000-0000F6540000}"/>
    <cellStyle name="요약 2 9 2 2" xfId="10799" xr:uid="{00000000-0005-0000-0000-0000F7540000}"/>
    <cellStyle name="요약 2 9 2 2 2" xfId="35993" xr:uid="{00000000-0005-0000-0000-0000F8540000}"/>
    <cellStyle name="요약 2 9 2 3" xfId="10800" xr:uid="{00000000-0005-0000-0000-0000F9540000}"/>
    <cellStyle name="요약 2 9 2 3 2" xfId="35994" xr:uid="{00000000-0005-0000-0000-0000FA540000}"/>
    <cellStyle name="요약 2 9 2 4" xfId="10801" xr:uid="{00000000-0005-0000-0000-0000FB540000}"/>
    <cellStyle name="요약 2 9 2 4 2" xfId="35995" xr:uid="{00000000-0005-0000-0000-0000FC540000}"/>
    <cellStyle name="요약 2 9 2 5" xfId="10802" xr:uid="{00000000-0005-0000-0000-0000FD540000}"/>
    <cellStyle name="요약 2 9 2 5 2" xfId="35996" xr:uid="{00000000-0005-0000-0000-0000FE540000}"/>
    <cellStyle name="요약 2 9 2 6" xfId="35992" xr:uid="{00000000-0005-0000-0000-0000FF540000}"/>
    <cellStyle name="요약 2 9 3" xfId="10803" xr:uid="{00000000-0005-0000-0000-000000550000}"/>
    <cellStyle name="요약 2 9 3 2" xfId="10804" xr:uid="{00000000-0005-0000-0000-000001550000}"/>
    <cellStyle name="요약 2 9 3 2 2" xfId="35998" xr:uid="{00000000-0005-0000-0000-000002550000}"/>
    <cellStyle name="요약 2 9 3 3" xfId="10805" xr:uid="{00000000-0005-0000-0000-000003550000}"/>
    <cellStyle name="요약 2 9 3 3 2" xfId="35999" xr:uid="{00000000-0005-0000-0000-000004550000}"/>
    <cellStyle name="요약 2 9 3 4" xfId="10806" xr:uid="{00000000-0005-0000-0000-000005550000}"/>
    <cellStyle name="요약 2 9 3 4 2" xfId="36000" xr:uid="{00000000-0005-0000-0000-000006550000}"/>
    <cellStyle name="요약 2 9 3 5" xfId="10807" xr:uid="{00000000-0005-0000-0000-000007550000}"/>
    <cellStyle name="요약 2 9 3 5 2" xfId="36001" xr:uid="{00000000-0005-0000-0000-000008550000}"/>
    <cellStyle name="요약 2 9 3 6" xfId="35997" xr:uid="{00000000-0005-0000-0000-000009550000}"/>
    <cellStyle name="요약 2 9 4" xfId="10808" xr:uid="{00000000-0005-0000-0000-00000A550000}"/>
    <cellStyle name="요약 2 9 4 2" xfId="36002" xr:uid="{00000000-0005-0000-0000-00000B550000}"/>
    <cellStyle name="요약 2 9 5" xfId="10809" xr:uid="{00000000-0005-0000-0000-00000C550000}"/>
    <cellStyle name="요약 2 9 5 2" xfId="36003" xr:uid="{00000000-0005-0000-0000-00000D550000}"/>
    <cellStyle name="요약 2 9 6" xfId="10810" xr:uid="{00000000-0005-0000-0000-00000E550000}"/>
    <cellStyle name="요약 2 9 6 2" xfId="36004" xr:uid="{00000000-0005-0000-0000-00000F550000}"/>
    <cellStyle name="요약 2 9 7" xfId="10811" xr:uid="{00000000-0005-0000-0000-000010550000}"/>
    <cellStyle name="요약 2 9 7 2" xfId="36005" xr:uid="{00000000-0005-0000-0000-000011550000}"/>
    <cellStyle name="요약 2 9 8" xfId="35991" xr:uid="{00000000-0005-0000-0000-000012550000}"/>
    <cellStyle name="요약 20" xfId="10812" xr:uid="{00000000-0005-0000-0000-000013550000}"/>
    <cellStyle name="요약 20 10" xfId="10813" xr:uid="{00000000-0005-0000-0000-000014550000}"/>
    <cellStyle name="요약 20 10 2" xfId="10814" xr:uid="{00000000-0005-0000-0000-000015550000}"/>
    <cellStyle name="요약 20 10 2 2" xfId="36008" xr:uid="{00000000-0005-0000-0000-000016550000}"/>
    <cellStyle name="요약 20 10 3" xfId="36007" xr:uid="{00000000-0005-0000-0000-000017550000}"/>
    <cellStyle name="요약 20 11" xfId="10815" xr:uid="{00000000-0005-0000-0000-000018550000}"/>
    <cellStyle name="요약 20 11 2" xfId="10816" xr:uid="{00000000-0005-0000-0000-000019550000}"/>
    <cellStyle name="요약 20 11 2 2" xfId="36010" xr:uid="{00000000-0005-0000-0000-00001A550000}"/>
    <cellStyle name="요약 20 11 3" xfId="36009" xr:uid="{00000000-0005-0000-0000-00001B550000}"/>
    <cellStyle name="요약 20 12" xfId="10817" xr:uid="{00000000-0005-0000-0000-00001C550000}"/>
    <cellStyle name="요약 20 12 2" xfId="10818" xr:uid="{00000000-0005-0000-0000-00001D550000}"/>
    <cellStyle name="요약 20 12 2 2" xfId="36012" xr:uid="{00000000-0005-0000-0000-00001E550000}"/>
    <cellStyle name="요약 20 12 3" xfId="36011" xr:uid="{00000000-0005-0000-0000-00001F550000}"/>
    <cellStyle name="요약 20 13" xfId="10819" xr:uid="{00000000-0005-0000-0000-000020550000}"/>
    <cellStyle name="요약 20 13 2" xfId="36013" xr:uid="{00000000-0005-0000-0000-000021550000}"/>
    <cellStyle name="요약 20 14" xfId="36006" xr:uid="{00000000-0005-0000-0000-000022550000}"/>
    <cellStyle name="요약 20 2" xfId="10820" xr:uid="{00000000-0005-0000-0000-000023550000}"/>
    <cellStyle name="요약 20 2 2" xfId="10821" xr:uid="{00000000-0005-0000-0000-000024550000}"/>
    <cellStyle name="요약 20 2 2 2" xfId="10822" xr:uid="{00000000-0005-0000-0000-000025550000}"/>
    <cellStyle name="요약 20 2 2 2 2" xfId="10823" xr:uid="{00000000-0005-0000-0000-000026550000}"/>
    <cellStyle name="요약 20 2 2 2 2 2" xfId="36017" xr:uid="{00000000-0005-0000-0000-000027550000}"/>
    <cellStyle name="요약 20 2 2 2 3" xfId="10824" xr:uid="{00000000-0005-0000-0000-000028550000}"/>
    <cellStyle name="요약 20 2 2 2 3 2" xfId="36018" xr:uid="{00000000-0005-0000-0000-000029550000}"/>
    <cellStyle name="요약 20 2 2 2 4" xfId="10825" xr:uid="{00000000-0005-0000-0000-00002A550000}"/>
    <cellStyle name="요약 20 2 2 2 4 2" xfId="36019" xr:uid="{00000000-0005-0000-0000-00002B550000}"/>
    <cellStyle name="요약 20 2 2 2 5" xfId="10826" xr:uid="{00000000-0005-0000-0000-00002C550000}"/>
    <cellStyle name="요약 20 2 2 2 5 2" xfId="36020" xr:uid="{00000000-0005-0000-0000-00002D550000}"/>
    <cellStyle name="요약 20 2 2 2 6" xfId="36016" xr:uid="{00000000-0005-0000-0000-00002E550000}"/>
    <cellStyle name="요약 20 2 2 3" xfId="10827" xr:uid="{00000000-0005-0000-0000-00002F550000}"/>
    <cellStyle name="요약 20 2 2 3 2" xfId="36021" xr:uid="{00000000-0005-0000-0000-000030550000}"/>
    <cellStyle name="요약 20 2 2 4" xfId="10828" xr:uid="{00000000-0005-0000-0000-000031550000}"/>
    <cellStyle name="요약 20 2 2 4 2" xfId="36022" xr:uid="{00000000-0005-0000-0000-000032550000}"/>
    <cellStyle name="요약 20 2 2 5" xfId="10829" xr:uid="{00000000-0005-0000-0000-000033550000}"/>
    <cellStyle name="요약 20 2 2 5 2" xfId="36023" xr:uid="{00000000-0005-0000-0000-000034550000}"/>
    <cellStyle name="요약 20 2 2 6" xfId="10830" xr:uid="{00000000-0005-0000-0000-000035550000}"/>
    <cellStyle name="요약 20 2 2 6 2" xfId="36024" xr:uid="{00000000-0005-0000-0000-000036550000}"/>
    <cellStyle name="요약 20 2 2 7" xfId="36015" xr:uid="{00000000-0005-0000-0000-000037550000}"/>
    <cellStyle name="요약 20 2 3" xfId="10831" xr:uid="{00000000-0005-0000-0000-000038550000}"/>
    <cellStyle name="요약 20 2 3 2" xfId="10832" xr:uid="{00000000-0005-0000-0000-000039550000}"/>
    <cellStyle name="요약 20 2 3 2 2" xfId="36026" xr:uid="{00000000-0005-0000-0000-00003A550000}"/>
    <cellStyle name="요약 20 2 3 3" xfId="10833" xr:uid="{00000000-0005-0000-0000-00003B550000}"/>
    <cellStyle name="요약 20 2 3 3 2" xfId="36027" xr:uid="{00000000-0005-0000-0000-00003C550000}"/>
    <cellStyle name="요약 20 2 3 4" xfId="10834" xr:uid="{00000000-0005-0000-0000-00003D550000}"/>
    <cellStyle name="요약 20 2 3 4 2" xfId="36028" xr:uid="{00000000-0005-0000-0000-00003E550000}"/>
    <cellStyle name="요약 20 2 3 5" xfId="10835" xr:uid="{00000000-0005-0000-0000-00003F550000}"/>
    <cellStyle name="요약 20 2 3 5 2" xfId="36029" xr:uid="{00000000-0005-0000-0000-000040550000}"/>
    <cellStyle name="요약 20 2 3 6" xfId="36025" xr:uid="{00000000-0005-0000-0000-000041550000}"/>
    <cellStyle name="요약 20 2 4" xfId="10836" xr:uid="{00000000-0005-0000-0000-000042550000}"/>
    <cellStyle name="요약 20 2 4 2" xfId="10837" xr:uid="{00000000-0005-0000-0000-000043550000}"/>
    <cellStyle name="요약 20 2 4 2 2" xfId="36031" xr:uid="{00000000-0005-0000-0000-000044550000}"/>
    <cellStyle name="요약 20 2 4 3" xfId="36030" xr:uid="{00000000-0005-0000-0000-000045550000}"/>
    <cellStyle name="요약 20 2 5" xfId="10838" xr:uid="{00000000-0005-0000-0000-000046550000}"/>
    <cellStyle name="요약 20 2 5 2" xfId="10839" xr:uid="{00000000-0005-0000-0000-000047550000}"/>
    <cellStyle name="요약 20 2 5 2 2" xfId="36033" xr:uid="{00000000-0005-0000-0000-000048550000}"/>
    <cellStyle name="요약 20 2 5 3" xfId="36032" xr:uid="{00000000-0005-0000-0000-000049550000}"/>
    <cellStyle name="요약 20 2 6" xfId="10840" xr:uid="{00000000-0005-0000-0000-00004A550000}"/>
    <cellStyle name="요약 20 2 6 2" xfId="10841" xr:uid="{00000000-0005-0000-0000-00004B550000}"/>
    <cellStyle name="요약 20 2 6 2 2" xfId="36035" xr:uid="{00000000-0005-0000-0000-00004C550000}"/>
    <cellStyle name="요약 20 2 6 3" xfId="36034" xr:uid="{00000000-0005-0000-0000-00004D550000}"/>
    <cellStyle name="요약 20 2 7" xfId="10842" xr:uid="{00000000-0005-0000-0000-00004E550000}"/>
    <cellStyle name="요약 20 2 7 2" xfId="36036" xr:uid="{00000000-0005-0000-0000-00004F550000}"/>
    <cellStyle name="요약 20 2 8" xfId="36014" xr:uid="{00000000-0005-0000-0000-000050550000}"/>
    <cellStyle name="요약 20 3" xfId="10843" xr:uid="{00000000-0005-0000-0000-000051550000}"/>
    <cellStyle name="요약 20 3 2" xfId="10844" xr:uid="{00000000-0005-0000-0000-000052550000}"/>
    <cellStyle name="요약 20 3 2 2" xfId="10845" xr:uid="{00000000-0005-0000-0000-000053550000}"/>
    <cellStyle name="요약 20 3 2 2 2" xfId="10846" xr:uid="{00000000-0005-0000-0000-000054550000}"/>
    <cellStyle name="요약 20 3 2 2 2 2" xfId="36040" xr:uid="{00000000-0005-0000-0000-000055550000}"/>
    <cellStyle name="요약 20 3 2 2 3" xfId="10847" xr:uid="{00000000-0005-0000-0000-000056550000}"/>
    <cellStyle name="요약 20 3 2 2 3 2" xfId="36041" xr:uid="{00000000-0005-0000-0000-000057550000}"/>
    <cellStyle name="요약 20 3 2 2 4" xfId="10848" xr:uid="{00000000-0005-0000-0000-000058550000}"/>
    <cellStyle name="요약 20 3 2 2 4 2" xfId="36042" xr:uid="{00000000-0005-0000-0000-000059550000}"/>
    <cellStyle name="요약 20 3 2 2 5" xfId="10849" xr:uid="{00000000-0005-0000-0000-00005A550000}"/>
    <cellStyle name="요약 20 3 2 2 5 2" xfId="36043" xr:uid="{00000000-0005-0000-0000-00005B550000}"/>
    <cellStyle name="요약 20 3 2 2 6" xfId="36039" xr:uid="{00000000-0005-0000-0000-00005C550000}"/>
    <cellStyle name="요약 20 3 2 3" xfId="10850" xr:uid="{00000000-0005-0000-0000-00005D550000}"/>
    <cellStyle name="요약 20 3 2 3 2" xfId="36044" xr:uid="{00000000-0005-0000-0000-00005E550000}"/>
    <cellStyle name="요약 20 3 2 4" xfId="10851" xr:uid="{00000000-0005-0000-0000-00005F550000}"/>
    <cellStyle name="요약 20 3 2 4 2" xfId="36045" xr:uid="{00000000-0005-0000-0000-000060550000}"/>
    <cellStyle name="요약 20 3 2 5" xfId="10852" xr:uid="{00000000-0005-0000-0000-000061550000}"/>
    <cellStyle name="요약 20 3 2 5 2" xfId="36046" xr:uid="{00000000-0005-0000-0000-000062550000}"/>
    <cellStyle name="요약 20 3 2 6" xfId="10853" xr:uid="{00000000-0005-0000-0000-000063550000}"/>
    <cellStyle name="요약 20 3 2 6 2" xfId="36047" xr:uid="{00000000-0005-0000-0000-000064550000}"/>
    <cellStyle name="요약 20 3 2 7" xfId="36038" xr:uid="{00000000-0005-0000-0000-000065550000}"/>
    <cellStyle name="요약 20 3 3" xfId="10854" xr:uid="{00000000-0005-0000-0000-000066550000}"/>
    <cellStyle name="요약 20 3 3 2" xfId="10855" xr:uid="{00000000-0005-0000-0000-000067550000}"/>
    <cellStyle name="요약 20 3 3 2 2" xfId="36049" xr:uid="{00000000-0005-0000-0000-000068550000}"/>
    <cellStyle name="요약 20 3 3 3" xfId="10856" xr:uid="{00000000-0005-0000-0000-000069550000}"/>
    <cellStyle name="요약 20 3 3 3 2" xfId="36050" xr:uid="{00000000-0005-0000-0000-00006A550000}"/>
    <cellStyle name="요약 20 3 3 4" xfId="10857" xr:uid="{00000000-0005-0000-0000-00006B550000}"/>
    <cellStyle name="요약 20 3 3 4 2" xfId="36051" xr:uid="{00000000-0005-0000-0000-00006C550000}"/>
    <cellStyle name="요약 20 3 3 5" xfId="10858" xr:uid="{00000000-0005-0000-0000-00006D550000}"/>
    <cellStyle name="요약 20 3 3 5 2" xfId="36052" xr:uid="{00000000-0005-0000-0000-00006E550000}"/>
    <cellStyle name="요약 20 3 3 6" xfId="36048" xr:uid="{00000000-0005-0000-0000-00006F550000}"/>
    <cellStyle name="요약 20 3 4" xfId="10859" xr:uid="{00000000-0005-0000-0000-000070550000}"/>
    <cellStyle name="요약 20 3 4 2" xfId="10860" xr:uid="{00000000-0005-0000-0000-000071550000}"/>
    <cellStyle name="요약 20 3 4 2 2" xfId="36054" xr:uid="{00000000-0005-0000-0000-000072550000}"/>
    <cellStyle name="요약 20 3 4 3" xfId="36053" xr:uid="{00000000-0005-0000-0000-000073550000}"/>
    <cellStyle name="요약 20 3 5" xfId="10861" xr:uid="{00000000-0005-0000-0000-000074550000}"/>
    <cellStyle name="요약 20 3 5 2" xfId="10862" xr:uid="{00000000-0005-0000-0000-000075550000}"/>
    <cellStyle name="요약 20 3 5 2 2" xfId="36056" xr:uid="{00000000-0005-0000-0000-000076550000}"/>
    <cellStyle name="요약 20 3 5 3" xfId="36055" xr:uid="{00000000-0005-0000-0000-000077550000}"/>
    <cellStyle name="요약 20 3 6" xfId="10863" xr:uid="{00000000-0005-0000-0000-000078550000}"/>
    <cellStyle name="요약 20 3 6 2" xfId="10864" xr:uid="{00000000-0005-0000-0000-000079550000}"/>
    <cellStyle name="요약 20 3 6 2 2" xfId="36058" xr:uid="{00000000-0005-0000-0000-00007A550000}"/>
    <cellStyle name="요약 20 3 6 3" xfId="36057" xr:uid="{00000000-0005-0000-0000-00007B550000}"/>
    <cellStyle name="요약 20 3 7" xfId="10865" xr:uid="{00000000-0005-0000-0000-00007C550000}"/>
    <cellStyle name="요약 20 3 7 2" xfId="36059" xr:uid="{00000000-0005-0000-0000-00007D550000}"/>
    <cellStyle name="요약 20 3 8" xfId="36037" xr:uid="{00000000-0005-0000-0000-00007E550000}"/>
    <cellStyle name="요약 20 4" xfId="10866" xr:uid="{00000000-0005-0000-0000-00007F550000}"/>
    <cellStyle name="요약 20 4 2" xfId="10867" xr:uid="{00000000-0005-0000-0000-000080550000}"/>
    <cellStyle name="요약 20 4 2 2" xfId="10868" xr:uid="{00000000-0005-0000-0000-000081550000}"/>
    <cellStyle name="요약 20 4 2 2 2" xfId="36062" xr:uid="{00000000-0005-0000-0000-000082550000}"/>
    <cellStyle name="요약 20 4 2 3" xfId="10869" xr:uid="{00000000-0005-0000-0000-000083550000}"/>
    <cellStyle name="요약 20 4 2 3 2" xfId="36063" xr:uid="{00000000-0005-0000-0000-000084550000}"/>
    <cellStyle name="요약 20 4 2 4" xfId="10870" xr:uid="{00000000-0005-0000-0000-000085550000}"/>
    <cellStyle name="요약 20 4 2 4 2" xfId="36064" xr:uid="{00000000-0005-0000-0000-000086550000}"/>
    <cellStyle name="요약 20 4 2 5" xfId="10871" xr:uid="{00000000-0005-0000-0000-000087550000}"/>
    <cellStyle name="요약 20 4 2 5 2" xfId="36065" xr:uid="{00000000-0005-0000-0000-000088550000}"/>
    <cellStyle name="요약 20 4 2 6" xfId="36061" xr:uid="{00000000-0005-0000-0000-000089550000}"/>
    <cellStyle name="요약 20 4 3" xfId="10872" xr:uid="{00000000-0005-0000-0000-00008A550000}"/>
    <cellStyle name="요약 20 4 3 2" xfId="36066" xr:uid="{00000000-0005-0000-0000-00008B550000}"/>
    <cellStyle name="요약 20 4 4" xfId="10873" xr:uid="{00000000-0005-0000-0000-00008C550000}"/>
    <cellStyle name="요약 20 4 4 2" xfId="36067" xr:uid="{00000000-0005-0000-0000-00008D550000}"/>
    <cellStyle name="요약 20 4 5" xfId="10874" xr:uid="{00000000-0005-0000-0000-00008E550000}"/>
    <cellStyle name="요약 20 4 5 2" xfId="36068" xr:uid="{00000000-0005-0000-0000-00008F550000}"/>
    <cellStyle name="요약 20 4 6" xfId="10875" xr:uid="{00000000-0005-0000-0000-000090550000}"/>
    <cellStyle name="요약 20 4 6 2" xfId="36069" xr:uid="{00000000-0005-0000-0000-000091550000}"/>
    <cellStyle name="요약 20 4 7" xfId="36060" xr:uid="{00000000-0005-0000-0000-000092550000}"/>
    <cellStyle name="요약 20 5" xfId="10876" xr:uid="{00000000-0005-0000-0000-000093550000}"/>
    <cellStyle name="요약 20 5 2" xfId="10877" xr:uid="{00000000-0005-0000-0000-000094550000}"/>
    <cellStyle name="요약 20 5 2 2" xfId="10878" xr:uid="{00000000-0005-0000-0000-000095550000}"/>
    <cellStyle name="요약 20 5 2 2 2" xfId="36072" xr:uid="{00000000-0005-0000-0000-000096550000}"/>
    <cellStyle name="요약 20 5 2 3" xfId="10879" xr:uid="{00000000-0005-0000-0000-000097550000}"/>
    <cellStyle name="요약 20 5 2 3 2" xfId="36073" xr:uid="{00000000-0005-0000-0000-000098550000}"/>
    <cellStyle name="요약 20 5 2 4" xfId="10880" xr:uid="{00000000-0005-0000-0000-000099550000}"/>
    <cellStyle name="요약 20 5 2 4 2" xfId="36074" xr:uid="{00000000-0005-0000-0000-00009A550000}"/>
    <cellStyle name="요약 20 5 2 5" xfId="10881" xr:uid="{00000000-0005-0000-0000-00009B550000}"/>
    <cellStyle name="요약 20 5 2 5 2" xfId="36075" xr:uid="{00000000-0005-0000-0000-00009C550000}"/>
    <cellStyle name="요약 20 5 2 6" xfId="36071" xr:uid="{00000000-0005-0000-0000-00009D550000}"/>
    <cellStyle name="요약 20 5 3" xfId="10882" xr:uid="{00000000-0005-0000-0000-00009E550000}"/>
    <cellStyle name="요약 20 5 3 2" xfId="36076" xr:uid="{00000000-0005-0000-0000-00009F550000}"/>
    <cellStyle name="요약 20 5 4" xfId="10883" xr:uid="{00000000-0005-0000-0000-0000A0550000}"/>
    <cellStyle name="요약 20 5 4 2" xfId="36077" xr:uid="{00000000-0005-0000-0000-0000A1550000}"/>
    <cellStyle name="요약 20 5 5" xfId="10884" xr:uid="{00000000-0005-0000-0000-0000A2550000}"/>
    <cellStyle name="요약 20 5 5 2" xfId="36078" xr:uid="{00000000-0005-0000-0000-0000A3550000}"/>
    <cellStyle name="요약 20 5 6" xfId="10885" xr:uid="{00000000-0005-0000-0000-0000A4550000}"/>
    <cellStyle name="요약 20 5 6 2" xfId="36079" xr:uid="{00000000-0005-0000-0000-0000A5550000}"/>
    <cellStyle name="요약 20 5 7" xfId="36070" xr:uid="{00000000-0005-0000-0000-0000A6550000}"/>
    <cellStyle name="요약 20 6" xfId="10886" xr:uid="{00000000-0005-0000-0000-0000A7550000}"/>
    <cellStyle name="요약 20 6 2" xfId="10887" xr:uid="{00000000-0005-0000-0000-0000A8550000}"/>
    <cellStyle name="요약 20 6 2 2" xfId="10888" xr:uid="{00000000-0005-0000-0000-0000A9550000}"/>
    <cellStyle name="요약 20 6 2 2 2" xfId="36082" xr:uid="{00000000-0005-0000-0000-0000AA550000}"/>
    <cellStyle name="요약 20 6 2 3" xfId="10889" xr:uid="{00000000-0005-0000-0000-0000AB550000}"/>
    <cellStyle name="요약 20 6 2 3 2" xfId="36083" xr:uid="{00000000-0005-0000-0000-0000AC550000}"/>
    <cellStyle name="요약 20 6 2 4" xfId="10890" xr:uid="{00000000-0005-0000-0000-0000AD550000}"/>
    <cellStyle name="요약 20 6 2 4 2" xfId="36084" xr:uid="{00000000-0005-0000-0000-0000AE550000}"/>
    <cellStyle name="요약 20 6 2 5" xfId="10891" xr:uid="{00000000-0005-0000-0000-0000AF550000}"/>
    <cellStyle name="요약 20 6 2 5 2" xfId="36085" xr:uid="{00000000-0005-0000-0000-0000B0550000}"/>
    <cellStyle name="요약 20 6 2 6" xfId="36081" xr:uid="{00000000-0005-0000-0000-0000B1550000}"/>
    <cellStyle name="요약 20 6 3" xfId="10892" xr:uid="{00000000-0005-0000-0000-0000B2550000}"/>
    <cellStyle name="요약 20 6 3 2" xfId="36086" xr:uid="{00000000-0005-0000-0000-0000B3550000}"/>
    <cellStyle name="요약 20 6 4" xfId="10893" xr:uid="{00000000-0005-0000-0000-0000B4550000}"/>
    <cellStyle name="요약 20 6 4 2" xfId="36087" xr:uid="{00000000-0005-0000-0000-0000B5550000}"/>
    <cellStyle name="요약 20 6 5" xfId="10894" xr:uid="{00000000-0005-0000-0000-0000B6550000}"/>
    <cellStyle name="요약 20 6 5 2" xfId="36088" xr:uid="{00000000-0005-0000-0000-0000B7550000}"/>
    <cellStyle name="요약 20 6 6" xfId="10895" xr:uid="{00000000-0005-0000-0000-0000B8550000}"/>
    <cellStyle name="요약 20 6 6 2" xfId="36089" xr:uid="{00000000-0005-0000-0000-0000B9550000}"/>
    <cellStyle name="요약 20 6 7" xfId="36080" xr:uid="{00000000-0005-0000-0000-0000BA550000}"/>
    <cellStyle name="요약 20 7" xfId="10896" xr:uid="{00000000-0005-0000-0000-0000BB550000}"/>
    <cellStyle name="요약 20 7 2" xfId="10897" xr:uid="{00000000-0005-0000-0000-0000BC550000}"/>
    <cellStyle name="요약 20 7 2 2" xfId="10898" xr:uid="{00000000-0005-0000-0000-0000BD550000}"/>
    <cellStyle name="요약 20 7 2 2 2" xfId="36092" xr:uid="{00000000-0005-0000-0000-0000BE550000}"/>
    <cellStyle name="요약 20 7 2 3" xfId="10899" xr:uid="{00000000-0005-0000-0000-0000BF550000}"/>
    <cellStyle name="요약 20 7 2 3 2" xfId="36093" xr:uid="{00000000-0005-0000-0000-0000C0550000}"/>
    <cellStyle name="요약 20 7 2 4" xfId="10900" xr:uid="{00000000-0005-0000-0000-0000C1550000}"/>
    <cellStyle name="요약 20 7 2 4 2" xfId="36094" xr:uid="{00000000-0005-0000-0000-0000C2550000}"/>
    <cellStyle name="요약 20 7 2 5" xfId="10901" xr:uid="{00000000-0005-0000-0000-0000C3550000}"/>
    <cellStyle name="요약 20 7 2 5 2" xfId="36095" xr:uid="{00000000-0005-0000-0000-0000C4550000}"/>
    <cellStyle name="요약 20 7 2 6" xfId="36091" xr:uid="{00000000-0005-0000-0000-0000C5550000}"/>
    <cellStyle name="요약 20 7 3" xfId="10902" xr:uid="{00000000-0005-0000-0000-0000C6550000}"/>
    <cellStyle name="요약 20 7 3 2" xfId="36096" xr:uid="{00000000-0005-0000-0000-0000C7550000}"/>
    <cellStyle name="요약 20 7 4" xfId="10903" xr:uid="{00000000-0005-0000-0000-0000C8550000}"/>
    <cellStyle name="요약 20 7 4 2" xfId="36097" xr:uid="{00000000-0005-0000-0000-0000C9550000}"/>
    <cellStyle name="요약 20 7 5" xfId="10904" xr:uid="{00000000-0005-0000-0000-0000CA550000}"/>
    <cellStyle name="요약 20 7 5 2" xfId="36098" xr:uid="{00000000-0005-0000-0000-0000CB550000}"/>
    <cellStyle name="요약 20 7 6" xfId="10905" xr:uid="{00000000-0005-0000-0000-0000CC550000}"/>
    <cellStyle name="요약 20 7 6 2" xfId="36099" xr:uid="{00000000-0005-0000-0000-0000CD550000}"/>
    <cellStyle name="요약 20 7 7" xfId="36090" xr:uid="{00000000-0005-0000-0000-0000CE550000}"/>
    <cellStyle name="요약 20 8" xfId="10906" xr:uid="{00000000-0005-0000-0000-0000CF550000}"/>
    <cellStyle name="요약 20 8 2" xfId="10907" xr:uid="{00000000-0005-0000-0000-0000D0550000}"/>
    <cellStyle name="요약 20 8 2 2" xfId="10908" xr:uid="{00000000-0005-0000-0000-0000D1550000}"/>
    <cellStyle name="요약 20 8 2 2 2" xfId="36102" xr:uid="{00000000-0005-0000-0000-0000D2550000}"/>
    <cellStyle name="요약 20 8 2 3" xfId="10909" xr:uid="{00000000-0005-0000-0000-0000D3550000}"/>
    <cellStyle name="요약 20 8 2 3 2" xfId="36103" xr:uid="{00000000-0005-0000-0000-0000D4550000}"/>
    <cellStyle name="요약 20 8 2 4" xfId="10910" xr:uid="{00000000-0005-0000-0000-0000D5550000}"/>
    <cellStyle name="요약 20 8 2 4 2" xfId="36104" xr:uid="{00000000-0005-0000-0000-0000D6550000}"/>
    <cellStyle name="요약 20 8 2 5" xfId="10911" xr:uid="{00000000-0005-0000-0000-0000D7550000}"/>
    <cellStyle name="요약 20 8 2 5 2" xfId="36105" xr:uid="{00000000-0005-0000-0000-0000D8550000}"/>
    <cellStyle name="요약 20 8 2 6" xfId="36101" xr:uid="{00000000-0005-0000-0000-0000D9550000}"/>
    <cellStyle name="요약 20 8 3" xfId="10912" xr:uid="{00000000-0005-0000-0000-0000DA550000}"/>
    <cellStyle name="요약 20 8 3 2" xfId="36106" xr:uid="{00000000-0005-0000-0000-0000DB550000}"/>
    <cellStyle name="요약 20 8 4" xfId="10913" xr:uid="{00000000-0005-0000-0000-0000DC550000}"/>
    <cellStyle name="요약 20 8 4 2" xfId="36107" xr:uid="{00000000-0005-0000-0000-0000DD550000}"/>
    <cellStyle name="요약 20 8 5" xfId="10914" xr:uid="{00000000-0005-0000-0000-0000DE550000}"/>
    <cellStyle name="요약 20 8 5 2" xfId="36108" xr:uid="{00000000-0005-0000-0000-0000DF550000}"/>
    <cellStyle name="요약 20 8 6" xfId="10915" xr:uid="{00000000-0005-0000-0000-0000E0550000}"/>
    <cellStyle name="요약 20 8 6 2" xfId="36109" xr:uid="{00000000-0005-0000-0000-0000E1550000}"/>
    <cellStyle name="요약 20 8 7" xfId="36100" xr:uid="{00000000-0005-0000-0000-0000E2550000}"/>
    <cellStyle name="요약 20 9" xfId="10916" xr:uid="{00000000-0005-0000-0000-0000E3550000}"/>
    <cellStyle name="요약 20 9 2" xfId="10917" xr:uid="{00000000-0005-0000-0000-0000E4550000}"/>
    <cellStyle name="요약 20 9 2 2" xfId="36111" xr:uid="{00000000-0005-0000-0000-0000E5550000}"/>
    <cellStyle name="요약 20 9 3" xfId="10918" xr:uid="{00000000-0005-0000-0000-0000E6550000}"/>
    <cellStyle name="요약 20 9 3 2" xfId="36112" xr:uid="{00000000-0005-0000-0000-0000E7550000}"/>
    <cellStyle name="요약 20 9 4" xfId="10919" xr:uid="{00000000-0005-0000-0000-0000E8550000}"/>
    <cellStyle name="요약 20 9 4 2" xfId="36113" xr:uid="{00000000-0005-0000-0000-0000E9550000}"/>
    <cellStyle name="요약 20 9 5" xfId="10920" xr:uid="{00000000-0005-0000-0000-0000EA550000}"/>
    <cellStyle name="요약 20 9 5 2" xfId="36114" xr:uid="{00000000-0005-0000-0000-0000EB550000}"/>
    <cellStyle name="요약 20 9 6" xfId="36110" xr:uid="{00000000-0005-0000-0000-0000EC550000}"/>
    <cellStyle name="요약 21" xfId="10921" xr:uid="{00000000-0005-0000-0000-0000ED550000}"/>
    <cellStyle name="요약 21 10" xfId="10922" xr:uid="{00000000-0005-0000-0000-0000EE550000}"/>
    <cellStyle name="요약 21 10 2" xfId="10923" xr:uid="{00000000-0005-0000-0000-0000EF550000}"/>
    <cellStyle name="요약 21 10 2 2" xfId="36117" xr:uid="{00000000-0005-0000-0000-0000F0550000}"/>
    <cellStyle name="요약 21 10 3" xfId="36116" xr:uid="{00000000-0005-0000-0000-0000F1550000}"/>
    <cellStyle name="요약 21 11" xfId="10924" xr:uid="{00000000-0005-0000-0000-0000F2550000}"/>
    <cellStyle name="요약 21 11 2" xfId="10925" xr:uid="{00000000-0005-0000-0000-0000F3550000}"/>
    <cellStyle name="요약 21 11 2 2" xfId="36119" xr:uid="{00000000-0005-0000-0000-0000F4550000}"/>
    <cellStyle name="요약 21 11 3" xfId="36118" xr:uid="{00000000-0005-0000-0000-0000F5550000}"/>
    <cellStyle name="요약 21 12" xfId="10926" xr:uid="{00000000-0005-0000-0000-0000F6550000}"/>
    <cellStyle name="요약 21 12 2" xfId="10927" xr:uid="{00000000-0005-0000-0000-0000F7550000}"/>
    <cellStyle name="요약 21 12 2 2" xfId="36121" xr:uid="{00000000-0005-0000-0000-0000F8550000}"/>
    <cellStyle name="요약 21 12 3" xfId="36120" xr:uid="{00000000-0005-0000-0000-0000F9550000}"/>
    <cellStyle name="요약 21 13" xfId="10928" xr:uid="{00000000-0005-0000-0000-0000FA550000}"/>
    <cellStyle name="요약 21 13 2" xfId="36122" xr:uid="{00000000-0005-0000-0000-0000FB550000}"/>
    <cellStyle name="요약 21 14" xfId="36115" xr:uid="{00000000-0005-0000-0000-0000FC550000}"/>
    <cellStyle name="요약 21 2" xfId="10929" xr:uid="{00000000-0005-0000-0000-0000FD550000}"/>
    <cellStyle name="요약 21 2 2" xfId="10930" xr:uid="{00000000-0005-0000-0000-0000FE550000}"/>
    <cellStyle name="요약 21 2 2 2" xfId="10931" xr:uid="{00000000-0005-0000-0000-0000FF550000}"/>
    <cellStyle name="요약 21 2 2 2 2" xfId="10932" xr:uid="{00000000-0005-0000-0000-000000560000}"/>
    <cellStyle name="요약 21 2 2 2 2 2" xfId="36126" xr:uid="{00000000-0005-0000-0000-000001560000}"/>
    <cellStyle name="요약 21 2 2 2 3" xfId="10933" xr:uid="{00000000-0005-0000-0000-000002560000}"/>
    <cellStyle name="요약 21 2 2 2 3 2" xfId="36127" xr:uid="{00000000-0005-0000-0000-000003560000}"/>
    <cellStyle name="요약 21 2 2 2 4" xfId="10934" xr:uid="{00000000-0005-0000-0000-000004560000}"/>
    <cellStyle name="요약 21 2 2 2 4 2" xfId="36128" xr:uid="{00000000-0005-0000-0000-000005560000}"/>
    <cellStyle name="요약 21 2 2 2 5" xfId="10935" xr:uid="{00000000-0005-0000-0000-000006560000}"/>
    <cellStyle name="요약 21 2 2 2 5 2" xfId="36129" xr:uid="{00000000-0005-0000-0000-000007560000}"/>
    <cellStyle name="요약 21 2 2 2 6" xfId="36125" xr:uid="{00000000-0005-0000-0000-000008560000}"/>
    <cellStyle name="요약 21 2 2 3" xfId="10936" xr:uid="{00000000-0005-0000-0000-000009560000}"/>
    <cellStyle name="요약 21 2 2 3 2" xfId="36130" xr:uid="{00000000-0005-0000-0000-00000A560000}"/>
    <cellStyle name="요약 21 2 2 4" xfId="10937" xr:uid="{00000000-0005-0000-0000-00000B560000}"/>
    <cellStyle name="요약 21 2 2 4 2" xfId="36131" xr:uid="{00000000-0005-0000-0000-00000C560000}"/>
    <cellStyle name="요약 21 2 2 5" xfId="10938" xr:uid="{00000000-0005-0000-0000-00000D560000}"/>
    <cellStyle name="요약 21 2 2 5 2" xfId="36132" xr:uid="{00000000-0005-0000-0000-00000E560000}"/>
    <cellStyle name="요약 21 2 2 6" xfId="10939" xr:uid="{00000000-0005-0000-0000-00000F560000}"/>
    <cellStyle name="요약 21 2 2 6 2" xfId="36133" xr:uid="{00000000-0005-0000-0000-000010560000}"/>
    <cellStyle name="요약 21 2 2 7" xfId="36124" xr:uid="{00000000-0005-0000-0000-000011560000}"/>
    <cellStyle name="요약 21 2 3" xfId="10940" xr:uid="{00000000-0005-0000-0000-000012560000}"/>
    <cellStyle name="요약 21 2 3 2" xfId="10941" xr:uid="{00000000-0005-0000-0000-000013560000}"/>
    <cellStyle name="요약 21 2 3 2 2" xfId="36135" xr:uid="{00000000-0005-0000-0000-000014560000}"/>
    <cellStyle name="요약 21 2 3 3" xfId="10942" xr:uid="{00000000-0005-0000-0000-000015560000}"/>
    <cellStyle name="요약 21 2 3 3 2" xfId="36136" xr:uid="{00000000-0005-0000-0000-000016560000}"/>
    <cellStyle name="요약 21 2 3 4" xfId="10943" xr:uid="{00000000-0005-0000-0000-000017560000}"/>
    <cellStyle name="요약 21 2 3 4 2" xfId="36137" xr:uid="{00000000-0005-0000-0000-000018560000}"/>
    <cellStyle name="요약 21 2 3 5" xfId="10944" xr:uid="{00000000-0005-0000-0000-000019560000}"/>
    <cellStyle name="요약 21 2 3 5 2" xfId="36138" xr:uid="{00000000-0005-0000-0000-00001A560000}"/>
    <cellStyle name="요약 21 2 3 6" xfId="36134" xr:uid="{00000000-0005-0000-0000-00001B560000}"/>
    <cellStyle name="요약 21 2 4" xfId="10945" xr:uid="{00000000-0005-0000-0000-00001C560000}"/>
    <cellStyle name="요약 21 2 4 2" xfId="10946" xr:uid="{00000000-0005-0000-0000-00001D560000}"/>
    <cellStyle name="요약 21 2 4 2 2" xfId="36140" xr:uid="{00000000-0005-0000-0000-00001E560000}"/>
    <cellStyle name="요약 21 2 4 3" xfId="36139" xr:uid="{00000000-0005-0000-0000-00001F560000}"/>
    <cellStyle name="요약 21 2 5" xfId="10947" xr:uid="{00000000-0005-0000-0000-000020560000}"/>
    <cellStyle name="요약 21 2 5 2" xfId="10948" xr:uid="{00000000-0005-0000-0000-000021560000}"/>
    <cellStyle name="요약 21 2 5 2 2" xfId="36142" xr:uid="{00000000-0005-0000-0000-000022560000}"/>
    <cellStyle name="요약 21 2 5 3" xfId="36141" xr:uid="{00000000-0005-0000-0000-000023560000}"/>
    <cellStyle name="요약 21 2 6" xfId="10949" xr:uid="{00000000-0005-0000-0000-000024560000}"/>
    <cellStyle name="요약 21 2 6 2" xfId="10950" xr:uid="{00000000-0005-0000-0000-000025560000}"/>
    <cellStyle name="요약 21 2 6 2 2" xfId="36144" xr:uid="{00000000-0005-0000-0000-000026560000}"/>
    <cellStyle name="요약 21 2 6 3" xfId="36143" xr:uid="{00000000-0005-0000-0000-000027560000}"/>
    <cellStyle name="요약 21 2 7" xfId="10951" xr:uid="{00000000-0005-0000-0000-000028560000}"/>
    <cellStyle name="요약 21 2 7 2" xfId="36145" xr:uid="{00000000-0005-0000-0000-000029560000}"/>
    <cellStyle name="요약 21 2 8" xfId="36123" xr:uid="{00000000-0005-0000-0000-00002A560000}"/>
    <cellStyle name="요약 21 3" xfId="10952" xr:uid="{00000000-0005-0000-0000-00002B560000}"/>
    <cellStyle name="요약 21 3 2" xfId="10953" xr:uid="{00000000-0005-0000-0000-00002C560000}"/>
    <cellStyle name="요약 21 3 2 2" xfId="10954" xr:uid="{00000000-0005-0000-0000-00002D560000}"/>
    <cellStyle name="요약 21 3 2 2 2" xfId="10955" xr:uid="{00000000-0005-0000-0000-00002E560000}"/>
    <cellStyle name="요약 21 3 2 2 2 2" xfId="36149" xr:uid="{00000000-0005-0000-0000-00002F560000}"/>
    <cellStyle name="요약 21 3 2 2 3" xfId="10956" xr:uid="{00000000-0005-0000-0000-000030560000}"/>
    <cellStyle name="요약 21 3 2 2 3 2" xfId="36150" xr:uid="{00000000-0005-0000-0000-000031560000}"/>
    <cellStyle name="요약 21 3 2 2 4" xfId="10957" xr:uid="{00000000-0005-0000-0000-000032560000}"/>
    <cellStyle name="요약 21 3 2 2 4 2" xfId="36151" xr:uid="{00000000-0005-0000-0000-000033560000}"/>
    <cellStyle name="요약 21 3 2 2 5" xfId="10958" xr:uid="{00000000-0005-0000-0000-000034560000}"/>
    <cellStyle name="요약 21 3 2 2 5 2" xfId="36152" xr:uid="{00000000-0005-0000-0000-000035560000}"/>
    <cellStyle name="요약 21 3 2 2 6" xfId="36148" xr:uid="{00000000-0005-0000-0000-000036560000}"/>
    <cellStyle name="요약 21 3 2 3" xfId="10959" xr:uid="{00000000-0005-0000-0000-000037560000}"/>
    <cellStyle name="요약 21 3 2 3 2" xfId="36153" xr:uid="{00000000-0005-0000-0000-000038560000}"/>
    <cellStyle name="요약 21 3 2 4" xfId="10960" xr:uid="{00000000-0005-0000-0000-000039560000}"/>
    <cellStyle name="요약 21 3 2 4 2" xfId="36154" xr:uid="{00000000-0005-0000-0000-00003A560000}"/>
    <cellStyle name="요약 21 3 2 5" xfId="10961" xr:uid="{00000000-0005-0000-0000-00003B560000}"/>
    <cellStyle name="요약 21 3 2 5 2" xfId="36155" xr:uid="{00000000-0005-0000-0000-00003C560000}"/>
    <cellStyle name="요약 21 3 2 6" xfId="10962" xr:uid="{00000000-0005-0000-0000-00003D560000}"/>
    <cellStyle name="요약 21 3 2 6 2" xfId="36156" xr:uid="{00000000-0005-0000-0000-00003E560000}"/>
    <cellStyle name="요약 21 3 2 7" xfId="36147" xr:uid="{00000000-0005-0000-0000-00003F560000}"/>
    <cellStyle name="요약 21 3 3" xfId="10963" xr:uid="{00000000-0005-0000-0000-000040560000}"/>
    <cellStyle name="요약 21 3 3 2" xfId="10964" xr:uid="{00000000-0005-0000-0000-000041560000}"/>
    <cellStyle name="요약 21 3 3 2 2" xfId="36158" xr:uid="{00000000-0005-0000-0000-000042560000}"/>
    <cellStyle name="요약 21 3 3 3" xfId="10965" xr:uid="{00000000-0005-0000-0000-000043560000}"/>
    <cellStyle name="요약 21 3 3 3 2" xfId="36159" xr:uid="{00000000-0005-0000-0000-000044560000}"/>
    <cellStyle name="요약 21 3 3 4" xfId="10966" xr:uid="{00000000-0005-0000-0000-000045560000}"/>
    <cellStyle name="요약 21 3 3 4 2" xfId="36160" xr:uid="{00000000-0005-0000-0000-000046560000}"/>
    <cellStyle name="요약 21 3 3 5" xfId="10967" xr:uid="{00000000-0005-0000-0000-000047560000}"/>
    <cellStyle name="요약 21 3 3 5 2" xfId="36161" xr:uid="{00000000-0005-0000-0000-000048560000}"/>
    <cellStyle name="요약 21 3 3 6" xfId="36157" xr:uid="{00000000-0005-0000-0000-000049560000}"/>
    <cellStyle name="요약 21 3 4" xfId="10968" xr:uid="{00000000-0005-0000-0000-00004A560000}"/>
    <cellStyle name="요약 21 3 4 2" xfId="10969" xr:uid="{00000000-0005-0000-0000-00004B560000}"/>
    <cellStyle name="요약 21 3 4 2 2" xfId="36163" xr:uid="{00000000-0005-0000-0000-00004C560000}"/>
    <cellStyle name="요약 21 3 4 3" xfId="36162" xr:uid="{00000000-0005-0000-0000-00004D560000}"/>
    <cellStyle name="요약 21 3 5" xfId="10970" xr:uid="{00000000-0005-0000-0000-00004E560000}"/>
    <cellStyle name="요약 21 3 5 2" xfId="10971" xr:uid="{00000000-0005-0000-0000-00004F560000}"/>
    <cellStyle name="요약 21 3 5 2 2" xfId="36165" xr:uid="{00000000-0005-0000-0000-000050560000}"/>
    <cellStyle name="요약 21 3 5 3" xfId="36164" xr:uid="{00000000-0005-0000-0000-000051560000}"/>
    <cellStyle name="요약 21 3 6" xfId="10972" xr:uid="{00000000-0005-0000-0000-000052560000}"/>
    <cellStyle name="요약 21 3 6 2" xfId="10973" xr:uid="{00000000-0005-0000-0000-000053560000}"/>
    <cellStyle name="요약 21 3 6 2 2" xfId="36167" xr:uid="{00000000-0005-0000-0000-000054560000}"/>
    <cellStyle name="요약 21 3 6 3" xfId="36166" xr:uid="{00000000-0005-0000-0000-000055560000}"/>
    <cellStyle name="요약 21 3 7" xfId="10974" xr:uid="{00000000-0005-0000-0000-000056560000}"/>
    <cellStyle name="요약 21 3 7 2" xfId="36168" xr:uid="{00000000-0005-0000-0000-000057560000}"/>
    <cellStyle name="요약 21 3 8" xfId="36146" xr:uid="{00000000-0005-0000-0000-000058560000}"/>
    <cellStyle name="요약 21 4" xfId="10975" xr:uid="{00000000-0005-0000-0000-000059560000}"/>
    <cellStyle name="요약 21 4 2" xfId="10976" xr:uid="{00000000-0005-0000-0000-00005A560000}"/>
    <cellStyle name="요약 21 4 2 2" xfId="10977" xr:uid="{00000000-0005-0000-0000-00005B560000}"/>
    <cellStyle name="요약 21 4 2 2 2" xfId="36171" xr:uid="{00000000-0005-0000-0000-00005C560000}"/>
    <cellStyle name="요약 21 4 2 3" xfId="10978" xr:uid="{00000000-0005-0000-0000-00005D560000}"/>
    <cellStyle name="요약 21 4 2 3 2" xfId="36172" xr:uid="{00000000-0005-0000-0000-00005E560000}"/>
    <cellStyle name="요약 21 4 2 4" xfId="10979" xr:uid="{00000000-0005-0000-0000-00005F560000}"/>
    <cellStyle name="요약 21 4 2 4 2" xfId="36173" xr:uid="{00000000-0005-0000-0000-000060560000}"/>
    <cellStyle name="요약 21 4 2 5" xfId="10980" xr:uid="{00000000-0005-0000-0000-000061560000}"/>
    <cellStyle name="요약 21 4 2 5 2" xfId="36174" xr:uid="{00000000-0005-0000-0000-000062560000}"/>
    <cellStyle name="요약 21 4 2 6" xfId="36170" xr:uid="{00000000-0005-0000-0000-000063560000}"/>
    <cellStyle name="요약 21 4 3" xfId="10981" xr:uid="{00000000-0005-0000-0000-000064560000}"/>
    <cellStyle name="요약 21 4 3 2" xfId="36175" xr:uid="{00000000-0005-0000-0000-000065560000}"/>
    <cellStyle name="요약 21 4 4" xfId="10982" xr:uid="{00000000-0005-0000-0000-000066560000}"/>
    <cellStyle name="요약 21 4 4 2" xfId="36176" xr:uid="{00000000-0005-0000-0000-000067560000}"/>
    <cellStyle name="요약 21 4 5" xfId="10983" xr:uid="{00000000-0005-0000-0000-000068560000}"/>
    <cellStyle name="요약 21 4 5 2" xfId="36177" xr:uid="{00000000-0005-0000-0000-000069560000}"/>
    <cellStyle name="요약 21 4 6" xfId="10984" xr:uid="{00000000-0005-0000-0000-00006A560000}"/>
    <cellStyle name="요약 21 4 6 2" xfId="36178" xr:uid="{00000000-0005-0000-0000-00006B560000}"/>
    <cellStyle name="요약 21 4 7" xfId="36169" xr:uid="{00000000-0005-0000-0000-00006C560000}"/>
    <cellStyle name="요약 21 5" xfId="10985" xr:uid="{00000000-0005-0000-0000-00006D560000}"/>
    <cellStyle name="요약 21 5 2" xfId="10986" xr:uid="{00000000-0005-0000-0000-00006E560000}"/>
    <cellStyle name="요약 21 5 2 2" xfId="10987" xr:uid="{00000000-0005-0000-0000-00006F560000}"/>
    <cellStyle name="요약 21 5 2 2 2" xfId="36181" xr:uid="{00000000-0005-0000-0000-000070560000}"/>
    <cellStyle name="요약 21 5 2 3" xfId="10988" xr:uid="{00000000-0005-0000-0000-000071560000}"/>
    <cellStyle name="요약 21 5 2 3 2" xfId="36182" xr:uid="{00000000-0005-0000-0000-000072560000}"/>
    <cellStyle name="요약 21 5 2 4" xfId="10989" xr:uid="{00000000-0005-0000-0000-000073560000}"/>
    <cellStyle name="요약 21 5 2 4 2" xfId="36183" xr:uid="{00000000-0005-0000-0000-000074560000}"/>
    <cellStyle name="요약 21 5 2 5" xfId="10990" xr:uid="{00000000-0005-0000-0000-000075560000}"/>
    <cellStyle name="요약 21 5 2 5 2" xfId="36184" xr:uid="{00000000-0005-0000-0000-000076560000}"/>
    <cellStyle name="요약 21 5 2 6" xfId="36180" xr:uid="{00000000-0005-0000-0000-000077560000}"/>
    <cellStyle name="요약 21 5 3" xfId="10991" xr:uid="{00000000-0005-0000-0000-000078560000}"/>
    <cellStyle name="요약 21 5 3 2" xfId="36185" xr:uid="{00000000-0005-0000-0000-000079560000}"/>
    <cellStyle name="요약 21 5 4" xfId="10992" xr:uid="{00000000-0005-0000-0000-00007A560000}"/>
    <cellStyle name="요약 21 5 4 2" xfId="36186" xr:uid="{00000000-0005-0000-0000-00007B560000}"/>
    <cellStyle name="요약 21 5 5" xfId="10993" xr:uid="{00000000-0005-0000-0000-00007C560000}"/>
    <cellStyle name="요약 21 5 5 2" xfId="36187" xr:uid="{00000000-0005-0000-0000-00007D560000}"/>
    <cellStyle name="요약 21 5 6" xfId="10994" xr:uid="{00000000-0005-0000-0000-00007E560000}"/>
    <cellStyle name="요약 21 5 6 2" xfId="36188" xr:uid="{00000000-0005-0000-0000-00007F560000}"/>
    <cellStyle name="요약 21 5 7" xfId="36179" xr:uid="{00000000-0005-0000-0000-000080560000}"/>
    <cellStyle name="요약 21 6" xfId="10995" xr:uid="{00000000-0005-0000-0000-000081560000}"/>
    <cellStyle name="요약 21 6 2" xfId="10996" xr:uid="{00000000-0005-0000-0000-000082560000}"/>
    <cellStyle name="요약 21 6 2 2" xfId="10997" xr:uid="{00000000-0005-0000-0000-000083560000}"/>
    <cellStyle name="요약 21 6 2 2 2" xfId="36191" xr:uid="{00000000-0005-0000-0000-000084560000}"/>
    <cellStyle name="요약 21 6 2 3" xfId="10998" xr:uid="{00000000-0005-0000-0000-000085560000}"/>
    <cellStyle name="요약 21 6 2 3 2" xfId="36192" xr:uid="{00000000-0005-0000-0000-000086560000}"/>
    <cellStyle name="요약 21 6 2 4" xfId="10999" xr:uid="{00000000-0005-0000-0000-000087560000}"/>
    <cellStyle name="요약 21 6 2 4 2" xfId="36193" xr:uid="{00000000-0005-0000-0000-000088560000}"/>
    <cellStyle name="요약 21 6 2 5" xfId="11000" xr:uid="{00000000-0005-0000-0000-000089560000}"/>
    <cellStyle name="요약 21 6 2 5 2" xfId="36194" xr:uid="{00000000-0005-0000-0000-00008A560000}"/>
    <cellStyle name="요약 21 6 2 6" xfId="36190" xr:uid="{00000000-0005-0000-0000-00008B560000}"/>
    <cellStyle name="요약 21 6 3" xfId="11001" xr:uid="{00000000-0005-0000-0000-00008C560000}"/>
    <cellStyle name="요약 21 6 3 2" xfId="36195" xr:uid="{00000000-0005-0000-0000-00008D560000}"/>
    <cellStyle name="요약 21 6 4" xfId="11002" xr:uid="{00000000-0005-0000-0000-00008E560000}"/>
    <cellStyle name="요약 21 6 4 2" xfId="36196" xr:uid="{00000000-0005-0000-0000-00008F560000}"/>
    <cellStyle name="요약 21 6 5" xfId="11003" xr:uid="{00000000-0005-0000-0000-000090560000}"/>
    <cellStyle name="요약 21 6 5 2" xfId="36197" xr:uid="{00000000-0005-0000-0000-000091560000}"/>
    <cellStyle name="요약 21 6 6" xfId="11004" xr:uid="{00000000-0005-0000-0000-000092560000}"/>
    <cellStyle name="요약 21 6 6 2" xfId="36198" xr:uid="{00000000-0005-0000-0000-000093560000}"/>
    <cellStyle name="요약 21 6 7" xfId="36189" xr:uid="{00000000-0005-0000-0000-000094560000}"/>
    <cellStyle name="요약 21 7" xfId="11005" xr:uid="{00000000-0005-0000-0000-000095560000}"/>
    <cellStyle name="요약 21 7 2" xfId="11006" xr:uid="{00000000-0005-0000-0000-000096560000}"/>
    <cellStyle name="요약 21 7 2 2" xfId="11007" xr:uid="{00000000-0005-0000-0000-000097560000}"/>
    <cellStyle name="요약 21 7 2 2 2" xfId="36201" xr:uid="{00000000-0005-0000-0000-000098560000}"/>
    <cellStyle name="요약 21 7 2 3" xfId="11008" xr:uid="{00000000-0005-0000-0000-000099560000}"/>
    <cellStyle name="요약 21 7 2 3 2" xfId="36202" xr:uid="{00000000-0005-0000-0000-00009A560000}"/>
    <cellStyle name="요약 21 7 2 4" xfId="11009" xr:uid="{00000000-0005-0000-0000-00009B560000}"/>
    <cellStyle name="요약 21 7 2 4 2" xfId="36203" xr:uid="{00000000-0005-0000-0000-00009C560000}"/>
    <cellStyle name="요약 21 7 2 5" xfId="11010" xr:uid="{00000000-0005-0000-0000-00009D560000}"/>
    <cellStyle name="요약 21 7 2 5 2" xfId="36204" xr:uid="{00000000-0005-0000-0000-00009E560000}"/>
    <cellStyle name="요약 21 7 2 6" xfId="36200" xr:uid="{00000000-0005-0000-0000-00009F560000}"/>
    <cellStyle name="요약 21 7 3" xfId="11011" xr:uid="{00000000-0005-0000-0000-0000A0560000}"/>
    <cellStyle name="요약 21 7 3 2" xfId="36205" xr:uid="{00000000-0005-0000-0000-0000A1560000}"/>
    <cellStyle name="요약 21 7 4" xfId="11012" xr:uid="{00000000-0005-0000-0000-0000A2560000}"/>
    <cellStyle name="요약 21 7 4 2" xfId="36206" xr:uid="{00000000-0005-0000-0000-0000A3560000}"/>
    <cellStyle name="요약 21 7 5" xfId="11013" xr:uid="{00000000-0005-0000-0000-0000A4560000}"/>
    <cellStyle name="요약 21 7 5 2" xfId="36207" xr:uid="{00000000-0005-0000-0000-0000A5560000}"/>
    <cellStyle name="요약 21 7 6" xfId="11014" xr:uid="{00000000-0005-0000-0000-0000A6560000}"/>
    <cellStyle name="요약 21 7 6 2" xfId="36208" xr:uid="{00000000-0005-0000-0000-0000A7560000}"/>
    <cellStyle name="요약 21 7 7" xfId="36199" xr:uid="{00000000-0005-0000-0000-0000A8560000}"/>
    <cellStyle name="요약 21 8" xfId="11015" xr:uid="{00000000-0005-0000-0000-0000A9560000}"/>
    <cellStyle name="요약 21 8 2" xfId="11016" xr:uid="{00000000-0005-0000-0000-0000AA560000}"/>
    <cellStyle name="요약 21 8 2 2" xfId="11017" xr:uid="{00000000-0005-0000-0000-0000AB560000}"/>
    <cellStyle name="요약 21 8 2 2 2" xfId="36211" xr:uid="{00000000-0005-0000-0000-0000AC560000}"/>
    <cellStyle name="요약 21 8 2 3" xfId="11018" xr:uid="{00000000-0005-0000-0000-0000AD560000}"/>
    <cellStyle name="요약 21 8 2 3 2" xfId="36212" xr:uid="{00000000-0005-0000-0000-0000AE560000}"/>
    <cellStyle name="요약 21 8 2 4" xfId="11019" xr:uid="{00000000-0005-0000-0000-0000AF560000}"/>
    <cellStyle name="요약 21 8 2 4 2" xfId="36213" xr:uid="{00000000-0005-0000-0000-0000B0560000}"/>
    <cellStyle name="요약 21 8 2 5" xfId="11020" xr:uid="{00000000-0005-0000-0000-0000B1560000}"/>
    <cellStyle name="요약 21 8 2 5 2" xfId="36214" xr:uid="{00000000-0005-0000-0000-0000B2560000}"/>
    <cellStyle name="요약 21 8 2 6" xfId="36210" xr:uid="{00000000-0005-0000-0000-0000B3560000}"/>
    <cellStyle name="요약 21 8 3" xfId="11021" xr:uid="{00000000-0005-0000-0000-0000B4560000}"/>
    <cellStyle name="요약 21 8 3 2" xfId="36215" xr:uid="{00000000-0005-0000-0000-0000B5560000}"/>
    <cellStyle name="요약 21 8 4" xfId="11022" xr:uid="{00000000-0005-0000-0000-0000B6560000}"/>
    <cellStyle name="요약 21 8 4 2" xfId="36216" xr:uid="{00000000-0005-0000-0000-0000B7560000}"/>
    <cellStyle name="요약 21 8 5" xfId="11023" xr:uid="{00000000-0005-0000-0000-0000B8560000}"/>
    <cellStyle name="요약 21 8 5 2" xfId="36217" xr:uid="{00000000-0005-0000-0000-0000B9560000}"/>
    <cellStyle name="요약 21 8 6" xfId="11024" xr:uid="{00000000-0005-0000-0000-0000BA560000}"/>
    <cellStyle name="요약 21 8 6 2" xfId="36218" xr:uid="{00000000-0005-0000-0000-0000BB560000}"/>
    <cellStyle name="요약 21 8 7" xfId="36209" xr:uid="{00000000-0005-0000-0000-0000BC560000}"/>
    <cellStyle name="요약 21 9" xfId="11025" xr:uid="{00000000-0005-0000-0000-0000BD560000}"/>
    <cellStyle name="요약 21 9 2" xfId="11026" xr:uid="{00000000-0005-0000-0000-0000BE560000}"/>
    <cellStyle name="요약 21 9 2 2" xfId="36220" xr:uid="{00000000-0005-0000-0000-0000BF560000}"/>
    <cellStyle name="요약 21 9 3" xfId="11027" xr:uid="{00000000-0005-0000-0000-0000C0560000}"/>
    <cellStyle name="요약 21 9 3 2" xfId="36221" xr:uid="{00000000-0005-0000-0000-0000C1560000}"/>
    <cellStyle name="요약 21 9 4" xfId="11028" xr:uid="{00000000-0005-0000-0000-0000C2560000}"/>
    <cellStyle name="요약 21 9 4 2" xfId="36222" xr:uid="{00000000-0005-0000-0000-0000C3560000}"/>
    <cellStyle name="요약 21 9 5" xfId="11029" xr:uid="{00000000-0005-0000-0000-0000C4560000}"/>
    <cellStyle name="요약 21 9 5 2" xfId="36223" xr:uid="{00000000-0005-0000-0000-0000C5560000}"/>
    <cellStyle name="요약 21 9 6" xfId="36219" xr:uid="{00000000-0005-0000-0000-0000C6560000}"/>
    <cellStyle name="요약 22" xfId="11030" xr:uid="{00000000-0005-0000-0000-0000C7560000}"/>
    <cellStyle name="요약 22 10" xfId="11031" xr:uid="{00000000-0005-0000-0000-0000C8560000}"/>
    <cellStyle name="요약 22 10 2" xfId="11032" xr:uid="{00000000-0005-0000-0000-0000C9560000}"/>
    <cellStyle name="요약 22 10 2 2" xfId="36226" xr:uid="{00000000-0005-0000-0000-0000CA560000}"/>
    <cellStyle name="요약 22 10 3" xfId="36225" xr:uid="{00000000-0005-0000-0000-0000CB560000}"/>
    <cellStyle name="요약 22 11" xfId="11033" xr:uid="{00000000-0005-0000-0000-0000CC560000}"/>
    <cellStyle name="요약 22 11 2" xfId="11034" xr:uid="{00000000-0005-0000-0000-0000CD560000}"/>
    <cellStyle name="요약 22 11 2 2" xfId="36228" xr:uid="{00000000-0005-0000-0000-0000CE560000}"/>
    <cellStyle name="요약 22 11 3" xfId="36227" xr:uid="{00000000-0005-0000-0000-0000CF560000}"/>
    <cellStyle name="요약 22 12" xfId="11035" xr:uid="{00000000-0005-0000-0000-0000D0560000}"/>
    <cellStyle name="요약 22 12 2" xfId="11036" xr:uid="{00000000-0005-0000-0000-0000D1560000}"/>
    <cellStyle name="요약 22 12 2 2" xfId="36230" xr:uid="{00000000-0005-0000-0000-0000D2560000}"/>
    <cellStyle name="요약 22 12 3" xfId="36229" xr:uid="{00000000-0005-0000-0000-0000D3560000}"/>
    <cellStyle name="요약 22 13" xfId="11037" xr:uid="{00000000-0005-0000-0000-0000D4560000}"/>
    <cellStyle name="요약 22 13 2" xfId="36231" xr:uid="{00000000-0005-0000-0000-0000D5560000}"/>
    <cellStyle name="요약 22 14" xfId="36224" xr:uid="{00000000-0005-0000-0000-0000D6560000}"/>
    <cellStyle name="요약 22 2" xfId="11038" xr:uid="{00000000-0005-0000-0000-0000D7560000}"/>
    <cellStyle name="요약 22 2 2" xfId="11039" xr:uid="{00000000-0005-0000-0000-0000D8560000}"/>
    <cellStyle name="요약 22 2 2 2" xfId="11040" xr:uid="{00000000-0005-0000-0000-0000D9560000}"/>
    <cellStyle name="요약 22 2 2 2 2" xfId="11041" xr:uid="{00000000-0005-0000-0000-0000DA560000}"/>
    <cellStyle name="요약 22 2 2 2 2 2" xfId="36235" xr:uid="{00000000-0005-0000-0000-0000DB560000}"/>
    <cellStyle name="요약 22 2 2 2 3" xfId="11042" xr:uid="{00000000-0005-0000-0000-0000DC560000}"/>
    <cellStyle name="요약 22 2 2 2 3 2" xfId="36236" xr:uid="{00000000-0005-0000-0000-0000DD560000}"/>
    <cellStyle name="요약 22 2 2 2 4" xfId="11043" xr:uid="{00000000-0005-0000-0000-0000DE560000}"/>
    <cellStyle name="요약 22 2 2 2 4 2" xfId="36237" xr:uid="{00000000-0005-0000-0000-0000DF560000}"/>
    <cellStyle name="요약 22 2 2 2 5" xfId="11044" xr:uid="{00000000-0005-0000-0000-0000E0560000}"/>
    <cellStyle name="요약 22 2 2 2 5 2" xfId="36238" xr:uid="{00000000-0005-0000-0000-0000E1560000}"/>
    <cellStyle name="요약 22 2 2 2 6" xfId="36234" xr:uid="{00000000-0005-0000-0000-0000E2560000}"/>
    <cellStyle name="요약 22 2 2 3" xfId="11045" xr:uid="{00000000-0005-0000-0000-0000E3560000}"/>
    <cellStyle name="요약 22 2 2 3 2" xfId="36239" xr:uid="{00000000-0005-0000-0000-0000E4560000}"/>
    <cellStyle name="요약 22 2 2 4" xfId="11046" xr:uid="{00000000-0005-0000-0000-0000E5560000}"/>
    <cellStyle name="요약 22 2 2 4 2" xfId="36240" xr:uid="{00000000-0005-0000-0000-0000E6560000}"/>
    <cellStyle name="요약 22 2 2 5" xfId="11047" xr:uid="{00000000-0005-0000-0000-0000E7560000}"/>
    <cellStyle name="요약 22 2 2 5 2" xfId="36241" xr:uid="{00000000-0005-0000-0000-0000E8560000}"/>
    <cellStyle name="요약 22 2 2 6" xfId="11048" xr:uid="{00000000-0005-0000-0000-0000E9560000}"/>
    <cellStyle name="요약 22 2 2 6 2" xfId="36242" xr:uid="{00000000-0005-0000-0000-0000EA560000}"/>
    <cellStyle name="요약 22 2 2 7" xfId="36233" xr:uid="{00000000-0005-0000-0000-0000EB560000}"/>
    <cellStyle name="요약 22 2 3" xfId="11049" xr:uid="{00000000-0005-0000-0000-0000EC560000}"/>
    <cellStyle name="요약 22 2 3 2" xfId="11050" xr:uid="{00000000-0005-0000-0000-0000ED560000}"/>
    <cellStyle name="요약 22 2 3 2 2" xfId="36244" xr:uid="{00000000-0005-0000-0000-0000EE560000}"/>
    <cellStyle name="요약 22 2 3 3" xfId="11051" xr:uid="{00000000-0005-0000-0000-0000EF560000}"/>
    <cellStyle name="요약 22 2 3 3 2" xfId="36245" xr:uid="{00000000-0005-0000-0000-0000F0560000}"/>
    <cellStyle name="요약 22 2 3 4" xfId="11052" xr:uid="{00000000-0005-0000-0000-0000F1560000}"/>
    <cellStyle name="요약 22 2 3 4 2" xfId="36246" xr:uid="{00000000-0005-0000-0000-0000F2560000}"/>
    <cellStyle name="요약 22 2 3 5" xfId="11053" xr:uid="{00000000-0005-0000-0000-0000F3560000}"/>
    <cellStyle name="요약 22 2 3 5 2" xfId="36247" xr:uid="{00000000-0005-0000-0000-0000F4560000}"/>
    <cellStyle name="요약 22 2 3 6" xfId="36243" xr:uid="{00000000-0005-0000-0000-0000F5560000}"/>
    <cellStyle name="요약 22 2 4" xfId="11054" xr:uid="{00000000-0005-0000-0000-0000F6560000}"/>
    <cellStyle name="요약 22 2 4 2" xfId="11055" xr:uid="{00000000-0005-0000-0000-0000F7560000}"/>
    <cellStyle name="요약 22 2 4 2 2" xfId="36249" xr:uid="{00000000-0005-0000-0000-0000F8560000}"/>
    <cellStyle name="요약 22 2 4 3" xfId="36248" xr:uid="{00000000-0005-0000-0000-0000F9560000}"/>
    <cellStyle name="요약 22 2 5" xfId="11056" xr:uid="{00000000-0005-0000-0000-0000FA560000}"/>
    <cellStyle name="요약 22 2 5 2" xfId="11057" xr:uid="{00000000-0005-0000-0000-0000FB560000}"/>
    <cellStyle name="요약 22 2 5 2 2" xfId="36251" xr:uid="{00000000-0005-0000-0000-0000FC560000}"/>
    <cellStyle name="요약 22 2 5 3" xfId="36250" xr:uid="{00000000-0005-0000-0000-0000FD560000}"/>
    <cellStyle name="요약 22 2 6" xfId="11058" xr:uid="{00000000-0005-0000-0000-0000FE560000}"/>
    <cellStyle name="요약 22 2 6 2" xfId="11059" xr:uid="{00000000-0005-0000-0000-0000FF560000}"/>
    <cellStyle name="요약 22 2 6 2 2" xfId="36253" xr:uid="{00000000-0005-0000-0000-000000570000}"/>
    <cellStyle name="요약 22 2 6 3" xfId="36252" xr:uid="{00000000-0005-0000-0000-000001570000}"/>
    <cellStyle name="요약 22 2 7" xfId="11060" xr:uid="{00000000-0005-0000-0000-000002570000}"/>
    <cellStyle name="요약 22 2 7 2" xfId="36254" xr:uid="{00000000-0005-0000-0000-000003570000}"/>
    <cellStyle name="요약 22 2 8" xfId="36232" xr:uid="{00000000-0005-0000-0000-000004570000}"/>
    <cellStyle name="요약 22 3" xfId="11061" xr:uid="{00000000-0005-0000-0000-000005570000}"/>
    <cellStyle name="요약 22 3 2" xfId="11062" xr:uid="{00000000-0005-0000-0000-000006570000}"/>
    <cellStyle name="요약 22 3 2 2" xfId="11063" xr:uid="{00000000-0005-0000-0000-000007570000}"/>
    <cellStyle name="요약 22 3 2 2 2" xfId="11064" xr:uid="{00000000-0005-0000-0000-000008570000}"/>
    <cellStyle name="요약 22 3 2 2 2 2" xfId="36258" xr:uid="{00000000-0005-0000-0000-000009570000}"/>
    <cellStyle name="요약 22 3 2 2 3" xfId="11065" xr:uid="{00000000-0005-0000-0000-00000A570000}"/>
    <cellStyle name="요약 22 3 2 2 3 2" xfId="36259" xr:uid="{00000000-0005-0000-0000-00000B570000}"/>
    <cellStyle name="요약 22 3 2 2 4" xfId="11066" xr:uid="{00000000-0005-0000-0000-00000C570000}"/>
    <cellStyle name="요약 22 3 2 2 4 2" xfId="36260" xr:uid="{00000000-0005-0000-0000-00000D570000}"/>
    <cellStyle name="요약 22 3 2 2 5" xfId="11067" xr:uid="{00000000-0005-0000-0000-00000E570000}"/>
    <cellStyle name="요약 22 3 2 2 5 2" xfId="36261" xr:uid="{00000000-0005-0000-0000-00000F570000}"/>
    <cellStyle name="요약 22 3 2 2 6" xfId="36257" xr:uid="{00000000-0005-0000-0000-000010570000}"/>
    <cellStyle name="요약 22 3 2 3" xfId="11068" xr:uid="{00000000-0005-0000-0000-000011570000}"/>
    <cellStyle name="요약 22 3 2 3 2" xfId="36262" xr:uid="{00000000-0005-0000-0000-000012570000}"/>
    <cellStyle name="요약 22 3 2 4" xfId="11069" xr:uid="{00000000-0005-0000-0000-000013570000}"/>
    <cellStyle name="요약 22 3 2 4 2" xfId="36263" xr:uid="{00000000-0005-0000-0000-000014570000}"/>
    <cellStyle name="요약 22 3 2 5" xfId="11070" xr:uid="{00000000-0005-0000-0000-000015570000}"/>
    <cellStyle name="요약 22 3 2 5 2" xfId="36264" xr:uid="{00000000-0005-0000-0000-000016570000}"/>
    <cellStyle name="요약 22 3 2 6" xfId="11071" xr:uid="{00000000-0005-0000-0000-000017570000}"/>
    <cellStyle name="요약 22 3 2 6 2" xfId="36265" xr:uid="{00000000-0005-0000-0000-000018570000}"/>
    <cellStyle name="요약 22 3 2 7" xfId="36256" xr:uid="{00000000-0005-0000-0000-000019570000}"/>
    <cellStyle name="요약 22 3 3" xfId="11072" xr:uid="{00000000-0005-0000-0000-00001A570000}"/>
    <cellStyle name="요약 22 3 3 2" xfId="11073" xr:uid="{00000000-0005-0000-0000-00001B570000}"/>
    <cellStyle name="요약 22 3 3 2 2" xfId="36267" xr:uid="{00000000-0005-0000-0000-00001C570000}"/>
    <cellStyle name="요약 22 3 3 3" xfId="11074" xr:uid="{00000000-0005-0000-0000-00001D570000}"/>
    <cellStyle name="요약 22 3 3 3 2" xfId="36268" xr:uid="{00000000-0005-0000-0000-00001E570000}"/>
    <cellStyle name="요약 22 3 3 4" xfId="11075" xr:uid="{00000000-0005-0000-0000-00001F570000}"/>
    <cellStyle name="요약 22 3 3 4 2" xfId="36269" xr:uid="{00000000-0005-0000-0000-000020570000}"/>
    <cellStyle name="요약 22 3 3 5" xfId="11076" xr:uid="{00000000-0005-0000-0000-000021570000}"/>
    <cellStyle name="요약 22 3 3 5 2" xfId="36270" xr:uid="{00000000-0005-0000-0000-000022570000}"/>
    <cellStyle name="요약 22 3 3 6" xfId="36266" xr:uid="{00000000-0005-0000-0000-000023570000}"/>
    <cellStyle name="요약 22 3 4" xfId="11077" xr:uid="{00000000-0005-0000-0000-000024570000}"/>
    <cellStyle name="요약 22 3 4 2" xfId="11078" xr:uid="{00000000-0005-0000-0000-000025570000}"/>
    <cellStyle name="요약 22 3 4 2 2" xfId="36272" xr:uid="{00000000-0005-0000-0000-000026570000}"/>
    <cellStyle name="요약 22 3 4 3" xfId="36271" xr:uid="{00000000-0005-0000-0000-000027570000}"/>
    <cellStyle name="요약 22 3 5" xfId="11079" xr:uid="{00000000-0005-0000-0000-000028570000}"/>
    <cellStyle name="요약 22 3 5 2" xfId="11080" xr:uid="{00000000-0005-0000-0000-000029570000}"/>
    <cellStyle name="요약 22 3 5 2 2" xfId="36274" xr:uid="{00000000-0005-0000-0000-00002A570000}"/>
    <cellStyle name="요약 22 3 5 3" xfId="36273" xr:uid="{00000000-0005-0000-0000-00002B570000}"/>
    <cellStyle name="요약 22 3 6" xfId="11081" xr:uid="{00000000-0005-0000-0000-00002C570000}"/>
    <cellStyle name="요약 22 3 6 2" xfId="11082" xr:uid="{00000000-0005-0000-0000-00002D570000}"/>
    <cellStyle name="요약 22 3 6 2 2" xfId="36276" xr:uid="{00000000-0005-0000-0000-00002E570000}"/>
    <cellStyle name="요약 22 3 6 3" xfId="36275" xr:uid="{00000000-0005-0000-0000-00002F570000}"/>
    <cellStyle name="요약 22 3 7" xfId="11083" xr:uid="{00000000-0005-0000-0000-000030570000}"/>
    <cellStyle name="요약 22 3 7 2" xfId="36277" xr:uid="{00000000-0005-0000-0000-000031570000}"/>
    <cellStyle name="요약 22 3 8" xfId="36255" xr:uid="{00000000-0005-0000-0000-000032570000}"/>
    <cellStyle name="요약 22 4" xfId="11084" xr:uid="{00000000-0005-0000-0000-000033570000}"/>
    <cellStyle name="요약 22 4 2" xfId="11085" xr:uid="{00000000-0005-0000-0000-000034570000}"/>
    <cellStyle name="요약 22 4 2 2" xfId="11086" xr:uid="{00000000-0005-0000-0000-000035570000}"/>
    <cellStyle name="요약 22 4 2 2 2" xfId="36280" xr:uid="{00000000-0005-0000-0000-000036570000}"/>
    <cellStyle name="요약 22 4 2 3" xfId="11087" xr:uid="{00000000-0005-0000-0000-000037570000}"/>
    <cellStyle name="요약 22 4 2 3 2" xfId="36281" xr:uid="{00000000-0005-0000-0000-000038570000}"/>
    <cellStyle name="요약 22 4 2 4" xfId="11088" xr:uid="{00000000-0005-0000-0000-000039570000}"/>
    <cellStyle name="요약 22 4 2 4 2" xfId="36282" xr:uid="{00000000-0005-0000-0000-00003A570000}"/>
    <cellStyle name="요약 22 4 2 5" xfId="11089" xr:uid="{00000000-0005-0000-0000-00003B570000}"/>
    <cellStyle name="요약 22 4 2 5 2" xfId="36283" xr:uid="{00000000-0005-0000-0000-00003C570000}"/>
    <cellStyle name="요약 22 4 2 6" xfId="36279" xr:uid="{00000000-0005-0000-0000-00003D570000}"/>
    <cellStyle name="요약 22 4 3" xfId="11090" xr:uid="{00000000-0005-0000-0000-00003E570000}"/>
    <cellStyle name="요약 22 4 3 2" xfId="36284" xr:uid="{00000000-0005-0000-0000-00003F570000}"/>
    <cellStyle name="요약 22 4 4" xfId="11091" xr:uid="{00000000-0005-0000-0000-000040570000}"/>
    <cellStyle name="요약 22 4 4 2" xfId="36285" xr:uid="{00000000-0005-0000-0000-000041570000}"/>
    <cellStyle name="요약 22 4 5" xfId="11092" xr:uid="{00000000-0005-0000-0000-000042570000}"/>
    <cellStyle name="요약 22 4 5 2" xfId="36286" xr:uid="{00000000-0005-0000-0000-000043570000}"/>
    <cellStyle name="요약 22 4 6" xfId="11093" xr:uid="{00000000-0005-0000-0000-000044570000}"/>
    <cellStyle name="요약 22 4 6 2" xfId="36287" xr:uid="{00000000-0005-0000-0000-000045570000}"/>
    <cellStyle name="요약 22 4 7" xfId="36278" xr:uid="{00000000-0005-0000-0000-000046570000}"/>
    <cellStyle name="요약 22 5" xfId="11094" xr:uid="{00000000-0005-0000-0000-000047570000}"/>
    <cellStyle name="요약 22 5 2" xfId="11095" xr:uid="{00000000-0005-0000-0000-000048570000}"/>
    <cellStyle name="요약 22 5 2 2" xfId="11096" xr:uid="{00000000-0005-0000-0000-000049570000}"/>
    <cellStyle name="요약 22 5 2 2 2" xfId="36290" xr:uid="{00000000-0005-0000-0000-00004A570000}"/>
    <cellStyle name="요약 22 5 2 3" xfId="11097" xr:uid="{00000000-0005-0000-0000-00004B570000}"/>
    <cellStyle name="요약 22 5 2 3 2" xfId="36291" xr:uid="{00000000-0005-0000-0000-00004C570000}"/>
    <cellStyle name="요약 22 5 2 4" xfId="11098" xr:uid="{00000000-0005-0000-0000-00004D570000}"/>
    <cellStyle name="요약 22 5 2 4 2" xfId="36292" xr:uid="{00000000-0005-0000-0000-00004E570000}"/>
    <cellStyle name="요약 22 5 2 5" xfId="11099" xr:uid="{00000000-0005-0000-0000-00004F570000}"/>
    <cellStyle name="요약 22 5 2 5 2" xfId="36293" xr:uid="{00000000-0005-0000-0000-000050570000}"/>
    <cellStyle name="요약 22 5 2 6" xfId="36289" xr:uid="{00000000-0005-0000-0000-000051570000}"/>
    <cellStyle name="요약 22 5 3" xfId="11100" xr:uid="{00000000-0005-0000-0000-000052570000}"/>
    <cellStyle name="요약 22 5 3 2" xfId="36294" xr:uid="{00000000-0005-0000-0000-000053570000}"/>
    <cellStyle name="요약 22 5 4" xfId="11101" xr:uid="{00000000-0005-0000-0000-000054570000}"/>
    <cellStyle name="요약 22 5 4 2" xfId="36295" xr:uid="{00000000-0005-0000-0000-000055570000}"/>
    <cellStyle name="요약 22 5 5" xfId="11102" xr:uid="{00000000-0005-0000-0000-000056570000}"/>
    <cellStyle name="요약 22 5 5 2" xfId="36296" xr:uid="{00000000-0005-0000-0000-000057570000}"/>
    <cellStyle name="요약 22 5 6" xfId="11103" xr:uid="{00000000-0005-0000-0000-000058570000}"/>
    <cellStyle name="요약 22 5 6 2" xfId="36297" xr:uid="{00000000-0005-0000-0000-000059570000}"/>
    <cellStyle name="요약 22 5 7" xfId="36288" xr:uid="{00000000-0005-0000-0000-00005A570000}"/>
    <cellStyle name="요약 22 6" xfId="11104" xr:uid="{00000000-0005-0000-0000-00005B570000}"/>
    <cellStyle name="요약 22 6 2" xfId="11105" xr:uid="{00000000-0005-0000-0000-00005C570000}"/>
    <cellStyle name="요약 22 6 2 2" xfId="11106" xr:uid="{00000000-0005-0000-0000-00005D570000}"/>
    <cellStyle name="요약 22 6 2 2 2" xfId="36300" xr:uid="{00000000-0005-0000-0000-00005E570000}"/>
    <cellStyle name="요약 22 6 2 3" xfId="11107" xr:uid="{00000000-0005-0000-0000-00005F570000}"/>
    <cellStyle name="요약 22 6 2 3 2" xfId="36301" xr:uid="{00000000-0005-0000-0000-000060570000}"/>
    <cellStyle name="요약 22 6 2 4" xfId="11108" xr:uid="{00000000-0005-0000-0000-000061570000}"/>
    <cellStyle name="요약 22 6 2 4 2" xfId="36302" xr:uid="{00000000-0005-0000-0000-000062570000}"/>
    <cellStyle name="요약 22 6 2 5" xfId="11109" xr:uid="{00000000-0005-0000-0000-000063570000}"/>
    <cellStyle name="요약 22 6 2 5 2" xfId="36303" xr:uid="{00000000-0005-0000-0000-000064570000}"/>
    <cellStyle name="요약 22 6 2 6" xfId="36299" xr:uid="{00000000-0005-0000-0000-000065570000}"/>
    <cellStyle name="요약 22 6 3" xfId="11110" xr:uid="{00000000-0005-0000-0000-000066570000}"/>
    <cellStyle name="요약 22 6 3 2" xfId="36304" xr:uid="{00000000-0005-0000-0000-000067570000}"/>
    <cellStyle name="요약 22 6 4" xfId="11111" xr:uid="{00000000-0005-0000-0000-000068570000}"/>
    <cellStyle name="요약 22 6 4 2" xfId="36305" xr:uid="{00000000-0005-0000-0000-000069570000}"/>
    <cellStyle name="요약 22 6 5" xfId="11112" xr:uid="{00000000-0005-0000-0000-00006A570000}"/>
    <cellStyle name="요약 22 6 5 2" xfId="36306" xr:uid="{00000000-0005-0000-0000-00006B570000}"/>
    <cellStyle name="요약 22 6 6" xfId="11113" xr:uid="{00000000-0005-0000-0000-00006C570000}"/>
    <cellStyle name="요약 22 6 6 2" xfId="36307" xr:uid="{00000000-0005-0000-0000-00006D570000}"/>
    <cellStyle name="요약 22 6 7" xfId="36298" xr:uid="{00000000-0005-0000-0000-00006E570000}"/>
    <cellStyle name="요약 22 7" xfId="11114" xr:uid="{00000000-0005-0000-0000-00006F570000}"/>
    <cellStyle name="요약 22 7 2" xfId="11115" xr:uid="{00000000-0005-0000-0000-000070570000}"/>
    <cellStyle name="요약 22 7 2 2" xfId="11116" xr:uid="{00000000-0005-0000-0000-000071570000}"/>
    <cellStyle name="요약 22 7 2 2 2" xfId="36310" xr:uid="{00000000-0005-0000-0000-000072570000}"/>
    <cellStyle name="요약 22 7 2 3" xfId="11117" xr:uid="{00000000-0005-0000-0000-000073570000}"/>
    <cellStyle name="요약 22 7 2 3 2" xfId="36311" xr:uid="{00000000-0005-0000-0000-000074570000}"/>
    <cellStyle name="요약 22 7 2 4" xfId="11118" xr:uid="{00000000-0005-0000-0000-000075570000}"/>
    <cellStyle name="요약 22 7 2 4 2" xfId="36312" xr:uid="{00000000-0005-0000-0000-000076570000}"/>
    <cellStyle name="요약 22 7 2 5" xfId="11119" xr:uid="{00000000-0005-0000-0000-000077570000}"/>
    <cellStyle name="요약 22 7 2 5 2" xfId="36313" xr:uid="{00000000-0005-0000-0000-000078570000}"/>
    <cellStyle name="요약 22 7 2 6" xfId="36309" xr:uid="{00000000-0005-0000-0000-000079570000}"/>
    <cellStyle name="요약 22 7 3" xfId="11120" xr:uid="{00000000-0005-0000-0000-00007A570000}"/>
    <cellStyle name="요약 22 7 3 2" xfId="36314" xr:uid="{00000000-0005-0000-0000-00007B570000}"/>
    <cellStyle name="요약 22 7 4" xfId="11121" xr:uid="{00000000-0005-0000-0000-00007C570000}"/>
    <cellStyle name="요약 22 7 4 2" xfId="36315" xr:uid="{00000000-0005-0000-0000-00007D570000}"/>
    <cellStyle name="요약 22 7 5" xfId="11122" xr:uid="{00000000-0005-0000-0000-00007E570000}"/>
    <cellStyle name="요약 22 7 5 2" xfId="36316" xr:uid="{00000000-0005-0000-0000-00007F570000}"/>
    <cellStyle name="요약 22 7 6" xfId="11123" xr:uid="{00000000-0005-0000-0000-000080570000}"/>
    <cellStyle name="요약 22 7 6 2" xfId="36317" xr:uid="{00000000-0005-0000-0000-000081570000}"/>
    <cellStyle name="요약 22 7 7" xfId="36308" xr:uid="{00000000-0005-0000-0000-000082570000}"/>
    <cellStyle name="요약 22 8" xfId="11124" xr:uid="{00000000-0005-0000-0000-000083570000}"/>
    <cellStyle name="요약 22 8 2" xfId="11125" xr:uid="{00000000-0005-0000-0000-000084570000}"/>
    <cellStyle name="요약 22 8 2 2" xfId="11126" xr:uid="{00000000-0005-0000-0000-000085570000}"/>
    <cellStyle name="요약 22 8 2 2 2" xfId="36320" xr:uid="{00000000-0005-0000-0000-000086570000}"/>
    <cellStyle name="요약 22 8 2 3" xfId="11127" xr:uid="{00000000-0005-0000-0000-000087570000}"/>
    <cellStyle name="요약 22 8 2 3 2" xfId="36321" xr:uid="{00000000-0005-0000-0000-000088570000}"/>
    <cellStyle name="요약 22 8 2 4" xfId="11128" xr:uid="{00000000-0005-0000-0000-000089570000}"/>
    <cellStyle name="요약 22 8 2 4 2" xfId="36322" xr:uid="{00000000-0005-0000-0000-00008A570000}"/>
    <cellStyle name="요약 22 8 2 5" xfId="11129" xr:uid="{00000000-0005-0000-0000-00008B570000}"/>
    <cellStyle name="요약 22 8 2 5 2" xfId="36323" xr:uid="{00000000-0005-0000-0000-00008C570000}"/>
    <cellStyle name="요약 22 8 2 6" xfId="36319" xr:uid="{00000000-0005-0000-0000-00008D570000}"/>
    <cellStyle name="요약 22 8 3" xfId="11130" xr:uid="{00000000-0005-0000-0000-00008E570000}"/>
    <cellStyle name="요약 22 8 3 2" xfId="36324" xr:uid="{00000000-0005-0000-0000-00008F570000}"/>
    <cellStyle name="요약 22 8 4" xfId="11131" xr:uid="{00000000-0005-0000-0000-000090570000}"/>
    <cellStyle name="요약 22 8 4 2" xfId="36325" xr:uid="{00000000-0005-0000-0000-000091570000}"/>
    <cellStyle name="요약 22 8 5" xfId="11132" xr:uid="{00000000-0005-0000-0000-000092570000}"/>
    <cellStyle name="요약 22 8 5 2" xfId="36326" xr:uid="{00000000-0005-0000-0000-000093570000}"/>
    <cellStyle name="요약 22 8 6" xfId="11133" xr:uid="{00000000-0005-0000-0000-000094570000}"/>
    <cellStyle name="요약 22 8 6 2" xfId="36327" xr:uid="{00000000-0005-0000-0000-000095570000}"/>
    <cellStyle name="요약 22 8 7" xfId="36318" xr:uid="{00000000-0005-0000-0000-000096570000}"/>
    <cellStyle name="요약 22 9" xfId="11134" xr:uid="{00000000-0005-0000-0000-000097570000}"/>
    <cellStyle name="요약 22 9 2" xfId="11135" xr:uid="{00000000-0005-0000-0000-000098570000}"/>
    <cellStyle name="요약 22 9 2 2" xfId="36329" xr:uid="{00000000-0005-0000-0000-000099570000}"/>
    <cellStyle name="요약 22 9 3" xfId="11136" xr:uid="{00000000-0005-0000-0000-00009A570000}"/>
    <cellStyle name="요약 22 9 3 2" xfId="36330" xr:uid="{00000000-0005-0000-0000-00009B570000}"/>
    <cellStyle name="요약 22 9 4" xfId="11137" xr:uid="{00000000-0005-0000-0000-00009C570000}"/>
    <cellStyle name="요약 22 9 4 2" xfId="36331" xr:uid="{00000000-0005-0000-0000-00009D570000}"/>
    <cellStyle name="요약 22 9 5" xfId="11138" xr:uid="{00000000-0005-0000-0000-00009E570000}"/>
    <cellStyle name="요약 22 9 5 2" xfId="36332" xr:uid="{00000000-0005-0000-0000-00009F570000}"/>
    <cellStyle name="요약 22 9 6" xfId="36328" xr:uid="{00000000-0005-0000-0000-0000A0570000}"/>
    <cellStyle name="요약 23" xfId="11139" xr:uid="{00000000-0005-0000-0000-0000A1570000}"/>
    <cellStyle name="요약 23 10" xfId="11140" xr:uid="{00000000-0005-0000-0000-0000A2570000}"/>
    <cellStyle name="요약 23 10 2" xfId="11141" xr:uid="{00000000-0005-0000-0000-0000A3570000}"/>
    <cellStyle name="요약 23 10 2 2" xfId="36335" xr:uid="{00000000-0005-0000-0000-0000A4570000}"/>
    <cellStyle name="요약 23 10 3" xfId="36334" xr:uid="{00000000-0005-0000-0000-0000A5570000}"/>
    <cellStyle name="요약 23 11" xfId="11142" xr:uid="{00000000-0005-0000-0000-0000A6570000}"/>
    <cellStyle name="요약 23 11 2" xfId="11143" xr:uid="{00000000-0005-0000-0000-0000A7570000}"/>
    <cellStyle name="요약 23 11 2 2" xfId="36337" xr:uid="{00000000-0005-0000-0000-0000A8570000}"/>
    <cellStyle name="요약 23 11 3" xfId="36336" xr:uid="{00000000-0005-0000-0000-0000A9570000}"/>
    <cellStyle name="요약 23 12" xfId="11144" xr:uid="{00000000-0005-0000-0000-0000AA570000}"/>
    <cellStyle name="요약 23 12 2" xfId="11145" xr:uid="{00000000-0005-0000-0000-0000AB570000}"/>
    <cellStyle name="요약 23 12 2 2" xfId="36339" xr:uid="{00000000-0005-0000-0000-0000AC570000}"/>
    <cellStyle name="요약 23 12 3" xfId="36338" xr:uid="{00000000-0005-0000-0000-0000AD570000}"/>
    <cellStyle name="요약 23 13" xfId="11146" xr:uid="{00000000-0005-0000-0000-0000AE570000}"/>
    <cellStyle name="요약 23 13 2" xfId="36340" xr:uid="{00000000-0005-0000-0000-0000AF570000}"/>
    <cellStyle name="요약 23 14" xfId="36333" xr:uid="{00000000-0005-0000-0000-0000B0570000}"/>
    <cellStyle name="요약 23 2" xfId="11147" xr:uid="{00000000-0005-0000-0000-0000B1570000}"/>
    <cellStyle name="요약 23 2 2" xfId="11148" xr:uid="{00000000-0005-0000-0000-0000B2570000}"/>
    <cellStyle name="요약 23 2 2 2" xfId="11149" xr:uid="{00000000-0005-0000-0000-0000B3570000}"/>
    <cellStyle name="요약 23 2 2 2 2" xfId="11150" xr:uid="{00000000-0005-0000-0000-0000B4570000}"/>
    <cellStyle name="요약 23 2 2 2 2 2" xfId="36344" xr:uid="{00000000-0005-0000-0000-0000B5570000}"/>
    <cellStyle name="요약 23 2 2 2 3" xfId="11151" xr:uid="{00000000-0005-0000-0000-0000B6570000}"/>
    <cellStyle name="요약 23 2 2 2 3 2" xfId="36345" xr:uid="{00000000-0005-0000-0000-0000B7570000}"/>
    <cellStyle name="요약 23 2 2 2 4" xfId="11152" xr:uid="{00000000-0005-0000-0000-0000B8570000}"/>
    <cellStyle name="요약 23 2 2 2 4 2" xfId="36346" xr:uid="{00000000-0005-0000-0000-0000B9570000}"/>
    <cellStyle name="요약 23 2 2 2 5" xfId="11153" xr:uid="{00000000-0005-0000-0000-0000BA570000}"/>
    <cellStyle name="요약 23 2 2 2 5 2" xfId="36347" xr:uid="{00000000-0005-0000-0000-0000BB570000}"/>
    <cellStyle name="요약 23 2 2 2 6" xfId="36343" xr:uid="{00000000-0005-0000-0000-0000BC570000}"/>
    <cellStyle name="요약 23 2 2 3" xfId="11154" xr:uid="{00000000-0005-0000-0000-0000BD570000}"/>
    <cellStyle name="요약 23 2 2 3 2" xfId="36348" xr:uid="{00000000-0005-0000-0000-0000BE570000}"/>
    <cellStyle name="요약 23 2 2 4" xfId="11155" xr:uid="{00000000-0005-0000-0000-0000BF570000}"/>
    <cellStyle name="요약 23 2 2 4 2" xfId="36349" xr:uid="{00000000-0005-0000-0000-0000C0570000}"/>
    <cellStyle name="요약 23 2 2 5" xfId="11156" xr:uid="{00000000-0005-0000-0000-0000C1570000}"/>
    <cellStyle name="요약 23 2 2 5 2" xfId="36350" xr:uid="{00000000-0005-0000-0000-0000C2570000}"/>
    <cellStyle name="요약 23 2 2 6" xfId="11157" xr:uid="{00000000-0005-0000-0000-0000C3570000}"/>
    <cellStyle name="요약 23 2 2 6 2" xfId="36351" xr:uid="{00000000-0005-0000-0000-0000C4570000}"/>
    <cellStyle name="요약 23 2 2 7" xfId="36342" xr:uid="{00000000-0005-0000-0000-0000C5570000}"/>
    <cellStyle name="요약 23 2 3" xfId="11158" xr:uid="{00000000-0005-0000-0000-0000C6570000}"/>
    <cellStyle name="요약 23 2 3 2" xfId="11159" xr:uid="{00000000-0005-0000-0000-0000C7570000}"/>
    <cellStyle name="요약 23 2 3 2 2" xfId="36353" xr:uid="{00000000-0005-0000-0000-0000C8570000}"/>
    <cellStyle name="요약 23 2 3 3" xfId="11160" xr:uid="{00000000-0005-0000-0000-0000C9570000}"/>
    <cellStyle name="요약 23 2 3 3 2" xfId="36354" xr:uid="{00000000-0005-0000-0000-0000CA570000}"/>
    <cellStyle name="요약 23 2 3 4" xfId="11161" xr:uid="{00000000-0005-0000-0000-0000CB570000}"/>
    <cellStyle name="요약 23 2 3 4 2" xfId="36355" xr:uid="{00000000-0005-0000-0000-0000CC570000}"/>
    <cellStyle name="요약 23 2 3 5" xfId="11162" xr:uid="{00000000-0005-0000-0000-0000CD570000}"/>
    <cellStyle name="요약 23 2 3 5 2" xfId="36356" xr:uid="{00000000-0005-0000-0000-0000CE570000}"/>
    <cellStyle name="요약 23 2 3 6" xfId="36352" xr:uid="{00000000-0005-0000-0000-0000CF570000}"/>
    <cellStyle name="요약 23 2 4" xfId="11163" xr:uid="{00000000-0005-0000-0000-0000D0570000}"/>
    <cellStyle name="요약 23 2 4 2" xfId="11164" xr:uid="{00000000-0005-0000-0000-0000D1570000}"/>
    <cellStyle name="요약 23 2 4 2 2" xfId="36358" xr:uid="{00000000-0005-0000-0000-0000D2570000}"/>
    <cellStyle name="요약 23 2 4 3" xfId="36357" xr:uid="{00000000-0005-0000-0000-0000D3570000}"/>
    <cellStyle name="요약 23 2 5" xfId="11165" xr:uid="{00000000-0005-0000-0000-0000D4570000}"/>
    <cellStyle name="요약 23 2 5 2" xfId="11166" xr:uid="{00000000-0005-0000-0000-0000D5570000}"/>
    <cellStyle name="요약 23 2 5 2 2" xfId="36360" xr:uid="{00000000-0005-0000-0000-0000D6570000}"/>
    <cellStyle name="요약 23 2 5 3" xfId="36359" xr:uid="{00000000-0005-0000-0000-0000D7570000}"/>
    <cellStyle name="요약 23 2 6" xfId="11167" xr:uid="{00000000-0005-0000-0000-0000D8570000}"/>
    <cellStyle name="요약 23 2 6 2" xfId="11168" xr:uid="{00000000-0005-0000-0000-0000D9570000}"/>
    <cellStyle name="요약 23 2 6 2 2" xfId="36362" xr:uid="{00000000-0005-0000-0000-0000DA570000}"/>
    <cellStyle name="요약 23 2 6 3" xfId="36361" xr:uid="{00000000-0005-0000-0000-0000DB570000}"/>
    <cellStyle name="요약 23 2 7" xfId="11169" xr:uid="{00000000-0005-0000-0000-0000DC570000}"/>
    <cellStyle name="요약 23 2 7 2" xfId="36363" xr:uid="{00000000-0005-0000-0000-0000DD570000}"/>
    <cellStyle name="요약 23 2 8" xfId="36341" xr:uid="{00000000-0005-0000-0000-0000DE570000}"/>
    <cellStyle name="요약 23 3" xfId="11170" xr:uid="{00000000-0005-0000-0000-0000DF570000}"/>
    <cellStyle name="요약 23 3 2" xfId="11171" xr:uid="{00000000-0005-0000-0000-0000E0570000}"/>
    <cellStyle name="요약 23 3 2 2" xfId="11172" xr:uid="{00000000-0005-0000-0000-0000E1570000}"/>
    <cellStyle name="요약 23 3 2 2 2" xfId="11173" xr:uid="{00000000-0005-0000-0000-0000E2570000}"/>
    <cellStyle name="요약 23 3 2 2 2 2" xfId="36367" xr:uid="{00000000-0005-0000-0000-0000E3570000}"/>
    <cellStyle name="요약 23 3 2 2 3" xfId="11174" xr:uid="{00000000-0005-0000-0000-0000E4570000}"/>
    <cellStyle name="요약 23 3 2 2 3 2" xfId="36368" xr:uid="{00000000-0005-0000-0000-0000E5570000}"/>
    <cellStyle name="요약 23 3 2 2 4" xfId="11175" xr:uid="{00000000-0005-0000-0000-0000E6570000}"/>
    <cellStyle name="요약 23 3 2 2 4 2" xfId="36369" xr:uid="{00000000-0005-0000-0000-0000E7570000}"/>
    <cellStyle name="요약 23 3 2 2 5" xfId="11176" xr:uid="{00000000-0005-0000-0000-0000E8570000}"/>
    <cellStyle name="요약 23 3 2 2 5 2" xfId="36370" xr:uid="{00000000-0005-0000-0000-0000E9570000}"/>
    <cellStyle name="요약 23 3 2 2 6" xfId="36366" xr:uid="{00000000-0005-0000-0000-0000EA570000}"/>
    <cellStyle name="요약 23 3 2 3" xfId="11177" xr:uid="{00000000-0005-0000-0000-0000EB570000}"/>
    <cellStyle name="요약 23 3 2 3 2" xfId="36371" xr:uid="{00000000-0005-0000-0000-0000EC570000}"/>
    <cellStyle name="요약 23 3 2 4" xfId="11178" xr:uid="{00000000-0005-0000-0000-0000ED570000}"/>
    <cellStyle name="요약 23 3 2 4 2" xfId="36372" xr:uid="{00000000-0005-0000-0000-0000EE570000}"/>
    <cellStyle name="요약 23 3 2 5" xfId="11179" xr:uid="{00000000-0005-0000-0000-0000EF570000}"/>
    <cellStyle name="요약 23 3 2 5 2" xfId="36373" xr:uid="{00000000-0005-0000-0000-0000F0570000}"/>
    <cellStyle name="요약 23 3 2 6" xfId="11180" xr:uid="{00000000-0005-0000-0000-0000F1570000}"/>
    <cellStyle name="요약 23 3 2 6 2" xfId="36374" xr:uid="{00000000-0005-0000-0000-0000F2570000}"/>
    <cellStyle name="요약 23 3 2 7" xfId="36365" xr:uid="{00000000-0005-0000-0000-0000F3570000}"/>
    <cellStyle name="요약 23 3 3" xfId="11181" xr:uid="{00000000-0005-0000-0000-0000F4570000}"/>
    <cellStyle name="요약 23 3 3 2" xfId="11182" xr:uid="{00000000-0005-0000-0000-0000F5570000}"/>
    <cellStyle name="요약 23 3 3 2 2" xfId="36376" xr:uid="{00000000-0005-0000-0000-0000F6570000}"/>
    <cellStyle name="요약 23 3 3 3" xfId="11183" xr:uid="{00000000-0005-0000-0000-0000F7570000}"/>
    <cellStyle name="요약 23 3 3 3 2" xfId="36377" xr:uid="{00000000-0005-0000-0000-0000F8570000}"/>
    <cellStyle name="요약 23 3 3 4" xfId="11184" xr:uid="{00000000-0005-0000-0000-0000F9570000}"/>
    <cellStyle name="요약 23 3 3 4 2" xfId="36378" xr:uid="{00000000-0005-0000-0000-0000FA570000}"/>
    <cellStyle name="요약 23 3 3 5" xfId="11185" xr:uid="{00000000-0005-0000-0000-0000FB570000}"/>
    <cellStyle name="요약 23 3 3 5 2" xfId="36379" xr:uid="{00000000-0005-0000-0000-0000FC570000}"/>
    <cellStyle name="요약 23 3 3 6" xfId="36375" xr:uid="{00000000-0005-0000-0000-0000FD570000}"/>
    <cellStyle name="요약 23 3 4" xfId="11186" xr:uid="{00000000-0005-0000-0000-0000FE570000}"/>
    <cellStyle name="요약 23 3 4 2" xfId="11187" xr:uid="{00000000-0005-0000-0000-0000FF570000}"/>
    <cellStyle name="요약 23 3 4 2 2" xfId="36381" xr:uid="{00000000-0005-0000-0000-000000580000}"/>
    <cellStyle name="요약 23 3 4 3" xfId="36380" xr:uid="{00000000-0005-0000-0000-000001580000}"/>
    <cellStyle name="요약 23 3 5" xfId="11188" xr:uid="{00000000-0005-0000-0000-000002580000}"/>
    <cellStyle name="요약 23 3 5 2" xfId="11189" xr:uid="{00000000-0005-0000-0000-000003580000}"/>
    <cellStyle name="요약 23 3 5 2 2" xfId="36383" xr:uid="{00000000-0005-0000-0000-000004580000}"/>
    <cellStyle name="요약 23 3 5 3" xfId="36382" xr:uid="{00000000-0005-0000-0000-000005580000}"/>
    <cellStyle name="요약 23 3 6" xfId="11190" xr:uid="{00000000-0005-0000-0000-000006580000}"/>
    <cellStyle name="요약 23 3 6 2" xfId="11191" xr:uid="{00000000-0005-0000-0000-000007580000}"/>
    <cellStyle name="요약 23 3 6 2 2" xfId="36385" xr:uid="{00000000-0005-0000-0000-000008580000}"/>
    <cellStyle name="요약 23 3 6 3" xfId="36384" xr:uid="{00000000-0005-0000-0000-000009580000}"/>
    <cellStyle name="요약 23 3 7" xfId="11192" xr:uid="{00000000-0005-0000-0000-00000A580000}"/>
    <cellStyle name="요약 23 3 7 2" xfId="36386" xr:uid="{00000000-0005-0000-0000-00000B580000}"/>
    <cellStyle name="요약 23 3 8" xfId="36364" xr:uid="{00000000-0005-0000-0000-00000C580000}"/>
    <cellStyle name="요약 23 4" xfId="11193" xr:uid="{00000000-0005-0000-0000-00000D580000}"/>
    <cellStyle name="요약 23 4 2" xfId="11194" xr:uid="{00000000-0005-0000-0000-00000E580000}"/>
    <cellStyle name="요약 23 4 2 2" xfId="11195" xr:uid="{00000000-0005-0000-0000-00000F580000}"/>
    <cellStyle name="요약 23 4 2 2 2" xfId="36389" xr:uid="{00000000-0005-0000-0000-000010580000}"/>
    <cellStyle name="요약 23 4 2 3" xfId="11196" xr:uid="{00000000-0005-0000-0000-000011580000}"/>
    <cellStyle name="요약 23 4 2 3 2" xfId="36390" xr:uid="{00000000-0005-0000-0000-000012580000}"/>
    <cellStyle name="요약 23 4 2 4" xfId="11197" xr:uid="{00000000-0005-0000-0000-000013580000}"/>
    <cellStyle name="요약 23 4 2 4 2" xfId="36391" xr:uid="{00000000-0005-0000-0000-000014580000}"/>
    <cellStyle name="요약 23 4 2 5" xfId="11198" xr:uid="{00000000-0005-0000-0000-000015580000}"/>
    <cellStyle name="요약 23 4 2 5 2" xfId="36392" xr:uid="{00000000-0005-0000-0000-000016580000}"/>
    <cellStyle name="요약 23 4 2 6" xfId="36388" xr:uid="{00000000-0005-0000-0000-000017580000}"/>
    <cellStyle name="요약 23 4 3" xfId="11199" xr:uid="{00000000-0005-0000-0000-000018580000}"/>
    <cellStyle name="요약 23 4 3 2" xfId="36393" xr:uid="{00000000-0005-0000-0000-000019580000}"/>
    <cellStyle name="요약 23 4 4" xfId="11200" xr:uid="{00000000-0005-0000-0000-00001A580000}"/>
    <cellStyle name="요약 23 4 4 2" xfId="36394" xr:uid="{00000000-0005-0000-0000-00001B580000}"/>
    <cellStyle name="요약 23 4 5" xfId="11201" xr:uid="{00000000-0005-0000-0000-00001C580000}"/>
    <cellStyle name="요약 23 4 5 2" xfId="36395" xr:uid="{00000000-0005-0000-0000-00001D580000}"/>
    <cellStyle name="요약 23 4 6" xfId="11202" xr:uid="{00000000-0005-0000-0000-00001E580000}"/>
    <cellStyle name="요약 23 4 6 2" xfId="36396" xr:uid="{00000000-0005-0000-0000-00001F580000}"/>
    <cellStyle name="요약 23 4 7" xfId="36387" xr:uid="{00000000-0005-0000-0000-000020580000}"/>
    <cellStyle name="요약 23 5" xfId="11203" xr:uid="{00000000-0005-0000-0000-000021580000}"/>
    <cellStyle name="요약 23 5 2" xfId="11204" xr:uid="{00000000-0005-0000-0000-000022580000}"/>
    <cellStyle name="요약 23 5 2 2" xfId="11205" xr:uid="{00000000-0005-0000-0000-000023580000}"/>
    <cellStyle name="요약 23 5 2 2 2" xfId="36399" xr:uid="{00000000-0005-0000-0000-000024580000}"/>
    <cellStyle name="요약 23 5 2 3" xfId="11206" xr:uid="{00000000-0005-0000-0000-000025580000}"/>
    <cellStyle name="요약 23 5 2 3 2" xfId="36400" xr:uid="{00000000-0005-0000-0000-000026580000}"/>
    <cellStyle name="요약 23 5 2 4" xfId="11207" xr:uid="{00000000-0005-0000-0000-000027580000}"/>
    <cellStyle name="요약 23 5 2 4 2" xfId="36401" xr:uid="{00000000-0005-0000-0000-000028580000}"/>
    <cellStyle name="요약 23 5 2 5" xfId="11208" xr:uid="{00000000-0005-0000-0000-000029580000}"/>
    <cellStyle name="요약 23 5 2 5 2" xfId="36402" xr:uid="{00000000-0005-0000-0000-00002A580000}"/>
    <cellStyle name="요약 23 5 2 6" xfId="36398" xr:uid="{00000000-0005-0000-0000-00002B580000}"/>
    <cellStyle name="요약 23 5 3" xfId="11209" xr:uid="{00000000-0005-0000-0000-00002C580000}"/>
    <cellStyle name="요약 23 5 3 2" xfId="36403" xr:uid="{00000000-0005-0000-0000-00002D580000}"/>
    <cellStyle name="요약 23 5 4" xfId="11210" xr:uid="{00000000-0005-0000-0000-00002E580000}"/>
    <cellStyle name="요약 23 5 4 2" xfId="36404" xr:uid="{00000000-0005-0000-0000-00002F580000}"/>
    <cellStyle name="요약 23 5 5" xfId="11211" xr:uid="{00000000-0005-0000-0000-000030580000}"/>
    <cellStyle name="요약 23 5 5 2" xfId="36405" xr:uid="{00000000-0005-0000-0000-000031580000}"/>
    <cellStyle name="요약 23 5 6" xfId="11212" xr:uid="{00000000-0005-0000-0000-000032580000}"/>
    <cellStyle name="요약 23 5 6 2" xfId="36406" xr:uid="{00000000-0005-0000-0000-000033580000}"/>
    <cellStyle name="요약 23 5 7" xfId="36397" xr:uid="{00000000-0005-0000-0000-000034580000}"/>
    <cellStyle name="요약 23 6" xfId="11213" xr:uid="{00000000-0005-0000-0000-000035580000}"/>
    <cellStyle name="요약 23 6 2" xfId="11214" xr:uid="{00000000-0005-0000-0000-000036580000}"/>
    <cellStyle name="요약 23 6 2 2" xfId="11215" xr:uid="{00000000-0005-0000-0000-000037580000}"/>
    <cellStyle name="요약 23 6 2 2 2" xfId="36409" xr:uid="{00000000-0005-0000-0000-000038580000}"/>
    <cellStyle name="요약 23 6 2 3" xfId="11216" xr:uid="{00000000-0005-0000-0000-000039580000}"/>
    <cellStyle name="요약 23 6 2 3 2" xfId="36410" xr:uid="{00000000-0005-0000-0000-00003A580000}"/>
    <cellStyle name="요약 23 6 2 4" xfId="11217" xr:uid="{00000000-0005-0000-0000-00003B580000}"/>
    <cellStyle name="요약 23 6 2 4 2" xfId="36411" xr:uid="{00000000-0005-0000-0000-00003C580000}"/>
    <cellStyle name="요약 23 6 2 5" xfId="11218" xr:uid="{00000000-0005-0000-0000-00003D580000}"/>
    <cellStyle name="요약 23 6 2 5 2" xfId="36412" xr:uid="{00000000-0005-0000-0000-00003E580000}"/>
    <cellStyle name="요약 23 6 2 6" xfId="36408" xr:uid="{00000000-0005-0000-0000-00003F580000}"/>
    <cellStyle name="요약 23 6 3" xfId="11219" xr:uid="{00000000-0005-0000-0000-000040580000}"/>
    <cellStyle name="요약 23 6 3 2" xfId="36413" xr:uid="{00000000-0005-0000-0000-000041580000}"/>
    <cellStyle name="요약 23 6 4" xfId="11220" xr:uid="{00000000-0005-0000-0000-000042580000}"/>
    <cellStyle name="요약 23 6 4 2" xfId="36414" xr:uid="{00000000-0005-0000-0000-000043580000}"/>
    <cellStyle name="요약 23 6 5" xfId="11221" xr:uid="{00000000-0005-0000-0000-000044580000}"/>
    <cellStyle name="요약 23 6 5 2" xfId="36415" xr:uid="{00000000-0005-0000-0000-000045580000}"/>
    <cellStyle name="요약 23 6 6" xfId="11222" xr:uid="{00000000-0005-0000-0000-000046580000}"/>
    <cellStyle name="요약 23 6 6 2" xfId="36416" xr:uid="{00000000-0005-0000-0000-000047580000}"/>
    <cellStyle name="요약 23 6 7" xfId="36407" xr:uid="{00000000-0005-0000-0000-000048580000}"/>
    <cellStyle name="요약 23 7" xfId="11223" xr:uid="{00000000-0005-0000-0000-000049580000}"/>
    <cellStyle name="요약 23 7 2" xfId="11224" xr:uid="{00000000-0005-0000-0000-00004A580000}"/>
    <cellStyle name="요약 23 7 2 2" xfId="11225" xr:uid="{00000000-0005-0000-0000-00004B580000}"/>
    <cellStyle name="요약 23 7 2 2 2" xfId="36419" xr:uid="{00000000-0005-0000-0000-00004C580000}"/>
    <cellStyle name="요약 23 7 2 3" xfId="11226" xr:uid="{00000000-0005-0000-0000-00004D580000}"/>
    <cellStyle name="요약 23 7 2 3 2" xfId="36420" xr:uid="{00000000-0005-0000-0000-00004E580000}"/>
    <cellStyle name="요약 23 7 2 4" xfId="11227" xr:uid="{00000000-0005-0000-0000-00004F580000}"/>
    <cellStyle name="요약 23 7 2 4 2" xfId="36421" xr:uid="{00000000-0005-0000-0000-000050580000}"/>
    <cellStyle name="요약 23 7 2 5" xfId="11228" xr:uid="{00000000-0005-0000-0000-000051580000}"/>
    <cellStyle name="요약 23 7 2 5 2" xfId="36422" xr:uid="{00000000-0005-0000-0000-000052580000}"/>
    <cellStyle name="요약 23 7 2 6" xfId="36418" xr:uid="{00000000-0005-0000-0000-000053580000}"/>
    <cellStyle name="요약 23 7 3" xfId="11229" xr:uid="{00000000-0005-0000-0000-000054580000}"/>
    <cellStyle name="요약 23 7 3 2" xfId="36423" xr:uid="{00000000-0005-0000-0000-000055580000}"/>
    <cellStyle name="요약 23 7 4" xfId="11230" xr:uid="{00000000-0005-0000-0000-000056580000}"/>
    <cellStyle name="요약 23 7 4 2" xfId="36424" xr:uid="{00000000-0005-0000-0000-000057580000}"/>
    <cellStyle name="요약 23 7 5" xfId="11231" xr:uid="{00000000-0005-0000-0000-000058580000}"/>
    <cellStyle name="요약 23 7 5 2" xfId="36425" xr:uid="{00000000-0005-0000-0000-000059580000}"/>
    <cellStyle name="요약 23 7 6" xfId="11232" xr:uid="{00000000-0005-0000-0000-00005A580000}"/>
    <cellStyle name="요약 23 7 6 2" xfId="36426" xr:uid="{00000000-0005-0000-0000-00005B580000}"/>
    <cellStyle name="요약 23 7 7" xfId="36417" xr:uid="{00000000-0005-0000-0000-00005C580000}"/>
    <cellStyle name="요약 23 8" xfId="11233" xr:uid="{00000000-0005-0000-0000-00005D580000}"/>
    <cellStyle name="요약 23 8 2" xfId="11234" xr:uid="{00000000-0005-0000-0000-00005E580000}"/>
    <cellStyle name="요약 23 8 2 2" xfId="11235" xr:uid="{00000000-0005-0000-0000-00005F580000}"/>
    <cellStyle name="요약 23 8 2 2 2" xfId="36429" xr:uid="{00000000-0005-0000-0000-000060580000}"/>
    <cellStyle name="요약 23 8 2 3" xfId="11236" xr:uid="{00000000-0005-0000-0000-000061580000}"/>
    <cellStyle name="요약 23 8 2 3 2" xfId="36430" xr:uid="{00000000-0005-0000-0000-000062580000}"/>
    <cellStyle name="요약 23 8 2 4" xfId="11237" xr:uid="{00000000-0005-0000-0000-000063580000}"/>
    <cellStyle name="요약 23 8 2 4 2" xfId="36431" xr:uid="{00000000-0005-0000-0000-000064580000}"/>
    <cellStyle name="요약 23 8 2 5" xfId="11238" xr:uid="{00000000-0005-0000-0000-000065580000}"/>
    <cellStyle name="요약 23 8 2 5 2" xfId="36432" xr:uid="{00000000-0005-0000-0000-000066580000}"/>
    <cellStyle name="요약 23 8 2 6" xfId="36428" xr:uid="{00000000-0005-0000-0000-000067580000}"/>
    <cellStyle name="요약 23 8 3" xfId="11239" xr:uid="{00000000-0005-0000-0000-000068580000}"/>
    <cellStyle name="요약 23 8 3 2" xfId="36433" xr:uid="{00000000-0005-0000-0000-000069580000}"/>
    <cellStyle name="요약 23 8 4" xfId="11240" xr:uid="{00000000-0005-0000-0000-00006A580000}"/>
    <cellStyle name="요약 23 8 4 2" xfId="36434" xr:uid="{00000000-0005-0000-0000-00006B580000}"/>
    <cellStyle name="요약 23 8 5" xfId="11241" xr:uid="{00000000-0005-0000-0000-00006C580000}"/>
    <cellStyle name="요약 23 8 5 2" xfId="36435" xr:uid="{00000000-0005-0000-0000-00006D580000}"/>
    <cellStyle name="요약 23 8 6" xfId="11242" xr:uid="{00000000-0005-0000-0000-00006E580000}"/>
    <cellStyle name="요약 23 8 6 2" xfId="36436" xr:uid="{00000000-0005-0000-0000-00006F580000}"/>
    <cellStyle name="요약 23 8 7" xfId="36427" xr:uid="{00000000-0005-0000-0000-000070580000}"/>
    <cellStyle name="요약 23 9" xfId="11243" xr:uid="{00000000-0005-0000-0000-000071580000}"/>
    <cellStyle name="요약 23 9 2" xfId="11244" xr:uid="{00000000-0005-0000-0000-000072580000}"/>
    <cellStyle name="요약 23 9 2 2" xfId="36438" xr:uid="{00000000-0005-0000-0000-000073580000}"/>
    <cellStyle name="요약 23 9 3" xfId="11245" xr:uid="{00000000-0005-0000-0000-000074580000}"/>
    <cellStyle name="요약 23 9 3 2" xfId="36439" xr:uid="{00000000-0005-0000-0000-000075580000}"/>
    <cellStyle name="요약 23 9 4" xfId="11246" xr:uid="{00000000-0005-0000-0000-000076580000}"/>
    <cellStyle name="요약 23 9 4 2" xfId="36440" xr:uid="{00000000-0005-0000-0000-000077580000}"/>
    <cellStyle name="요약 23 9 5" xfId="11247" xr:uid="{00000000-0005-0000-0000-000078580000}"/>
    <cellStyle name="요약 23 9 5 2" xfId="36441" xr:uid="{00000000-0005-0000-0000-000079580000}"/>
    <cellStyle name="요약 23 9 6" xfId="36437" xr:uid="{00000000-0005-0000-0000-00007A580000}"/>
    <cellStyle name="요약 24" xfId="11248" xr:uid="{00000000-0005-0000-0000-00007B580000}"/>
    <cellStyle name="요약 24 10" xfId="11249" xr:uid="{00000000-0005-0000-0000-00007C580000}"/>
    <cellStyle name="요약 24 10 2" xfId="11250" xr:uid="{00000000-0005-0000-0000-00007D580000}"/>
    <cellStyle name="요약 24 10 2 2" xfId="36444" xr:uid="{00000000-0005-0000-0000-00007E580000}"/>
    <cellStyle name="요약 24 10 3" xfId="36443" xr:uid="{00000000-0005-0000-0000-00007F580000}"/>
    <cellStyle name="요약 24 11" xfId="11251" xr:uid="{00000000-0005-0000-0000-000080580000}"/>
    <cellStyle name="요약 24 11 2" xfId="11252" xr:uid="{00000000-0005-0000-0000-000081580000}"/>
    <cellStyle name="요약 24 11 2 2" xfId="36446" xr:uid="{00000000-0005-0000-0000-000082580000}"/>
    <cellStyle name="요약 24 11 3" xfId="36445" xr:uid="{00000000-0005-0000-0000-000083580000}"/>
    <cellStyle name="요약 24 12" xfId="11253" xr:uid="{00000000-0005-0000-0000-000084580000}"/>
    <cellStyle name="요약 24 12 2" xfId="11254" xr:uid="{00000000-0005-0000-0000-000085580000}"/>
    <cellStyle name="요약 24 12 2 2" xfId="36448" xr:uid="{00000000-0005-0000-0000-000086580000}"/>
    <cellStyle name="요약 24 12 3" xfId="36447" xr:uid="{00000000-0005-0000-0000-000087580000}"/>
    <cellStyle name="요약 24 13" xfId="11255" xr:uid="{00000000-0005-0000-0000-000088580000}"/>
    <cellStyle name="요약 24 13 2" xfId="36449" xr:uid="{00000000-0005-0000-0000-000089580000}"/>
    <cellStyle name="요약 24 14" xfId="36442" xr:uid="{00000000-0005-0000-0000-00008A580000}"/>
    <cellStyle name="요약 24 2" xfId="11256" xr:uid="{00000000-0005-0000-0000-00008B580000}"/>
    <cellStyle name="요약 24 2 2" xfId="11257" xr:uid="{00000000-0005-0000-0000-00008C580000}"/>
    <cellStyle name="요약 24 2 2 2" xfId="11258" xr:uid="{00000000-0005-0000-0000-00008D580000}"/>
    <cellStyle name="요약 24 2 2 2 2" xfId="11259" xr:uid="{00000000-0005-0000-0000-00008E580000}"/>
    <cellStyle name="요약 24 2 2 2 2 2" xfId="36453" xr:uid="{00000000-0005-0000-0000-00008F580000}"/>
    <cellStyle name="요약 24 2 2 2 3" xfId="11260" xr:uid="{00000000-0005-0000-0000-000090580000}"/>
    <cellStyle name="요약 24 2 2 2 3 2" xfId="36454" xr:uid="{00000000-0005-0000-0000-000091580000}"/>
    <cellStyle name="요약 24 2 2 2 4" xfId="11261" xr:uid="{00000000-0005-0000-0000-000092580000}"/>
    <cellStyle name="요약 24 2 2 2 4 2" xfId="36455" xr:uid="{00000000-0005-0000-0000-000093580000}"/>
    <cellStyle name="요약 24 2 2 2 5" xfId="11262" xr:uid="{00000000-0005-0000-0000-000094580000}"/>
    <cellStyle name="요약 24 2 2 2 5 2" xfId="36456" xr:uid="{00000000-0005-0000-0000-000095580000}"/>
    <cellStyle name="요약 24 2 2 2 6" xfId="36452" xr:uid="{00000000-0005-0000-0000-000096580000}"/>
    <cellStyle name="요약 24 2 2 3" xfId="11263" xr:uid="{00000000-0005-0000-0000-000097580000}"/>
    <cellStyle name="요약 24 2 2 3 2" xfId="36457" xr:uid="{00000000-0005-0000-0000-000098580000}"/>
    <cellStyle name="요약 24 2 2 4" xfId="11264" xr:uid="{00000000-0005-0000-0000-000099580000}"/>
    <cellStyle name="요약 24 2 2 4 2" xfId="36458" xr:uid="{00000000-0005-0000-0000-00009A580000}"/>
    <cellStyle name="요약 24 2 2 5" xfId="11265" xr:uid="{00000000-0005-0000-0000-00009B580000}"/>
    <cellStyle name="요약 24 2 2 5 2" xfId="36459" xr:uid="{00000000-0005-0000-0000-00009C580000}"/>
    <cellStyle name="요약 24 2 2 6" xfId="11266" xr:uid="{00000000-0005-0000-0000-00009D580000}"/>
    <cellStyle name="요약 24 2 2 6 2" xfId="36460" xr:uid="{00000000-0005-0000-0000-00009E580000}"/>
    <cellStyle name="요약 24 2 2 7" xfId="36451" xr:uid="{00000000-0005-0000-0000-00009F580000}"/>
    <cellStyle name="요약 24 2 3" xfId="11267" xr:uid="{00000000-0005-0000-0000-0000A0580000}"/>
    <cellStyle name="요약 24 2 3 2" xfId="11268" xr:uid="{00000000-0005-0000-0000-0000A1580000}"/>
    <cellStyle name="요약 24 2 3 2 2" xfId="36462" xr:uid="{00000000-0005-0000-0000-0000A2580000}"/>
    <cellStyle name="요약 24 2 3 3" xfId="11269" xr:uid="{00000000-0005-0000-0000-0000A3580000}"/>
    <cellStyle name="요약 24 2 3 3 2" xfId="36463" xr:uid="{00000000-0005-0000-0000-0000A4580000}"/>
    <cellStyle name="요약 24 2 3 4" xfId="11270" xr:uid="{00000000-0005-0000-0000-0000A5580000}"/>
    <cellStyle name="요약 24 2 3 4 2" xfId="36464" xr:uid="{00000000-0005-0000-0000-0000A6580000}"/>
    <cellStyle name="요약 24 2 3 5" xfId="11271" xr:uid="{00000000-0005-0000-0000-0000A7580000}"/>
    <cellStyle name="요약 24 2 3 5 2" xfId="36465" xr:uid="{00000000-0005-0000-0000-0000A8580000}"/>
    <cellStyle name="요약 24 2 3 6" xfId="36461" xr:uid="{00000000-0005-0000-0000-0000A9580000}"/>
    <cellStyle name="요약 24 2 4" xfId="11272" xr:uid="{00000000-0005-0000-0000-0000AA580000}"/>
    <cellStyle name="요약 24 2 4 2" xfId="11273" xr:uid="{00000000-0005-0000-0000-0000AB580000}"/>
    <cellStyle name="요약 24 2 4 2 2" xfId="36467" xr:uid="{00000000-0005-0000-0000-0000AC580000}"/>
    <cellStyle name="요약 24 2 4 3" xfId="36466" xr:uid="{00000000-0005-0000-0000-0000AD580000}"/>
    <cellStyle name="요약 24 2 5" xfId="11274" xr:uid="{00000000-0005-0000-0000-0000AE580000}"/>
    <cellStyle name="요약 24 2 5 2" xfId="11275" xr:uid="{00000000-0005-0000-0000-0000AF580000}"/>
    <cellStyle name="요약 24 2 5 2 2" xfId="36469" xr:uid="{00000000-0005-0000-0000-0000B0580000}"/>
    <cellStyle name="요약 24 2 5 3" xfId="36468" xr:uid="{00000000-0005-0000-0000-0000B1580000}"/>
    <cellStyle name="요약 24 2 6" xfId="11276" xr:uid="{00000000-0005-0000-0000-0000B2580000}"/>
    <cellStyle name="요약 24 2 6 2" xfId="11277" xr:uid="{00000000-0005-0000-0000-0000B3580000}"/>
    <cellStyle name="요약 24 2 6 2 2" xfId="36471" xr:uid="{00000000-0005-0000-0000-0000B4580000}"/>
    <cellStyle name="요약 24 2 6 3" xfId="36470" xr:uid="{00000000-0005-0000-0000-0000B5580000}"/>
    <cellStyle name="요약 24 2 7" xfId="11278" xr:uid="{00000000-0005-0000-0000-0000B6580000}"/>
    <cellStyle name="요약 24 2 7 2" xfId="36472" xr:uid="{00000000-0005-0000-0000-0000B7580000}"/>
    <cellStyle name="요약 24 2 8" xfId="36450" xr:uid="{00000000-0005-0000-0000-0000B8580000}"/>
    <cellStyle name="요약 24 3" xfId="11279" xr:uid="{00000000-0005-0000-0000-0000B9580000}"/>
    <cellStyle name="요약 24 3 2" xfId="11280" xr:uid="{00000000-0005-0000-0000-0000BA580000}"/>
    <cellStyle name="요약 24 3 2 2" xfId="11281" xr:uid="{00000000-0005-0000-0000-0000BB580000}"/>
    <cellStyle name="요약 24 3 2 2 2" xfId="11282" xr:uid="{00000000-0005-0000-0000-0000BC580000}"/>
    <cellStyle name="요약 24 3 2 2 2 2" xfId="36476" xr:uid="{00000000-0005-0000-0000-0000BD580000}"/>
    <cellStyle name="요약 24 3 2 2 3" xfId="11283" xr:uid="{00000000-0005-0000-0000-0000BE580000}"/>
    <cellStyle name="요약 24 3 2 2 3 2" xfId="36477" xr:uid="{00000000-0005-0000-0000-0000BF580000}"/>
    <cellStyle name="요약 24 3 2 2 4" xfId="11284" xr:uid="{00000000-0005-0000-0000-0000C0580000}"/>
    <cellStyle name="요약 24 3 2 2 4 2" xfId="36478" xr:uid="{00000000-0005-0000-0000-0000C1580000}"/>
    <cellStyle name="요약 24 3 2 2 5" xfId="11285" xr:uid="{00000000-0005-0000-0000-0000C2580000}"/>
    <cellStyle name="요약 24 3 2 2 5 2" xfId="36479" xr:uid="{00000000-0005-0000-0000-0000C3580000}"/>
    <cellStyle name="요약 24 3 2 2 6" xfId="36475" xr:uid="{00000000-0005-0000-0000-0000C4580000}"/>
    <cellStyle name="요약 24 3 2 3" xfId="11286" xr:uid="{00000000-0005-0000-0000-0000C5580000}"/>
    <cellStyle name="요약 24 3 2 3 2" xfId="36480" xr:uid="{00000000-0005-0000-0000-0000C6580000}"/>
    <cellStyle name="요약 24 3 2 4" xfId="11287" xr:uid="{00000000-0005-0000-0000-0000C7580000}"/>
    <cellStyle name="요약 24 3 2 4 2" xfId="36481" xr:uid="{00000000-0005-0000-0000-0000C8580000}"/>
    <cellStyle name="요약 24 3 2 5" xfId="11288" xr:uid="{00000000-0005-0000-0000-0000C9580000}"/>
    <cellStyle name="요약 24 3 2 5 2" xfId="36482" xr:uid="{00000000-0005-0000-0000-0000CA580000}"/>
    <cellStyle name="요약 24 3 2 6" xfId="11289" xr:uid="{00000000-0005-0000-0000-0000CB580000}"/>
    <cellStyle name="요약 24 3 2 6 2" xfId="36483" xr:uid="{00000000-0005-0000-0000-0000CC580000}"/>
    <cellStyle name="요약 24 3 2 7" xfId="36474" xr:uid="{00000000-0005-0000-0000-0000CD580000}"/>
    <cellStyle name="요약 24 3 3" xfId="11290" xr:uid="{00000000-0005-0000-0000-0000CE580000}"/>
    <cellStyle name="요약 24 3 3 2" xfId="11291" xr:uid="{00000000-0005-0000-0000-0000CF580000}"/>
    <cellStyle name="요약 24 3 3 2 2" xfId="36485" xr:uid="{00000000-0005-0000-0000-0000D0580000}"/>
    <cellStyle name="요약 24 3 3 3" xfId="11292" xr:uid="{00000000-0005-0000-0000-0000D1580000}"/>
    <cellStyle name="요약 24 3 3 3 2" xfId="36486" xr:uid="{00000000-0005-0000-0000-0000D2580000}"/>
    <cellStyle name="요약 24 3 3 4" xfId="11293" xr:uid="{00000000-0005-0000-0000-0000D3580000}"/>
    <cellStyle name="요약 24 3 3 4 2" xfId="36487" xr:uid="{00000000-0005-0000-0000-0000D4580000}"/>
    <cellStyle name="요약 24 3 3 5" xfId="11294" xr:uid="{00000000-0005-0000-0000-0000D5580000}"/>
    <cellStyle name="요약 24 3 3 5 2" xfId="36488" xr:uid="{00000000-0005-0000-0000-0000D6580000}"/>
    <cellStyle name="요약 24 3 3 6" xfId="36484" xr:uid="{00000000-0005-0000-0000-0000D7580000}"/>
    <cellStyle name="요약 24 3 4" xfId="11295" xr:uid="{00000000-0005-0000-0000-0000D8580000}"/>
    <cellStyle name="요약 24 3 4 2" xfId="11296" xr:uid="{00000000-0005-0000-0000-0000D9580000}"/>
    <cellStyle name="요약 24 3 4 2 2" xfId="36490" xr:uid="{00000000-0005-0000-0000-0000DA580000}"/>
    <cellStyle name="요약 24 3 4 3" xfId="36489" xr:uid="{00000000-0005-0000-0000-0000DB580000}"/>
    <cellStyle name="요약 24 3 5" xfId="11297" xr:uid="{00000000-0005-0000-0000-0000DC580000}"/>
    <cellStyle name="요약 24 3 5 2" xfId="11298" xr:uid="{00000000-0005-0000-0000-0000DD580000}"/>
    <cellStyle name="요약 24 3 5 2 2" xfId="36492" xr:uid="{00000000-0005-0000-0000-0000DE580000}"/>
    <cellStyle name="요약 24 3 5 3" xfId="36491" xr:uid="{00000000-0005-0000-0000-0000DF580000}"/>
    <cellStyle name="요약 24 3 6" xfId="11299" xr:uid="{00000000-0005-0000-0000-0000E0580000}"/>
    <cellStyle name="요약 24 3 6 2" xfId="11300" xr:uid="{00000000-0005-0000-0000-0000E1580000}"/>
    <cellStyle name="요약 24 3 6 2 2" xfId="36494" xr:uid="{00000000-0005-0000-0000-0000E2580000}"/>
    <cellStyle name="요약 24 3 6 3" xfId="36493" xr:uid="{00000000-0005-0000-0000-0000E3580000}"/>
    <cellStyle name="요약 24 3 7" xfId="11301" xr:uid="{00000000-0005-0000-0000-0000E4580000}"/>
    <cellStyle name="요약 24 3 7 2" xfId="36495" xr:uid="{00000000-0005-0000-0000-0000E5580000}"/>
    <cellStyle name="요약 24 3 8" xfId="36473" xr:uid="{00000000-0005-0000-0000-0000E6580000}"/>
    <cellStyle name="요약 24 4" xfId="11302" xr:uid="{00000000-0005-0000-0000-0000E7580000}"/>
    <cellStyle name="요약 24 4 2" xfId="11303" xr:uid="{00000000-0005-0000-0000-0000E8580000}"/>
    <cellStyle name="요약 24 4 2 2" xfId="11304" xr:uid="{00000000-0005-0000-0000-0000E9580000}"/>
    <cellStyle name="요약 24 4 2 2 2" xfId="36498" xr:uid="{00000000-0005-0000-0000-0000EA580000}"/>
    <cellStyle name="요약 24 4 2 3" xfId="11305" xr:uid="{00000000-0005-0000-0000-0000EB580000}"/>
    <cellStyle name="요약 24 4 2 3 2" xfId="36499" xr:uid="{00000000-0005-0000-0000-0000EC580000}"/>
    <cellStyle name="요약 24 4 2 4" xfId="11306" xr:uid="{00000000-0005-0000-0000-0000ED580000}"/>
    <cellStyle name="요약 24 4 2 4 2" xfId="36500" xr:uid="{00000000-0005-0000-0000-0000EE580000}"/>
    <cellStyle name="요약 24 4 2 5" xfId="11307" xr:uid="{00000000-0005-0000-0000-0000EF580000}"/>
    <cellStyle name="요약 24 4 2 5 2" xfId="36501" xr:uid="{00000000-0005-0000-0000-0000F0580000}"/>
    <cellStyle name="요약 24 4 2 6" xfId="36497" xr:uid="{00000000-0005-0000-0000-0000F1580000}"/>
    <cellStyle name="요약 24 4 3" xfId="11308" xr:uid="{00000000-0005-0000-0000-0000F2580000}"/>
    <cellStyle name="요약 24 4 3 2" xfId="36502" xr:uid="{00000000-0005-0000-0000-0000F3580000}"/>
    <cellStyle name="요약 24 4 4" xfId="11309" xr:uid="{00000000-0005-0000-0000-0000F4580000}"/>
    <cellStyle name="요약 24 4 4 2" xfId="36503" xr:uid="{00000000-0005-0000-0000-0000F5580000}"/>
    <cellStyle name="요약 24 4 5" xfId="11310" xr:uid="{00000000-0005-0000-0000-0000F6580000}"/>
    <cellStyle name="요약 24 4 5 2" xfId="36504" xr:uid="{00000000-0005-0000-0000-0000F7580000}"/>
    <cellStyle name="요약 24 4 6" xfId="11311" xr:uid="{00000000-0005-0000-0000-0000F8580000}"/>
    <cellStyle name="요약 24 4 6 2" xfId="36505" xr:uid="{00000000-0005-0000-0000-0000F9580000}"/>
    <cellStyle name="요약 24 4 7" xfId="36496" xr:uid="{00000000-0005-0000-0000-0000FA580000}"/>
    <cellStyle name="요약 24 5" xfId="11312" xr:uid="{00000000-0005-0000-0000-0000FB580000}"/>
    <cellStyle name="요약 24 5 2" xfId="11313" xr:uid="{00000000-0005-0000-0000-0000FC580000}"/>
    <cellStyle name="요약 24 5 2 2" xfId="11314" xr:uid="{00000000-0005-0000-0000-0000FD580000}"/>
    <cellStyle name="요약 24 5 2 2 2" xfId="36508" xr:uid="{00000000-0005-0000-0000-0000FE580000}"/>
    <cellStyle name="요약 24 5 2 3" xfId="11315" xr:uid="{00000000-0005-0000-0000-0000FF580000}"/>
    <cellStyle name="요약 24 5 2 3 2" xfId="36509" xr:uid="{00000000-0005-0000-0000-000000590000}"/>
    <cellStyle name="요약 24 5 2 4" xfId="11316" xr:uid="{00000000-0005-0000-0000-000001590000}"/>
    <cellStyle name="요약 24 5 2 4 2" xfId="36510" xr:uid="{00000000-0005-0000-0000-000002590000}"/>
    <cellStyle name="요약 24 5 2 5" xfId="11317" xr:uid="{00000000-0005-0000-0000-000003590000}"/>
    <cellStyle name="요약 24 5 2 5 2" xfId="36511" xr:uid="{00000000-0005-0000-0000-000004590000}"/>
    <cellStyle name="요약 24 5 2 6" xfId="36507" xr:uid="{00000000-0005-0000-0000-000005590000}"/>
    <cellStyle name="요약 24 5 3" xfId="11318" xr:uid="{00000000-0005-0000-0000-000006590000}"/>
    <cellStyle name="요약 24 5 3 2" xfId="36512" xr:uid="{00000000-0005-0000-0000-000007590000}"/>
    <cellStyle name="요약 24 5 4" xfId="11319" xr:uid="{00000000-0005-0000-0000-000008590000}"/>
    <cellStyle name="요약 24 5 4 2" xfId="36513" xr:uid="{00000000-0005-0000-0000-000009590000}"/>
    <cellStyle name="요약 24 5 5" xfId="11320" xr:uid="{00000000-0005-0000-0000-00000A590000}"/>
    <cellStyle name="요약 24 5 5 2" xfId="36514" xr:uid="{00000000-0005-0000-0000-00000B590000}"/>
    <cellStyle name="요약 24 5 6" xfId="11321" xr:uid="{00000000-0005-0000-0000-00000C590000}"/>
    <cellStyle name="요약 24 5 6 2" xfId="36515" xr:uid="{00000000-0005-0000-0000-00000D590000}"/>
    <cellStyle name="요약 24 5 7" xfId="36506" xr:uid="{00000000-0005-0000-0000-00000E590000}"/>
    <cellStyle name="요약 24 6" xfId="11322" xr:uid="{00000000-0005-0000-0000-00000F590000}"/>
    <cellStyle name="요약 24 6 2" xfId="11323" xr:uid="{00000000-0005-0000-0000-000010590000}"/>
    <cellStyle name="요약 24 6 2 2" xfId="11324" xr:uid="{00000000-0005-0000-0000-000011590000}"/>
    <cellStyle name="요약 24 6 2 2 2" xfId="36518" xr:uid="{00000000-0005-0000-0000-000012590000}"/>
    <cellStyle name="요약 24 6 2 3" xfId="11325" xr:uid="{00000000-0005-0000-0000-000013590000}"/>
    <cellStyle name="요약 24 6 2 3 2" xfId="36519" xr:uid="{00000000-0005-0000-0000-000014590000}"/>
    <cellStyle name="요약 24 6 2 4" xfId="11326" xr:uid="{00000000-0005-0000-0000-000015590000}"/>
    <cellStyle name="요약 24 6 2 4 2" xfId="36520" xr:uid="{00000000-0005-0000-0000-000016590000}"/>
    <cellStyle name="요약 24 6 2 5" xfId="11327" xr:uid="{00000000-0005-0000-0000-000017590000}"/>
    <cellStyle name="요약 24 6 2 5 2" xfId="36521" xr:uid="{00000000-0005-0000-0000-000018590000}"/>
    <cellStyle name="요약 24 6 2 6" xfId="36517" xr:uid="{00000000-0005-0000-0000-000019590000}"/>
    <cellStyle name="요약 24 6 3" xfId="11328" xr:uid="{00000000-0005-0000-0000-00001A590000}"/>
    <cellStyle name="요약 24 6 3 2" xfId="36522" xr:uid="{00000000-0005-0000-0000-00001B590000}"/>
    <cellStyle name="요약 24 6 4" xfId="11329" xr:uid="{00000000-0005-0000-0000-00001C590000}"/>
    <cellStyle name="요약 24 6 4 2" xfId="36523" xr:uid="{00000000-0005-0000-0000-00001D590000}"/>
    <cellStyle name="요약 24 6 5" xfId="11330" xr:uid="{00000000-0005-0000-0000-00001E590000}"/>
    <cellStyle name="요약 24 6 5 2" xfId="36524" xr:uid="{00000000-0005-0000-0000-00001F590000}"/>
    <cellStyle name="요약 24 6 6" xfId="11331" xr:uid="{00000000-0005-0000-0000-000020590000}"/>
    <cellStyle name="요약 24 6 6 2" xfId="36525" xr:uid="{00000000-0005-0000-0000-000021590000}"/>
    <cellStyle name="요약 24 6 7" xfId="36516" xr:uid="{00000000-0005-0000-0000-000022590000}"/>
    <cellStyle name="요약 24 7" xfId="11332" xr:uid="{00000000-0005-0000-0000-000023590000}"/>
    <cellStyle name="요약 24 7 2" xfId="11333" xr:uid="{00000000-0005-0000-0000-000024590000}"/>
    <cellStyle name="요약 24 7 2 2" xfId="11334" xr:uid="{00000000-0005-0000-0000-000025590000}"/>
    <cellStyle name="요약 24 7 2 2 2" xfId="36528" xr:uid="{00000000-0005-0000-0000-000026590000}"/>
    <cellStyle name="요약 24 7 2 3" xfId="11335" xr:uid="{00000000-0005-0000-0000-000027590000}"/>
    <cellStyle name="요약 24 7 2 3 2" xfId="36529" xr:uid="{00000000-0005-0000-0000-000028590000}"/>
    <cellStyle name="요약 24 7 2 4" xfId="11336" xr:uid="{00000000-0005-0000-0000-000029590000}"/>
    <cellStyle name="요약 24 7 2 4 2" xfId="36530" xr:uid="{00000000-0005-0000-0000-00002A590000}"/>
    <cellStyle name="요약 24 7 2 5" xfId="11337" xr:uid="{00000000-0005-0000-0000-00002B590000}"/>
    <cellStyle name="요약 24 7 2 5 2" xfId="36531" xr:uid="{00000000-0005-0000-0000-00002C590000}"/>
    <cellStyle name="요약 24 7 2 6" xfId="36527" xr:uid="{00000000-0005-0000-0000-00002D590000}"/>
    <cellStyle name="요약 24 7 3" xfId="11338" xr:uid="{00000000-0005-0000-0000-00002E590000}"/>
    <cellStyle name="요약 24 7 3 2" xfId="36532" xr:uid="{00000000-0005-0000-0000-00002F590000}"/>
    <cellStyle name="요약 24 7 4" xfId="11339" xr:uid="{00000000-0005-0000-0000-000030590000}"/>
    <cellStyle name="요약 24 7 4 2" xfId="36533" xr:uid="{00000000-0005-0000-0000-000031590000}"/>
    <cellStyle name="요약 24 7 5" xfId="11340" xr:uid="{00000000-0005-0000-0000-000032590000}"/>
    <cellStyle name="요약 24 7 5 2" xfId="36534" xr:uid="{00000000-0005-0000-0000-000033590000}"/>
    <cellStyle name="요약 24 7 6" xfId="11341" xr:uid="{00000000-0005-0000-0000-000034590000}"/>
    <cellStyle name="요약 24 7 6 2" xfId="36535" xr:uid="{00000000-0005-0000-0000-000035590000}"/>
    <cellStyle name="요약 24 7 7" xfId="36526" xr:uid="{00000000-0005-0000-0000-000036590000}"/>
    <cellStyle name="요약 24 8" xfId="11342" xr:uid="{00000000-0005-0000-0000-000037590000}"/>
    <cellStyle name="요약 24 8 2" xfId="11343" xr:uid="{00000000-0005-0000-0000-000038590000}"/>
    <cellStyle name="요약 24 8 2 2" xfId="11344" xr:uid="{00000000-0005-0000-0000-000039590000}"/>
    <cellStyle name="요약 24 8 2 2 2" xfId="36538" xr:uid="{00000000-0005-0000-0000-00003A590000}"/>
    <cellStyle name="요약 24 8 2 3" xfId="11345" xr:uid="{00000000-0005-0000-0000-00003B590000}"/>
    <cellStyle name="요약 24 8 2 3 2" xfId="36539" xr:uid="{00000000-0005-0000-0000-00003C590000}"/>
    <cellStyle name="요약 24 8 2 4" xfId="11346" xr:uid="{00000000-0005-0000-0000-00003D590000}"/>
    <cellStyle name="요약 24 8 2 4 2" xfId="36540" xr:uid="{00000000-0005-0000-0000-00003E590000}"/>
    <cellStyle name="요약 24 8 2 5" xfId="11347" xr:uid="{00000000-0005-0000-0000-00003F590000}"/>
    <cellStyle name="요약 24 8 2 5 2" xfId="36541" xr:uid="{00000000-0005-0000-0000-000040590000}"/>
    <cellStyle name="요약 24 8 2 6" xfId="36537" xr:uid="{00000000-0005-0000-0000-000041590000}"/>
    <cellStyle name="요약 24 8 3" xfId="11348" xr:uid="{00000000-0005-0000-0000-000042590000}"/>
    <cellStyle name="요약 24 8 3 2" xfId="36542" xr:uid="{00000000-0005-0000-0000-000043590000}"/>
    <cellStyle name="요약 24 8 4" xfId="11349" xr:uid="{00000000-0005-0000-0000-000044590000}"/>
    <cellStyle name="요약 24 8 4 2" xfId="36543" xr:uid="{00000000-0005-0000-0000-000045590000}"/>
    <cellStyle name="요약 24 8 5" xfId="11350" xr:uid="{00000000-0005-0000-0000-000046590000}"/>
    <cellStyle name="요약 24 8 5 2" xfId="36544" xr:uid="{00000000-0005-0000-0000-000047590000}"/>
    <cellStyle name="요약 24 8 6" xfId="11351" xr:uid="{00000000-0005-0000-0000-000048590000}"/>
    <cellStyle name="요약 24 8 6 2" xfId="36545" xr:uid="{00000000-0005-0000-0000-000049590000}"/>
    <cellStyle name="요약 24 8 7" xfId="36536" xr:uid="{00000000-0005-0000-0000-00004A590000}"/>
    <cellStyle name="요약 24 9" xfId="11352" xr:uid="{00000000-0005-0000-0000-00004B590000}"/>
    <cellStyle name="요약 24 9 2" xfId="11353" xr:uid="{00000000-0005-0000-0000-00004C590000}"/>
    <cellStyle name="요약 24 9 2 2" xfId="36547" xr:uid="{00000000-0005-0000-0000-00004D590000}"/>
    <cellStyle name="요약 24 9 3" xfId="11354" xr:uid="{00000000-0005-0000-0000-00004E590000}"/>
    <cellStyle name="요약 24 9 3 2" xfId="36548" xr:uid="{00000000-0005-0000-0000-00004F590000}"/>
    <cellStyle name="요약 24 9 4" xfId="11355" xr:uid="{00000000-0005-0000-0000-000050590000}"/>
    <cellStyle name="요약 24 9 4 2" xfId="36549" xr:uid="{00000000-0005-0000-0000-000051590000}"/>
    <cellStyle name="요약 24 9 5" xfId="11356" xr:uid="{00000000-0005-0000-0000-000052590000}"/>
    <cellStyle name="요약 24 9 5 2" xfId="36550" xr:uid="{00000000-0005-0000-0000-000053590000}"/>
    <cellStyle name="요약 24 9 6" xfId="36546" xr:uid="{00000000-0005-0000-0000-000054590000}"/>
    <cellStyle name="요약 25" xfId="11357" xr:uid="{00000000-0005-0000-0000-000055590000}"/>
    <cellStyle name="요약 25 10" xfId="11358" xr:uid="{00000000-0005-0000-0000-000056590000}"/>
    <cellStyle name="요약 25 10 2" xfId="11359" xr:uid="{00000000-0005-0000-0000-000057590000}"/>
    <cellStyle name="요약 25 10 2 2" xfId="36553" xr:uid="{00000000-0005-0000-0000-000058590000}"/>
    <cellStyle name="요약 25 10 3" xfId="36552" xr:uid="{00000000-0005-0000-0000-000059590000}"/>
    <cellStyle name="요약 25 11" xfId="11360" xr:uid="{00000000-0005-0000-0000-00005A590000}"/>
    <cellStyle name="요약 25 11 2" xfId="11361" xr:uid="{00000000-0005-0000-0000-00005B590000}"/>
    <cellStyle name="요약 25 11 2 2" xfId="36555" xr:uid="{00000000-0005-0000-0000-00005C590000}"/>
    <cellStyle name="요약 25 11 3" xfId="36554" xr:uid="{00000000-0005-0000-0000-00005D590000}"/>
    <cellStyle name="요약 25 12" xfId="11362" xr:uid="{00000000-0005-0000-0000-00005E590000}"/>
    <cellStyle name="요약 25 12 2" xfId="11363" xr:uid="{00000000-0005-0000-0000-00005F590000}"/>
    <cellStyle name="요약 25 12 2 2" xfId="36557" xr:uid="{00000000-0005-0000-0000-000060590000}"/>
    <cellStyle name="요약 25 12 3" xfId="36556" xr:uid="{00000000-0005-0000-0000-000061590000}"/>
    <cellStyle name="요약 25 13" xfId="11364" xr:uid="{00000000-0005-0000-0000-000062590000}"/>
    <cellStyle name="요약 25 13 2" xfId="36558" xr:uid="{00000000-0005-0000-0000-000063590000}"/>
    <cellStyle name="요약 25 14" xfId="36551" xr:uid="{00000000-0005-0000-0000-000064590000}"/>
    <cellStyle name="요약 25 2" xfId="11365" xr:uid="{00000000-0005-0000-0000-000065590000}"/>
    <cellStyle name="요약 25 2 2" xfId="11366" xr:uid="{00000000-0005-0000-0000-000066590000}"/>
    <cellStyle name="요약 25 2 2 2" xfId="11367" xr:uid="{00000000-0005-0000-0000-000067590000}"/>
    <cellStyle name="요약 25 2 2 2 2" xfId="11368" xr:uid="{00000000-0005-0000-0000-000068590000}"/>
    <cellStyle name="요약 25 2 2 2 2 2" xfId="36562" xr:uid="{00000000-0005-0000-0000-000069590000}"/>
    <cellStyle name="요약 25 2 2 2 3" xfId="11369" xr:uid="{00000000-0005-0000-0000-00006A590000}"/>
    <cellStyle name="요약 25 2 2 2 3 2" xfId="36563" xr:uid="{00000000-0005-0000-0000-00006B590000}"/>
    <cellStyle name="요약 25 2 2 2 4" xfId="11370" xr:uid="{00000000-0005-0000-0000-00006C590000}"/>
    <cellStyle name="요약 25 2 2 2 4 2" xfId="36564" xr:uid="{00000000-0005-0000-0000-00006D590000}"/>
    <cellStyle name="요약 25 2 2 2 5" xfId="11371" xr:uid="{00000000-0005-0000-0000-00006E590000}"/>
    <cellStyle name="요약 25 2 2 2 5 2" xfId="36565" xr:uid="{00000000-0005-0000-0000-00006F590000}"/>
    <cellStyle name="요약 25 2 2 2 6" xfId="36561" xr:uid="{00000000-0005-0000-0000-000070590000}"/>
    <cellStyle name="요약 25 2 2 3" xfId="11372" xr:uid="{00000000-0005-0000-0000-000071590000}"/>
    <cellStyle name="요약 25 2 2 3 2" xfId="36566" xr:uid="{00000000-0005-0000-0000-000072590000}"/>
    <cellStyle name="요약 25 2 2 4" xfId="11373" xr:uid="{00000000-0005-0000-0000-000073590000}"/>
    <cellStyle name="요약 25 2 2 4 2" xfId="36567" xr:uid="{00000000-0005-0000-0000-000074590000}"/>
    <cellStyle name="요약 25 2 2 5" xfId="11374" xr:uid="{00000000-0005-0000-0000-000075590000}"/>
    <cellStyle name="요약 25 2 2 5 2" xfId="36568" xr:uid="{00000000-0005-0000-0000-000076590000}"/>
    <cellStyle name="요약 25 2 2 6" xfId="11375" xr:uid="{00000000-0005-0000-0000-000077590000}"/>
    <cellStyle name="요약 25 2 2 6 2" xfId="36569" xr:uid="{00000000-0005-0000-0000-000078590000}"/>
    <cellStyle name="요약 25 2 2 7" xfId="36560" xr:uid="{00000000-0005-0000-0000-000079590000}"/>
    <cellStyle name="요약 25 2 3" xfId="11376" xr:uid="{00000000-0005-0000-0000-00007A590000}"/>
    <cellStyle name="요약 25 2 3 2" xfId="11377" xr:uid="{00000000-0005-0000-0000-00007B590000}"/>
    <cellStyle name="요약 25 2 3 2 2" xfId="36571" xr:uid="{00000000-0005-0000-0000-00007C590000}"/>
    <cellStyle name="요약 25 2 3 3" xfId="11378" xr:uid="{00000000-0005-0000-0000-00007D590000}"/>
    <cellStyle name="요약 25 2 3 3 2" xfId="36572" xr:uid="{00000000-0005-0000-0000-00007E590000}"/>
    <cellStyle name="요약 25 2 3 4" xfId="11379" xr:uid="{00000000-0005-0000-0000-00007F590000}"/>
    <cellStyle name="요약 25 2 3 4 2" xfId="36573" xr:uid="{00000000-0005-0000-0000-000080590000}"/>
    <cellStyle name="요약 25 2 3 5" xfId="11380" xr:uid="{00000000-0005-0000-0000-000081590000}"/>
    <cellStyle name="요약 25 2 3 5 2" xfId="36574" xr:uid="{00000000-0005-0000-0000-000082590000}"/>
    <cellStyle name="요약 25 2 3 6" xfId="36570" xr:uid="{00000000-0005-0000-0000-000083590000}"/>
    <cellStyle name="요약 25 2 4" xfId="11381" xr:uid="{00000000-0005-0000-0000-000084590000}"/>
    <cellStyle name="요약 25 2 4 2" xfId="11382" xr:uid="{00000000-0005-0000-0000-000085590000}"/>
    <cellStyle name="요약 25 2 4 2 2" xfId="36576" xr:uid="{00000000-0005-0000-0000-000086590000}"/>
    <cellStyle name="요약 25 2 4 3" xfId="36575" xr:uid="{00000000-0005-0000-0000-000087590000}"/>
    <cellStyle name="요약 25 2 5" xfId="11383" xr:uid="{00000000-0005-0000-0000-000088590000}"/>
    <cellStyle name="요약 25 2 5 2" xfId="11384" xr:uid="{00000000-0005-0000-0000-000089590000}"/>
    <cellStyle name="요약 25 2 5 2 2" xfId="36578" xr:uid="{00000000-0005-0000-0000-00008A590000}"/>
    <cellStyle name="요약 25 2 5 3" xfId="36577" xr:uid="{00000000-0005-0000-0000-00008B590000}"/>
    <cellStyle name="요약 25 2 6" xfId="11385" xr:uid="{00000000-0005-0000-0000-00008C590000}"/>
    <cellStyle name="요약 25 2 6 2" xfId="11386" xr:uid="{00000000-0005-0000-0000-00008D590000}"/>
    <cellStyle name="요약 25 2 6 2 2" xfId="36580" xr:uid="{00000000-0005-0000-0000-00008E590000}"/>
    <cellStyle name="요약 25 2 6 3" xfId="36579" xr:uid="{00000000-0005-0000-0000-00008F590000}"/>
    <cellStyle name="요약 25 2 7" xfId="11387" xr:uid="{00000000-0005-0000-0000-000090590000}"/>
    <cellStyle name="요약 25 2 7 2" xfId="36581" xr:uid="{00000000-0005-0000-0000-000091590000}"/>
    <cellStyle name="요약 25 2 8" xfId="36559" xr:uid="{00000000-0005-0000-0000-000092590000}"/>
    <cellStyle name="요약 25 3" xfId="11388" xr:uid="{00000000-0005-0000-0000-000093590000}"/>
    <cellStyle name="요약 25 3 2" xfId="11389" xr:uid="{00000000-0005-0000-0000-000094590000}"/>
    <cellStyle name="요약 25 3 2 2" xfId="11390" xr:uid="{00000000-0005-0000-0000-000095590000}"/>
    <cellStyle name="요약 25 3 2 2 2" xfId="11391" xr:uid="{00000000-0005-0000-0000-000096590000}"/>
    <cellStyle name="요약 25 3 2 2 2 2" xfId="36585" xr:uid="{00000000-0005-0000-0000-000097590000}"/>
    <cellStyle name="요약 25 3 2 2 3" xfId="11392" xr:uid="{00000000-0005-0000-0000-000098590000}"/>
    <cellStyle name="요약 25 3 2 2 3 2" xfId="36586" xr:uid="{00000000-0005-0000-0000-000099590000}"/>
    <cellStyle name="요약 25 3 2 2 4" xfId="11393" xr:uid="{00000000-0005-0000-0000-00009A590000}"/>
    <cellStyle name="요약 25 3 2 2 4 2" xfId="36587" xr:uid="{00000000-0005-0000-0000-00009B590000}"/>
    <cellStyle name="요약 25 3 2 2 5" xfId="11394" xr:uid="{00000000-0005-0000-0000-00009C590000}"/>
    <cellStyle name="요약 25 3 2 2 5 2" xfId="36588" xr:uid="{00000000-0005-0000-0000-00009D590000}"/>
    <cellStyle name="요약 25 3 2 2 6" xfId="36584" xr:uid="{00000000-0005-0000-0000-00009E590000}"/>
    <cellStyle name="요약 25 3 2 3" xfId="11395" xr:uid="{00000000-0005-0000-0000-00009F590000}"/>
    <cellStyle name="요약 25 3 2 3 2" xfId="36589" xr:uid="{00000000-0005-0000-0000-0000A0590000}"/>
    <cellStyle name="요약 25 3 2 4" xfId="11396" xr:uid="{00000000-0005-0000-0000-0000A1590000}"/>
    <cellStyle name="요약 25 3 2 4 2" xfId="36590" xr:uid="{00000000-0005-0000-0000-0000A2590000}"/>
    <cellStyle name="요약 25 3 2 5" xfId="11397" xr:uid="{00000000-0005-0000-0000-0000A3590000}"/>
    <cellStyle name="요약 25 3 2 5 2" xfId="36591" xr:uid="{00000000-0005-0000-0000-0000A4590000}"/>
    <cellStyle name="요약 25 3 2 6" xfId="11398" xr:uid="{00000000-0005-0000-0000-0000A5590000}"/>
    <cellStyle name="요약 25 3 2 6 2" xfId="36592" xr:uid="{00000000-0005-0000-0000-0000A6590000}"/>
    <cellStyle name="요약 25 3 2 7" xfId="36583" xr:uid="{00000000-0005-0000-0000-0000A7590000}"/>
    <cellStyle name="요약 25 3 3" xfId="11399" xr:uid="{00000000-0005-0000-0000-0000A8590000}"/>
    <cellStyle name="요약 25 3 3 2" xfId="11400" xr:uid="{00000000-0005-0000-0000-0000A9590000}"/>
    <cellStyle name="요약 25 3 3 2 2" xfId="36594" xr:uid="{00000000-0005-0000-0000-0000AA590000}"/>
    <cellStyle name="요약 25 3 3 3" xfId="11401" xr:uid="{00000000-0005-0000-0000-0000AB590000}"/>
    <cellStyle name="요약 25 3 3 3 2" xfId="36595" xr:uid="{00000000-0005-0000-0000-0000AC590000}"/>
    <cellStyle name="요약 25 3 3 4" xfId="11402" xr:uid="{00000000-0005-0000-0000-0000AD590000}"/>
    <cellStyle name="요약 25 3 3 4 2" xfId="36596" xr:uid="{00000000-0005-0000-0000-0000AE590000}"/>
    <cellStyle name="요약 25 3 3 5" xfId="11403" xr:uid="{00000000-0005-0000-0000-0000AF590000}"/>
    <cellStyle name="요약 25 3 3 5 2" xfId="36597" xr:uid="{00000000-0005-0000-0000-0000B0590000}"/>
    <cellStyle name="요약 25 3 3 6" xfId="36593" xr:uid="{00000000-0005-0000-0000-0000B1590000}"/>
    <cellStyle name="요약 25 3 4" xfId="11404" xr:uid="{00000000-0005-0000-0000-0000B2590000}"/>
    <cellStyle name="요약 25 3 4 2" xfId="11405" xr:uid="{00000000-0005-0000-0000-0000B3590000}"/>
    <cellStyle name="요약 25 3 4 2 2" xfId="36599" xr:uid="{00000000-0005-0000-0000-0000B4590000}"/>
    <cellStyle name="요약 25 3 4 3" xfId="36598" xr:uid="{00000000-0005-0000-0000-0000B5590000}"/>
    <cellStyle name="요약 25 3 5" xfId="11406" xr:uid="{00000000-0005-0000-0000-0000B6590000}"/>
    <cellStyle name="요약 25 3 5 2" xfId="11407" xr:uid="{00000000-0005-0000-0000-0000B7590000}"/>
    <cellStyle name="요약 25 3 5 2 2" xfId="36601" xr:uid="{00000000-0005-0000-0000-0000B8590000}"/>
    <cellStyle name="요약 25 3 5 3" xfId="36600" xr:uid="{00000000-0005-0000-0000-0000B9590000}"/>
    <cellStyle name="요약 25 3 6" xfId="11408" xr:uid="{00000000-0005-0000-0000-0000BA590000}"/>
    <cellStyle name="요약 25 3 6 2" xfId="11409" xr:uid="{00000000-0005-0000-0000-0000BB590000}"/>
    <cellStyle name="요약 25 3 6 2 2" xfId="36603" xr:uid="{00000000-0005-0000-0000-0000BC590000}"/>
    <cellStyle name="요약 25 3 6 3" xfId="36602" xr:uid="{00000000-0005-0000-0000-0000BD590000}"/>
    <cellStyle name="요약 25 3 7" xfId="11410" xr:uid="{00000000-0005-0000-0000-0000BE590000}"/>
    <cellStyle name="요약 25 3 7 2" xfId="36604" xr:uid="{00000000-0005-0000-0000-0000BF590000}"/>
    <cellStyle name="요약 25 3 8" xfId="36582" xr:uid="{00000000-0005-0000-0000-0000C0590000}"/>
    <cellStyle name="요약 25 4" xfId="11411" xr:uid="{00000000-0005-0000-0000-0000C1590000}"/>
    <cellStyle name="요약 25 4 2" xfId="11412" xr:uid="{00000000-0005-0000-0000-0000C2590000}"/>
    <cellStyle name="요약 25 4 2 2" xfId="11413" xr:uid="{00000000-0005-0000-0000-0000C3590000}"/>
    <cellStyle name="요약 25 4 2 2 2" xfId="36607" xr:uid="{00000000-0005-0000-0000-0000C4590000}"/>
    <cellStyle name="요약 25 4 2 3" xfId="11414" xr:uid="{00000000-0005-0000-0000-0000C5590000}"/>
    <cellStyle name="요약 25 4 2 3 2" xfId="36608" xr:uid="{00000000-0005-0000-0000-0000C6590000}"/>
    <cellStyle name="요약 25 4 2 4" xfId="11415" xr:uid="{00000000-0005-0000-0000-0000C7590000}"/>
    <cellStyle name="요약 25 4 2 4 2" xfId="36609" xr:uid="{00000000-0005-0000-0000-0000C8590000}"/>
    <cellStyle name="요약 25 4 2 5" xfId="11416" xr:uid="{00000000-0005-0000-0000-0000C9590000}"/>
    <cellStyle name="요약 25 4 2 5 2" xfId="36610" xr:uid="{00000000-0005-0000-0000-0000CA590000}"/>
    <cellStyle name="요약 25 4 2 6" xfId="36606" xr:uid="{00000000-0005-0000-0000-0000CB590000}"/>
    <cellStyle name="요약 25 4 3" xfId="11417" xr:uid="{00000000-0005-0000-0000-0000CC590000}"/>
    <cellStyle name="요약 25 4 3 2" xfId="36611" xr:uid="{00000000-0005-0000-0000-0000CD590000}"/>
    <cellStyle name="요약 25 4 4" xfId="11418" xr:uid="{00000000-0005-0000-0000-0000CE590000}"/>
    <cellStyle name="요약 25 4 4 2" xfId="36612" xr:uid="{00000000-0005-0000-0000-0000CF590000}"/>
    <cellStyle name="요약 25 4 5" xfId="11419" xr:uid="{00000000-0005-0000-0000-0000D0590000}"/>
    <cellStyle name="요약 25 4 5 2" xfId="36613" xr:uid="{00000000-0005-0000-0000-0000D1590000}"/>
    <cellStyle name="요약 25 4 6" xfId="11420" xr:uid="{00000000-0005-0000-0000-0000D2590000}"/>
    <cellStyle name="요약 25 4 6 2" xfId="36614" xr:uid="{00000000-0005-0000-0000-0000D3590000}"/>
    <cellStyle name="요약 25 4 7" xfId="36605" xr:uid="{00000000-0005-0000-0000-0000D4590000}"/>
    <cellStyle name="요약 25 5" xfId="11421" xr:uid="{00000000-0005-0000-0000-0000D5590000}"/>
    <cellStyle name="요약 25 5 2" xfId="11422" xr:uid="{00000000-0005-0000-0000-0000D6590000}"/>
    <cellStyle name="요약 25 5 2 2" xfId="11423" xr:uid="{00000000-0005-0000-0000-0000D7590000}"/>
    <cellStyle name="요약 25 5 2 2 2" xfId="36617" xr:uid="{00000000-0005-0000-0000-0000D8590000}"/>
    <cellStyle name="요약 25 5 2 3" xfId="11424" xr:uid="{00000000-0005-0000-0000-0000D9590000}"/>
    <cellStyle name="요약 25 5 2 3 2" xfId="36618" xr:uid="{00000000-0005-0000-0000-0000DA590000}"/>
    <cellStyle name="요약 25 5 2 4" xfId="11425" xr:uid="{00000000-0005-0000-0000-0000DB590000}"/>
    <cellStyle name="요약 25 5 2 4 2" xfId="36619" xr:uid="{00000000-0005-0000-0000-0000DC590000}"/>
    <cellStyle name="요약 25 5 2 5" xfId="11426" xr:uid="{00000000-0005-0000-0000-0000DD590000}"/>
    <cellStyle name="요약 25 5 2 5 2" xfId="36620" xr:uid="{00000000-0005-0000-0000-0000DE590000}"/>
    <cellStyle name="요약 25 5 2 6" xfId="36616" xr:uid="{00000000-0005-0000-0000-0000DF590000}"/>
    <cellStyle name="요약 25 5 3" xfId="11427" xr:uid="{00000000-0005-0000-0000-0000E0590000}"/>
    <cellStyle name="요약 25 5 3 2" xfId="36621" xr:uid="{00000000-0005-0000-0000-0000E1590000}"/>
    <cellStyle name="요약 25 5 4" xfId="11428" xr:uid="{00000000-0005-0000-0000-0000E2590000}"/>
    <cellStyle name="요약 25 5 4 2" xfId="36622" xr:uid="{00000000-0005-0000-0000-0000E3590000}"/>
    <cellStyle name="요약 25 5 5" xfId="11429" xr:uid="{00000000-0005-0000-0000-0000E4590000}"/>
    <cellStyle name="요약 25 5 5 2" xfId="36623" xr:uid="{00000000-0005-0000-0000-0000E5590000}"/>
    <cellStyle name="요약 25 5 6" xfId="11430" xr:uid="{00000000-0005-0000-0000-0000E6590000}"/>
    <cellStyle name="요약 25 5 6 2" xfId="36624" xr:uid="{00000000-0005-0000-0000-0000E7590000}"/>
    <cellStyle name="요약 25 5 7" xfId="36615" xr:uid="{00000000-0005-0000-0000-0000E8590000}"/>
    <cellStyle name="요약 25 6" xfId="11431" xr:uid="{00000000-0005-0000-0000-0000E9590000}"/>
    <cellStyle name="요약 25 6 2" xfId="11432" xr:uid="{00000000-0005-0000-0000-0000EA590000}"/>
    <cellStyle name="요약 25 6 2 2" xfId="11433" xr:uid="{00000000-0005-0000-0000-0000EB590000}"/>
    <cellStyle name="요약 25 6 2 2 2" xfId="36627" xr:uid="{00000000-0005-0000-0000-0000EC590000}"/>
    <cellStyle name="요약 25 6 2 3" xfId="11434" xr:uid="{00000000-0005-0000-0000-0000ED590000}"/>
    <cellStyle name="요약 25 6 2 3 2" xfId="36628" xr:uid="{00000000-0005-0000-0000-0000EE590000}"/>
    <cellStyle name="요약 25 6 2 4" xfId="11435" xr:uid="{00000000-0005-0000-0000-0000EF590000}"/>
    <cellStyle name="요약 25 6 2 4 2" xfId="36629" xr:uid="{00000000-0005-0000-0000-0000F0590000}"/>
    <cellStyle name="요약 25 6 2 5" xfId="11436" xr:uid="{00000000-0005-0000-0000-0000F1590000}"/>
    <cellStyle name="요약 25 6 2 5 2" xfId="36630" xr:uid="{00000000-0005-0000-0000-0000F2590000}"/>
    <cellStyle name="요약 25 6 2 6" xfId="36626" xr:uid="{00000000-0005-0000-0000-0000F3590000}"/>
    <cellStyle name="요약 25 6 3" xfId="11437" xr:uid="{00000000-0005-0000-0000-0000F4590000}"/>
    <cellStyle name="요약 25 6 3 2" xfId="36631" xr:uid="{00000000-0005-0000-0000-0000F5590000}"/>
    <cellStyle name="요약 25 6 4" xfId="11438" xr:uid="{00000000-0005-0000-0000-0000F6590000}"/>
    <cellStyle name="요약 25 6 4 2" xfId="36632" xr:uid="{00000000-0005-0000-0000-0000F7590000}"/>
    <cellStyle name="요약 25 6 5" xfId="11439" xr:uid="{00000000-0005-0000-0000-0000F8590000}"/>
    <cellStyle name="요약 25 6 5 2" xfId="36633" xr:uid="{00000000-0005-0000-0000-0000F9590000}"/>
    <cellStyle name="요약 25 6 6" xfId="11440" xr:uid="{00000000-0005-0000-0000-0000FA590000}"/>
    <cellStyle name="요약 25 6 6 2" xfId="36634" xr:uid="{00000000-0005-0000-0000-0000FB590000}"/>
    <cellStyle name="요약 25 6 7" xfId="36625" xr:uid="{00000000-0005-0000-0000-0000FC590000}"/>
    <cellStyle name="요약 25 7" xfId="11441" xr:uid="{00000000-0005-0000-0000-0000FD590000}"/>
    <cellStyle name="요약 25 7 2" xfId="11442" xr:uid="{00000000-0005-0000-0000-0000FE590000}"/>
    <cellStyle name="요약 25 7 2 2" xfId="11443" xr:uid="{00000000-0005-0000-0000-0000FF590000}"/>
    <cellStyle name="요약 25 7 2 2 2" xfId="36637" xr:uid="{00000000-0005-0000-0000-0000005A0000}"/>
    <cellStyle name="요약 25 7 2 3" xfId="11444" xr:uid="{00000000-0005-0000-0000-0000015A0000}"/>
    <cellStyle name="요약 25 7 2 3 2" xfId="36638" xr:uid="{00000000-0005-0000-0000-0000025A0000}"/>
    <cellStyle name="요약 25 7 2 4" xfId="11445" xr:uid="{00000000-0005-0000-0000-0000035A0000}"/>
    <cellStyle name="요약 25 7 2 4 2" xfId="36639" xr:uid="{00000000-0005-0000-0000-0000045A0000}"/>
    <cellStyle name="요약 25 7 2 5" xfId="11446" xr:uid="{00000000-0005-0000-0000-0000055A0000}"/>
    <cellStyle name="요약 25 7 2 5 2" xfId="36640" xr:uid="{00000000-0005-0000-0000-0000065A0000}"/>
    <cellStyle name="요약 25 7 2 6" xfId="36636" xr:uid="{00000000-0005-0000-0000-0000075A0000}"/>
    <cellStyle name="요약 25 7 3" xfId="11447" xr:uid="{00000000-0005-0000-0000-0000085A0000}"/>
    <cellStyle name="요약 25 7 3 2" xfId="36641" xr:uid="{00000000-0005-0000-0000-0000095A0000}"/>
    <cellStyle name="요약 25 7 4" xfId="11448" xr:uid="{00000000-0005-0000-0000-00000A5A0000}"/>
    <cellStyle name="요약 25 7 4 2" xfId="36642" xr:uid="{00000000-0005-0000-0000-00000B5A0000}"/>
    <cellStyle name="요약 25 7 5" xfId="11449" xr:uid="{00000000-0005-0000-0000-00000C5A0000}"/>
    <cellStyle name="요약 25 7 5 2" xfId="36643" xr:uid="{00000000-0005-0000-0000-00000D5A0000}"/>
    <cellStyle name="요약 25 7 6" xfId="11450" xr:uid="{00000000-0005-0000-0000-00000E5A0000}"/>
    <cellStyle name="요약 25 7 6 2" xfId="36644" xr:uid="{00000000-0005-0000-0000-00000F5A0000}"/>
    <cellStyle name="요약 25 7 7" xfId="36635" xr:uid="{00000000-0005-0000-0000-0000105A0000}"/>
    <cellStyle name="요약 25 8" xfId="11451" xr:uid="{00000000-0005-0000-0000-0000115A0000}"/>
    <cellStyle name="요약 25 8 2" xfId="11452" xr:uid="{00000000-0005-0000-0000-0000125A0000}"/>
    <cellStyle name="요약 25 8 2 2" xfId="11453" xr:uid="{00000000-0005-0000-0000-0000135A0000}"/>
    <cellStyle name="요약 25 8 2 2 2" xfId="36647" xr:uid="{00000000-0005-0000-0000-0000145A0000}"/>
    <cellStyle name="요약 25 8 2 3" xfId="11454" xr:uid="{00000000-0005-0000-0000-0000155A0000}"/>
    <cellStyle name="요약 25 8 2 3 2" xfId="36648" xr:uid="{00000000-0005-0000-0000-0000165A0000}"/>
    <cellStyle name="요약 25 8 2 4" xfId="11455" xr:uid="{00000000-0005-0000-0000-0000175A0000}"/>
    <cellStyle name="요약 25 8 2 4 2" xfId="36649" xr:uid="{00000000-0005-0000-0000-0000185A0000}"/>
    <cellStyle name="요약 25 8 2 5" xfId="11456" xr:uid="{00000000-0005-0000-0000-0000195A0000}"/>
    <cellStyle name="요약 25 8 2 5 2" xfId="36650" xr:uid="{00000000-0005-0000-0000-00001A5A0000}"/>
    <cellStyle name="요약 25 8 2 6" xfId="36646" xr:uid="{00000000-0005-0000-0000-00001B5A0000}"/>
    <cellStyle name="요약 25 8 3" xfId="11457" xr:uid="{00000000-0005-0000-0000-00001C5A0000}"/>
    <cellStyle name="요약 25 8 3 2" xfId="36651" xr:uid="{00000000-0005-0000-0000-00001D5A0000}"/>
    <cellStyle name="요약 25 8 4" xfId="11458" xr:uid="{00000000-0005-0000-0000-00001E5A0000}"/>
    <cellStyle name="요약 25 8 4 2" xfId="36652" xr:uid="{00000000-0005-0000-0000-00001F5A0000}"/>
    <cellStyle name="요약 25 8 5" xfId="11459" xr:uid="{00000000-0005-0000-0000-0000205A0000}"/>
    <cellStyle name="요약 25 8 5 2" xfId="36653" xr:uid="{00000000-0005-0000-0000-0000215A0000}"/>
    <cellStyle name="요약 25 8 6" xfId="11460" xr:uid="{00000000-0005-0000-0000-0000225A0000}"/>
    <cellStyle name="요약 25 8 6 2" xfId="36654" xr:uid="{00000000-0005-0000-0000-0000235A0000}"/>
    <cellStyle name="요약 25 8 7" xfId="36645" xr:uid="{00000000-0005-0000-0000-0000245A0000}"/>
    <cellStyle name="요약 25 9" xfId="11461" xr:uid="{00000000-0005-0000-0000-0000255A0000}"/>
    <cellStyle name="요약 25 9 2" xfId="11462" xr:uid="{00000000-0005-0000-0000-0000265A0000}"/>
    <cellStyle name="요약 25 9 2 2" xfId="36656" xr:uid="{00000000-0005-0000-0000-0000275A0000}"/>
    <cellStyle name="요약 25 9 3" xfId="11463" xr:uid="{00000000-0005-0000-0000-0000285A0000}"/>
    <cellStyle name="요약 25 9 3 2" xfId="36657" xr:uid="{00000000-0005-0000-0000-0000295A0000}"/>
    <cellStyle name="요약 25 9 4" xfId="11464" xr:uid="{00000000-0005-0000-0000-00002A5A0000}"/>
    <cellStyle name="요약 25 9 4 2" xfId="36658" xr:uid="{00000000-0005-0000-0000-00002B5A0000}"/>
    <cellStyle name="요약 25 9 5" xfId="11465" xr:uid="{00000000-0005-0000-0000-00002C5A0000}"/>
    <cellStyle name="요약 25 9 5 2" xfId="36659" xr:uid="{00000000-0005-0000-0000-00002D5A0000}"/>
    <cellStyle name="요약 25 9 6" xfId="36655" xr:uid="{00000000-0005-0000-0000-00002E5A0000}"/>
    <cellStyle name="요약 26" xfId="11466" xr:uid="{00000000-0005-0000-0000-00002F5A0000}"/>
    <cellStyle name="요약 26 10" xfId="11467" xr:uid="{00000000-0005-0000-0000-0000305A0000}"/>
    <cellStyle name="요약 26 10 2" xfId="11468" xr:uid="{00000000-0005-0000-0000-0000315A0000}"/>
    <cellStyle name="요약 26 10 2 2" xfId="36662" xr:uid="{00000000-0005-0000-0000-0000325A0000}"/>
    <cellStyle name="요약 26 10 3" xfId="36661" xr:uid="{00000000-0005-0000-0000-0000335A0000}"/>
    <cellStyle name="요약 26 11" xfId="11469" xr:uid="{00000000-0005-0000-0000-0000345A0000}"/>
    <cellStyle name="요약 26 11 2" xfId="11470" xr:uid="{00000000-0005-0000-0000-0000355A0000}"/>
    <cellStyle name="요약 26 11 2 2" xfId="36664" xr:uid="{00000000-0005-0000-0000-0000365A0000}"/>
    <cellStyle name="요약 26 11 3" xfId="36663" xr:uid="{00000000-0005-0000-0000-0000375A0000}"/>
    <cellStyle name="요약 26 12" xfId="11471" xr:uid="{00000000-0005-0000-0000-0000385A0000}"/>
    <cellStyle name="요약 26 12 2" xfId="11472" xr:uid="{00000000-0005-0000-0000-0000395A0000}"/>
    <cellStyle name="요약 26 12 2 2" xfId="36666" xr:uid="{00000000-0005-0000-0000-00003A5A0000}"/>
    <cellStyle name="요약 26 12 3" xfId="36665" xr:uid="{00000000-0005-0000-0000-00003B5A0000}"/>
    <cellStyle name="요약 26 13" xfId="11473" xr:uid="{00000000-0005-0000-0000-00003C5A0000}"/>
    <cellStyle name="요약 26 13 2" xfId="36667" xr:uid="{00000000-0005-0000-0000-00003D5A0000}"/>
    <cellStyle name="요약 26 14" xfId="36660" xr:uid="{00000000-0005-0000-0000-00003E5A0000}"/>
    <cellStyle name="요약 26 2" xfId="11474" xr:uid="{00000000-0005-0000-0000-00003F5A0000}"/>
    <cellStyle name="요약 26 2 2" xfId="11475" xr:uid="{00000000-0005-0000-0000-0000405A0000}"/>
    <cellStyle name="요약 26 2 2 2" xfId="11476" xr:uid="{00000000-0005-0000-0000-0000415A0000}"/>
    <cellStyle name="요약 26 2 2 2 2" xfId="11477" xr:uid="{00000000-0005-0000-0000-0000425A0000}"/>
    <cellStyle name="요약 26 2 2 2 2 2" xfId="36671" xr:uid="{00000000-0005-0000-0000-0000435A0000}"/>
    <cellStyle name="요약 26 2 2 2 3" xfId="11478" xr:uid="{00000000-0005-0000-0000-0000445A0000}"/>
    <cellStyle name="요약 26 2 2 2 3 2" xfId="36672" xr:uid="{00000000-0005-0000-0000-0000455A0000}"/>
    <cellStyle name="요약 26 2 2 2 4" xfId="11479" xr:uid="{00000000-0005-0000-0000-0000465A0000}"/>
    <cellStyle name="요약 26 2 2 2 4 2" xfId="36673" xr:uid="{00000000-0005-0000-0000-0000475A0000}"/>
    <cellStyle name="요약 26 2 2 2 5" xfId="11480" xr:uid="{00000000-0005-0000-0000-0000485A0000}"/>
    <cellStyle name="요약 26 2 2 2 5 2" xfId="36674" xr:uid="{00000000-0005-0000-0000-0000495A0000}"/>
    <cellStyle name="요약 26 2 2 2 6" xfId="36670" xr:uid="{00000000-0005-0000-0000-00004A5A0000}"/>
    <cellStyle name="요약 26 2 2 3" xfId="11481" xr:uid="{00000000-0005-0000-0000-00004B5A0000}"/>
    <cellStyle name="요약 26 2 2 3 2" xfId="36675" xr:uid="{00000000-0005-0000-0000-00004C5A0000}"/>
    <cellStyle name="요약 26 2 2 4" xfId="11482" xr:uid="{00000000-0005-0000-0000-00004D5A0000}"/>
    <cellStyle name="요약 26 2 2 4 2" xfId="36676" xr:uid="{00000000-0005-0000-0000-00004E5A0000}"/>
    <cellStyle name="요약 26 2 2 5" xfId="11483" xr:uid="{00000000-0005-0000-0000-00004F5A0000}"/>
    <cellStyle name="요약 26 2 2 5 2" xfId="36677" xr:uid="{00000000-0005-0000-0000-0000505A0000}"/>
    <cellStyle name="요약 26 2 2 6" xfId="11484" xr:uid="{00000000-0005-0000-0000-0000515A0000}"/>
    <cellStyle name="요약 26 2 2 6 2" xfId="36678" xr:uid="{00000000-0005-0000-0000-0000525A0000}"/>
    <cellStyle name="요약 26 2 2 7" xfId="36669" xr:uid="{00000000-0005-0000-0000-0000535A0000}"/>
    <cellStyle name="요약 26 2 3" xfId="11485" xr:uid="{00000000-0005-0000-0000-0000545A0000}"/>
    <cellStyle name="요약 26 2 3 2" xfId="11486" xr:uid="{00000000-0005-0000-0000-0000555A0000}"/>
    <cellStyle name="요약 26 2 3 2 2" xfId="36680" xr:uid="{00000000-0005-0000-0000-0000565A0000}"/>
    <cellStyle name="요약 26 2 3 3" xfId="11487" xr:uid="{00000000-0005-0000-0000-0000575A0000}"/>
    <cellStyle name="요약 26 2 3 3 2" xfId="36681" xr:uid="{00000000-0005-0000-0000-0000585A0000}"/>
    <cellStyle name="요약 26 2 3 4" xfId="11488" xr:uid="{00000000-0005-0000-0000-0000595A0000}"/>
    <cellStyle name="요약 26 2 3 4 2" xfId="36682" xr:uid="{00000000-0005-0000-0000-00005A5A0000}"/>
    <cellStyle name="요약 26 2 3 5" xfId="11489" xr:uid="{00000000-0005-0000-0000-00005B5A0000}"/>
    <cellStyle name="요약 26 2 3 5 2" xfId="36683" xr:uid="{00000000-0005-0000-0000-00005C5A0000}"/>
    <cellStyle name="요약 26 2 3 6" xfId="36679" xr:uid="{00000000-0005-0000-0000-00005D5A0000}"/>
    <cellStyle name="요약 26 2 4" xfId="11490" xr:uid="{00000000-0005-0000-0000-00005E5A0000}"/>
    <cellStyle name="요약 26 2 4 2" xfId="11491" xr:uid="{00000000-0005-0000-0000-00005F5A0000}"/>
    <cellStyle name="요약 26 2 4 2 2" xfId="36685" xr:uid="{00000000-0005-0000-0000-0000605A0000}"/>
    <cellStyle name="요약 26 2 4 3" xfId="36684" xr:uid="{00000000-0005-0000-0000-0000615A0000}"/>
    <cellStyle name="요약 26 2 5" xfId="11492" xr:uid="{00000000-0005-0000-0000-0000625A0000}"/>
    <cellStyle name="요약 26 2 5 2" xfId="11493" xr:uid="{00000000-0005-0000-0000-0000635A0000}"/>
    <cellStyle name="요약 26 2 5 2 2" xfId="36687" xr:uid="{00000000-0005-0000-0000-0000645A0000}"/>
    <cellStyle name="요약 26 2 5 3" xfId="36686" xr:uid="{00000000-0005-0000-0000-0000655A0000}"/>
    <cellStyle name="요약 26 2 6" xfId="11494" xr:uid="{00000000-0005-0000-0000-0000665A0000}"/>
    <cellStyle name="요약 26 2 6 2" xfId="11495" xr:uid="{00000000-0005-0000-0000-0000675A0000}"/>
    <cellStyle name="요약 26 2 6 2 2" xfId="36689" xr:uid="{00000000-0005-0000-0000-0000685A0000}"/>
    <cellStyle name="요약 26 2 6 3" xfId="36688" xr:uid="{00000000-0005-0000-0000-0000695A0000}"/>
    <cellStyle name="요약 26 2 7" xfId="11496" xr:uid="{00000000-0005-0000-0000-00006A5A0000}"/>
    <cellStyle name="요약 26 2 7 2" xfId="36690" xr:uid="{00000000-0005-0000-0000-00006B5A0000}"/>
    <cellStyle name="요약 26 2 8" xfId="36668" xr:uid="{00000000-0005-0000-0000-00006C5A0000}"/>
    <cellStyle name="요약 26 3" xfId="11497" xr:uid="{00000000-0005-0000-0000-00006D5A0000}"/>
    <cellStyle name="요약 26 3 2" xfId="11498" xr:uid="{00000000-0005-0000-0000-00006E5A0000}"/>
    <cellStyle name="요약 26 3 2 2" xfId="11499" xr:uid="{00000000-0005-0000-0000-00006F5A0000}"/>
    <cellStyle name="요약 26 3 2 2 2" xfId="11500" xr:uid="{00000000-0005-0000-0000-0000705A0000}"/>
    <cellStyle name="요약 26 3 2 2 2 2" xfId="36694" xr:uid="{00000000-0005-0000-0000-0000715A0000}"/>
    <cellStyle name="요약 26 3 2 2 3" xfId="11501" xr:uid="{00000000-0005-0000-0000-0000725A0000}"/>
    <cellStyle name="요약 26 3 2 2 3 2" xfId="36695" xr:uid="{00000000-0005-0000-0000-0000735A0000}"/>
    <cellStyle name="요약 26 3 2 2 4" xfId="11502" xr:uid="{00000000-0005-0000-0000-0000745A0000}"/>
    <cellStyle name="요약 26 3 2 2 4 2" xfId="36696" xr:uid="{00000000-0005-0000-0000-0000755A0000}"/>
    <cellStyle name="요약 26 3 2 2 5" xfId="11503" xr:uid="{00000000-0005-0000-0000-0000765A0000}"/>
    <cellStyle name="요약 26 3 2 2 5 2" xfId="36697" xr:uid="{00000000-0005-0000-0000-0000775A0000}"/>
    <cellStyle name="요약 26 3 2 2 6" xfId="36693" xr:uid="{00000000-0005-0000-0000-0000785A0000}"/>
    <cellStyle name="요약 26 3 2 3" xfId="11504" xr:uid="{00000000-0005-0000-0000-0000795A0000}"/>
    <cellStyle name="요약 26 3 2 3 2" xfId="36698" xr:uid="{00000000-0005-0000-0000-00007A5A0000}"/>
    <cellStyle name="요약 26 3 2 4" xfId="11505" xr:uid="{00000000-0005-0000-0000-00007B5A0000}"/>
    <cellStyle name="요약 26 3 2 4 2" xfId="36699" xr:uid="{00000000-0005-0000-0000-00007C5A0000}"/>
    <cellStyle name="요약 26 3 2 5" xfId="11506" xr:uid="{00000000-0005-0000-0000-00007D5A0000}"/>
    <cellStyle name="요약 26 3 2 5 2" xfId="36700" xr:uid="{00000000-0005-0000-0000-00007E5A0000}"/>
    <cellStyle name="요약 26 3 2 6" xfId="11507" xr:uid="{00000000-0005-0000-0000-00007F5A0000}"/>
    <cellStyle name="요약 26 3 2 6 2" xfId="36701" xr:uid="{00000000-0005-0000-0000-0000805A0000}"/>
    <cellStyle name="요약 26 3 2 7" xfId="36692" xr:uid="{00000000-0005-0000-0000-0000815A0000}"/>
    <cellStyle name="요약 26 3 3" xfId="11508" xr:uid="{00000000-0005-0000-0000-0000825A0000}"/>
    <cellStyle name="요약 26 3 3 2" xfId="11509" xr:uid="{00000000-0005-0000-0000-0000835A0000}"/>
    <cellStyle name="요약 26 3 3 2 2" xfId="36703" xr:uid="{00000000-0005-0000-0000-0000845A0000}"/>
    <cellStyle name="요약 26 3 3 3" xfId="11510" xr:uid="{00000000-0005-0000-0000-0000855A0000}"/>
    <cellStyle name="요약 26 3 3 3 2" xfId="36704" xr:uid="{00000000-0005-0000-0000-0000865A0000}"/>
    <cellStyle name="요약 26 3 3 4" xfId="11511" xr:uid="{00000000-0005-0000-0000-0000875A0000}"/>
    <cellStyle name="요약 26 3 3 4 2" xfId="36705" xr:uid="{00000000-0005-0000-0000-0000885A0000}"/>
    <cellStyle name="요약 26 3 3 5" xfId="11512" xr:uid="{00000000-0005-0000-0000-0000895A0000}"/>
    <cellStyle name="요약 26 3 3 5 2" xfId="36706" xr:uid="{00000000-0005-0000-0000-00008A5A0000}"/>
    <cellStyle name="요약 26 3 3 6" xfId="36702" xr:uid="{00000000-0005-0000-0000-00008B5A0000}"/>
    <cellStyle name="요약 26 3 4" xfId="11513" xr:uid="{00000000-0005-0000-0000-00008C5A0000}"/>
    <cellStyle name="요약 26 3 4 2" xfId="11514" xr:uid="{00000000-0005-0000-0000-00008D5A0000}"/>
    <cellStyle name="요약 26 3 4 2 2" xfId="36708" xr:uid="{00000000-0005-0000-0000-00008E5A0000}"/>
    <cellStyle name="요약 26 3 4 3" xfId="36707" xr:uid="{00000000-0005-0000-0000-00008F5A0000}"/>
    <cellStyle name="요약 26 3 5" xfId="11515" xr:uid="{00000000-0005-0000-0000-0000905A0000}"/>
    <cellStyle name="요약 26 3 5 2" xfId="11516" xr:uid="{00000000-0005-0000-0000-0000915A0000}"/>
    <cellStyle name="요약 26 3 5 2 2" xfId="36710" xr:uid="{00000000-0005-0000-0000-0000925A0000}"/>
    <cellStyle name="요약 26 3 5 3" xfId="36709" xr:uid="{00000000-0005-0000-0000-0000935A0000}"/>
    <cellStyle name="요약 26 3 6" xfId="11517" xr:uid="{00000000-0005-0000-0000-0000945A0000}"/>
    <cellStyle name="요약 26 3 6 2" xfId="11518" xr:uid="{00000000-0005-0000-0000-0000955A0000}"/>
    <cellStyle name="요약 26 3 6 2 2" xfId="36712" xr:uid="{00000000-0005-0000-0000-0000965A0000}"/>
    <cellStyle name="요약 26 3 6 3" xfId="36711" xr:uid="{00000000-0005-0000-0000-0000975A0000}"/>
    <cellStyle name="요약 26 3 7" xfId="11519" xr:uid="{00000000-0005-0000-0000-0000985A0000}"/>
    <cellStyle name="요약 26 3 7 2" xfId="36713" xr:uid="{00000000-0005-0000-0000-0000995A0000}"/>
    <cellStyle name="요약 26 3 8" xfId="36691" xr:uid="{00000000-0005-0000-0000-00009A5A0000}"/>
    <cellStyle name="요약 26 4" xfId="11520" xr:uid="{00000000-0005-0000-0000-00009B5A0000}"/>
    <cellStyle name="요약 26 4 2" xfId="11521" xr:uid="{00000000-0005-0000-0000-00009C5A0000}"/>
    <cellStyle name="요약 26 4 2 2" xfId="11522" xr:uid="{00000000-0005-0000-0000-00009D5A0000}"/>
    <cellStyle name="요약 26 4 2 2 2" xfId="36716" xr:uid="{00000000-0005-0000-0000-00009E5A0000}"/>
    <cellStyle name="요약 26 4 2 3" xfId="11523" xr:uid="{00000000-0005-0000-0000-00009F5A0000}"/>
    <cellStyle name="요약 26 4 2 3 2" xfId="36717" xr:uid="{00000000-0005-0000-0000-0000A05A0000}"/>
    <cellStyle name="요약 26 4 2 4" xfId="11524" xr:uid="{00000000-0005-0000-0000-0000A15A0000}"/>
    <cellStyle name="요약 26 4 2 4 2" xfId="36718" xr:uid="{00000000-0005-0000-0000-0000A25A0000}"/>
    <cellStyle name="요약 26 4 2 5" xfId="11525" xr:uid="{00000000-0005-0000-0000-0000A35A0000}"/>
    <cellStyle name="요약 26 4 2 5 2" xfId="36719" xr:uid="{00000000-0005-0000-0000-0000A45A0000}"/>
    <cellStyle name="요약 26 4 2 6" xfId="36715" xr:uid="{00000000-0005-0000-0000-0000A55A0000}"/>
    <cellStyle name="요약 26 4 3" xfId="11526" xr:uid="{00000000-0005-0000-0000-0000A65A0000}"/>
    <cellStyle name="요약 26 4 3 2" xfId="36720" xr:uid="{00000000-0005-0000-0000-0000A75A0000}"/>
    <cellStyle name="요약 26 4 4" xfId="11527" xr:uid="{00000000-0005-0000-0000-0000A85A0000}"/>
    <cellStyle name="요약 26 4 4 2" xfId="36721" xr:uid="{00000000-0005-0000-0000-0000A95A0000}"/>
    <cellStyle name="요약 26 4 5" xfId="11528" xr:uid="{00000000-0005-0000-0000-0000AA5A0000}"/>
    <cellStyle name="요약 26 4 5 2" xfId="36722" xr:uid="{00000000-0005-0000-0000-0000AB5A0000}"/>
    <cellStyle name="요약 26 4 6" xfId="11529" xr:uid="{00000000-0005-0000-0000-0000AC5A0000}"/>
    <cellStyle name="요약 26 4 6 2" xfId="36723" xr:uid="{00000000-0005-0000-0000-0000AD5A0000}"/>
    <cellStyle name="요약 26 4 7" xfId="36714" xr:uid="{00000000-0005-0000-0000-0000AE5A0000}"/>
    <cellStyle name="요약 26 5" xfId="11530" xr:uid="{00000000-0005-0000-0000-0000AF5A0000}"/>
    <cellStyle name="요약 26 5 2" xfId="11531" xr:uid="{00000000-0005-0000-0000-0000B05A0000}"/>
    <cellStyle name="요약 26 5 2 2" xfId="11532" xr:uid="{00000000-0005-0000-0000-0000B15A0000}"/>
    <cellStyle name="요약 26 5 2 2 2" xfId="36726" xr:uid="{00000000-0005-0000-0000-0000B25A0000}"/>
    <cellStyle name="요약 26 5 2 3" xfId="11533" xr:uid="{00000000-0005-0000-0000-0000B35A0000}"/>
    <cellStyle name="요약 26 5 2 3 2" xfId="36727" xr:uid="{00000000-0005-0000-0000-0000B45A0000}"/>
    <cellStyle name="요약 26 5 2 4" xfId="11534" xr:uid="{00000000-0005-0000-0000-0000B55A0000}"/>
    <cellStyle name="요약 26 5 2 4 2" xfId="36728" xr:uid="{00000000-0005-0000-0000-0000B65A0000}"/>
    <cellStyle name="요약 26 5 2 5" xfId="11535" xr:uid="{00000000-0005-0000-0000-0000B75A0000}"/>
    <cellStyle name="요약 26 5 2 5 2" xfId="36729" xr:uid="{00000000-0005-0000-0000-0000B85A0000}"/>
    <cellStyle name="요약 26 5 2 6" xfId="36725" xr:uid="{00000000-0005-0000-0000-0000B95A0000}"/>
    <cellStyle name="요약 26 5 3" xfId="11536" xr:uid="{00000000-0005-0000-0000-0000BA5A0000}"/>
    <cellStyle name="요약 26 5 3 2" xfId="36730" xr:uid="{00000000-0005-0000-0000-0000BB5A0000}"/>
    <cellStyle name="요약 26 5 4" xfId="11537" xr:uid="{00000000-0005-0000-0000-0000BC5A0000}"/>
    <cellStyle name="요약 26 5 4 2" xfId="36731" xr:uid="{00000000-0005-0000-0000-0000BD5A0000}"/>
    <cellStyle name="요약 26 5 5" xfId="11538" xr:uid="{00000000-0005-0000-0000-0000BE5A0000}"/>
    <cellStyle name="요약 26 5 5 2" xfId="36732" xr:uid="{00000000-0005-0000-0000-0000BF5A0000}"/>
    <cellStyle name="요약 26 5 6" xfId="11539" xr:uid="{00000000-0005-0000-0000-0000C05A0000}"/>
    <cellStyle name="요약 26 5 6 2" xfId="36733" xr:uid="{00000000-0005-0000-0000-0000C15A0000}"/>
    <cellStyle name="요약 26 5 7" xfId="36724" xr:uid="{00000000-0005-0000-0000-0000C25A0000}"/>
    <cellStyle name="요약 26 6" xfId="11540" xr:uid="{00000000-0005-0000-0000-0000C35A0000}"/>
    <cellStyle name="요약 26 6 2" xfId="11541" xr:uid="{00000000-0005-0000-0000-0000C45A0000}"/>
    <cellStyle name="요약 26 6 2 2" xfId="11542" xr:uid="{00000000-0005-0000-0000-0000C55A0000}"/>
    <cellStyle name="요약 26 6 2 2 2" xfId="36736" xr:uid="{00000000-0005-0000-0000-0000C65A0000}"/>
    <cellStyle name="요약 26 6 2 3" xfId="11543" xr:uid="{00000000-0005-0000-0000-0000C75A0000}"/>
    <cellStyle name="요약 26 6 2 3 2" xfId="36737" xr:uid="{00000000-0005-0000-0000-0000C85A0000}"/>
    <cellStyle name="요약 26 6 2 4" xfId="11544" xr:uid="{00000000-0005-0000-0000-0000C95A0000}"/>
    <cellStyle name="요약 26 6 2 4 2" xfId="36738" xr:uid="{00000000-0005-0000-0000-0000CA5A0000}"/>
    <cellStyle name="요약 26 6 2 5" xfId="11545" xr:uid="{00000000-0005-0000-0000-0000CB5A0000}"/>
    <cellStyle name="요약 26 6 2 5 2" xfId="36739" xr:uid="{00000000-0005-0000-0000-0000CC5A0000}"/>
    <cellStyle name="요약 26 6 2 6" xfId="36735" xr:uid="{00000000-0005-0000-0000-0000CD5A0000}"/>
    <cellStyle name="요약 26 6 3" xfId="11546" xr:uid="{00000000-0005-0000-0000-0000CE5A0000}"/>
    <cellStyle name="요약 26 6 3 2" xfId="36740" xr:uid="{00000000-0005-0000-0000-0000CF5A0000}"/>
    <cellStyle name="요약 26 6 4" xfId="11547" xr:uid="{00000000-0005-0000-0000-0000D05A0000}"/>
    <cellStyle name="요약 26 6 4 2" xfId="36741" xr:uid="{00000000-0005-0000-0000-0000D15A0000}"/>
    <cellStyle name="요약 26 6 5" xfId="11548" xr:uid="{00000000-0005-0000-0000-0000D25A0000}"/>
    <cellStyle name="요약 26 6 5 2" xfId="36742" xr:uid="{00000000-0005-0000-0000-0000D35A0000}"/>
    <cellStyle name="요약 26 6 6" xfId="11549" xr:uid="{00000000-0005-0000-0000-0000D45A0000}"/>
    <cellStyle name="요약 26 6 6 2" xfId="36743" xr:uid="{00000000-0005-0000-0000-0000D55A0000}"/>
    <cellStyle name="요약 26 6 7" xfId="36734" xr:uid="{00000000-0005-0000-0000-0000D65A0000}"/>
    <cellStyle name="요약 26 7" xfId="11550" xr:uid="{00000000-0005-0000-0000-0000D75A0000}"/>
    <cellStyle name="요약 26 7 2" xfId="11551" xr:uid="{00000000-0005-0000-0000-0000D85A0000}"/>
    <cellStyle name="요약 26 7 2 2" xfId="11552" xr:uid="{00000000-0005-0000-0000-0000D95A0000}"/>
    <cellStyle name="요약 26 7 2 2 2" xfId="36746" xr:uid="{00000000-0005-0000-0000-0000DA5A0000}"/>
    <cellStyle name="요약 26 7 2 3" xfId="11553" xr:uid="{00000000-0005-0000-0000-0000DB5A0000}"/>
    <cellStyle name="요약 26 7 2 3 2" xfId="36747" xr:uid="{00000000-0005-0000-0000-0000DC5A0000}"/>
    <cellStyle name="요약 26 7 2 4" xfId="11554" xr:uid="{00000000-0005-0000-0000-0000DD5A0000}"/>
    <cellStyle name="요약 26 7 2 4 2" xfId="36748" xr:uid="{00000000-0005-0000-0000-0000DE5A0000}"/>
    <cellStyle name="요약 26 7 2 5" xfId="11555" xr:uid="{00000000-0005-0000-0000-0000DF5A0000}"/>
    <cellStyle name="요약 26 7 2 5 2" xfId="36749" xr:uid="{00000000-0005-0000-0000-0000E05A0000}"/>
    <cellStyle name="요약 26 7 2 6" xfId="36745" xr:uid="{00000000-0005-0000-0000-0000E15A0000}"/>
    <cellStyle name="요약 26 7 3" xfId="11556" xr:uid="{00000000-0005-0000-0000-0000E25A0000}"/>
    <cellStyle name="요약 26 7 3 2" xfId="36750" xr:uid="{00000000-0005-0000-0000-0000E35A0000}"/>
    <cellStyle name="요약 26 7 4" xfId="11557" xr:uid="{00000000-0005-0000-0000-0000E45A0000}"/>
    <cellStyle name="요약 26 7 4 2" xfId="36751" xr:uid="{00000000-0005-0000-0000-0000E55A0000}"/>
    <cellStyle name="요약 26 7 5" xfId="11558" xr:uid="{00000000-0005-0000-0000-0000E65A0000}"/>
    <cellStyle name="요약 26 7 5 2" xfId="36752" xr:uid="{00000000-0005-0000-0000-0000E75A0000}"/>
    <cellStyle name="요약 26 7 6" xfId="11559" xr:uid="{00000000-0005-0000-0000-0000E85A0000}"/>
    <cellStyle name="요약 26 7 6 2" xfId="36753" xr:uid="{00000000-0005-0000-0000-0000E95A0000}"/>
    <cellStyle name="요약 26 7 7" xfId="36744" xr:uid="{00000000-0005-0000-0000-0000EA5A0000}"/>
    <cellStyle name="요약 26 8" xfId="11560" xr:uid="{00000000-0005-0000-0000-0000EB5A0000}"/>
    <cellStyle name="요약 26 8 2" xfId="11561" xr:uid="{00000000-0005-0000-0000-0000EC5A0000}"/>
    <cellStyle name="요약 26 8 2 2" xfId="11562" xr:uid="{00000000-0005-0000-0000-0000ED5A0000}"/>
    <cellStyle name="요약 26 8 2 2 2" xfId="36756" xr:uid="{00000000-0005-0000-0000-0000EE5A0000}"/>
    <cellStyle name="요약 26 8 2 3" xfId="11563" xr:uid="{00000000-0005-0000-0000-0000EF5A0000}"/>
    <cellStyle name="요약 26 8 2 3 2" xfId="36757" xr:uid="{00000000-0005-0000-0000-0000F05A0000}"/>
    <cellStyle name="요약 26 8 2 4" xfId="11564" xr:uid="{00000000-0005-0000-0000-0000F15A0000}"/>
    <cellStyle name="요약 26 8 2 4 2" xfId="36758" xr:uid="{00000000-0005-0000-0000-0000F25A0000}"/>
    <cellStyle name="요약 26 8 2 5" xfId="11565" xr:uid="{00000000-0005-0000-0000-0000F35A0000}"/>
    <cellStyle name="요약 26 8 2 5 2" xfId="36759" xr:uid="{00000000-0005-0000-0000-0000F45A0000}"/>
    <cellStyle name="요약 26 8 2 6" xfId="36755" xr:uid="{00000000-0005-0000-0000-0000F55A0000}"/>
    <cellStyle name="요약 26 8 3" xfId="11566" xr:uid="{00000000-0005-0000-0000-0000F65A0000}"/>
    <cellStyle name="요약 26 8 3 2" xfId="36760" xr:uid="{00000000-0005-0000-0000-0000F75A0000}"/>
    <cellStyle name="요약 26 8 4" xfId="11567" xr:uid="{00000000-0005-0000-0000-0000F85A0000}"/>
    <cellStyle name="요약 26 8 4 2" xfId="36761" xr:uid="{00000000-0005-0000-0000-0000F95A0000}"/>
    <cellStyle name="요약 26 8 5" xfId="11568" xr:uid="{00000000-0005-0000-0000-0000FA5A0000}"/>
    <cellStyle name="요약 26 8 5 2" xfId="36762" xr:uid="{00000000-0005-0000-0000-0000FB5A0000}"/>
    <cellStyle name="요약 26 8 6" xfId="11569" xr:uid="{00000000-0005-0000-0000-0000FC5A0000}"/>
    <cellStyle name="요약 26 8 6 2" xfId="36763" xr:uid="{00000000-0005-0000-0000-0000FD5A0000}"/>
    <cellStyle name="요약 26 8 7" xfId="36754" xr:uid="{00000000-0005-0000-0000-0000FE5A0000}"/>
    <cellStyle name="요약 26 9" xfId="11570" xr:uid="{00000000-0005-0000-0000-0000FF5A0000}"/>
    <cellStyle name="요약 26 9 2" xfId="11571" xr:uid="{00000000-0005-0000-0000-0000005B0000}"/>
    <cellStyle name="요약 26 9 2 2" xfId="36765" xr:uid="{00000000-0005-0000-0000-0000015B0000}"/>
    <cellStyle name="요약 26 9 3" xfId="11572" xr:uid="{00000000-0005-0000-0000-0000025B0000}"/>
    <cellStyle name="요약 26 9 3 2" xfId="36766" xr:uid="{00000000-0005-0000-0000-0000035B0000}"/>
    <cellStyle name="요약 26 9 4" xfId="11573" xr:uid="{00000000-0005-0000-0000-0000045B0000}"/>
    <cellStyle name="요약 26 9 4 2" xfId="36767" xr:uid="{00000000-0005-0000-0000-0000055B0000}"/>
    <cellStyle name="요약 26 9 5" xfId="11574" xr:uid="{00000000-0005-0000-0000-0000065B0000}"/>
    <cellStyle name="요약 26 9 5 2" xfId="36768" xr:uid="{00000000-0005-0000-0000-0000075B0000}"/>
    <cellStyle name="요약 26 9 6" xfId="36764" xr:uid="{00000000-0005-0000-0000-0000085B0000}"/>
    <cellStyle name="요약 27" xfId="11575" xr:uid="{00000000-0005-0000-0000-0000095B0000}"/>
    <cellStyle name="요약 27 10" xfId="11576" xr:uid="{00000000-0005-0000-0000-00000A5B0000}"/>
    <cellStyle name="요약 27 10 2" xfId="11577" xr:uid="{00000000-0005-0000-0000-00000B5B0000}"/>
    <cellStyle name="요약 27 10 2 2" xfId="36771" xr:uid="{00000000-0005-0000-0000-00000C5B0000}"/>
    <cellStyle name="요약 27 10 3" xfId="36770" xr:uid="{00000000-0005-0000-0000-00000D5B0000}"/>
    <cellStyle name="요약 27 11" xfId="11578" xr:uid="{00000000-0005-0000-0000-00000E5B0000}"/>
    <cellStyle name="요약 27 11 2" xfId="11579" xr:uid="{00000000-0005-0000-0000-00000F5B0000}"/>
    <cellStyle name="요약 27 11 2 2" xfId="36773" xr:uid="{00000000-0005-0000-0000-0000105B0000}"/>
    <cellStyle name="요약 27 11 3" xfId="36772" xr:uid="{00000000-0005-0000-0000-0000115B0000}"/>
    <cellStyle name="요약 27 12" xfId="11580" xr:uid="{00000000-0005-0000-0000-0000125B0000}"/>
    <cellStyle name="요약 27 12 2" xfId="11581" xr:uid="{00000000-0005-0000-0000-0000135B0000}"/>
    <cellStyle name="요약 27 12 2 2" xfId="36775" xr:uid="{00000000-0005-0000-0000-0000145B0000}"/>
    <cellStyle name="요약 27 12 3" xfId="36774" xr:uid="{00000000-0005-0000-0000-0000155B0000}"/>
    <cellStyle name="요약 27 13" xfId="11582" xr:uid="{00000000-0005-0000-0000-0000165B0000}"/>
    <cellStyle name="요약 27 13 2" xfId="36776" xr:uid="{00000000-0005-0000-0000-0000175B0000}"/>
    <cellStyle name="요약 27 14" xfId="36769" xr:uid="{00000000-0005-0000-0000-0000185B0000}"/>
    <cellStyle name="요약 27 2" xfId="11583" xr:uid="{00000000-0005-0000-0000-0000195B0000}"/>
    <cellStyle name="요약 27 2 2" xfId="11584" xr:uid="{00000000-0005-0000-0000-00001A5B0000}"/>
    <cellStyle name="요약 27 2 2 2" xfId="11585" xr:uid="{00000000-0005-0000-0000-00001B5B0000}"/>
    <cellStyle name="요약 27 2 2 2 2" xfId="11586" xr:uid="{00000000-0005-0000-0000-00001C5B0000}"/>
    <cellStyle name="요약 27 2 2 2 2 2" xfId="36780" xr:uid="{00000000-0005-0000-0000-00001D5B0000}"/>
    <cellStyle name="요약 27 2 2 2 3" xfId="11587" xr:uid="{00000000-0005-0000-0000-00001E5B0000}"/>
    <cellStyle name="요약 27 2 2 2 3 2" xfId="36781" xr:uid="{00000000-0005-0000-0000-00001F5B0000}"/>
    <cellStyle name="요약 27 2 2 2 4" xfId="11588" xr:uid="{00000000-0005-0000-0000-0000205B0000}"/>
    <cellStyle name="요약 27 2 2 2 4 2" xfId="36782" xr:uid="{00000000-0005-0000-0000-0000215B0000}"/>
    <cellStyle name="요약 27 2 2 2 5" xfId="11589" xr:uid="{00000000-0005-0000-0000-0000225B0000}"/>
    <cellStyle name="요약 27 2 2 2 5 2" xfId="36783" xr:uid="{00000000-0005-0000-0000-0000235B0000}"/>
    <cellStyle name="요약 27 2 2 2 6" xfId="36779" xr:uid="{00000000-0005-0000-0000-0000245B0000}"/>
    <cellStyle name="요약 27 2 2 3" xfId="11590" xr:uid="{00000000-0005-0000-0000-0000255B0000}"/>
    <cellStyle name="요약 27 2 2 3 2" xfId="36784" xr:uid="{00000000-0005-0000-0000-0000265B0000}"/>
    <cellStyle name="요약 27 2 2 4" xfId="11591" xr:uid="{00000000-0005-0000-0000-0000275B0000}"/>
    <cellStyle name="요약 27 2 2 4 2" xfId="36785" xr:uid="{00000000-0005-0000-0000-0000285B0000}"/>
    <cellStyle name="요약 27 2 2 5" xfId="11592" xr:uid="{00000000-0005-0000-0000-0000295B0000}"/>
    <cellStyle name="요약 27 2 2 5 2" xfId="36786" xr:uid="{00000000-0005-0000-0000-00002A5B0000}"/>
    <cellStyle name="요약 27 2 2 6" xfId="11593" xr:uid="{00000000-0005-0000-0000-00002B5B0000}"/>
    <cellStyle name="요약 27 2 2 6 2" xfId="36787" xr:uid="{00000000-0005-0000-0000-00002C5B0000}"/>
    <cellStyle name="요약 27 2 2 7" xfId="36778" xr:uid="{00000000-0005-0000-0000-00002D5B0000}"/>
    <cellStyle name="요약 27 2 3" xfId="11594" xr:uid="{00000000-0005-0000-0000-00002E5B0000}"/>
    <cellStyle name="요약 27 2 3 2" xfId="11595" xr:uid="{00000000-0005-0000-0000-00002F5B0000}"/>
    <cellStyle name="요약 27 2 3 2 2" xfId="36789" xr:uid="{00000000-0005-0000-0000-0000305B0000}"/>
    <cellStyle name="요약 27 2 3 3" xfId="11596" xr:uid="{00000000-0005-0000-0000-0000315B0000}"/>
    <cellStyle name="요약 27 2 3 3 2" xfId="36790" xr:uid="{00000000-0005-0000-0000-0000325B0000}"/>
    <cellStyle name="요약 27 2 3 4" xfId="11597" xr:uid="{00000000-0005-0000-0000-0000335B0000}"/>
    <cellStyle name="요약 27 2 3 4 2" xfId="36791" xr:uid="{00000000-0005-0000-0000-0000345B0000}"/>
    <cellStyle name="요약 27 2 3 5" xfId="11598" xr:uid="{00000000-0005-0000-0000-0000355B0000}"/>
    <cellStyle name="요약 27 2 3 5 2" xfId="36792" xr:uid="{00000000-0005-0000-0000-0000365B0000}"/>
    <cellStyle name="요약 27 2 3 6" xfId="36788" xr:uid="{00000000-0005-0000-0000-0000375B0000}"/>
    <cellStyle name="요약 27 2 4" xfId="11599" xr:uid="{00000000-0005-0000-0000-0000385B0000}"/>
    <cellStyle name="요약 27 2 4 2" xfId="11600" xr:uid="{00000000-0005-0000-0000-0000395B0000}"/>
    <cellStyle name="요약 27 2 4 2 2" xfId="36794" xr:uid="{00000000-0005-0000-0000-00003A5B0000}"/>
    <cellStyle name="요약 27 2 4 3" xfId="36793" xr:uid="{00000000-0005-0000-0000-00003B5B0000}"/>
    <cellStyle name="요약 27 2 5" xfId="11601" xr:uid="{00000000-0005-0000-0000-00003C5B0000}"/>
    <cellStyle name="요약 27 2 5 2" xfId="11602" xr:uid="{00000000-0005-0000-0000-00003D5B0000}"/>
    <cellStyle name="요약 27 2 5 2 2" xfId="36796" xr:uid="{00000000-0005-0000-0000-00003E5B0000}"/>
    <cellStyle name="요약 27 2 5 3" xfId="36795" xr:uid="{00000000-0005-0000-0000-00003F5B0000}"/>
    <cellStyle name="요약 27 2 6" xfId="11603" xr:uid="{00000000-0005-0000-0000-0000405B0000}"/>
    <cellStyle name="요약 27 2 6 2" xfId="11604" xr:uid="{00000000-0005-0000-0000-0000415B0000}"/>
    <cellStyle name="요약 27 2 6 2 2" xfId="36798" xr:uid="{00000000-0005-0000-0000-0000425B0000}"/>
    <cellStyle name="요약 27 2 6 3" xfId="36797" xr:uid="{00000000-0005-0000-0000-0000435B0000}"/>
    <cellStyle name="요약 27 2 7" xfId="11605" xr:uid="{00000000-0005-0000-0000-0000445B0000}"/>
    <cellStyle name="요약 27 2 7 2" xfId="36799" xr:uid="{00000000-0005-0000-0000-0000455B0000}"/>
    <cellStyle name="요약 27 2 8" xfId="36777" xr:uid="{00000000-0005-0000-0000-0000465B0000}"/>
    <cellStyle name="요약 27 3" xfId="11606" xr:uid="{00000000-0005-0000-0000-0000475B0000}"/>
    <cellStyle name="요약 27 3 2" xfId="11607" xr:uid="{00000000-0005-0000-0000-0000485B0000}"/>
    <cellStyle name="요약 27 3 2 2" xfId="11608" xr:uid="{00000000-0005-0000-0000-0000495B0000}"/>
    <cellStyle name="요약 27 3 2 2 2" xfId="11609" xr:uid="{00000000-0005-0000-0000-00004A5B0000}"/>
    <cellStyle name="요약 27 3 2 2 2 2" xfId="36803" xr:uid="{00000000-0005-0000-0000-00004B5B0000}"/>
    <cellStyle name="요약 27 3 2 2 3" xfId="11610" xr:uid="{00000000-0005-0000-0000-00004C5B0000}"/>
    <cellStyle name="요약 27 3 2 2 3 2" xfId="36804" xr:uid="{00000000-0005-0000-0000-00004D5B0000}"/>
    <cellStyle name="요약 27 3 2 2 4" xfId="11611" xr:uid="{00000000-0005-0000-0000-00004E5B0000}"/>
    <cellStyle name="요약 27 3 2 2 4 2" xfId="36805" xr:uid="{00000000-0005-0000-0000-00004F5B0000}"/>
    <cellStyle name="요약 27 3 2 2 5" xfId="11612" xr:uid="{00000000-0005-0000-0000-0000505B0000}"/>
    <cellStyle name="요약 27 3 2 2 5 2" xfId="36806" xr:uid="{00000000-0005-0000-0000-0000515B0000}"/>
    <cellStyle name="요약 27 3 2 2 6" xfId="36802" xr:uid="{00000000-0005-0000-0000-0000525B0000}"/>
    <cellStyle name="요약 27 3 2 3" xfId="11613" xr:uid="{00000000-0005-0000-0000-0000535B0000}"/>
    <cellStyle name="요약 27 3 2 3 2" xfId="36807" xr:uid="{00000000-0005-0000-0000-0000545B0000}"/>
    <cellStyle name="요약 27 3 2 4" xfId="11614" xr:uid="{00000000-0005-0000-0000-0000555B0000}"/>
    <cellStyle name="요약 27 3 2 4 2" xfId="36808" xr:uid="{00000000-0005-0000-0000-0000565B0000}"/>
    <cellStyle name="요약 27 3 2 5" xfId="11615" xr:uid="{00000000-0005-0000-0000-0000575B0000}"/>
    <cellStyle name="요약 27 3 2 5 2" xfId="36809" xr:uid="{00000000-0005-0000-0000-0000585B0000}"/>
    <cellStyle name="요약 27 3 2 6" xfId="11616" xr:uid="{00000000-0005-0000-0000-0000595B0000}"/>
    <cellStyle name="요약 27 3 2 6 2" xfId="36810" xr:uid="{00000000-0005-0000-0000-00005A5B0000}"/>
    <cellStyle name="요약 27 3 2 7" xfId="36801" xr:uid="{00000000-0005-0000-0000-00005B5B0000}"/>
    <cellStyle name="요약 27 3 3" xfId="11617" xr:uid="{00000000-0005-0000-0000-00005C5B0000}"/>
    <cellStyle name="요약 27 3 3 2" xfId="11618" xr:uid="{00000000-0005-0000-0000-00005D5B0000}"/>
    <cellStyle name="요약 27 3 3 2 2" xfId="36812" xr:uid="{00000000-0005-0000-0000-00005E5B0000}"/>
    <cellStyle name="요약 27 3 3 3" xfId="11619" xr:uid="{00000000-0005-0000-0000-00005F5B0000}"/>
    <cellStyle name="요약 27 3 3 3 2" xfId="36813" xr:uid="{00000000-0005-0000-0000-0000605B0000}"/>
    <cellStyle name="요약 27 3 3 4" xfId="11620" xr:uid="{00000000-0005-0000-0000-0000615B0000}"/>
    <cellStyle name="요약 27 3 3 4 2" xfId="36814" xr:uid="{00000000-0005-0000-0000-0000625B0000}"/>
    <cellStyle name="요약 27 3 3 5" xfId="11621" xr:uid="{00000000-0005-0000-0000-0000635B0000}"/>
    <cellStyle name="요약 27 3 3 5 2" xfId="36815" xr:uid="{00000000-0005-0000-0000-0000645B0000}"/>
    <cellStyle name="요약 27 3 3 6" xfId="36811" xr:uid="{00000000-0005-0000-0000-0000655B0000}"/>
    <cellStyle name="요약 27 3 4" xfId="11622" xr:uid="{00000000-0005-0000-0000-0000665B0000}"/>
    <cellStyle name="요약 27 3 4 2" xfId="11623" xr:uid="{00000000-0005-0000-0000-0000675B0000}"/>
    <cellStyle name="요약 27 3 4 2 2" xfId="36817" xr:uid="{00000000-0005-0000-0000-0000685B0000}"/>
    <cellStyle name="요약 27 3 4 3" xfId="36816" xr:uid="{00000000-0005-0000-0000-0000695B0000}"/>
    <cellStyle name="요약 27 3 5" xfId="11624" xr:uid="{00000000-0005-0000-0000-00006A5B0000}"/>
    <cellStyle name="요약 27 3 5 2" xfId="11625" xr:uid="{00000000-0005-0000-0000-00006B5B0000}"/>
    <cellStyle name="요약 27 3 5 2 2" xfId="36819" xr:uid="{00000000-0005-0000-0000-00006C5B0000}"/>
    <cellStyle name="요약 27 3 5 3" xfId="36818" xr:uid="{00000000-0005-0000-0000-00006D5B0000}"/>
    <cellStyle name="요약 27 3 6" xfId="11626" xr:uid="{00000000-0005-0000-0000-00006E5B0000}"/>
    <cellStyle name="요약 27 3 6 2" xfId="11627" xr:uid="{00000000-0005-0000-0000-00006F5B0000}"/>
    <cellStyle name="요약 27 3 6 2 2" xfId="36821" xr:uid="{00000000-0005-0000-0000-0000705B0000}"/>
    <cellStyle name="요약 27 3 6 3" xfId="36820" xr:uid="{00000000-0005-0000-0000-0000715B0000}"/>
    <cellStyle name="요약 27 3 7" xfId="11628" xr:uid="{00000000-0005-0000-0000-0000725B0000}"/>
    <cellStyle name="요약 27 3 7 2" xfId="36822" xr:uid="{00000000-0005-0000-0000-0000735B0000}"/>
    <cellStyle name="요약 27 3 8" xfId="36800" xr:uid="{00000000-0005-0000-0000-0000745B0000}"/>
    <cellStyle name="요약 27 4" xfId="11629" xr:uid="{00000000-0005-0000-0000-0000755B0000}"/>
    <cellStyle name="요약 27 4 2" xfId="11630" xr:uid="{00000000-0005-0000-0000-0000765B0000}"/>
    <cellStyle name="요약 27 4 2 2" xfId="11631" xr:uid="{00000000-0005-0000-0000-0000775B0000}"/>
    <cellStyle name="요약 27 4 2 2 2" xfId="36825" xr:uid="{00000000-0005-0000-0000-0000785B0000}"/>
    <cellStyle name="요약 27 4 2 3" xfId="11632" xr:uid="{00000000-0005-0000-0000-0000795B0000}"/>
    <cellStyle name="요약 27 4 2 3 2" xfId="36826" xr:uid="{00000000-0005-0000-0000-00007A5B0000}"/>
    <cellStyle name="요약 27 4 2 4" xfId="11633" xr:uid="{00000000-0005-0000-0000-00007B5B0000}"/>
    <cellStyle name="요약 27 4 2 4 2" xfId="36827" xr:uid="{00000000-0005-0000-0000-00007C5B0000}"/>
    <cellStyle name="요약 27 4 2 5" xfId="11634" xr:uid="{00000000-0005-0000-0000-00007D5B0000}"/>
    <cellStyle name="요약 27 4 2 5 2" xfId="36828" xr:uid="{00000000-0005-0000-0000-00007E5B0000}"/>
    <cellStyle name="요약 27 4 2 6" xfId="36824" xr:uid="{00000000-0005-0000-0000-00007F5B0000}"/>
    <cellStyle name="요약 27 4 3" xfId="11635" xr:uid="{00000000-0005-0000-0000-0000805B0000}"/>
    <cellStyle name="요약 27 4 3 2" xfId="36829" xr:uid="{00000000-0005-0000-0000-0000815B0000}"/>
    <cellStyle name="요약 27 4 4" xfId="11636" xr:uid="{00000000-0005-0000-0000-0000825B0000}"/>
    <cellStyle name="요약 27 4 4 2" xfId="36830" xr:uid="{00000000-0005-0000-0000-0000835B0000}"/>
    <cellStyle name="요약 27 4 5" xfId="11637" xr:uid="{00000000-0005-0000-0000-0000845B0000}"/>
    <cellStyle name="요약 27 4 5 2" xfId="36831" xr:uid="{00000000-0005-0000-0000-0000855B0000}"/>
    <cellStyle name="요약 27 4 6" xfId="11638" xr:uid="{00000000-0005-0000-0000-0000865B0000}"/>
    <cellStyle name="요약 27 4 6 2" xfId="36832" xr:uid="{00000000-0005-0000-0000-0000875B0000}"/>
    <cellStyle name="요약 27 4 7" xfId="36823" xr:uid="{00000000-0005-0000-0000-0000885B0000}"/>
    <cellStyle name="요약 27 5" xfId="11639" xr:uid="{00000000-0005-0000-0000-0000895B0000}"/>
    <cellStyle name="요약 27 5 2" xfId="11640" xr:uid="{00000000-0005-0000-0000-00008A5B0000}"/>
    <cellStyle name="요약 27 5 2 2" xfId="11641" xr:uid="{00000000-0005-0000-0000-00008B5B0000}"/>
    <cellStyle name="요약 27 5 2 2 2" xfId="36835" xr:uid="{00000000-0005-0000-0000-00008C5B0000}"/>
    <cellStyle name="요약 27 5 2 3" xfId="11642" xr:uid="{00000000-0005-0000-0000-00008D5B0000}"/>
    <cellStyle name="요약 27 5 2 3 2" xfId="36836" xr:uid="{00000000-0005-0000-0000-00008E5B0000}"/>
    <cellStyle name="요약 27 5 2 4" xfId="11643" xr:uid="{00000000-0005-0000-0000-00008F5B0000}"/>
    <cellStyle name="요약 27 5 2 4 2" xfId="36837" xr:uid="{00000000-0005-0000-0000-0000905B0000}"/>
    <cellStyle name="요약 27 5 2 5" xfId="11644" xr:uid="{00000000-0005-0000-0000-0000915B0000}"/>
    <cellStyle name="요약 27 5 2 5 2" xfId="36838" xr:uid="{00000000-0005-0000-0000-0000925B0000}"/>
    <cellStyle name="요약 27 5 2 6" xfId="36834" xr:uid="{00000000-0005-0000-0000-0000935B0000}"/>
    <cellStyle name="요약 27 5 3" xfId="11645" xr:uid="{00000000-0005-0000-0000-0000945B0000}"/>
    <cellStyle name="요약 27 5 3 2" xfId="36839" xr:uid="{00000000-0005-0000-0000-0000955B0000}"/>
    <cellStyle name="요약 27 5 4" xfId="11646" xr:uid="{00000000-0005-0000-0000-0000965B0000}"/>
    <cellStyle name="요약 27 5 4 2" xfId="36840" xr:uid="{00000000-0005-0000-0000-0000975B0000}"/>
    <cellStyle name="요약 27 5 5" xfId="11647" xr:uid="{00000000-0005-0000-0000-0000985B0000}"/>
    <cellStyle name="요약 27 5 5 2" xfId="36841" xr:uid="{00000000-0005-0000-0000-0000995B0000}"/>
    <cellStyle name="요약 27 5 6" xfId="11648" xr:uid="{00000000-0005-0000-0000-00009A5B0000}"/>
    <cellStyle name="요약 27 5 6 2" xfId="36842" xr:uid="{00000000-0005-0000-0000-00009B5B0000}"/>
    <cellStyle name="요약 27 5 7" xfId="36833" xr:uid="{00000000-0005-0000-0000-00009C5B0000}"/>
    <cellStyle name="요약 27 6" xfId="11649" xr:uid="{00000000-0005-0000-0000-00009D5B0000}"/>
    <cellStyle name="요약 27 6 2" xfId="11650" xr:uid="{00000000-0005-0000-0000-00009E5B0000}"/>
    <cellStyle name="요약 27 6 2 2" xfId="11651" xr:uid="{00000000-0005-0000-0000-00009F5B0000}"/>
    <cellStyle name="요약 27 6 2 2 2" xfId="36845" xr:uid="{00000000-0005-0000-0000-0000A05B0000}"/>
    <cellStyle name="요약 27 6 2 3" xfId="11652" xr:uid="{00000000-0005-0000-0000-0000A15B0000}"/>
    <cellStyle name="요약 27 6 2 3 2" xfId="36846" xr:uid="{00000000-0005-0000-0000-0000A25B0000}"/>
    <cellStyle name="요약 27 6 2 4" xfId="11653" xr:uid="{00000000-0005-0000-0000-0000A35B0000}"/>
    <cellStyle name="요약 27 6 2 4 2" xfId="36847" xr:uid="{00000000-0005-0000-0000-0000A45B0000}"/>
    <cellStyle name="요약 27 6 2 5" xfId="11654" xr:uid="{00000000-0005-0000-0000-0000A55B0000}"/>
    <cellStyle name="요약 27 6 2 5 2" xfId="36848" xr:uid="{00000000-0005-0000-0000-0000A65B0000}"/>
    <cellStyle name="요약 27 6 2 6" xfId="36844" xr:uid="{00000000-0005-0000-0000-0000A75B0000}"/>
    <cellStyle name="요약 27 6 3" xfId="11655" xr:uid="{00000000-0005-0000-0000-0000A85B0000}"/>
    <cellStyle name="요약 27 6 3 2" xfId="36849" xr:uid="{00000000-0005-0000-0000-0000A95B0000}"/>
    <cellStyle name="요약 27 6 4" xfId="11656" xr:uid="{00000000-0005-0000-0000-0000AA5B0000}"/>
    <cellStyle name="요약 27 6 4 2" xfId="36850" xr:uid="{00000000-0005-0000-0000-0000AB5B0000}"/>
    <cellStyle name="요약 27 6 5" xfId="11657" xr:uid="{00000000-0005-0000-0000-0000AC5B0000}"/>
    <cellStyle name="요약 27 6 5 2" xfId="36851" xr:uid="{00000000-0005-0000-0000-0000AD5B0000}"/>
    <cellStyle name="요약 27 6 6" xfId="11658" xr:uid="{00000000-0005-0000-0000-0000AE5B0000}"/>
    <cellStyle name="요약 27 6 6 2" xfId="36852" xr:uid="{00000000-0005-0000-0000-0000AF5B0000}"/>
    <cellStyle name="요약 27 6 7" xfId="36843" xr:uid="{00000000-0005-0000-0000-0000B05B0000}"/>
    <cellStyle name="요약 27 7" xfId="11659" xr:uid="{00000000-0005-0000-0000-0000B15B0000}"/>
    <cellStyle name="요약 27 7 2" xfId="11660" xr:uid="{00000000-0005-0000-0000-0000B25B0000}"/>
    <cellStyle name="요약 27 7 2 2" xfId="11661" xr:uid="{00000000-0005-0000-0000-0000B35B0000}"/>
    <cellStyle name="요약 27 7 2 2 2" xfId="36855" xr:uid="{00000000-0005-0000-0000-0000B45B0000}"/>
    <cellStyle name="요약 27 7 2 3" xfId="11662" xr:uid="{00000000-0005-0000-0000-0000B55B0000}"/>
    <cellStyle name="요약 27 7 2 3 2" xfId="36856" xr:uid="{00000000-0005-0000-0000-0000B65B0000}"/>
    <cellStyle name="요약 27 7 2 4" xfId="11663" xr:uid="{00000000-0005-0000-0000-0000B75B0000}"/>
    <cellStyle name="요약 27 7 2 4 2" xfId="36857" xr:uid="{00000000-0005-0000-0000-0000B85B0000}"/>
    <cellStyle name="요약 27 7 2 5" xfId="11664" xr:uid="{00000000-0005-0000-0000-0000B95B0000}"/>
    <cellStyle name="요약 27 7 2 5 2" xfId="36858" xr:uid="{00000000-0005-0000-0000-0000BA5B0000}"/>
    <cellStyle name="요약 27 7 2 6" xfId="36854" xr:uid="{00000000-0005-0000-0000-0000BB5B0000}"/>
    <cellStyle name="요약 27 7 3" xfId="11665" xr:uid="{00000000-0005-0000-0000-0000BC5B0000}"/>
    <cellStyle name="요약 27 7 3 2" xfId="36859" xr:uid="{00000000-0005-0000-0000-0000BD5B0000}"/>
    <cellStyle name="요약 27 7 4" xfId="11666" xr:uid="{00000000-0005-0000-0000-0000BE5B0000}"/>
    <cellStyle name="요약 27 7 4 2" xfId="36860" xr:uid="{00000000-0005-0000-0000-0000BF5B0000}"/>
    <cellStyle name="요약 27 7 5" xfId="11667" xr:uid="{00000000-0005-0000-0000-0000C05B0000}"/>
    <cellStyle name="요약 27 7 5 2" xfId="36861" xr:uid="{00000000-0005-0000-0000-0000C15B0000}"/>
    <cellStyle name="요약 27 7 6" xfId="11668" xr:uid="{00000000-0005-0000-0000-0000C25B0000}"/>
    <cellStyle name="요약 27 7 6 2" xfId="36862" xr:uid="{00000000-0005-0000-0000-0000C35B0000}"/>
    <cellStyle name="요약 27 7 7" xfId="36853" xr:uid="{00000000-0005-0000-0000-0000C45B0000}"/>
    <cellStyle name="요약 27 8" xfId="11669" xr:uid="{00000000-0005-0000-0000-0000C55B0000}"/>
    <cellStyle name="요약 27 8 2" xfId="11670" xr:uid="{00000000-0005-0000-0000-0000C65B0000}"/>
    <cellStyle name="요약 27 8 2 2" xfId="11671" xr:uid="{00000000-0005-0000-0000-0000C75B0000}"/>
    <cellStyle name="요약 27 8 2 2 2" xfId="36865" xr:uid="{00000000-0005-0000-0000-0000C85B0000}"/>
    <cellStyle name="요약 27 8 2 3" xfId="11672" xr:uid="{00000000-0005-0000-0000-0000C95B0000}"/>
    <cellStyle name="요약 27 8 2 3 2" xfId="36866" xr:uid="{00000000-0005-0000-0000-0000CA5B0000}"/>
    <cellStyle name="요약 27 8 2 4" xfId="11673" xr:uid="{00000000-0005-0000-0000-0000CB5B0000}"/>
    <cellStyle name="요약 27 8 2 4 2" xfId="36867" xr:uid="{00000000-0005-0000-0000-0000CC5B0000}"/>
    <cellStyle name="요약 27 8 2 5" xfId="11674" xr:uid="{00000000-0005-0000-0000-0000CD5B0000}"/>
    <cellStyle name="요약 27 8 2 5 2" xfId="36868" xr:uid="{00000000-0005-0000-0000-0000CE5B0000}"/>
    <cellStyle name="요약 27 8 2 6" xfId="36864" xr:uid="{00000000-0005-0000-0000-0000CF5B0000}"/>
    <cellStyle name="요약 27 8 3" xfId="11675" xr:uid="{00000000-0005-0000-0000-0000D05B0000}"/>
    <cellStyle name="요약 27 8 3 2" xfId="36869" xr:uid="{00000000-0005-0000-0000-0000D15B0000}"/>
    <cellStyle name="요약 27 8 4" xfId="11676" xr:uid="{00000000-0005-0000-0000-0000D25B0000}"/>
    <cellStyle name="요약 27 8 4 2" xfId="36870" xr:uid="{00000000-0005-0000-0000-0000D35B0000}"/>
    <cellStyle name="요약 27 8 5" xfId="11677" xr:uid="{00000000-0005-0000-0000-0000D45B0000}"/>
    <cellStyle name="요약 27 8 5 2" xfId="36871" xr:uid="{00000000-0005-0000-0000-0000D55B0000}"/>
    <cellStyle name="요약 27 8 6" xfId="11678" xr:uid="{00000000-0005-0000-0000-0000D65B0000}"/>
    <cellStyle name="요약 27 8 6 2" xfId="36872" xr:uid="{00000000-0005-0000-0000-0000D75B0000}"/>
    <cellStyle name="요약 27 8 7" xfId="36863" xr:uid="{00000000-0005-0000-0000-0000D85B0000}"/>
    <cellStyle name="요약 27 9" xfId="11679" xr:uid="{00000000-0005-0000-0000-0000D95B0000}"/>
    <cellStyle name="요약 27 9 2" xfId="11680" xr:uid="{00000000-0005-0000-0000-0000DA5B0000}"/>
    <cellStyle name="요약 27 9 2 2" xfId="36874" xr:uid="{00000000-0005-0000-0000-0000DB5B0000}"/>
    <cellStyle name="요약 27 9 3" xfId="11681" xr:uid="{00000000-0005-0000-0000-0000DC5B0000}"/>
    <cellStyle name="요약 27 9 3 2" xfId="36875" xr:uid="{00000000-0005-0000-0000-0000DD5B0000}"/>
    <cellStyle name="요약 27 9 4" xfId="11682" xr:uid="{00000000-0005-0000-0000-0000DE5B0000}"/>
    <cellStyle name="요약 27 9 4 2" xfId="36876" xr:uid="{00000000-0005-0000-0000-0000DF5B0000}"/>
    <cellStyle name="요약 27 9 5" xfId="11683" xr:uid="{00000000-0005-0000-0000-0000E05B0000}"/>
    <cellStyle name="요약 27 9 5 2" xfId="36877" xr:uid="{00000000-0005-0000-0000-0000E15B0000}"/>
    <cellStyle name="요약 27 9 6" xfId="36873" xr:uid="{00000000-0005-0000-0000-0000E25B0000}"/>
    <cellStyle name="요약 28" xfId="11684" xr:uid="{00000000-0005-0000-0000-0000E35B0000}"/>
    <cellStyle name="요약 28 10" xfId="11685" xr:uid="{00000000-0005-0000-0000-0000E45B0000}"/>
    <cellStyle name="요약 28 10 2" xfId="11686" xr:uid="{00000000-0005-0000-0000-0000E55B0000}"/>
    <cellStyle name="요약 28 10 2 2" xfId="36880" xr:uid="{00000000-0005-0000-0000-0000E65B0000}"/>
    <cellStyle name="요약 28 10 3" xfId="36879" xr:uid="{00000000-0005-0000-0000-0000E75B0000}"/>
    <cellStyle name="요약 28 11" xfId="11687" xr:uid="{00000000-0005-0000-0000-0000E85B0000}"/>
    <cellStyle name="요약 28 11 2" xfId="11688" xr:uid="{00000000-0005-0000-0000-0000E95B0000}"/>
    <cellStyle name="요약 28 11 2 2" xfId="36882" xr:uid="{00000000-0005-0000-0000-0000EA5B0000}"/>
    <cellStyle name="요약 28 11 3" xfId="36881" xr:uid="{00000000-0005-0000-0000-0000EB5B0000}"/>
    <cellStyle name="요약 28 12" xfId="11689" xr:uid="{00000000-0005-0000-0000-0000EC5B0000}"/>
    <cellStyle name="요약 28 12 2" xfId="11690" xr:uid="{00000000-0005-0000-0000-0000ED5B0000}"/>
    <cellStyle name="요약 28 12 2 2" xfId="36884" xr:uid="{00000000-0005-0000-0000-0000EE5B0000}"/>
    <cellStyle name="요약 28 12 3" xfId="36883" xr:uid="{00000000-0005-0000-0000-0000EF5B0000}"/>
    <cellStyle name="요약 28 13" xfId="11691" xr:uid="{00000000-0005-0000-0000-0000F05B0000}"/>
    <cellStyle name="요약 28 13 2" xfId="36885" xr:uid="{00000000-0005-0000-0000-0000F15B0000}"/>
    <cellStyle name="요약 28 14" xfId="36878" xr:uid="{00000000-0005-0000-0000-0000F25B0000}"/>
    <cellStyle name="요약 28 2" xfId="11692" xr:uid="{00000000-0005-0000-0000-0000F35B0000}"/>
    <cellStyle name="요약 28 2 2" xfId="11693" xr:uid="{00000000-0005-0000-0000-0000F45B0000}"/>
    <cellStyle name="요약 28 2 2 2" xfId="11694" xr:uid="{00000000-0005-0000-0000-0000F55B0000}"/>
    <cellStyle name="요약 28 2 2 2 2" xfId="11695" xr:uid="{00000000-0005-0000-0000-0000F65B0000}"/>
    <cellStyle name="요약 28 2 2 2 2 2" xfId="36889" xr:uid="{00000000-0005-0000-0000-0000F75B0000}"/>
    <cellStyle name="요약 28 2 2 2 3" xfId="11696" xr:uid="{00000000-0005-0000-0000-0000F85B0000}"/>
    <cellStyle name="요약 28 2 2 2 3 2" xfId="36890" xr:uid="{00000000-0005-0000-0000-0000F95B0000}"/>
    <cellStyle name="요약 28 2 2 2 4" xfId="11697" xr:uid="{00000000-0005-0000-0000-0000FA5B0000}"/>
    <cellStyle name="요약 28 2 2 2 4 2" xfId="36891" xr:uid="{00000000-0005-0000-0000-0000FB5B0000}"/>
    <cellStyle name="요약 28 2 2 2 5" xfId="11698" xr:uid="{00000000-0005-0000-0000-0000FC5B0000}"/>
    <cellStyle name="요약 28 2 2 2 5 2" xfId="36892" xr:uid="{00000000-0005-0000-0000-0000FD5B0000}"/>
    <cellStyle name="요약 28 2 2 2 6" xfId="36888" xr:uid="{00000000-0005-0000-0000-0000FE5B0000}"/>
    <cellStyle name="요약 28 2 2 3" xfId="11699" xr:uid="{00000000-0005-0000-0000-0000FF5B0000}"/>
    <cellStyle name="요약 28 2 2 3 2" xfId="36893" xr:uid="{00000000-0005-0000-0000-0000005C0000}"/>
    <cellStyle name="요약 28 2 2 4" xfId="11700" xr:uid="{00000000-0005-0000-0000-0000015C0000}"/>
    <cellStyle name="요약 28 2 2 4 2" xfId="36894" xr:uid="{00000000-0005-0000-0000-0000025C0000}"/>
    <cellStyle name="요약 28 2 2 5" xfId="11701" xr:uid="{00000000-0005-0000-0000-0000035C0000}"/>
    <cellStyle name="요약 28 2 2 5 2" xfId="36895" xr:uid="{00000000-0005-0000-0000-0000045C0000}"/>
    <cellStyle name="요약 28 2 2 6" xfId="11702" xr:uid="{00000000-0005-0000-0000-0000055C0000}"/>
    <cellStyle name="요약 28 2 2 6 2" xfId="36896" xr:uid="{00000000-0005-0000-0000-0000065C0000}"/>
    <cellStyle name="요약 28 2 2 7" xfId="36887" xr:uid="{00000000-0005-0000-0000-0000075C0000}"/>
    <cellStyle name="요약 28 2 3" xfId="11703" xr:uid="{00000000-0005-0000-0000-0000085C0000}"/>
    <cellStyle name="요약 28 2 3 2" xfId="11704" xr:uid="{00000000-0005-0000-0000-0000095C0000}"/>
    <cellStyle name="요약 28 2 3 2 2" xfId="36898" xr:uid="{00000000-0005-0000-0000-00000A5C0000}"/>
    <cellStyle name="요약 28 2 3 3" xfId="11705" xr:uid="{00000000-0005-0000-0000-00000B5C0000}"/>
    <cellStyle name="요약 28 2 3 3 2" xfId="36899" xr:uid="{00000000-0005-0000-0000-00000C5C0000}"/>
    <cellStyle name="요약 28 2 3 4" xfId="11706" xr:uid="{00000000-0005-0000-0000-00000D5C0000}"/>
    <cellStyle name="요약 28 2 3 4 2" xfId="36900" xr:uid="{00000000-0005-0000-0000-00000E5C0000}"/>
    <cellStyle name="요약 28 2 3 5" xfId="11707" xr:uid="{00000000-0005-0000-0000-00000F5C0000}"/>
    <cellStyle name="요약 28 2 3 5 2" xfId="36901" xr:uid="{00000000-0005-0000-0000-0000105C0000}"/>
    <cellStyle name="요약 28 2 3 6" xfId="36897" xr:uid="{00000000-0005-0000-0000-0000115C0000}"/>
    <cellStyle name="요약 28 2 4" xfId="11708" xr:uid="{00000000-0005-0000-0000-0000125C0000}"/>
    <cellStyle name="요약 28 2 4 2" xfId="11709" xr:uid="{00000000-0005-0000-0000-0000135C0000}"/>
    <cellStyle name="요약 28 2 4 2 2" xfId="36903" xr:uid="{00000000-0005-0000-0000-0000145C0000}"/>
    <cellStyle name="요약 28 2 4 3" xfId="36902" xr:uid="{00000000-0005-0000-0000-0000155C0000}"/>
    <cellStyle name="요약 28 2 5" xfId="11710" xr:uid="{00000000-0005-0000-0000-0000165C0000}"/>
    <cellStyle name="요약 28 2 5 2" xfId="11711" xr:uid="{00000000-0005-0000-0000-0000175C0000}"/>
    <cellStyle name="요약 28 2 5 2 2" xfId="36905" xr:uid="{00000000-0005-0000-0000-0000185C0000}"/>
    <cellStyle name="요약 28 2 5 3" xfId="36904" xr:uid="{00000000-0005-0000-0000-0000195C0000}"/>
    <cellStyle name="요약 28 2 6" xfId="11712" xr:uid="{00000000-0005-0000-0000-00001A5C0000}"/>
    <cellStyle name="요약 28 2 6 2" xfId="11713" xr:uid="{00000000-0005-0000-0000-00001B5C0000}"/>
    <cellStyle name="요약 28 2 6 2 2" xfId="36907" xr:uid="{00000000-0005-0000-0000-00001C5C0000}"/>
    <cellStyle name="요약 28 2 6 3" xfId="36906" xr:uid="{00000000-0005-0000-0000-00001D5C0000}"/>
    <cellStyle name="요약 28 2 7" xfId="11714" xr:uid="{00000000-0005-0000-0000-00001E5C0000}"/>
    <cellStyle name="요약 28 2 7 2" xfId="36908" xr:uid="{00000000-0005-0000-0000-00001F5C0000}"/>
    <cellStyle name="요약 28 2 8" xfId="36886" xr:uid="{00000000-0005-0000-0000-0000205C0000}"/>
    <cellStyle name="요약 28 3" xfId="11715" xr:uid="{00000000-0005-0000-0000-0000215C0000}"/>
    <cellStyle name="요약 28 3 2" xfId="11716" xr:uid="{00000000-0005-0000-0000-0000225C0000}"/>
    <cellStyle name="요약 28 3 2 2" xfId="11717" xr:uid="{00000000-0005-0000-0000-0000235C0000}"/>
    <cellStyle name="요약 28 3 2 2 2" xfId="11718" xr:uid="{00000000-0005-0000-0000-0000245C0000}"/>
    <cellStyle name="요약 28 3 2 2 2 2" xfId="36912" xr:uid="{00000000-0005-0000-0000-0000255C0000}"/>
    <cellStyle name="요약 28 3 2 2 3" xfId="11719" xr:uid="{00000000-0005-0000-0000-0000265C0000}"/>
    <cellStyle name="요약 28 3 2 2 3 2" xfId="36913" xr:uid="{00000000-0005-0000-0000-0000275C0000}"/>
    <cellStyle name="요약 28 3 2 2 4" xfId="11720" xr:uid="{00000000-0005-0000-0000-0000285C0000}"/>
    <cellStyle name="요약 28 3 2 2 4 2" xfId="36914" xr:uid="{00000000-0005-0000-0000-0000295C0000}"/>
    <cellStyle name="요약 28 3 2 2 5" xfId="11721" xr:uid="{00000000-0005-0000-0000-00002A5C0000}"/>
    <cellStyle name="요약 28 3 2 2 5 2" xfId="36915" xr:uid="{00000000-0005-0000-0000-00002B5C0000}"/>
    <cellStyle name="요약 28 3 2 2 6" xfId="36911" xr:uid="{00000000-0005-0000-0000-00002C5C0000}"/>
    <cellStyle name="요약 28 3 2 3" xfId="11722" xr:uid="{00000000-0005-0000-0000-00002D5C0000}"/>
    <cellStyle name="요약 28 3 2 3 2" xfId="36916" xr:uid="{00000000-0005-0000-0000-00002E5C0000}"/>
    <cellStyle name="요약 28 3 2 4" xfId="11723" xr:uid="{00000000-0005-0000-0000-00002F5C0000}"/>
    <cellStyle name="요약 28 3 2 4 2" xfId="36917" xr:uid="{00000000-0005-0000-0000-0000305C0000}"/>
    <cellStyle name="요약 28 3 2 5" xfId="11724" xr:uid="{00000000-0005-0000-0000-0000315C0000}"/>
    <cellStyle name="요약 28 3 2 5 2" xfId="36918" xr:uid="{00000000-0005-0000-0000-0000325C0000}"/>
    <cellStyle name="요약 28 3 2 6" xfId="11725" xr:uid="{00000000-0005-0000-0000-0000335C0000}"/>
    <cellStyle name="요약 28 3 2 6 2" xfId="36919" xr:uid="{00000000-0005-0000-0000-0000345C0000}"/>
    <cellStyle name="요약 28 3 2 7" xfId="36910" xr:uid="{00000000-0005-0000-0000-0000355C0000}"/>
    <cellStyle name="요약 28 3 3" xfId="11726" xr:uid="{00000000-0005-0000-0000-0000365C0000}"/>
    <cellStyle name="요약 28 3 3 2" xfId="11727" xr:uid="{00000000-0005-0000-0000-0000375C0000}"/>
    <cellStyle name="요약 28 3 3 2 2" xfId="36921" xr:uid="{00000000-0005-0000-0000-0000385C0000}"/>
    <cellStyle name="요약 28 3 3 3" xfId="11728" xr:uid="{00000000-0005-0000-0000-0000395C0000}"/>
    <cellStyle name="요약 28 3 3 3 2" xfId="36922" xr:uid="{00000000-0005-0000-0000-00003A5C0000}"/>
    <cellStyle name="요약 28 3 3 4" xfId="11729" xr:uid="{00000000-0005-0000-0000-00003B5C0000}"/>
    <cellStyle name="요약 28 3 3 4 2" xfId="36923" xr:uid="{00000000-0005-0000-0000-00003C5C0000}"/>
    <cellStyle name="요약 28 3 3 5" xfId="11730" xr:uid="{00000000-0005-0000-0000-00003D5C0000}"/>
    <cellStyle name="요약 28 3 3 5 2" xfId="36924" xr:uid="{00000000-0005-0000-0000-00003E5C0000}"/>
    <cellStyle name="요약 28 3 3 6" xfId="36920" xr:uid="{00000000-0005-0000-0000-00003F5C0000}"/>
    <cellStyle name="요약 28 3 4" xfId="11731" xr:uid="{00000000-0005-0000-0000-0000405C0000}"/>
    <cellStyle name="요약 28 3 4 2" xfId="11732" xr:uid="{00000000-0005-0000-0000-0000415C0000}"/>
    <cellStyle name="요약 28 3 4 2 2" xfId="36926" xr:uid="{00000000-0005-0000-0000-0000425C0000}"/>
    <cellStyle name="요약 28 3 4 3" xfId="36925" xr:uid="{00000000-0005-0000-0000-0000435C0000}"/>
    <cellStyle name="요약 28 3 5" xfId="11733" xr:uid="{00000000-0005-0000-0000-0000445C0000}"/>
    <cellStyle name="요약 28 3 5 2" xfId="11734" xr:uid="{00000000-0005-0000-0000-0000455C0000}"/>
    <cellStyle name="요약 28 3 5 2 2" xfId="36928" xr:uid="{00000000-0005-0000-0000-0000465C0000}"/>
    <cellStyle name="요약 28 3 5 3" xfId="36927" xr:uid="{00000000-0005-0000-0000-0000475C0000}"/>
    <cellStyle name="요약 28 3 6" xfId="11735" xr:uid="{00000000-0005-0000-0000-0000485C0000}"/>
    <cellStyle name="요약 28 3 6 2" xfId="11736" xr:uid="{00000000-0005-0000-0000-0000495C0000}"/>
    <cellStyle name="요약 28 3 6 2 2" xfId="36930" xr:uid="{00000000-0005-0000-0000-00004A5C0000}"/>
    <cellStyle name="요약 28 3 6 3" xfId="36929" xr:uid="{00000000-0005-0000-0000-00004B5C0000}"/>
    <cellStyle name="요약 28 3 7" xfId="11737" xr:uid="{00000000-0005-0000-0000-00004C5C0000}"/>
    <cellStyle name="요약 28 3 7 2" xfId="36931" xr:uid="{00000000-0005-0000-0000-00004D5C0000}"/>
    <cellStyle name="요약 28 3 8" xfId="36909" xr:uid="{00000000-0005-0000-0000-00004E5C0000}"/>
    <cellStyle name="요약 28 4" xfId="11738" xr:uid="{00000000-0005-0000-0000-00004F5C0000}"/>
    <cellStyle name="요약 28 4 2" xfId="11739" xr:uid="{00000000-0005-0000-0000-0000505C0000}"/>
    <cellStyle name="요약 28 4 2 2" xfId="11740" xr:uid="{00000000-0005-0000-0000-0000515C0000}"/>
    <cellStyle name="요약 28 4 2 2 2" xfId="36934" xr:uid="{00000000-0005-0000-0000-0000525C0000}"/>
    <cellStyle name="요약 28 4 2 3" xfId="11741" xr:uid="{00000000-0005-0000-0000-0000535C0000}"/>
    <cellStyle name="요약 28 4 2 3 2" xfId="36935" xr:uid="{00000000-0005-0000-0000-0000545C0000}"/>
    <cellStyle name="요약 28 4 2 4" xfId="11742" xr:uid="{00000000-0005-0000-0000-0000555C0000}"/>
    <cellStyle name="요약 28 4 2 4 2" xfId="36936" xr:uid="{00000000-0005-0000-0000-0000565C0000}"/>
    <cellStyle name="요약 28 4 2 5" xfId="11743" xr:uid="{00000000-0005-0000-0000-0000575C0000}"/>
    <cellStyle name="요약 28 4 2 5 2" xfId="36937" xr:uid="{00000000-0005-0000-0000-0000585C0000}"/>
    <cellStyle name="요약 28 4 2 6" xfId="36933" xr:uid="{00000000-0005-0000-0000-0000595C0000}"/>
    <cellStyle name="요약 28 4 3" xfId="11744" xr:uid="{00000000-0005-0000-0000-00005A5C0000}"/>
    <cellStyle name="요약 28 4 3 2" xfId="36938" xr:uid="{00000000-0005-0000-0000-00005B5C0000}"/>
    <cellStyle name="요약 28 4 4" xfId="11745" xr:uid="{00000000-0005-0000-0000-00005C5C0000}"/>
    <cellStyle name="요약 28 4 4 2" xfId="36939" xr:uid="{00000000-0005-0000-0000-00005D5C0000}"/>
    <cellStyle name="요약 28 4 5" xfId="11746" xr:uid="{00000000-0005-0000-0000-00005E5C0000}"/>
    <cellStyle name="요약 28 4 5 2" xfId="36940" xr:uid="{00000000-0005-0000-0000-00005F5C0000}"/>
    <cellStyle name="요약 28 4 6" xfId="11747" xr:uid="{00000000-0005-0000-0000-0000605C0000}"/>
    <cellStyle name="요약 28 4 6 2" xfId="36941" xr:uid="{00000000-0005-0000-0000-0000615C0000}"/>
    <cellStyle name="요약 28 4 7" xfId="36932" xr:uid="{00000000-0005-0000-0000-0000625C0000}"/>
    <cellStyle name="요약 28 5" xfId="11748" xr:uid="{00000000-0005-0000-0000-0000635C0000}"/>
    <cellStyle name="요약 28 5 2" xfId="11749" xr:uid="{00000000-0005-0000-0000-0000645C0000}"/>
    <cellStyle name="요약 28 5 2 2" xfId="11750" xr:uid="{00000000-0005-0000-0000-0000655C0000}"/>
    <cellStyle name="요약 28 5 2 2 2" xfId="36944" xr:uid="{00000000-0005-0000-0000-0000665C0000}"/>
    <cellStyle name="요약 28 5 2 3" xfId="11751" xr:uid="{00000000-0005-0000-0000-0000675C0000}"/>
    <cellStyle name="요약 28 5 2 3 2" xfId="36945" xr:uid="{00000000-0005-0000-0000-0000685C0000}"/>
    <cellStyle name="요약 28 5 2 4" xfId="11752" xr:uid="{00000000-0005-0000-0000-0000695C0000}"/>
    <cellStyle name="요약 28 5 2 4 2" xfId="36946" xr:uid="{00000000-0005-0000-0000-00006A5C0000}"/>
    <cellStyle name="요약 28 5 2 5" xfId="11753" xr:uid="{00000000-0005-0000-0000-00006B5C0000}"/>
    <cellStyle name="요약 28 5 2 5 2" xfId="36947" xr:uid="{00000000-0005-0000-0000-00006C5C0000}"/>
    <cellStyle name="요약 28 5 2 6" xfId="36943" xr:uid="{00000000-0005-0000-0000-00006D5C0000}"/>
    <cellStyle name="요약 28 5 3" xfId="11754" xr:uid="{00000000-0005-0000-0000-00006E5C0000}"/>
    <cellStyle name="요약 28 5 3 2" xfId="36948" xr:uid="{00000000-0005-0000-0000-00006F5C0000}"/>
    <cellStyle name="요약 28 5 4" xfId="11755" xr:uid="{00000000-0005-0000-0000-0000705C0000}"/>
    <cellStyle name="요약 28 5 4 2" xfId="36949" xr:uid="{00000000-0005-0000-0000-0000715C0000}"/>
    <cellStyle name="요약 28 5 5" xfId="11756" xr:uid="{00000000-0005-0000-0000-0000725C0000}"/>
    <cellStyle name="요약 28 5 5 2" xfId="36950" xr:uid="{00000000-0005-0000-0000-0000735C0000}"/>
    <cellStyle name="요약 28 5 6" xfId="11757" xr:uid="{00000000-0005-0000-0000-0000745C0000}"/>
    <cellStyle name="요약 28 5 6 2" xfId="36951" xr:uid="{00000000-0005-0000-0000-0000755C0000}"/>
    <cellStyle name="요약 28 5 7" xfId="36942" xr:uid="{00000000-0005-0000-0000-0000765C0000}"/>
    <cellStyle name="요약 28 6" xfId="11758" xr:uid="{00000000-0005-0000-0000-0000775C0000}"/>
    <cellStyle name="요약 28 6 2" xfId="11759" xr:uid="{00000000-0005-0000-0000-0000785C0000}"/>
    <cellStyle name="요약 28 6 2 2" xfId="11760" xr:uid="{00000000-0005-0000-0000-0000795C0000}"/>
    <cellStyle name="요약 28 6 2 2 2" xfId="36954" xr:uid="{00000000-0005-0000-0000-00007A5C0000}"/>
    <cellStyle name="요약 28 6 2 3" xfId="11761" xr:uid="{00000000-0005-0000-0000-00007B5C0000}"/>
    <cellStyle name="요약 28 6 2 3 2" xfId="36955" xr:uid="{00000000-0005-0000-0000-00007C5C0000}"/>
    <cellStyle name="요약 28 6 2 4" xfId="11762" xr:uid="{00000000-0005-0000-0000-00007D5C0000}"/>
    <cellStyle name="요약 28 6 2 4 2" xfId="36956" xr:uid="{00000000-0005-0000-0000-00007E5C0000}"/>
    <cellStyle name="요약 28 6 2 5" xfId="11763" xr:uid="{00000000-0005-0000-0000-00007F5C0000}"/>
    <cellStyle name="요약 28 6 2 5 2" xfId="36957" xr:uid="{00000000-0005-0000-0000-0000805C0000}"/>
    <cellStyle name="요약 28 6 2 6" xfId="36953" xr:uid="{00000000-0005-0000-0000-0000815C0000}"/>
    <cellStyle name="요약 28 6 3" xfId="11764" xr:uid="{00000000-0005-0000-0000-0000825C0000}"/>
    <cellStyle name="요약 28 6 3 2" xfId="36958" xr:uid="{00000000-0005-0000-0000-0000835C0000}"/>
    <cellStyle name="요약 28 6 4" xfId="11765" xr:uid="{00000000-0005-0000-0000-0000845C0000}"/>
    <cellStyle name="요약 28 6 4 2" xfId="36959" xr:uid="{00000000-0005-0000-0000-0000855C0000}"/>
    <cellStyle name="요약 28 6 5" xfId="11766" xr:uid="{00000000-0005-0000-0000-0000865C0000}"/>
    <cellStyle name="요약 28 6 5 2" xfId="36960" xr:uid="{00000000-0005-0000-0000-0000875C0000}"/>
    <cellStyle name="요약 28 6 6" xfId="11767" xr:uid="{00000000-0005-0000-0000-0000885C0000}"/>
    <cellStyle name="요약 28 6 6 2" xfId="36961" xr:uid="{00000000-0005-0000-0000-0000895C0000}"/>
    <cellStyle name="요약 28 6 7" xfId="36952" xr:uid="{00000000-0005-0000-0000-00008A5C0000}"/>
    <cellStyle name="요약 28 7" xfId="11768" xr:uid="{00000000-0005-0000-0000-00008B5C0000}"/>
    <cellStyle name="요약 28 7 2" xfId="11769" xr:uid="{00000000-0005-0000-0000-00008C5C0000}"/>
    <cellStyle name="요약 28 7 2 2" xfId="11770" xr:uid="{00000000-0005-0000-0000-00008D5C0000}"/>
    <cellStyle name="요약 28 7 2 2 2" xfId="36964" xr:uid="{00000000-0005-0000-0000-00008E5C0000}"/>
    <cellStyle name="요약 28 7 2 3" xfId="11771" xr:uid="{00000000-0005-0000-0000-00008F5C0000}"/>
    <cellStyle name="요약 28 7 2 3 2" xfId="36965" xr:uid="{00000000-0005-0000-0000-0000905C0000}"/>
    <cellStyle name="요약 28 7 2 4" xfId="11772" xr:uid="{00000000-0005-0000-0000-0000915C0000}"/>
    <cellStyle name="요약 28 7 2 4 2" xfId="36966" xr:uid="{00000000-0005-0000-0000-0000925C0000}"/>
    <cellStyle name="요약 28 7 2 5" xfId="11773" xr:uid="{00000000-0005-0000-0000-0000935C0000}"/>
    <cellStyle name="요약 28 7 2 5 2" xfId="36967" xr:uid="{00000000-0005-0000-0000-0000945C0000}"/>
    <cellStyle name="요약 28 7 2 6" xfId="36963" xr:uid="{00000000-0005-0000-0000-0000955C0000}"/>
    <cellStyle name="요약 28 7 3" xfId="11774" xr:uid="{00000000-0005-0000-0000-0000965C0000}"/>
    <cellStyle name="요약 28 7 3 2" xfId="36968" xr:uid="{00000000-0005-0000-0000-0000975C0000}"/>
    <cellStyle name="요약 28 7 4" xfId="11775" xr:uid="{00000000-0005-0000-0000-0000985C0000}"/>
    <cellStyle name="요약 28 7 4 2" xfId="36969" xr:uid="{00000000-0005-0000-0000-0000995C0000}"/>
    <cellStyle name="요약 28 7 5" xfId="11776" xr:uid="{00000000-0005-0000-0000-00009A5C0000}"/>
    <cellStyle name="요약 28 7 5 2" xfId="36970" xr:uid="{00000000-0005-0000-0000-00009B5C0000}"/>
    <cellStyle name="요약 28 7 6" xfId="11777" xr:uid="{00000000-0005-0000-0000-00009C5C0000}"/>
    <cellStyle name="요약 28 7 6 2" xfId="36971" xr:uid="{00000000-0005-0000-0000-00009D5C0000}"/>
    <cellStyle name="요약 28 7 7" xfId="36962" xr:uid="{00000000-0005-0000-0000-00009E5C0000}"/>
    <cellStyle name="요약 28 8" xfId="11778" xr:uid="{00000000-0005-0000-0000-00009F5C0000}"/>
    <cellStyle name="요약 28 8 2" xfId="11779" xr:uid="{00000000-0005-0000-0000-0000A05C0000}"/>
    <cellStyle name="요약 28 8 2 2" xfId="11780" xr:uid="{00000000-0005-0000-0000-0000A15C0000}"/>
    <cellStyle name="요약 28 8 2 2 2" xfId="36974" xr:uid="{00000000-0005-0000-0000-0000A25C0000}"/>
    <cellStyle name="요약 28 8 2 3" xfId="11781" xr:uid="{00000000-0005-0000-0000-0000A35C0000}"/>
    <cellStyle name="요약 28 8 2 3 2" xfId="36975" xr:uid="{00000000-0005-0000-0000-0000A45C0000}"/>
    <cellStyle name="요약 28 8 2 4" xfId="11782" xr:uid="{00000000-0005-0000-0000-0000A55C0000}"/>
    <cellStyle name="요약 28 8 2 4 2" xfId="36976" xr:uid="{00000000-0005-0000-0000-0000A65C0000}"/>
    <cellStyle name="요약 28 8 2 5" xfId="11783" xr:uid="{00000000-0005-0000-0000-0000A75C0000}"/>
    <cellStyle name="요약 28 8 2 5 2" xfId="36977" xr:uid="{00000000-0005-0000-0000-0000A85C0000}"/>
    <cellStyle name="요약 28 8 2 6" xfId="36973" xr:uid="{00000000-0005-0000-0000-0000A95C0000}"/>
    <cellStyle name="요약 28 8 3" xfId="11784" xr:uid="{00000000-0005-0000-0000-0000AA5C0000}"/>
    <cellStyle name="요약 28 8 3 2" xfId="36978" xr:uid="{00000000-0005-0000-0000-0000AB5C0000}"/>
    <cellStyle name="요약 28 8 4" xfId="11785" xr:uid="{00000000-0005-0000-0000-0000AC5C0000}"/>
    <cellStyle name="요약 28 8 4 2" xfId="36979" xr:uid="{00000000-0005-0000-0000-0000AD5C0000}"/>
    <cellStyle name="요약 28 8 5" xfId="11786" xr:uid="{00000000-0005-0000-0000-0000AE5C0000}"/>
    <cellStyle name="요약 28 8 5 2" xfId="36980" xr:uid="{00000000-0005-0000-0000-0000AF5C0000}"/>
    <cellStyle name="요약 28 8 6" xfId="11787" xr:uid="{00000000-0005-0000-0000-0000B05C0000}"/>
    <cellStyle name="요약 28 8 6 2" xfId="36981" xr:uid="{00000000-0005-0000-0000-0000B15C0000}"/>
    <cellStyle name="요약 28 8 7" xfId="36972" xr:uid="{00000000-0005-0000-0000-0000B25C0000}"/>
    <cellStyle name="요약 28 9" xfId="11788" xr:uid="{00000000-0005-0000-0000-0000B35C0000}"/>
    <cellStyle name="요약 28 9 2" xfId="11789" xr:uid="{00000000-0005-0000-0000-0000B45C0000}"/>
    <cellStyle name="요약 28 9 2 2" xfId="36983" xr:uid="{00000000-0005-0000-0000-0000B55C0000}"/>
    <cellStyle name="요약 28 9 3" xfId="11790" xr:uid="{00000000-0005-0000-0000-0000B65C0000}"/>
    <cellStyle name="요약 28 9 3 2" xfId="36984" xr:uid="{00000000-0005-0000-0000-0000B75C0000}"/>
    <cellStyle name="요약 28 9 4" xfId="11791" xr:uid="{00000000-0005-0000-0000-0000B85C0000}"/>
    <cellStyle name="요약 28 9 4 2" xfId="36985" xr:uid="{00000000-0005-0000-0000-0000B95C0000}"/>
    <cellStyle name="요약 28 9 5" xfId="11792" xr:uid="{00000000-0005-0000-0000-0000BA5C0000}"/>
    <cellStyle name="요약 28 9 5 2" xfId="36986" xr:uid="{00000000-0005-0000-0000-0000BB5C0000}"/>
    <cellStyle name="요약 28 9 6" xfId="36982" xr:uid="{00000000-0005-0000-0000-0000BC5C0000}"/>
    <cellStyle name="요약 29" xfId="11793" xr:uid="{00000000-0005-0000-0000-0000BD5C0000}"/>
    <cellStyle name="요약 29 10" xfId="11794" xr:uid="{00000000-0005-0000-0000-0000BE5C0000}"/>
    <cellStyle name="요약 29 10 2" xfId="11795" xr:uid="{00000000-0005-0000-0000-0000BF5C0000}"/>
    <cellStyle name="요약 29 10 2 2" xfId="36989" xr:uid="{00000000-0005-0000-0000-0000C05C0000}"/>
    <cellStyle name="요약 29 10 3" xfId="36988" xr:uid="{00000000-0005-0000-0000-0000C15C0000}"/>
    <cellStyle name="요약 29 11" xfId="11796" xr:uid="{00000000-0005-0000-0000-0000C25C0000}"/>
    <cellStyle name="요약 29 11 2" xfId="11797" xr:uid="{00000000-0005-0000-0000-0000C35C0000}"/>
    <cellStyle name="요약 29 11 2 2" xfId="36991" xr:uid="{00000000-0005-0000-0000-0000C45C0000}"/>
    <cellStyle name="요약 29 11 3" xfId="36990" xr:uid="{00000000-0005-0000-0000-0000C55C0000}"/>
    <cellStyle name="요약 29 12" xfId="11798" xr:uid="{00000000-0005-0000-0000-0000C65C0000}"/>
    <cellStyle name="요약 29 12 2" xfId="11799" xr:uid="{00000000-0005-0000-0000-0000C75C0000}"/>
    <cellStyle name="요약 29 12 2 2" xfId="36993" xr:uid="{00000000-0005-0000-0000-0000C85C0000}"/>
    <cellStyle name="요약 29 12 3" xfId="36992" xr:uid="{00000000-0005-0000-0000-0000C95C0000}"/>
    <cellStyle name="요약 29 13" xfId="11800" xr:uid="{00000000-0005-0000-0000-0000CA5C0000}"/>
    <cellStyle name="요약 29 13 2" xfId="36994" xr:uid="{00000000-0005-0000-0000-0000CB5C0000}"/>
    <cellStyle name="요약 29 14" xfId="36987" xr:uid="{00000000-0005-0000-0000-0000CC5C0000}"/>
    <cellStyle name="요약 29 2" xfId="11801" xr:uid="{00000000-0005-0000-0000-0000CD5C0000}"/>
    <cellStyle name="요약 29 2 2" xfId="11802" xr:uid="{00000000-0005-0000-0000-0000CE5C0000}"/>
    <cellStyle name="요약 29 2 2 2" xfId="11803" xr:uid="{00000000-0005-0000-0000-0000CF5C0000}"/>
    <cellStyle name="요약 29 2 2 2 2" xfId="11804" xr:uid="{00000000-0005-0000-0000-0000D05C0000}"/>
    <cellStyle name="요약 29 2 2 2 2 2" xfId="36998" xr:uid="{00000000-0005-0000-0000-0000D15C0000}"/>
    <cellStyle name="요약 29 2 2 2 3" xfId="11805" xr:uid="{00000000-0005-0000-0000-0000D25C0000}"/>
    <cellStyle name="요약 29 2 2 2 3 2" xfId="36999" xr:uid="{00000000-0005-0000-0000-0000D35C0000}"/>
    <cellStyle name="요약 29 2 2 2 4" xfId="11806" xr:uid="{00000000-0005-0000-0000-0000D45C0000}"/>
    <cellStyle name="요약 29 2 2 2 4 2" xfId="37000" xr:uid="{00000000-0005-0000-0000-0000D55C0000}"/>
    <cellStyle name="요약 29 2 2 2 5" xfId="11807" xr:uid="{00000000-0005-0000-0000-0000D65C0000}"/>
    <cellStyle name="요약 29 2 2 2 5 2" xfId="37001" xr:uid="{00000000-0005-0000-0000-0000D75C0000}"/>
    <cellStyle name="요약 29 2 2 2 6" xfId="36997" xr:uid="{00000000-0005-0000-0000-0000D85C0000}"/>
    <cellStyle name="요약 29 2 2 3" xfId="11808" xr:uid="{00000000-0005-0000-0000-0000D95C0000}"/>
    <cellStyle name="요약 29 2 2 3 2" xfId="37002" xr:uid="{00000000-0005-0000-0000-0000DA5C0000}"/>
    <cellStyle name="요약 29 2 2 4" xfId="11809" xr:uid="{00000000-0005-0000-0000-0000DB5C0000}"/>
    <cellStyle name="요약 29 2 2 4 2" xfId="37003" xr:uid="{00000000-0005-0000-0000-0000DC5C0000}"/>
    <cellStyle name="요약 29 2 2 5" xfId="11810" xr:uid="{00000000-0005-0000-0000-0000DD5C0000}"/>
    <cellStyle name="요약 29 2 2 5 2" xfId="37004" xr:uid="{00000000-0005-0000-0000-0000DE5C0000}"/>
    <cellStyle name="요약 29 2 2 6" xfId="11811" xr:uid="{00000000-0005-0000-0000-0000DF5C0000}"/>
    <cellStyle name="요약 29 2 2 6 2" xfId="37005" xr:uid="{00000000-0005-0000-0000-0000E05C0000}"/>
    <cellStyle name="요약 29 2 2 7" xfId="36996" xr:uid="{00000000-0005-0000-0000-0000E15C0000}"/>
    <cellStyle name="요약 29 2 3" xfId="11812" xr:uid="{00000000-0005-0000-0000-0000E25C0000}"/>
    <cellStyle name="요약 29 2 3 2" xfId="11813" xr:uid="{00000000-0005-0000-0000-0000E35C0000}"/>
    <cellStyle name="요약 29 2 3 2 2" xfId="37007" xr:uid="{00000000-0005-0000-0000-0000E45C0000}"/>
    <cellStyle name="요약 29 2 3 3" xfId="11814" xr:uid="{00000000-0005-0000-0000-0000E55C0000}"/>
    <cellStyle name="요약 29 2 3 3 2" xfId="37008" xr:uid="{00000000-0005-0000-0000-0000E65C0000}"/>
    <cellStyle name="요약 29 2 3 4" xfId="11815" xr:uid="{00000000-0005-0000-0000-0000E75C0000}"/>
    <cellStyle name="요약 29 2 3 4 2" xfId="37009" xr:uid="{00000000-0005-0000-0000-0000E85C0000}"/>
    <cellStyle name="요약 29 2 3 5" xfId="11816" xr:uid="{00000000-0005-0000-0000-0000E95C0000}"/>
    <cellStyle name="요약 29 2 3 5 2" xfId="37010" xr:uid="{00000000-0005-0000-0000-0000EA5C0000}"/>
    <cellStyle name="요약 29 2 3 6" xfId="37006" xr:uid="{00000000-0005-0000-0000-0000EB5C0000}"/>
    <cellStyle name="요약 29 2 4" xfId="11817" xr:uid="{00000000-0005-0000-0000-0000EC5C0000}"/>
    <cellStyle name="요약 29 2 4 2" xfId="11818" xr:uid="{00000000-0005-0000-0000-0000ED5C0000}"/>
    <cellStyle name="요약 29 2 4 2 2" xfId="37012" xr:uid="{00000000-0005-0000-0000-0000EE5C0000}"/>
    <cellStyle name="요약 29 2 4 3" xfId="37011" xr:uid="{00000000-0005-0000-0000-0000EF5C0000}"/>
    <cellStyle name="요약 29 2 5" xfId="11819" xr:uid="{00000000-0005-0000-0000-0000F05C0000}"/>
    <cellStyle name="요약 29 2 5 2" xfId="11820" xr:uid="{00000000-0005-0000-0000-0000F15C0000}"/>
    <cellStyle name="요약 29 2 5 2 2" xfId="37014" xr:uid="{00000000-0005-0000-0000-0000F25C0000}"/>
    <cellStyle name="요약 29 2 5 3" xfId="37013" xr:uid="{00000000-0005-0000-0000-0000F35C0000}"/>
    <cellStyle name="요약 29 2 6" xfId="11821" xr:uid="{00000000-0005-0000-0000-0000F45C0000}"/>
    <cellStyle name="요약 29 2 6 2" xfId="11822" xr:uid="{00000000-0005-0000-0000-0000F55C0000}"/>
    <cellStyle name="요약 29 2 6 2 2" xfId="37016" xr:uid="{00000000-0005-0000-0000-0000F65C0000}"/>
    <cellStyle name="요약 29 2 6 3" xfId="37015" xr:uid="{00000000-0005-0000-0000-0000F75C0000}"/>
    <cellStyle name="요약 29 2 7" xfId="11823" xr:uid="{00000000-0005-0000-0000-0000F85C0000}"/>
    <cellStyle name="요약 29 2 7 2" xfId="37017" xr:uid="{00000000-0005-0000-0000-0000F95C0000}"/>
    <cellStyle name="요약 29 2 8" xfId="36995" xr:uid="{00000000-0005-0000-0000-0000FA5C0000}"/>
    <cellStyle name="요약 29 3" xfId="11824" xr:uid="{00000000-0005-0000-0000-0000FB5C0000}"/>
    <cellStyle name="요약 29 3 2" xfId="11825" xr:uid="{00000000-0005-0000-0000-0000FC5C0000}"/>
    <cellStyle name="요약 29 3 2 2" xfId="11826" xr:uid="{00000000-0005-0000-0000-0000FD5C0000}"/>
    <cellStyle name="요약 29 3 2 2 2" xfId="11827" xr:uid="{00000000-0005-0000-0000-0000FE5C0000}"/>
    <cellStyle name="요약 29 3 2 2 2 2" xfId="37021" xr:uid="{00000000-0005-0000-0000-0000FF5C0000}"/>
    <cellStyle name="요약 29 3 2 2 3" xfId="11828" xr:uid="{00000000-0005-0000-0000-0000005D0000}"/>
    <cellStyle name="요약 29 3 2 2 3 2" xfId="37022" xr:uid="{00000000-0005-0000-0000-0000015D0000}"/>
    <cellStyle name="요약 29 3 2 2 4" xfId="11829" xr:uid="{00000000-0005-0000-0000-0000025D0000}"/>
    <cellStyle name="요약 29 3 2 2 4 2" xfId="37023" xr:uid="{00000000-0005-0000-0000-0000035D0000}"/>
    <cellStyle name="요약 29 3 2 2 5" xfId="11830" xr:uid="{00000000-0005-0000-0000-0000045D0000}"/>
    <cellStyle name="요약 29 3 2 2 5 2" xfId="37024" xr:uid="{00000000-0005-0000-0000-0000055D0000}"/>
    <cellStyle name="요약 29 3 2 2 6" xfId="37020" xr:uid="{00000000-0005-0000-0000-0000065D0000}"/>
    <cellStyle name="요약 29 3 2 3" xfId="11831" xr:uid="{00000000-0005-0000-0000-0000075D0000}"/>
    <cellStyle name="요약 29 3 2 3 2" xfId="37025" xr:uid="{00000000-0005-0000-0000-0000085D0000}"/>
    <cellStyle name="요약 29 3 2 4" xfId="11832" xr:uid="{00000000-0005-0000-0000-0000095D0000}"/>
    <cellStyle name="요약 29 3 2 4 2" xfId="37026" xr:uid="{00000000-0005-0000-0000-00000A5D0000}"/>
    <cellStyle name="요약 29 3 2 5" xfId="11833" xr:uid="{00000000-0005-0000-0000-00000B5D0000}"/>
    <cellStyle name="요약 29 3 2 5 2" xfId="37027" xr:uid="{00000000-0005-0000-0000-00000C5D0000}"/>
    <cellStyle name="요약 29 3 2 6" xfId="11834" xr:uid="{00000000-0005-0000-0000-00000D5D0000}"/>
    <cellStyle name="요약 29 3 2 6 2" xfId="37028" xr:uid="{00000000-0005-0000-0000-00000E5D0000}"/>
    <cellStyle name="요약 29 3 2 7" xfId="37019" xr:uid="{00000000-0005-0000-0000-00000F5D0000}"/>
    <cellStyle name="요약 29 3 3" xfId="11835" xr:uid="{00000000-0005-0000-0000-0000105D0000}"/>
    <cellStyle name="요약 29 3 3 2" xfId="11836" xr:uid="{00000000-0005-0000-0000-0000115D0000}"/>
    <cellStyle name="요약 29 3 3 2 2" xfId="37030" xr:uid="{00000000-0005-0000-0000-0000125D0000}"/>
    <cellStyle name="요약 29 3 3 3" xfId="11837" xr:uid="{00000000-0005-0000-0000-0000135D0000}"/>
    <cellStyle name="요약 29 3 3 3 2" xfId="37031" xr:uid="{00000000-0005-0000-0000-0000145D0000}"/>
    <cellStyle name="요약 29 3 3 4" xfId="11838" xr:uid="{00000000-0005-0000-0000-0000155D0000}"/>
    <cellStyle name="요약 29 3 3 4 2" xfId="37032" xr:uid="{00000000-0005-0000-0000-0000165D0000}"/>
    <cellStyle name="요약 29 3 3 5" xfId="11839" xr:uid="{00000000-0005-0000-0000-0000175D0000}"/>
    <cellStyle name="요약 29 3 3 5 2" xfId="37033" xr:uid="{00000000-0005-0000-0000-0000185D0000}"/>
    <cellStyle name="요약 29 3 3 6" xfId="37029" xr:uid="{00000000-0005-0000-0000-0000195D0000}"/>
    <cellStyle name="요약 29 3 4" xfId="11840" xr:uid="{00000000-0005-0000-0000-00001A5D0000}"/>
    <cellStyle name="요약 29 3 4 2" xfId="11841" xr:uid="{00000000-0005-0000-0000-00001B5D0000}"/>
    <cellStyle name="요약 29 3 4 2 2" xfId="37035" xr:uid="{00000000-0005-0000-0000-00001C5D0000}"/>
    <cellStyle name="요약 29 3 4 3" xfId="37034" xr:uid="{00000000-0005-0000-0000-00001D5D0000}"/>
    <cellStyle name="요약 29 3 5" xfId="11842" xr:uid="{00000000-0005-0000-0000-00001E5D0000}"/>
    <cellStyle name="요약 29 3 5 2" xfId="11843" xr:uid="{00000000-0005-0000-0000-00001F5D0000}"/>
    <cellStyle name="요약 29 3 5 2 2" xfId="37037" xr:uid="{00000000-0005-0000-0000-0000205D0000}"/>
    <cellStyle name="요약 29 3 5 3" xfId="37036" xr:uid="{00000000-0005-0000-0000-0000215D0000}"/>
    <cellStyle name="요약 29 3 6" xfId="11844" xr:uid="{00000000-0005-0000-0000-0000225D0000}"/>
    <cellStyle name="요약 29 3 6 2" xfId="11845" xr:uid="{00000000-0005-0000-0000-0000235D0000}"/>
    <cellStyle name="요약 29 3 6 2 2" xfId="37039" xr:uid="{00000000-0005-0000-0000-0000245D0000}"/>
    <cellStyle name="요약 29 3 6 3" xfId="37038" xr:uid="{00000000-0005-0000-0000-0000255D0000}"/>
    <cellStyle name="요약 29 3 7" xfId="11846" xr:uid="{00000000-0005-0000-0000-0000265D0000}"/>
    <cellStyle name="요약 29 3 7 2" xfId="37040" xr:uid="{00000000-0005-0000-0000-0000275D0000}"/>
    <cellStyle name="요약 29 3 8" xfId="37018" xr:uid="{00000000-0005-0000-0000-0000285D0000}"/>
    <cellStyle name="요약 29 4" xfId="11847" xr:uid="{00000000-0005-0000-0000-0000295D0000}"/>
    <cellStyle name="요약 29 4 2" xfId="11848" xr:uid="{00000000-0005-0000-0000-00002A5D0000}"/>
    <cellStyle name="요약 29 4 2 2" xfId="11849" xr:uid="{00000000-0005-0000-0000-00002B5D0000}"/>
    <cellStyle name="요약 29 4 2 2 2" xfId="37043" xr:uid="{00000000-0005-0000-0000-00002C5D0000}"/>
    <cellStyle name="요약 29 4 2 3" xfId="11850" xr:uid="{00000000-0005-0000-0000-00002D5D0000}"/>
    <cellStyle name="요약 29 4 2 3 2" xfId="37044" xr:uid="{00000000-0005-0000-0000-00002E5D0000}"/>
    <cellStyle name="요약 29 4 2 4" xfId="11851" xr:uid="{00000000-0005-0000-0000-00002F5D0000}"/>
    <cellStyle name="요약 29 4 2 4 2" xfId="37045" xr:uid="{00000000-0005-0000-0000-0000305D0000}"/>
    <cellStyle name="요약 29 4 2 5" xfId="11852" xr:uid="{00000000-0005-0000-0000-0000315D0000}"/>
    <cellStyle name="요약 29 4 2 5 2" xfId="37046" xr:uid="{00000000-0005-0000-0000-0000325D0000}"/>
    <cellStyle name="요약 29 4 2 6" xfId="37042" xr:uid="{00000000-0005-0000-0000-0000335D0000}"/>
    <cellStyle name="요약 29 4 3" xfId="11853" xr:uid="{00000000-0005-0000-0000-0000345D0000}"/>
    <cellStyle name="요약 29 4 3 2" xfId="37047" xr:uid="{00000000-0005-0000-0000-0000355D0000}"/>
    <cellStyle name="요약 29 4 4" xfId="11854" xr:uid="{00000000-0005-0000-0000-0000365D0000}"/>
    <cellStyle name="요약 29 4 4 2" xfId="37048" xr:uid="{00000000-0005-0000-0000-0000375D0000}"/>
    <cellStyle name="요약 29 4 5" xfId="11855" xr:uid="{00000000-0005-0000-0000-0000385D0000}"/>
    <cellStyle name="요약 29 4 5 2" xfId="37049" xr:uid="{00000000-0005-0000-0000-0000395D0000}"/>
    <cellStyle name="요약 29 4 6" xfId="11856" xr:uid="{00000000-0005-0000-0000-00003A5D0000}"/>
    <cellStyle name="요약 29 4 6 2" xfId="37050" xr:uid="{00000000-0005-0000-0000-00003B5D0000}"/>
    <cellStyle name="요약 29 4 7" xfId="37041" xr:uid="{00000000-0005-0000-0000-00003C5D0000}"/>
    <cellStyle name="요약 29 5" xfId="11857" xr:uid="{00000000-0005-0000-0000-00003D5D0000}"/>
    <cellStyle name="요약 29 5 2" xfId="11858" xr:uid="{00000000-0005-0000-0000-00003E5D0000}"/>
    <cellStyle name="요약 29 5 2 2" xfId="11859" xr:uid="{00000000-0005-0000-0000-00003F5D0000}"/>
    <cellStyle name="요약 29 5 2 2 2" xfId="37053" xr:uid="{00000000-0005-0000-0000-0000405D0000}"/>
    <cellStyle name="요약 29 5 2 3" xfId="11860" xr:uid="{00000000-0005-0000-0000-0000415D0000}"/>
    <cellStyle name="요약 29 5 2 3 2" xfId="37054" xr:uid="{00000000-0005-0000-0000-0000425D0000}"/>
    <cellStyle name="요약 29 5 2 4" xfId="11861" xr:uid="{00000000-0005-0000-0000-0000435D0000}"/>
    <cellStyle name="요약 29 5 2 4 2" xfId="37055" xr:uid="{00000000-0005-0000-0000-0000445D0000}"/>
    <cellStyle name="요약 29 5 2 5" xfId="11862" xr:uid="{00000000-0005-0000-0000-0000455D0000}"/>
    <cellStyle name="요약 29 5 2 5 2" xfId="37056" xr:uid="{00000000-0005-0000-0000-0000465D0000}"/>
    <cellStyle name="요약 29 5 2 6" xfId="37052" xr:uid="{00000000-0005-0000-0000-0000475D0000}"/>
    <cellStyle name="요약 29 5 3" xfId="11863" xr:uid="{00000000-0005-0000-0000-0000485D0000}"/>
    <cellStyle name="요약 29 5 3 2" xfId="37057" xr:uid="{00000000-0005-0000-0000-0000495D0000}"/>
    <cellStyle name="요약 29 5 4" xfId="11864" xr:uid="{00000000-0005-0000-0000-00004A5D0000}"/>
    <cellStyle name="요약 29 5 4 2" xfId="37058" xr:uid="{00000000-0005-0000-0000-00004B5D0000}"/>
    <cellStyle name="요약 29 5 5" xfId="11865" xr:uid="{00000000-0005-0000-0000-00004C5D0000}"/>
    <cellStyle name="요약 29 5 5 2" xfId="37059" xr:uid="{00000000-0005-0000-0000-00004D5D0000}"/>
    <cellStyle name="요약 29 5 6" xfId="11866" xr:uid="{00000000-0005-0000-0000-00004E5D0000}"/>
    <cellStyle name="요약 29 5 6 2" xfId="37060" xr:uid="{00000000-0005-0000-0000-00004F5D0000}"/>
    <cellStyle name="요약 29 5 7" xfId="37051" xr:uid="{00000000-0005-0000-0000-0000505D0000}"/>
    <cellStyle name="요약 29 6" xfId="11867" xr:uid="{00000000-0005-0000-0000-0000515D0000}"/>
    <cellStyle name="요약 29 6 2" xfId="11868" xr:uid="{00000000-0005-0000-0000-0000525D0000}"/>
    <cellStyle name="요약 29 6 2 2" xfId="11869" xr:uid="{00000000-0005-0000-0000-0000535D0000}"/>
    <cellStyle name="요약 29 6 2 2 2" xfId="37063" xr:uid="{00000000-0005-0000-0000-0000545D0000}"/>
    <cellStyle name="요약 29 6 2 3" xfId="11870" xr:uid="{00000000-0005-0000-0000-0000555D0000}"/>
    <cellStyle name="요약 29 6 2 3 2" xfId="37064" xr:uid="{00000000-0005-0000-0000-0000565D0000}"/>
    <cellStyle name="요약 29 6 2 4" xfId="11871" xr:uid="{00000000-0005-0000-0000-0000575D0000}"/>
    <cellStyle name="요약 29 6 2 4 2" xfId="37065" xr:uid="{00000000-0005-0000-0000-0000585D0000}"/>
    <cellStyle name="요약 29 6 2 5" xfId="11872" xr:uid="{00000000-0005-0000-0000-0000595D0000}"/>
    <cellStyle name="요약 29 6 2 5 2" xfId="37066" xr:uid="{00000000-0005-0000-0000-00005A5D0000}"/>
    <cellStyle name="요약 29 6 2 6" xfId="37062" xr:uid="{00000000-0005-0000-0000-00005B5D0000}"/>
    <cellStyle name="요약 29 6 3" xfId="11873" xr:uid="{00000000-0005-0000-0000-00005C5D0000}"/>
    <cellStyle name="요약 29 6 3 2" xfId="37067" xr:uid="{00000000-0005-0000-0000-00005D5D0000}"/>
    <cellStyle name="요약 29 6 4" xfId="11874" xr:uid="{00000000-0005-0000-0000-00005E5D0000}"/>
    <cellStyle name="요약 29 6 4 2" xfId="37068" xr:uid="{00000000-0005-0000-0000-00005F5D0000}"/>
    <cellStyle name="요약 29 6 5" xfId="11875" xr:uid="{00000000-0005-0000-0000-0000605D0000}"/>
    <cellStyle name="요약 29 6 5 2" xfId="37069" xr:uid="{00000000-0005-0000-0000-0000615D0000}"/>
    <cellStyle name="요약 29 6 6" xfId="11876" xr:uid="{00000000-0005-0000-0000-0000625D0000}"/>
    <cellStyle name="요약 29 6 6 2" xfId="37070" xr:uid="{00000000-0005-0000-0000-0000635D0000}"/>
    <cellStyle name="요약 29 6 7" xfId="37061" xr:uid="{00000000-0005-0000-0000-0000645D0000}"/>
    <cellStyle name="요약 29 7" xfId="11877" xr:uid="{00000000-0005-0000-0000-0000655D0000}"/>
    <cellStyle name="요약 29 7 2" xfId="11878" xr:uid="{00000000-0005-0000-0000-0000665D0000}"/>
    <cellStyle name="요약 29 7 2 2" xfId="11879" xr:uid="{00000000-0005-0000-0000-0000675D0000}"/>
    <cellStyle name="요약 29 7 2 2 2" xfId="37073" xr:uid="{00000000-0005-0000-0000-0000685D0000}"/>
    <cellStyle name="요약 29 7 2 3" xfId="11880" xr:uid="{00000000-0005-0000-0000-0000695D0000}"/>
    <cellStyle name="요약 29 7 2 3 2" xfId="37074" xr:uid="{00000000-0005-0000-0000-00006A5D0000}"/>
    <cellStyle name="요약 29 7 2 4" xfId="11881" xr:uid="{00000000-0005-0000-0000-00006B5D0000}"/>
    <cellStyle name="요약 29 7 2 4 2" xfId="37075" xr:uid="{00000000-0005-0000-0000-00006C5D0000}"/>
    <cellStyle name="요약 29 7 2 5" xfId="11882" xr:uid="{00000000-0005-0000-0000-00006D5D0000}"/>
    <cellStyle name="요약 29 7 2 5 2" xfId="37076" xr:uid="{00000000-0005-0000-0000-00006E5D0000}"/>
    <cellStyle name="요약 29 7 2 6" xfId="37072" xr:uid="{00000000-0005-0000-0000-00006F5D0000}"/>
    <cellStyle name="요약 29 7 3" xfId="11883" xr:uid="{00000000-0005-0000-0000-0000705D0000}"/>
    <cellStyle name="요약 29 7 3 2" xfId="37077" xr:uid="{00000000-0005-0000-0000-0000715D0000}"/>
    <cellStyle name="요약 29 7 4" xfId="11884" xr:uid="{00000000-0005-0000-0000-0000725D0000}"/>
    <cellStyle name="요약 29 7 4 2" xfId="37078" xr:uid="{00000000-0005-0000-0000-0000735D0000}"/>
    <cellStyle name="요약 29 7 5" xfId="11885" xr:uid="{00000000-0005-0000-0000-0000745D0000}"/>
    <cellStyle name="요약 29 7 5 2" xfId="37079" xr:uid="{00000000-0005-0000-0000-0000755D0000}"/>
    <cellStyle name="요약 29 7 6" xfId="11886" xr:uid="{00000000-0005-0000-0000-0000765D0000}"/>
    <cellStyle name="요약 29 7 6 2" xfId="37080" xr:uid="{00000000-0005-0000-0000-0000775D0000}"/>
    <cellStyle name="요약 29 7 7" xfId="37071" xr:uid="{00000000-0005-0000-0000-0000785D0000}"/>
    <cellStyle name="요약 29 8" xfId="11887" xr:uid="{00000000-0005-0000-0000-0000795D0000}"/>
    <cellStyle name="요약 29 8 2" xfId="11888" xr:uid="{00000000-0005-0000-0000-00007A5D0000}"/>
    <cellStyle name="요약 29 8 2 2" xfId="11889" xr:uid="{00000000-0005-0000-0000-00007B5D0000}"/>
    <cellStyle name="요약 29 8 2 2 2" xfId="37083" xr:uid="{00000000-0005-0000-0000-00007C5D0000}"/>
    <cellStyle name="요약 29 8 2 3" xfId="11890" xr:uid="{00000000-0005-0000-0000-00007D5D0000}"/>
    <cellStyle name="요약 29 8 2 3 2" xfId="37084" xr:uid="{00000000-0005-0000-0000-00007E5D0000}"/>
    <cellStyle name="요약 29 8 2 4" xfId="11891" xr:uid="{00000000-0005-0000-0000-00007F5D0000}"/>
    <cellStyle name="요약 29 8 2 4 2" xfId="37085" xr:uid="{00000000-0005-0000-0000-0000805D0000}"/>
    <cellStyle name="요약 29 8 2 5" xfId="11892" xr:uid="{00000000-0005-0000-0000-0000815D0000}"/>
    <cellStyle name="요약 29 8 2 5 2" xfId="37086" xr:uid="{00000000-0005-0000-0000-0000825D0000}"/>
    <cellStyle name="요약 29 8 2 6" xfId="37082" xr:uid="{00000000-0005-0000-0000-0000835D0000}"/>
    <cellStyle name="요약 29 8 3" xfId="11893" xr:uid="{00000000-0005-0000-0000-0000845D0000}"/>
    <cellStyle name="요약 29 8 3 2" xfId="37087" xr:uid="{00000000-0005-0000-0000-0000855D0000}"/>
    <cellStyle name="요약 29 8 4" xfId="11894" xr:uid="{00000000-0005-0000-0000-0000865D0000}"/>
    <cellStyle name="요약 29 8 4 2" xfId="37088" xr:uid="{00000000-0005-0000-0000-0000875D0000}"/>
    <cellStyle name="요약 29 8 5" xfId="11895" xr:uid="{00000000-0005-0000-0000-0000885D0000}"/>
    <cellStyle name="요약 29 8 5 2" xfId="37089" xr:uid="{00000000-0005-0000-0000-0000895D0000}"/>
    <cellStyle name="요약 29 8 6" xfId="11896" xr:uid="{00000000-0005-0000-0000-00008A5D0000}"/>
    <cellStyle name="요약 29 8 6 2" xfId="37090" xr:uid="{00000000-0005-0000-0000-00008B5D0000}"/>
    <cellStyle name="요약 29 8 7" xfId="37081" xr:uid="{00000000-0005-0000-0000-00008C5D0000}"/>
    <cellStyle name="요약 29 9" xfId="11897" xr:uid="{00000000-0005-0000-0000-00008D5D0000}"/>
    <cellStyle name="요약 29 9 2" xfId="11898" xr:uid="{00000000-0005-0000-0000-00008E5D0000}"/>
    <cellStyle name="요약 29 9 2 2" xfId="37092" xr:uid="{00000000-0005-0000-0000-00008F5D0000}"/>
    <cellStyle name="요약 29 9 3" xfId="11899" xr:uid="{00000000-0005-0000-0000-0000905D0000}"/>
    <cellStyle name="요약 29 9 3 2" xfId="37093" xr:uid="{00000000-0005-0000-0000-0000915D0000}"/>
    <cellStyle name="요약 29 9 4" xfId="11900" xr:uid="{00000000-0005-0000-0000-0000925D0000}"/>
    <cellStyle name="요약 29 9 4 2" xfId="37094" xr:uid="{00000000-0005-0000-0000-0000935D0000}"/>
    <cellStyle name="요약 29 9 5" xfId="11901" xr:uid="{00000000-0005-0000-0000-0000945D0000}"/>
    <cellStyle name="요약 29 9 5 2" xfId="37095" xr:uid="{00000000-0005-0000-0000-0000955D0000}"/>
    <cellStyle name="요약 29 9 6" xfId="37091" xr:uid="{00000000-0005-0000-0000-0000965D0000}"/>
    <cellStyle name="요약 3" xfId="11902" xr:uid="{00000000-0005-0000-0000-0000975D0000}"/>
    <cellStyle name="요약 3 10" xfId="11903" xr:uid="{00000000-0005-0000-0000-0000985D0000}"/>
    <cellStyle name="요약 3 10 2" xfId="11904" xr:uid="{00000000-0005-0000-0000-0000995D0000}"/>
    <cellStyle name="요약 3 10 2 2" xfId="11905" xr:uid="{00000000-0005-0000-0000-00009A5D0000}"/>
    <cellStyle name="요약 3 10 2 2 2" xfId="37099" xr:uid="{00000000-0005-0000-0000-00009B5D0000}"/>
    <cellStyle name="요약 3 10 2 3" xfId="11906" xr:uid="{00000000-0005-0000-0000-00009C5D0000}"/>
    <cellStyle name="요약 3 10 2 3 2" xfId="37100" xr:uid="{00000000-0005-0000-0000-00009D5D0000}"/>
    <cellStyle name="요약 3 10 2 4" xfId="11907" xr:uid="{00000000-0005-0000-0000-00009E5D0000}"/>
    <cellStyle name="요약 3 10 2 4 2" xfId="37101" xr:uid="{00000000-0005-0000-0000-00009F5D0000}"/>
    <cellStyle name="요약 3 10 2 5" xfId="11908" xr:uid="{00000000-0005-0000-0000-0000A05D0000}"/>
    <cellStyle name="요약 3 10 2 5 2" xfId="37102" xr:uid="{00000000-0005-0000-0000-0000A15D0000}"/>
    <cellStyle name="요약 3 10 2 6" xfId="37098" xr:uid="{00000000-0005-0000-0000-0000A25D0000}"/>
    <cellStyle name="요약 3 10 3" xfId="11909" xr:uid="{00000000-0005-0000-0000-0000A35D0000}"/>
    <cellStyle name="요약 3 10 3 2" xfId="11910" xr:uid="{00000000-0005-0000-0000-0000A45D0000}"/>
    <cellStyle name="요약 3 10 3 2 2" xfId="37104" xr:uid="{00000000-0005-0000-0000-0000A55D0000}"/>
    <cellStyle name="요약 3 10 3 3" xfId="11911" xr:uid="{00000000-0005-0000-0000-0000A65D0000}"/>
    <cellStyle name="요약 3 10 3 3 2" xfId="37105" xr:uid="{00000000-0005-0000-0000-0000A75D0000}"/>
    <cellStyle name="요약 3 10 3 4" xfId="11912" xr:uid="{00000000-0005-0000-0000-0000A85D0000}"/>
    <cellStyle name="요약 3 10 3 4 2" xfId="37106" xr:uid="{00000000-0005-0000-0000-0000A95D0000}"/>
    <cellStyle name="요약 3 10 3 5" xfId="11913" xr:uid="{00000000-0005-0000-0000-0000AA5D0000}"/>
    <cellStyle name="요약 3 10 3 5 2" xfId="37107" xr:uid="{00000000-0005-0000-0000-0000AB5D0000}"/>
    <cellStyle name="요약 3 10 3 6" xfId="37103" xr:uid="{00000000-0005-0000-0000-0000AC5D0000}"/>
    <cellStyle name="요약 3 10 4" xfId="11914" xr:uid="{00000000-0005-0000-0000-0000AD5D0000}"/>
    <cellStyle name="요약 3 10 4 2" xfId="37108" xr:uid="{00000000-0005-0000-0000-0000AE5D0000}"/>
    <cellStyle name="요약 3 10 5" xfId="11915" xr:uid="{00000000-0005-0000-0000-0000AF5D0000}"/>
    <cellStyle name="요약 3 10 5 2" xfId="37109" xr:uid="{00000000-0005-0000-0000-0000B05D0000}"/>
    <cellStyle name="요약 3 10 6" xfId="11916" xr:uid="{00000000-0005-0000-0000-0000B15D0000}"/>
    <cellStyle name="요약 3 10 6 2" xfId="37110" xr:uid="{00000000-0005-0000-0000-0000B25D0000}"/>
    <cellStyle name="요약 3 10 7" xfId="11917" xr:uid="{00000000-0005-0000-0000-0000B35D0000}"/>
    <cellStyle name="요약 3 10 7 2" xfId="37111" xr:uid="{00000000-0005-0000-0000-0000B45D0000}"/>
    <cellStyle name="요약 3 10 8" xfId="37097" xr:uid="{00000000-0005-0000-0000-0000B55D0000}"/>
    <cellStyle name="요약 3 11" xfId="11918" xr:uid="{00000000-0005-0000-0000-0000B65D0000}"/>
    <cellStyle name="요약 3 11 2" xfId="11919" xr:uid="{00000000-0005-0000-0000-0000B75D0000}"/>
    <cellStyle name="요약 3 11 2 2" xfId="37113" xr:uid="{00000000-0005-0000-0000-0000B85D0000}"/>
    <cellStyle name="요약 3 11 3" xfId="11920" xr:uid="{00000000-0005-0000-0000-0000B95D0000}"/>
    <cellStyle name="요약 3 11 3 2" xfId="37114" xr:uid="{00000000-0005-0000-0000-0000BA5D0000}"/>
    <cellStyle name="요약 3 11 4" xfId="11921" xr:uid="{00000000-0005-0000-0000-0000BB5D0000}"/>
    <cellStyle name="요약 3 11 4 2" xfId="37115" xr:uid="{00000000-0005-0000-0000-0000BC5D0000}"/>
    <cellStyle name="요약 3 11 5" xfId="11922" xr:uid="{00000000-0005-0000-0000-0000BD5D0000}"/>
    <cellStyle name="요약 3 11 5 2" xfId="37116" xr:uid="{00000000-0005-0000-0000-0000BE5D0000}"/>
    <cellStyle name="요약 3 11 6" xfId="37112" xr:uid="{00000000-0005-0000-0000-0000BF5D0000}"/>
    <cellStyle name="요약 3 12" xfId="11923" xr:uid="{00000000-0005-0000-0000-0000C05D0000}"/>
    <cellStyle name="요약 3 12 2" xfId="11924" xr:uid="{00000000-0005-0000-0000-0000C15D0000}"/>
    <cellStyle name="요약 3 12 2 2" xfId="37118" xr:uid="{00000000-0005-0000-0000-0000C25D0000}"/>
    <cellStyle name="요약 3 12 3" xfId="11925" xr:uid="{00000000-0005-0000-0000-0000C35D0000}"/>
    <cellStyle name="요약 3 12 3 2" xfId="37119" xr:uid="{00000000-0005-0000-0000-0000C45D0000}"/>
    <cellStyle name="요약 3 12 4" xfId="11926" xr:uid="{00000000-0005-0000-0000-0000C55D0000}"/>
    <cellStyle name="요약 3 12 4 2" xfId="37120" xr:uid="{00000000-0005-0000-0000-0000C65D0000}"/>
    <cellStyle name="요약 3 12 5" xfId="11927" xr:uid="{00000000-0005-0000-0000-0000C75D0000}"/>
    <cellStyle name="요약 3 12 5 2" xfId="37121" xr:uid="{00000000-0005-0000-0000-0000C85D0000}"/>
    <cellStyle name="요약 3 12 6" xfId="37117" xr:uid="{00000000-0005-0000-0000-0000C95D0000}"/>
    <cellStyle name="요약 3 13" xfId="11928" xr:uid="{00000000-0005-0000-0000-0000CA5D0000}"/>
    <cellStyle name="요약 3 13 2" xfId="37122" xr:uid="{00000000-0005-0000-0000-0000CB5D0000}"/>
    <cellStyle name="요약 3 14" xfId="11929" xr:uid="{00000000-0005-0000-0000-0000CC5D0000}"/>
    <cellStyle name="요약 3 14 2" xfId="37123" xr:uid="{00000000-0005-0000-0000-0000CD5D0000}"/>
    <cellStyle name="요약 3 15" xfId="11930" xr:uid="{00000000-0005-0000-0000-0000CE5D0000}"/>
    <cellStyle name="요약 3 15 2" xfId="37124" xr:uid="{00000000-0005-0000-0000-0000CF5D0000}"/>
    <cellStyle name="요약 3 16" xfId="11931" xr:uid="{00000000-0005-0000-0000-0000D05D0000}"/>
    <cellStyle name="요약 3 16 2" xfId="37125" xr:uid="{00000000-0005-0000-0000-0000D15D0000}"/>
    <cellStyle name="요약 3 17" xfId="11932" xr:uid="{00000000-0005-0000-0000-0000D25D0000}"/>
    <cellStyle name="요약 3 17 2" xfId="37126" xr:uid="{00000000-0005-0000-0000-0000D35D0000}"/>
    <cellStyle name="요약 3 18" xfId="11933" xr:uid="{00000000-0005-0000-0000-0000D45D0000}"/>
    <cellStyle name="요약 3 18 2" xfId="37127" xr:uid="{00000000-0005-0000-0000-0000D55D0000}"/>
    <cellStyle name="요약 3 19" xfId="37096" xr:uid="{00000000-0005-0000-0000-0000D65D0000}"/>
    <cellStyle name="요약 3 2" xfId="11934" xr:uid="{00000000-0005-0000-0000-0000D75D0000}"/>
    <cellStyle name="요약 3 2 2" xfId="11935" xr:uid="{00000000-0005-0000-0000-0000D85D0000}"/>
    <cellStyle name="요약 3 2 2 2" xfId="11936" xr:uid="{00000000-0005-0000-0000-0000D95D0000}"/>
    <cellStyle name="요약 3 2 2 2 2" xfId="11937" xr:uid="{00000000-0005-0000-0000-0000DA5D0000}"/>
    <cellStyle name="요약 3 2 2 2 2 2" xfId="37131" xr:uid="{00000000-0005-0000-0000-0000DB5D0000}"/>
    <cellStyle name="요약 3 2 2 2 3" xfId="11938" xr:uid="{00000000-0005-0000-0000-0000DC5D0000}"/>
    <cellStyle name="요약 3 2 2 2 3 2" xfId="37132" xr:uid="{00000000-0005-0000-0000-0000DD5D0000}"/>
    <cellStyle name="요약 3 2 2 2 4" xfId="11939" xr:uid="{00000000-0005-0000-0000-0000DE5D0000}"/>
    <cellStyle name="요약 3 2 2 2 4 2" xfId="37133" xr:uid="{00000000-0005-0000-0000-0000DF5D0000}"/>
    <cellStyle name="요약 3 2 2 2 5" xfId="11940" xr:uid="{00000000-0005-0000-0000-0000E05D0000}"/>
    <cellStyle name="요약 3 2 2 2 5 2" xfId="37134" xr:uid="{00000000-0005-0000-0000-0000E15D0000}"/>
    <cellStyle name="요약 3 2 2 2 6" xfId="37130" xr:uid="{00000000-0005-0000-0000-0000E25D0000}"/>
    <cellStyle name="요약 3 2 2 3" xfId="11941" xr:uid="{00000000-0005-0000-0000-0000E35D0000}"/>
    <cellStyle name="요약 3 2 2 3 2" xfId="37135" xr:uid="{00000000-0005-0000-0000-0000E45D0000}"/>
    <cellStyle name="요약 3 2 2 4" xfId="11942" xr:uid="{00000000-0005-0000-0000-0000E55D0000}"/>
    <cellStyle name="요약 3 2 2 4 2" xfId="37136" xr:uid="{00000000-0005-0000-0000-0000E65D0000}"/>
    <cellStyle name="요약 3 2 2 5" xfId="11943" xr:uid="{00000000-0005-0000-0000-0000E75D0000}"/>
    <cellStyle name="요약 3 2 2 5 2" xfId="37137" xr:uid="{00000000-0005-0000-0000-0000E85D0000}"/>
    <cellStyle name="요약 3 2 2 6" xfId="11944" xr:uid="{00000000-0005-0000-0000-0000E95D0000}"/>
    <cellStyle name="요약 3 2 2 6 2" xfId="37138" xr:uid="{00000000-0005-0000-0000-0000EA5D0000}"/>
    <cellStyle name="요약 3 2 2 7" xfId="37129" xr:uid="{00000000-0005-0000-0000-0000EB5D0000}"/>
    <cellStyle name="요약 3 2 3" xfId="11945" xr:uid="{00000000-0005-0000-0000-0000EC5D0000}"/>
    <cellStyle name="요약 3 2 3 2" xfId="11946" xr:uid="{00000000-0005-0000-0000-0000ED5D0000}"/>
    <cellStyle name="요약 3 2 3 2 2" xfId="37140" xr:uid="{00000000-0005-0000-0000-0000EE5D0000}"/>
    <cellStyle name="요약 3 2 3 3" xfId="11947" xr:uid="{00000000-0005-0000-0000-0000EF5D0000}"/>
    <cellStyle name="요약 3 2 3 3 2" xfId="37141" xr:uid="{00000000-0005-0000-0000-0000F05D0000}"/>
    <cellStyle name="요약 3 2 3 4" xfId="11948" xr:uid="{00000000-0005-0000-0000-0000F15D0000}"/>
    <cellStyle name="요약 3 2 3 4 2" xfId="37142" xr:uid="{00000000-0005-0000-0000-0000F25D0000}"/>
    <cellStyle name="요약 3 2 3 5" xfId="11949" xr:uid="{00000000-0005-0000-0000-0000F35D0000}"/>
    <cellStyle name="요약 3 2 3 5 2" xfId="37143" xr:uid="{00000000-0005-0000-0000-0000F45D0000}"/>
    <cellStyle name="요약 3 2 3 6" xfId="37139" xr:uid="{00000000-0005-0000-0000-0000F55D0000}"/>
    <cellStyle name="요약 3 2 4" xfId="11950" xr:uid="{00000000-0005-0000-0000-0000F65D0000}"/>
    <cellStyle name="요약 3 2 4 2" xfId="11951" xr:uid="{00000000-0005-0000-0000-0000F75D0000}"/>
    <cellStyle name="요약 3 2 4 2 2" xfId="37145" xr:uid="{00000000-0005-0000-0000-0000F85D0000}"/>
    <cellStyle name="요약 3 2 4 3" xfId="37144" xr:uid="{00000000-0005-0000-0000-0000F95D0000}"/>
    <cellStyle name="요약 3 2 5" xfId="11952" xr:uid="{00000000-0005-0000-0000-0000FA5D0000}"/>
    <cellStyle name="요약 3 2 5 2" xfId="11953" xr:uid="{00000000-0005-0000-0000-0000FB5D0000}"/>
    <cellStyle name="요약 3 2 5 2 2" xfId="37147" xr:uid="{00000000-0005-0000-0000-0000FC5D0000}"/>
    <cellStyle name="요약 3 2 5 3" xfId="37146" xr:uid="{00000000-0005-0000-0000-0000FD5D0000}"/>
    <cellStyle name="요약 3 2 6" xfId="11954" xr:uid="{00000000-0005-0000-0000-0000FE5D0000}"/>
    <cellStyle name="요약 3 2 6 2" xfId="11955" xr:uid="{00000000-0005-0000-0000-0000FF5D0000}"/>
    <cellStyle name="요약 3 2 6 2 2" xfId="37149" xr:uid="{00000000-0005-0000-0000-0000005E0000}"/>
    <cellStyle name="요약 3 2 6 3" xfId="37148" xr:uid="{00000000-0005-0000-0000-0000015E0000}"/>
    <cellStyle name="요약 3 2 7" xfId="11956" xr:uid="{00000000-0005-0000-0000-0000025E0000}"/>
    <cellStyle name="요약 3 2 7 2" xfId="37150" xr:uid="{00000000-0005-0000-0000-0000035E0000}"/>
    <cellStyle name="요약 3 2 8" xfId="37128" xr:uid="{00000000-0005-0000-0000-0000045E0000}"/>
    <cellStyle name="요약 3 20" xfId="50602" xr:uid="{00000000-0005-0000-0000-0000055E0000}"/>
    <cellStyle name="요약 3 3" xfId="11957" xr:uid="{00000000-0005-0000-0000-0000065E0000}"/>
    <cellStyle name="요약 3 3 2" xfId="11958" xr:uid="{00000000-0005-0000-0000-0000075E0000}"/>
    <cellStyle name="요약 3 3 2 2" xfId="11959" xr:uid="{00000000-0005-0000-0000-0000085E0000}"/>
    <cellStyle name="요약 3 3 2 2 2" xfId="11960" xr:uid="{00000000-0005-0000-0000-0000095E0000}"/>
    <cellStyle name="요약 3 3 2 2 2 2" xfId="37154" xr:uid="{00000000-0005-0000-0000-00000A5E0000}"/>
    <cellStyle name="요약 3 3 2 2 3" xfId="11961" xr:uid="{00000000-0005-0000-0000-00000B5E0000}"/>
    <cellStyle name="요약 3 3 2 2 3 2" xfId="37155" xr:uid="{00000000-0005-0000-0000-00000C5E0000}"/>
    <cellStyle name="요약 3 3 2 2 4" xfId="11962" xr:uid="{00000000-0005-0000-0000-00000D5E0000}"/>
    <cellStyle name="요약 3 3 2 2 4 2" xfId="37156" xr:uid="{00000000-0005-0000-0000-00000E5E0000}"/>
    <cellStyle name="요약 3 3 2 2 5" xfId="11963" xr:uid="{00000000-0005-0000-0000-00000F5E0000}"/>
    <cellStyle name="요약 3 3 2 2 5 2" xfId="37157" xr:uid="{00000000-0005-0000-0000-0000105E0000}"/>
    <cellStyle name="요약 3 3 2 2 6" xfId="37153" xr:uid="{00000000-0005-0000-0000-0000115E0000}"/>
    <cellStyle name="요약 3 3 2 3" xfId="11964" xr:uid="{00000000-0005-0000-0000-0000125E0000}"/>
    <cellStyle name="요약 3 3 2 3 2" xfId="37158" xr:uid="{00000000-0005-0000-0000-0000135E0000}"/>
    <cellStyle name="요약 3 3 2 4" xfId="11965" xr:uid="{00000000-0005-0000-0000-0000145E0000}"/>
    <cellStyle name="요약 3 3 2 4 2" xfId="37159" xr:uid="{00000000-0005-0000-0000-0000155E0000}"/>
    <cellStyle name="요약 3 3 2 5" xfId="11966" xr:uid="{00000000-0005-0000-0000-0000165E0000}"/>
    <cellStyle name="요약 3 3 2 5 2" xfId="37160" xr:uid="{00000000-0005-0000-0000-0000175E0000}"/>
    <cellStyle name="요약 3 3 2 6" xfId="11967" xr:uid="{00000000-0005-0000-0000-0000185E0000}"/>
    <cellStyle name="요약 3 3 2 6 2" xfId="37161" xr:uid="{00000000-0005-0000-0000-0000195E0000}"/>
    <cellStyle name="요약 3 3 2 7" xfId="37152" xr:uid="{00000000-0005-0000-0000-00001A5E0000}"/>
    <cellStyle name="요약 3 3 3" xfId="11968" xr:uid="{00000000-0005-0000-0000-00001B5E0000}"/>
    <cellStyle name="요약 3 3 3 2" xfId="11969" xr:uid="{00000000-0005-0000-0000-00001C5E0000}"/>
    <cellStyle name="요약 3 3 3 2 2" xfId="37163" xr:uid="{00000000-0005-0000-0000-00001D5E0000}"/>
    <cellStyle name="요약 3 3 3 3" xfId="11970" xr:uid="{00000000-0005-0000-0000-00001E5E0000}"/>
    <cellStyle name="요약 3 3 3 3 2" xfId="37164" xr:uid="{00000000-0005-0000-0000-00001F5E0000}"/>
    <cellStyle name="요약 3 3 3 4" xfId="11971" xr:uid="{00000000-0005-0000-0000-0000205E0000}"/>
    <cellStyle name="요약 3 3 3 4 2" xfId="37165" xr:uid="{00000000-0005-0000-0000-0000215E0000}"/>
    <cellStyle name="요약 3 3 3 5" xfId="11972" xr:uid="{00000000-0005-0000-0000-0000225E0000}"/>
    <cellStyle name="요약 3 3 3 5 2" xfId="37166" xr:uid="{00000000-0005-0000-0000-0000235E0000}"/>
    <cellStyle name="요약 3 3 3 6" xfId="37162" xr:uid="{00000000-0005-0000-0000-0000245E0000}"/>
    <cellStyle name="요약 3 3 4" xfId="11973" xr:uid="{00000000-0005-0000-0000-0000255E0000}"/>
    <cellStyle name="요약 3 3 4 2" xfId="11974" xr:uid="{00000000-0005-0000-0000-0000265E0000}"/>
    <cellStyle name="요약 3 3 4 2 2" xfId="37168" xr:uid="{00000000-0005-0000-0000-0000275E0000}"/>
    <cellStyle name="요약 3 3 4 3" xfId="37167" xr:uid="{00000000-0005-0000-0000-0000285E0000}"/>
    <cellStyle name="요약 3 3 5" xfId="11975" xr:uid="{00000000-0005-0000-0000-0000295E0000}"/>
    <cellStyle name="요약 3 3 5 2" xfId="11976" xr:uid="{00000000-0005-0000-0000-00002A5E0000}"/>
    <cellStyle name="요약 3 3 5 2 2" xfId="37170" xr:uid="{00000000-0005-0000-0000-00002B5E0000}"/>
    <cellStyle name="요약 3 3 5 3" xfId="37169" xr:uid="{00000000-0005-0000-0000-00002C5E0000}"/>
    <cellStyle name="요약 3 3 6" xfId="11977" xr:uid="{00000000-0005-0000-0000-00002D5E0000}"/>
    <cellStyle name="요약 3 3 6 2" xfId="11978" xr:uid="{00000000-0005-0000-0000-00002E5E0000}"/>
    <cellStyle name="요약 3 3 6 2 2" xfId="37172" xr:uid="{00000000-0005-0000-0000-00002F5E0000}"/>
    <cellStyle name="요약 3 3 6 3" xfId="37171" xr:uid="{00000000-0005-0000-0000-0000305E0000}"/>
    <cellStyle name="요약 3 3 7" xfId="11979" xr:uid="{00000000-0005-0000-0000-0000315E0000}"/>
    <cellStyle name="요약 3 3 7 2" xfId="37173" xr:uid="{00000000-0005-0000-0000-0000325E0000}"/>
    <cellStyle name="요약 3 3 8" xfId="37151" xr:uid="{00000000-0005-0000-0000-0000335E0000}"/>
    <cellStyle name="요약 3 4" xfId="11980" xr:uid="{00000000-0005-0000-0000-0000345E0000}"/>
    <cellStyle name="요약 3 4 2" xfId="11981" xr:uid="{00000000-0005-0000-0000-0000355E0000}"/>
    <cellStyle name="요약 3 4 2 2" xfId="11982" xr:uid="{00000000-0005-0000-0000-0000365E0000}"/>
    <cellStyle name="요약 3 4 2 2 2" xfId="37176" xr:uid="{00000000-0005-0000-0000-0000375E0000}"/>
    <cellStyle name="요약 3 4 2 3" xfId="11983" xr:uid="{00000000-0005-0000-0000-0000385E0000}"/>
    <cellStyle name="요약 3 4 2 3 2" xfId="37177" xr:uid="{00000000-0005-0000-0000-0000395E0000}"/>
    <cellStyle name="요약 3 4 2 4" xfId="11984" xr:uid="{00000000-0005-0000-0000-00003A5E0000}"/>
    <cellStyle name="요약 3 4 2 4 2" xfId="37178" xr:uid="{00000000-0005-0000-0000-00003B5E0000}"/>
    <cellStyle name="요약 3 4 2 5" xfId="11985" xr:uid="{00000000-0005-0000-0000-00003C5E0000}"/>
    <cellStyle name="요약 3 4 2 5 2" xfId="37179" xr:uid="{00000000-0005-0000-0000-00003D5E0000}"/>
    <cellStyle name="요약 3 4 2 6" xfId="37175" xr:uid="{00000000-0005-0000-0000-00003E5E0000}"/>
    <cellStyle name="요약 3 4 3" xfId="11986" xr:uid="{00000000-0005-0000-0000-00003F5E0000}"/>
    <cellStyle name="요약 3 4 3 2" xfId="11987" xr:uid="{00000000-0005-0000-0000-0000405E0000}"/>
    <cellStyle name="요약 3 4 3 2 2" xfId="37181" xr:uid="{00000000-0005-0000-0000-0000415E0000}"/>
    <cellStyle name="요약 3 4 3 3" xfId="11988" xr:uid="{00000000-0005-0000-0000-0000425E0000}"/>
    <cellStyle name="요약 3 4 3 3 2" xfId="37182" xr:uid="{00000000-0005-0000-0000-0000435E0000}"/>
    <cellStyle name="요약 3 4 3 4" xfId="11989" xr:uid="{00000000-0005-0000-0000-0000445E0000}"/>
    <cellStyle name="요약 3 4 3 4 2" xfId="37183" xr:uid="{00000000-0005-0000-0000-0000455E0000}"/>
    <cellStyle name="요약 3 4 3 5" xfId="11990" xr:uid="{00000000-0005-0000-0000-0000465E0000}"/>
    <cellStyle name="요약 3 4 3 5 2" xfId="37184" xr:uid="{00000000-0005-0000-0000-0000475E0000}"/>
    <cellStyle name="요약 3 4 3 6" xfId="37180" xr:uid="{00000000-0005-0000-0000-0000485E0000}"/>
    <cellStyle name="요약 3 4 4" xfId="11991" xr:uid="{00000000-0005-0000-0000-0000495E0000}"/>
    <cellStyle name="요약 3 4 4 2" xfId="37185" xr:uid="{00000000-0005-0000-0000-00004A5E0000}"/>
    <cellStyle name="요약 3 4 5" xfId="11992" xr:uid="{00000000-0005-0000-0000-00004B5E0000}"/>
    <cellStyle name="요약 3 4 5 2" xfId="37186" xr:uid="{00000000-0005-0000-0000-00004C5E0000}"/>
    <cellStyle name="요약 3 4 6" xfId="11993" xr:uid="{00000000-0005-0000-0000-00004D5E0000}"/>
    <cellStyle name="요약 3 4 6 2" xfId="37187" xr:uid="{00000000-0005-0000-0000-00004E5E0000}"/>
    <cellStyle name="요약 3 4 7" xfId="11994" xr:uid="{00000000-0005-0000-0000-00004F5E0000}"/>
    <cellStyle name="요약 3 4 7 2" xfId="37188" xr:uid="{00000000-0005-0000-0000-0000505E0000}"/>
    <cellStyle name="요약 3 4 8" xfId="37174" xr:uid="{00000000-0005-0000-0000-0000515E0000}"/>
    <cellStyle name="요약 3 5" xfId="11995" xr:uid="{00000000-0005-0000-0000-0000525E0000}"/>
    <cellStyle name="요약 3 5 2" xfId="11996" xr:uid="{00000000-0005-0000-0000-0000535E0000}"/>
    <cellStyle name="요약 3 5 2 2" xfId="11997" xr:uid="{00000000-0005-0000-0000-0000545E0000}"/>
    <cellStyle name="요약 3 5 2 2 2" xfId="37191" xr:uid="{00000000-0005-0000-0000-0000555E0000}"/>
    <cellStyle name="요약 3 5 2 3" xfId="11998" xr:uid="{00000000-0005-0000-0000-0000565E0000}"/>
    <cellStyle name="요약 3 5 2 3 2" xfId="37192" xr:uid="{00000000-0005-0000-0000-0000575E0000}"/>
    <cellStyle name="요약 3 5 2 4" xfId="11999" xr:uid="{00000000-0005-0000-0000-0000585E0000}"/>
    <cellStyle name="요약 3 5 2 4 2" xfId="37193" xr:uid="{00000000-0005-0000-0000-0000595E0000}"/>
    <cellStyle name="요약 3 5 2 5" xfId="12000" xr:uid="{00000000-0005-0000-0000-00005A5E0000}"/>
    <cellStyle name="요약 3 5 2 5 2" xfId="37194" xr:uid="{00000000-0005-0000-0000-00005B5E0000}"/>
    <cellStyle name="요약 3 5 2 6" xfId="37190" xr:uid="{00000000-0005-0000-0000-00005C5E0000}"/>
    <cellStyle name="요약 3 5 3" xfId="12001" xr:uid="{00000000-0005-0000-0000-00005D5E0000}"/>
    <cellStyle name="요약 3 5 3 2" xfId="12002" xr:uid="{00000000-0005-0000-0000-00005E5E0000}"/>
    <cellStyle name="요약 3 5 3 2 2" xfId="37196" xr:uid="{00000000-0005-0000-0000-00005F5E0000}"/>
    <cellStyle name="요약 3 5 3 3" xfId="12003" xr:uid="{00000000-0005-0000-0000-0000605E0000}"/>
    <cellStyle name="요약 3 5 3 3 2" xfId="37197" xr:uid="{00000000-0005-0000-0000-0000615E0000}"/>
    <cellStyle name="요약 3 5 3 4" xfId="12004" xr:uid="{00000000-0005-0000-0000-0000625E0000}"/>
    <cellStyle name="요약 3 5 3 4 2" xfId="37198" xr:uid="{00000000-0005-0000-0000-0000635E0000}"/>
    <cellStyle name="요약 3 5 3 5" xfId="12005" xr:uid="{00000000-0005-0000-0000-0000645E0000}"/>
    <cellStyle name="요약 3 5 3 5 2" xfId="37199" xr:uid="{00000000-0005-0000-0000-0000655E0000}"/>
    <cellStyle name="요약 3 5 3 6" xfId="37195" xr:uid="{00000000-0005-0000-0000-0000665E0000}"/>
    <cellStyle name="요약 3 5 4" xfId="12006" xr:uid="{00000000-0005-0000-0000-0000675E0000}"/>
    <cellStyle name="요약 3 5 4 2" xfId="37200" xr:uid="{00000000-0005-0000-0000-0000685E0000}"/>
    <cellStyle name="요약 3 5 5" xfId="12007" xr:uid="{00000000-0005-0000-0000-0000695E0000}"/>
    <cellStyle name="요약 3 5 5 2" xfId="37201" xr:uid="{00000000-0005-0000-0000-00006A5E0000}"/>
    <cellStyle name="요약 3 5 6" xfId="12008" xr:uid="{00000000-0005-0000-0000-00006B5E0000}"/>
    <cellStyle name="요약 3 5 6 2" xfId="37202" xr:uid="{00000000-0005-0000-0000-00006C5E0000}"/>
    <cellStyle name="요약 3 5 7" xfId="12009" xr:uid="{00000000-0005-0000-0000-00006D5E0000}"/>
    <cellStyle name="요약 3 5 7 2" xfId="37203" xr:uid="{00000000-0005-0000-0000-00006E5E0000}"/>
    <cellStyle name="요약 3 5 8" xfId="37189" xr:uid="{00000000-0005-0000-0000-00006F5E0000}"/>
    <cellStyle name="요약 3 6" xfId="12010" xr:uid="{00000000-0005-0000-0000-0000705E0000}"/>
    <cellStyle name="요약 3 6 2" xfId="12011" xr:uid="{00000000-0005-0000-0000-0000715E0000}"/>
    <cellStyle name="요약 3 6 2 2" xfId="12012" xr:uid="{00000000-0005-0000-0000-0000725E0000}"/>
    <cellStyle name="요약 3 6 2 2 2" xfId="37206" xr:uid="{00000000-0005-0000-0000-0000735E0000}"/>
    <cellStyle name="요약 3 6 2 3" xfId="12013" xr:uid="{00000000-0005-0000-0000-0000745E0000}"/>
    <cellStyle name="요약 3 6 2 3 2" xfId="37207" xr:uid="{00000000-0005-0000-0000-0000755E0000}"/>
    <cellStyle name="요약 3 6 2 4" xfId="12014" xr:uid="{00000000-0005-0000-0000-0000765E0000}"/>
    <cellStyle name="요약 3 6 2 4 2" xfId="37208" xr:uid="{00000000-0005-0000-0000-0000775E0000}"/>
    <cellStyle name="요약 3 6 2 5" xfId="12015" xr:uid="{00000000-0005-0000-0000-0000785E0000}"/>
    <cellStyle name="요약 3 6 2 5 2" xfId="37209" xr:uid="{00000000-0005-0000-0000-0000795E0000}"/>
    <cellStyle name="요약 3 6 2 6" xfId="37205" xr:uid="{00000000-0005-0000-0000-00007A5E0000}"/>
    <cellStyle name="요약 3 6 3" xfId="12016" xr:uid="{00000000-0005-0000-0000-00007B5E0000}"/>
    <cellStyle name="요약 3 6 3 2" xfId="12017" xr:uid="{00000000-0005-0000-0000-00007C5E0000}"/>
    <cellStyle name="요약 3 6 3 2 2" xfId="37211" xr:uid="{00000000-0005-0000-0000-00007D5E0000}"/>
    <cellStyle name="요약 3 6 3 3" xfId="12018" xr:uid="{00000000-0005-0000-0000-00007E5E0000}"/>
    <cellStyle name="요약 3 6 3 3 2" xfId="37212" xr:uid="{00000000-0005-0000-0000-00007F5E0000}"/>
    <cellStyle name="요약 3 6 3 4" xfId="12019" xr:uid="{00000000-0005-0000-0000-0000805E0000}"/>
    <cellStyle name="요약 3 6 3 4 2" xfId="37213" xr:uid="{00000000-0005-0000-0000-0000815E0000}"/>
    <cellStyle name="요약 3 6 3 5" xfId="12020" xr:uid="{00000000-0005-0000-0000-0000825E0000}"/>
    <cellStyle name="요약 3 6 3 5 2" xfId="37214" xr:uid="{00000000-0005-0000-0000-0000835E0000}"/>
    <cellStyle name="요약 3 6 3 6" xfId="37210" xr:uid="{00000000-0005-0000-0000-0000845E0000}"/>
    <cellStyle name="요약 3 6 4" xfId="12021" xr:uid="{00000000-0005-0000-0000-0000855E0000}"/>
    <cellStyle name="요약 3 6 4 2" xfId="37215" xr:uid="{00000000-0005-0000-0000-0000865E0000}"/>
    <cellStyle name="요약 3 6 5" xfId="12022" xr:uid="{00000000-0005-0000-0000-0000875E0000}"/>
    <cellStyle name="요약 3 6 5 2" xfId="37216" xr:uid="{00000000-0005-0000-0000-0000885E0000}"/>
    <cellStyle name="요약 3 6 6" xfId="12023" xr:uid="{00000000-0005-0000-0000-0000895E0000}"/>
    <cellStyle name="요약 3 6 6 2" xfId="37217" xr:uid="{00000000-0005-0000-0000-00008A5E0000}"/>
    <cellStyle name="요약 3 6 7" xfId="12024" xr:uid="{00000000-0005-0000-0000-00008B5E0000}"/>
    <cellStyle name="요약 3 6 7 2" xfId="37218" xr:uid="{00000000-0005-0000-0000-00008C5E0000}"/>
    <cellStyle name="요약 3 6 8" xfId="37204" xr:uid="{00000000-0005-0000-0000-00008D5E0000}"/>
    <cellStyle name="요약 3 7" xfId="12025" xr:uid="{00000000-0005-0000-0000-00008E5E0000}"/>
    <cellStyle name="요약 3 7 2" xfId="12026" xr:uid="{00000000-0005-0000-0000-00008F5E0000}"/>
    <cellStyle name="요약 3 7 2 2" xfId="12027" xr:uid="{00000000-0005-0000-0000-0000905E0000}"/>
    <cellStyle name="요약 3 7 2 2 2" xfId="37221" xr:uid="{00000000-0005-0000-0000-0000915E0000}"/>
    <cellStyle name="요약 3 7 2 3" xfId="12028" xr:uid="{00000000-0005-0000-0000-0000925E0000}"/>
    <cellStyle name="요약 3 7 2 3 2" xfId="37222" xr:uid="{00000000-0005-0000-0000-0000935E0000}"/>
    <cellStyle name="요약 3 7 2 4" xfId="12029" xr:uid="{00000000-0005-0000-0000-0000945E0000}"/>
    <cellStyle name="요약 3 7 2 4 2" xfId="37223" xr:uid="{00000000-0005-0000-0000-0000955E0000}"/>
    <cellStyle name="요약 3 7 2 5" xfId="12030" xr:uid="{00000000-0005-0000-0000-0000965E0000}"/>
    <cellStyle name="요약 3 7 2 5 2" xfId="37224" xr:uid="{00000000-0005-0000-0000-0000975E0000}"/>
    <cellStyle name="요약 3 7 2 6" xfId="37220" xr:uid="{00000000-0005-0000-0000-0000985E0000}"/>
    <cellStyle name="요약 3 7 3" xfId="12031" xr:uid="{00000000-0005-0000-0000-0000995E0000}"/>
    <cellStyle name="요약 3 7 3 2" xfId="12032" xr:uid="{00000000-0005-0000-0000-00009A5E0000}"/>
    <cellStyle name="요약 3 7 3 2 2" xfId="37226" xr:uid="{00000000-0005-0000-0000-00009B5E0000}"/>
    <cellStyle name="요약 3 7 3 3" xfId="12033" xr:uid="{00000000-0005-0000-0000-00009C5E0000}"/>
    <cellStyle name="요약 3 7 3 3 2" xfId="37227" xr:uid="{00000000-0005-0000-0000-00009D5E0000}"/>
    <cellStyle name="요약 3 7 3 4" xfId="12034" xr:uid="{00000000-0005-0000-0000-00009E5E0000}"/>
    <cellStyle name="요약 3 7 3 4 2" xfId="37228" xr:uid="{00000000-0005-0000-0000-00009F5E0000}"/>
    <cellStyle name="요약 3 7 3 5" xfId="12035" xr:uid="{00000000-0005-0000-0000-0000A05E0000}"/>
    <cellStyle name="요약 3 7 3 5 2" xfId="37229" xr:uid="{00000000-0005-0000-0000-0000A15E0000}"/>
    <cellStyle name="요약 3 7 3 6" xfId="37225" xr:uid="{00000000-0005-0000-0000-0000A25E0000}"/>
    <cellStyle name="요약 3 7 4" xfId="12036" xr:uid="{00000000-0005-0000-0000-0000A35E0000}"/>
    <cellStyle name="요약 3 7 4 2" xfId="37230" xr:uid="{00000000-0005-0000-0000-0000A45E0000}"/>
    <cellStyle name="요약 3 7 5" xfId="12037" xr:uid="{00000000-0005-0000-0000-0000A55E0000}"/>
    <cellStyle name="요약 3 7 5 2" xfId="37231" xr:uid="{00000000-0005-0000-0000-0000A65E0000}"/>
    <cellStyle name="요약 3 7 6" xfId="12038" xr:uid="{00000000-0005-0000-0000-0000A75E0000}"/>
    <cellStyle name="요약 3 7 6 2" xfId="37232" xr:uid="{00000000-0005-0000-0000-0000A85E0000}"/>
    <cellStyle name="요약 3 7 7" xfId="12039" xr:uid="{00000000-0005-0000-0000-0000A95E0000}"/>
    <cellStyle name="요약 3 7 7 2" xfId="37233" xr:uid="{00000000-0005-0000-0000-0000AA5E0000}"/>
    <cellStyle name="요약 3 7 8" xfId="37219" xr:uid="{00000000-0005-0000-0000-0000AB5E0000}"/>
    <cellStyle name="요약 3 8" xfId="12040" xr:uid="{00000000-0005-0000-0000-0000AC5E0000}"/>
    <cellStyle name="요약 3 8 2" xfId="12041" xr:uid="{00000000-0005-0000-0000-0000AD5E0000}"/>
    <cellStyle name="요약 3 8 2 2" xfId="12042" xr:uid="{00000000-0005-0000-0000-0000AE5E0000}"/>
    <cellStyle name="요약 3 8 2 2 2" xfId="37236" xr:uid="{00000000-0005-0000-0000-0000AF5E0000}"/>
    <cellStyle name="요약 3 8 2 3" xfId="12043" xr:uid="{00000000-0005-0000-0000-0000B05E0000}"/>
    <cellStyle name="요약 3 8 2 3 2" xfId="37237" xr:uid="{00000000-0005-0000-0000-0000B15E0000}"/>
    <cellStyle name="요약 3 8 2 4" xfId="12044" xr:uid="{00000000-0005-0000-0000-0000B25E0000}"/>
    <cellStyle name="요약 3 8 2 4 2" xfId="37238" xr:uid="{00000000-0005-0000-0000-0000B35E0000}"/>
    <cellStyle name="요약 3 8 2 5" xfId="12045" xr:uid="{00000000-0005-0000-0000-0000B45E0000}"/>
    <cellStyle name="요약 3 8 2 5 2" xfId="37239" xr:uid="{00000000-0005-0000-0000-0000B55E0000}"/>
    <cellStyle name="요약 3 8 2 6" xfId="37235" xr:uid="{00000000-0005-0000-0000-0000B65E0000}"/>
    <cellStyle name="요약 3 8 3" xfId="12046" xr:uid="{00000000-0005-0000-0000-0000B75E0000}"/>
    <cellStyle name="요약 3 8 3 2" xfId="12047" xr:uid="{00000000-0005-0000-0000-0000B85E0000}"/>
    <cellStyle name="요약 3 8 3 2 2" xfId="37241" xr:uid="{00000000-0005-0000-0000-0000B95E0000}"/>
    <cellStyle name="요약 3 8 3 3" xfId="12048" xr:uid="{00000000-0005-0000-0000-0000BA5E0000}"/>
    <cellStyle name="요약 3 8 3 3 2" xfId="37242" xr:uid="{00000000-0005-0000-0000-0000BB5E0000}"/>
    <cellStyle name="요약 3 8 3 4" xfId="12049" xr:uid="{00000000-0005-0000-0000-0000BC5E0000}"/>
    <cellStyle name="요약 3 8 3 4 2" xfId="37243" xr:uid="{00000000-0005-0000-0000-0000BD5E0000}"/>
    <cellStyle name="요약 3 8 3 5" xfId="12050" xr:uid="{00000000-0005-0000-0000-0000BE5E0000}"/>
    <cellStyle name="요약 3 8 3 5 2" xfId="37244" xr:uid="{00000000-0005-0000-0000-0000BF5E0000}"/>
    <cellStyle name="요약 3 8 3 6" xfId="37240" xr:uid="{00000000-0005-0000-0000-0000C05E0000}"/>
    <cellStyle name="요약 3 8 4" xfId="12051" xr:uid="{00000000-0005-0000-0000-0000C15E0000}"/>
    <cellStyle name="요약 3 8 4 2" xfId="37245" xr:uid="{00000000-0005-0000-0000-0000C25E0000}"/>
    <cellStyle name="요약 3 8 5" xfId="12052" xr:uid="{00000000-0005-0000-0000-0000C35E0000}"/>
    <cellStyle name="요약 3 8 5 2" xfId="37246" xr:uid="{00000000-0005-0000-0000-0000C45E0000}"/>
    <cellStyle name="요약 3 8 6" xfId="12053" xr:uid="{00000000-0005-0000-0000-0000C55E0000}"/>
    <cellStyle name="요약 3 8 6 2" xfId="37247" xr:uid="{00000000-0005-0000-0000-0000C65E0000}"/>
    <cellStyle name="요약 3 8 7" xfId="12054" xr:uid="{00000000-0005-0000-0000-0000C75E0000}"/>
    <cellStyle name="요약 3 8 7 2" xfId="37248" xr:uid="{00000000-0005-0000-0000-0000C85E0000}"/>
    <cellStyle name="요약 3 8 8" xfId="37234" xr:uid="{00000000-0005-0000-0000-0000C95E0000}"/>
    <cellStyle name="요약 3 9" xfId="12055" xr:uid="{00000000-0005-0000-0000-0000CA5E0000}"/>
    <cellStyle name="요약 3 9 2" xfId="12056" xr:uid="{00000000-0005-0000-0000-0000CB5E0000}"/>
    <cellStyle name="요약 3 9 2 2" xfId="12057" xr:uid="{00000000-0005-0000-0000-0000CC5E0000}"/>
    <cellStyle name="요약 3 9 2 2 2" xfId="37251" xr:uid="{00000000-0005-0000-0000-0000CD5E0000}"/>
    <cellStyle name="요약 3 9 2 3" xfId="12058" xr:uid="{00000000-0005-0000-0000-0000CE5E0000}"/>
    <cellStyle name="요약 3 9 2 3 2" xfId="37252" xr:uid="{00000000-0005-0000-0000-0000CF5E0000}"/>
    <cellStyle name="요약 3 9 2 4" xfId="12059" xr:uid="{00000000-0005-0000-0000-0000D05E0000}"/>
    <cellStyle name="요약 3 9 2 4 2" xfId="37253" xr:uid="{00000000-0005-0000-0000-0000D15E0000}"/>
    <cellStyle name="요약 3 9 2 5" xfId="12060" xr:uid="{00000000-0005-0000-0000-0000D25E0000}"/>
    <cellStyle name="요약 3 9 2 5 2" xfId="37254" xr:uid="{00000000-0005-0000-0000-0000D35E0000}"/>
    <cellStyle name="요약 3 9 2 6" xfId="37250" xr:uid="{00000000-0005-0000-0000-0000D45E0000}"/>
    <cellStyle name="요약 3 9 3" xfId="12061" xr:uid="{00000000-0005-0000-0000-0000D55E0000}"/>
    <cellStyle name="요약 3 9 3 2" xfId="12062" xr:uid="{00000000-0005-0000-0000-0000D65E0000}"/>
    <cellStyle name="요약 3 9 3 2 2" xfId="37256" xr:uid="{00000000-0005-0000-0000-0000D75E0000}"/>
    <cellStyle name="요약 3 9 3 3" xfId="12063" xr:uid="{00000000-0005-0000-0000-0000D85E0000}"/>
    <cellStyle name="요약 3 9 3 3 2" xfId="37257" xr:uid="{00000000-0005-0000-0000-0000D95E0000}"/>
    <cellStyle name="요약 3 9 3 4" xfId="12064" xr:uid="{00000000-0005-0000-0000-0000DA5E0000}"/>
    <cellStyle name="요약 3 9 3 4 2" xfId="37258" xr:uid="{00000000-0005-0000-0000-0000DB5E0000}"/>
    <cellStyle name="요약 3 9 3 5" xfId="12065" xr:uid="{00000000-0005-0000-0000-0000DC5E0000}"/>
    <cellStyle name="요약 3 9 3 5 2" xfId="37259" xr:uid="{00000000-0005-0000-0000-0000DD5E0000}"/>
    <cellStyle name="요약 3 9 3 6" xfId="37255" xr:uid="{00000000-0005-0000-0000-0000DE5E0000}"/>
    <cellStyle name="요약 3 9 4" xfId="12066" xr:uid="{00000000-0005-0000-0000-0000DF5E0000}"/>
    <cellStyle name="요약 3 9 4 2" xfId="37260" xr:uid="{00000000-0005-0000-0000-0000E05E0000}"/>
    <cellStyle name="요약 3 9 5" xfId="12067" xr:uid="{00000000-0005-0000-0000-0000E15E0000}"/>
    <cellStyle name="요약 3 9 5 2" xfId="37261" xr:uid="{00000000-0005-0000-0000-0000E25E0000}"/>
    <cellStyle name="요약 3 9 6" xfId="12068" xr:uid="{00000000-0005-0000-0000-0000E35E0000}"/>
    <cellStyle name="요약 3 9 6 2" xfId="37262" xr:uid="{00000000-0005-0000-0000-0000E45E0000}"/>
    <cellStyle name="요약 3 9 7" xfId="12069" xr:uid="{00000000-0005-0000-0000-0000E55E0000}"/>
    <cellStyle name="요약 3 9 7 2" xfId="37263" xr:uid="{00000000-0005-0000-0000-0000E65E0000}"/>
    <cellStyle name="요약 3 9 8" xfId="37249" xr:uid="{00000000-0005-0000-0000-0000E75E0000}"/>
    <cellStyle name="요약 30" xfId="12070" xr:uid="{00000000-0005-0000-0000-0000E85E0000}"/>
    <cellStyle name="요약 30 10" xfId="12071" xr:uid="{00000000-0005-0000-0000-0000E95E0000}"/>
    <cellStyle name="요약 30 10 2" xfId="12072" xr:uid="{00000000-0005-0000-0000-0000EA5E0000}"/>
    <cellStyle name="요약 30 10 2 2" xfId="37266" xr:uid="{00000000-0005-0000-0000-0000EB5E0000}"/>
    <cellStyle name="요약 30 10 3" xfId="37265" xr:uid="{00000000-0005-0000-0000-0000EC5E0000}"/>
    <cellStyle name="요약 30 11" xfId="12073" xr:uid="{00000000-0005-0000-0000-0000ED5E0000}"/>
    <cellStyle name="요약 30 11 2" xfId="12074" xr:uid="{00000000-0005-0000-0000-0000EE5E0000}"/>
    <cellStyle name="요약 30 11 2 2" xfId="37268" xr:uid="{00000000-0005-0000-0000-0000EF5E0000}"/>
    <cellStyle name="요약 30 11 3" xfId="37267" xr:uid="{00000000-0005-0000-0000-0000F05E0000}"/>
    <cellStyle name="요약 30 12" xfId="12075" xr:uid="{00000000-0005-0000-0000-0000F15E0000}"/>
    <cellStyle name="요약 30 12 2" xfId="12076" xr:uid="{00000000-0005-0000-0000-0000F25E0000}"/>
    <cellStyle name="요약 30 12 2 2" xfId="37270" xr:uid="{00000000-0005-0000-0000-0000F35E0000}"/>
    <cellStyle name="요약 30 12 3" xfId="37269" xr:uid="{00000000-0005-0000-0000-0000F45E0000}"/>
    <cellStyle name="요약 30 13" xfId="12077" xr:uid="{00000000-0005-0000-0000-0000F55E0000}"/>
    <cellStyle name="요약 30 13 2" xfId="37271" xr:uid="{00000000-0005-0000-0000-0000F65E0000}"/>
    <cellStyle name="요약 30 14" xfId="37264" xr:uid="{00000000-0005-0000-0000-0000F75E0000}"/>
    <cellStyle name="요약 30 2" xfId="12078" xr:uid="{00000000-0005-0000-0000-0000F85E0000}"/>
    <cellStyle name="요약 30 2 2" xfId="12079" xr:uid="{00000000-0005-0000-0000-0000F95E0000}"/>
    <cellStyle name="요약 30 2 2 2" xfId="12080" xr:uid="{00000000-0005-0000-0000-0000FA5E0000}"/>
    <cellStyle name="요약 30 2 2 2 2" xfId="12081" xr:uid="{00000000-0005-0000-0000-0000FB5E0000}"/>
    <cellStyle name="요약 30 2 2 2 2 2" xfId="37275" xr:uid="{00000000-0005-0000-0000-0000FC5E0000}"/>
    <cellStyle name="요약 30 2 2 2 3" xfId="12082" xr:uid="{00000000-0005-0000-0000-0000FD5E0000}"/>
    <cellStyle name="요약 30 2 2 2 3 2" xfId="37276" xr:uid="{00000000-0005-0000-0000-0000FE5E0000}"/>
    <cellStyle name="요약 30 2 2 2 4" xfId="12083" xr:uid="{00000000-0005-0000-0000-0000FF5E0000}"/>
    <cellStyle name="요약 30 2 2 2 4 2" xfId="37277" xr:uid="{00000000-0005-0000-0000-0000005F0000}"/>
    <cellStyle name="요약 30 2 2 2 5" xfId="12084" xr:uid="{00000000-0005-0000-0000-0000015F0000}"/>
    <cellStyle name="요약 30 2 2 2 5 2" xfId="37278" xr:uid="{00000000-0005-0000-0000-0000025F0000}"/>
    <cellStyle name="요약 30 2 2 2 6" xfId="37274" xr:uid="{00000000-0005-0000-0000-0000035F0000}"/>
    <cellStyle name="요약 30 2 2 3" xfId="12085" xr:uid="{00000000-0005-0000-0000-0000045F0000}"/>
    <cellStyle name="요약 30 2 2 3 2" xfId="37279" xr:uid="{00000000-0005-0000-0000-0000055F0000}"/>
    <cellStyle name="요약 30 2 2 4" xfId="12086" xr:uid="{00000000-0005-0000-0000-0000065F0000}"/>
    <cellStyle name="요약 30 2 2 4 2" xfId="37280" xr:uid="{00000000-0005-0000-0000-0000075F0000}"/>
    <cellStyle name="요약 30 2 2 5" xfId="12087" xr:uid="{00000000-0005-0000-0000-0000085F0000}"/>
    <cellStyle name="요약 30 2 2 5 2" xfId="37281" xr:uid="{00000000-0005-0000-0000-0000095F0000}"/>
    <cellStyle name="요약 30 2 2 6" xfId="12088" xr:uid="{00000000-0005-0000-0000-00000A5F0000}"/>
    <cellStyle name="요약 30 2 2 6 2" xfId="37282" xr:uid="{00000000-0005-0000-0000-00000B5F0000}"/>
    <cellStyle name="요약 30 2 2 7" xfId="37273" xr:uid="{00000000-0005-0000-0000-00000C5F0000}"/>
    <cellStyle name="요약 30 2 3" xfId="12089" xr:uid="{00000000-0005-0000-0000-00000D5F0000}"/>
    <cellStyle name="요약 30 2 3 2" xfId="12090" xr:uid="{00000000-0005-0000-0000-00000E5F0000}"/>
    <cellStyle name="요약 30 2 3 2 2" xfId="37284" xr:uid="{00000000-0005-0000-0000-00000F5F0000}"/>
    <cellStyle name="요약 30 2 3 3" xfId="12091" xr:uid="{00000000-0005-0000-0000-0000105F0000}"/>
    <cellStyle name="요약 30 2 3 3 2" xfId="37285" xr:uid="{00000000-0005-0000-0000-0000115F0000}"/>
    <cellStyle name="요약 30 2 3 4" xfId="12092" xr:uid="{00000000-0005-0000-0000-0000125F0000}"/>
    <cellStyle name="요약 30 2 3 4 2" xfId="37286" xr:uid="{00000000-0005-0000-0000-0000135F0000}"/>
    <cellStyle name="요약 30 2 3 5" xfId="12093" xr:uid="{00000000-0005-0000-0000-0000145F0000}"/>
    <cellStyle name="요약 30 2 3 5 2" xfId="37287" xr:uid="{00000000-0005-0000-0000-0000155F0000}"/>
    <cellStyle name="요약 30 2 3 6" xfId="37283" xr:uid="{00000000-0005-0000-0000-0000165F0000}"/>
    <cellStyle name="요약 30 2 4" xfId="12094" xr:uid="{00000000-0005-0000-0000-0000175F0000}"/>
    <cellStyle name="요약 30 2 4 2" xfId="12095" xr:uid="{00000000-0005-0000-0000-0000185F0000}"/>
    <cellStyle name="요약 30 2 4 2 2" xfId="37289" xr:uid="{00000000-0005-0000-0000-0000195F0000}"/>
    <cellStyle name="요약 30 2 4 3" xfId="37288" xr:uid="{00000000-0005-0000-0000-00001A5F0000}"/>
    <cellStyle name="요약 30 2 5" xfId="12096" xr:uid="{00000000-0005-0000-0000-00001B5F0000}"/>
    <cellStyle name="요약 30 2 5 2" xfId="12097" xr:uid="{00000000-0005-0000-0000-00001C5F0000}"/>
    <cellStyle name="요약 30 2 5 2 2" xfId="37291" xr:uid="{00000000-0005-0000-0000-00001D5F0000}"/>
    <cellStyle name="요약 30 2 5 3" xfId="37290" xr:uid="{00000000-0005-0000-0000-00001E5F0000}"/>
    <cellStyle name="요약 30 2 6" xfId="12098" xr:uid="{00000000-0005-0000-0000-00001F5F0000}"/>
    <cellStyle name="요약 30 2 6 2" xfId="12099" xr:uid="{00000000-0005-0000-0000-0000205F0000}"/>
    <cellStyle name="요약 30 2 6 2 2" xfId="37293" xr:uid="{00000000-0005-0000-0000-0000215F0000}"/>
    <cellStyle name="요약 30 2 6 3" xfId="37292" xr:uid="{00000000-0005-0000-0000-0000225F0000}"/>
    <cellStyle name="요약 30 2 7" xfId="12100" xr:uid="{00000000-0005-0000-0000-0000235F0000}"/>
    <cellStyle name="요약 30 2 7 2" xfId="37294" xr:uid="{00000000-0005-0000-0000-0000245F0000}"/>
    <cellStyle name="요약 30 2 8" xfId="37272" xr:uid="{00000000-0005-0000-0000-0000255F0000}"/>
    <cellStyle name="요약 30 3" xfId="12101" xr:uid="{00000000-0005-0000-0000-0000265F0000}"/>
    <cellStyle name="요약 30 3 2" xfId="12102" xr:uid="{00000000-0005-0000-0000-0000275F0000}"/>
    <cellStyle name="요약 30 3 2 2" xfId="12103" xr:uid="{00000000-0005-0000-0000-0000285F0000}"/>
    <cellStyle name="요약 30 3 2 2 2" xfId="12104" xr:uid="{00000000-0005-0000-0000-0000295F0000}"/>
    <cellStyle name="요약 30 3 2 2 2 2" xfId="37298" xr:uid="{00000000-0005-0000-0000-00002A5F0000}"/>
    <cellStyle name="요약 30 3 2 2 3" xfId="12105" xr:uid="{00000000-0005-0000-0000-00002B5F0000}"/>
    <cellStyle name="요약 30 3 2 2 3 2" xfId="37299" xr:uid="{00000000-0005-0000-0000-00002C5F0000}"/>
    <cellStyle name="요약 30 3 2 2 4" xfId="12106" xr:uid="{00000000-0005-0000-0000-00002D5F0000}"/>
    <cellStyle name="요약 30 3 2 2 4 2" xfId="37300" xr:uid="{00000000-0005-0000-0000-00002E5F0000}"/>
    <cellStyle name="요약 30 3 2 2 5" xfId="12107" xr:uid="{00000000-0005-0000-0000-00002F5F0000}"/>
    <cellStyle name="요약 30 3 2 2 5 2" xfId="37301" xr:uid="{00000000-0005-0000-0000-0000305F0000}"/>
    <cellStyle name="요약 30 3 2 2 6" xfId="37297" xr:uid="{00000000-0005-0000-0000-0000315F0000}"/>
    <cellStyle name="요약 30 3 2 3" xfId="12108" xr:uid="{00000000-0005-0000-0000-0000325F0000}"/>
    <cellStyle name="요약 30 3 2 3 2" xfId="37302" xr:uid="{00000000-0005-0000-0000-0000335F0000}"/>
    <cellStyle name="요약 30 3 2 4" xfId="12109" xr:uid="{00000000-0005-0000-0000-0000345F0000}"/>
    <cellStyle name="요약 30 3 2 4 2" xfId="37303" xr:uid="{00000000-0005-0000-0000-0000355F0000}"/>
    <cellStyle name="요약 30 3 2 5" xfId="12110" xr:uid="{00000000-0005-0000-0000-0000365F0000}"/>
    <cellStyle name="요약 30 3 2 5 2" xfId="37304" xr:uid="{00000000-0005-0000-0000-0000375F0000}"/>
    <cellStyle name="요약 30 3 2 6" xfId="12111" xr:uid="{00000000-0005-0000-0000-0000385F0000}"/>
    <cellStyle name="요약 30 3 2 6 2" xfId="37305" xr:uid="{00000000-0005-0000-0000-0000395F0000}"/>
    <cellStyle name="요약 30 3 2 7" xfId="37296" xr:uid="{00000000-0005-0000-0000-00003A5F0000}"/>
    <cellStyle name="요약 30 3 3" xfId="12112" xr:uid="{00000000-0005-0000-0000-00003B5F0000}"/>
    <cellStyle name="요약 30 3 3 2" xfId="12113" xr:uid="{00000000-0005-0000-0000-00003C5F0000}"/>
    <cellStyle name="요약 30 3 3 2 2" xfId="37307" xr:uid="{00000000-0005-0000-0000-00003D5F0000}"/>
    <cellStyle name="요약 30 3 3 3" xfId="12114" xr:uid="{00000000-0005-0000-0000-00003E5F0000}"/>
    <cellStyle name="요약 30 3 3 3 2" xfId="37308" xr:uid="{00000000-0005-0000-0000-00003F5F0000}"/>
    <cellStyle name="요약 30 3 3 4" xfId="12115" xr:uid="{00000000-0005-0000-0000-0000405F0000}"/>
    <cellStyle name="요약 30 3 3 4 2" xfId="37309" xr:uid="{00000000-0005-0000-0000-0000415F0000}"/>
    <cellStyle name="요약 30 3 3 5" xfId="12116" xr:uid="{00000000-0005-0000-0000-0000425F0000}"/>
    <cellStyle name="요약 30 3 3 5 2" xfId="37310" xr:uid="{00000000-0005-0000-0000-0000435F0000}"/>
    <cellStyle name="요약 30 3 3 6" xfId="37306" xr:uid="{00000000-0005-0000-0000-0000445F0000}"/>
    <cellStyle name="요약 30 3 4" xfId="12117" xr:uid="{00000000-0005-0000-0000-0000455F0000}"/>
    <cellStyle name="요약 30 3 4 2" xfId="12118" xr:uid="{00000000-0005-0000-0000-0000465F0000}"/>
    <cellStyle name="요약 30 3 4 2 2" xfId="37312" xr:uid="{00000000-0005-0000-0000-0000475F0000}"/>
    <cellStyle name="요약 30 3 4 3" xfId="37311" xr:uid="{00000000-0005-0000-0000-0000485F0000}"/>
    <cellStyle name="요약 30 3 5" xfId="12119" xr:uid="{00000000-0005-0000-0000-0000495F0000}"/>
    <cellStyle name="요약 30 3 5 2" xfId="12120" xr:uid="{00000000-0005-0000-0000-00004A5F0000}"/>
    <cellStyle name="요약 30 3 5 2 2" xfId="37314" xr:uid="{00000000-0005-0000-0000-00004B5F0000}"/>
    <cellStyle name="요약 30 3 5 3" xfId="37313" xr:uid="{00000000-0005-0000-0000-00004C5F0000}"/>
    <cellStyle name="요약 30 3 6" xfId="12121" xr:uid="{00000000-0005-0000-0000-00004D5F0000}"/>
    <cellStyle name="요약 30 3 6 2" xfId="12122" xr:uid="{00000000-0005-0000-0000-00004E5F0000}"/>
    <cellStyle name="요약 30 3 6 2 2" xfId="37316" xr:uid="{00000000-0005-0000-0000-00004F5F0000}"/>
    <cellStyle name="요약 30 3 6 3" xfId="37315" xr:uid="{00000000-0005-0000-0000-0000505F0000}"/>
    <cellStyle name="요약 30 3 7" xfId="12123" xr:uid="{00000000-0005-0000-0000-0000515F0000}"/>
    <cellStyle name="요약 30 3 7 2" xfId="37317" xr:uid="{00000000-0005-0000-0000-0000525F0000}"/>
    <cellStyle name="요약 30 3 8" xfId="37295" xr:uid="{00000000-0005-0000-0000-0000535F0000}"/>
    <cellStyle name="요약 30 4" xfId="12124" xr:uid="{00000000-0005-0000-0000-0000545F0000}"/>
    <cellStyle name="요약 30 4 2" xfId="12125" xr:uid="{00000000-0005-0000-0000-0000555F0000}"/>
    <cellStyle name="요약 30 4 2 2" xfId="12126" xr:uid="{00000000-0005-0000-0000-0000565F0000}"/>
    <cellStyle name="요약 30 4 2 2 2" xfId="37320" xr:uid="{00000000-0005-0000-0000-0000575F0000}"/>
    <cellStyle name="요약 30 4 2 3" xfId="12127" xr:uid="{00000000-0005-0000-0000-0000585F0000}"/>
    <cellStyle name="요약 30 4 2 3 2" xfId="37321" xr:uid="{00000000-0005-0000-0000-0000595F0000}"/>
    <cellStyle name="요약 30 4 2 4" xfId="12128" xr:uid="{00000000-0005-0000-0000-00005A5F0000}"/>
    <cellStyle name="요약 30 4 2 4 2" xfId="37322" xr:uid="{00000000-0005-0000-0000-00005B5F0000}"/>
    <cellStyle name="요약 30 4 2 5" xfId="12129" xr:uid="{00000000-0005-0000-0000-00005C5F0000}"/>
    <cellStyle name="요약 30 4 2 5 2" xfId="37323" xr:uid="{00000000-0005-0000-0000-00005D5F0000}"/>
    <cellStyle name="요약 30 4 2 6" xfId="37319" xr:uid="{00000000-0005-0000-0000-00005E5F0000}"/>
    <cellStyle name="요약 30 4 3" xfId="12130" xr:uid="{00000000-0005-0000-0000-00005F5F0000}"/>
    <cellStyle name="요약 30 4 3 2" xfId="37324" xr:uid="{00000000-0005-0000-0000-0000605F0000}"/>
    <cellStyle name="요약 30 4 4" xfId="12131" xr:uid="{00000000-0005-0000-0000-0000615F0000}"/>
    <cellStyle name="요약 30 4 4 2" xfId="37325" xr:uid="{00000000-0005-0000-0000-0000625F0000}"/>
    <cellStyle name="요약 30 4 5" xfId="12132" xr:uid="{00000000-0005-0000-0000-0000635F0000}"/>
    <cellStyle name="요약 30 4 5 2" xfId="37326" xr:uid="{00000000-0005-0000-0000-0000645F0000}"/>
    <cellStyle name="요약 30 4 6" xfId="12133" xr:uid="{00000000-0005-0000-0000-0000655F0000}"/>
    <cellStyle name="요약 30 4 6 2" xfId="37327" xr:uid="{00000000-0005-0000-0000-0000665F0000}"/>
    <cellStyle name="요약 30 4 7" xfId="37318" xr:uid="{00000000-0005-0000-0000-0000675F0000}"/>
    <cellStyle name="요약 30 5" xfId="12134" xr:uid="{00000000-0005-0000-0000-0000685F0000}"/>
    <cellStyle name="요약 30 5 2" xfId="12135" xr:uid="{00000000-0005-0000-0000-0000695F0000}"/>
    <cellStyle name="요약 30 5 2 2" xfId="12136" xr:uid="{00000000-0005-0000-0000-00006A5F0000}"/>
    <cellStyle name="요약 30 5 2 2 2" xfId="37330" xr:uid="{00000000-0005-0000-0000-00006B5F0000}"/>
    <cellStyle name="요약 30 5 2 3" xfId="12137" xr:uid="{00000000-0005-0000-0000-00006C5F0000}"/>
    <cellStyle name="요약 30 5 2 3 2" xfId="37331" xr:uid="{00000000-0005-0000-0000-00006D5F0000}"/>
    <cellStyle name="요약 30 5 2 4" xfId="12138" xr:uid="{00000000-0005-0000-0000-00006E5F0000}"/>
    <cellStyle name="요약 30 5 2 4 2" xfId="37332" xr:uid="{00000000-0005-0000-0000-00006F5F0000}"/>
    <cellStyle name="요약 30 5 2 5" xfId="12139" xr:uid="{00000000-0005-0000-0000-0000705F0000}"/>
    <cellStyle name="요약 30 5 2 5 2" xfId="37333" xr:uid="{00000000-0005-0000-0000-0000715F0000}"/>
    <cellStyle name="요약 30 5 2 6" xfId="37329" xr:uid="{00000000-0005-0000-0000-0000725F0000}"/>
    <cellStyle name="요약 30 5 3" xfId="12140" xr:uid="{00000000-0005-0000-0000-0000735F0000}"/>
    <cellStyle name="요약 30 5 3 2" xfId="37334" xr:uid="{00000000-0005-0000-0000-0000745F0000}"/>
    <cellStyle name="요약 30 5 4" xfId="12141" xr:uid="{00000000-0005-0000-0000-0000755F0000}"/>
    <cellStyle name="요약 30 5 4 2" xfId="37335" xr:uid="{00000000-0005-0000-0000-0000765F0000}"/>
    <cellStyle name="요약 30 5 5" xfId="12142" xr:uid="{00000000-0005-0000-0000-0000775F0000}"/>
    <cellStyle name="요약 30 5 5 2" xfId="37336" xr:uid="{00000000-0005-0000-0000-0000785F0000}"/>
    <cellStyle name="요약 30 5 6" xfId="12143" xr:uid="{00000000-0005-0000-0000-0000795F0000}"/>
    <cellStyle name="요약 30 5 6 2" xfId="37337" xr:uid="{00000000-0005-0000-0000-00007A5F0000}"/>
    <cellStyle name="요약 30 5 7" xfId="37328" xr:uid="{00000000-0005-0000-0000-00007B5F0000}"/>
    <cellStyle name="요약 30 6" xfId="12144" xr:uid="{00000000-0005-0000-0000-00007C5F0000}"/>
    <cellStyle name="요약 30 6 2" xfId="12145" xr:uid="{00000000-0005-0000-0000-00007D5F0000}"/>
    <cellStyle name="요약 30 6 2 2" xfId="12146" xr:uid="{00000000-0005-0000-0000-00007E5F0000}"/>
    <cellStyle name="요약 30 6 2 2 2" xfId="37340" xr:uid="{00000000-0005-0000-0000-00007F5F0000}"/>
    <cellStyle name="요약 30 6 2 3" xfId="12147" xr:uid="{00000000-0005-0000-0000-0000805F0000}"/>
    <cellStyle name="요약 30 6 2 3 2" xfId="37341" xr:uid="{00000000-0005-0000-0000-0000815F0000}"/>
    <cellStyle name="요약 30 6 2 4" xfId="12148" xr:uid="{00000000-0005-0000-0000-0000825F0000}"/>
    <cellStyle name="요약 30 6 2 4 2" xfId="37342" xr:uid="{00000000-0005-0000-0000-0000835F0000}"/>
    <cellStyle name="요약 30 6 2 5" xfId="12149" xr:uid="{00000000-0005-0000-0000-0000845F0000}"/>
    <cellStyle name="요약 30 6 2 5 2" xfId="37343" xr:uid="{00000000-0005-0000-0000-0000855F0000}"/>
    <cellStyle name="요약 30 6 2 6" xfId="37339" xr:uid="{00000000-0005-0000-0000-0000865F0000}"/>
    <cellStyle name="요약 30 6 3" xfId="12150" xr:uid="{00000000-0005-0000-0000-0000875F0000}"/>
    <cellStyle name="요약 30 6 3 2" xfId="37344" xr:uid="{00000000-0005-0000-0000-0000885F0000}"/>
    <cellStyle name="요약 30 6 4" xfId="12151" xr:uid="{00000000-0005-0000-0000-0000895F0000}"/>
    <cellStyle name="요약 30 6 4 2" xfId="37345" xr:uid="{00000000-0005-0000-0000-00008A5F0000}"/>
    <cellStyle name="요약 30 6 5" xfId="12152" xr:uid="{00000000-0005-0000-0000-00008B5F0000}"/>
    <cellStyle name="요약 30 6 5 2" xfId="37346" xr:uid="{00000000-0005-0000-0000-00008C5F0000}"/>
    <cellStyle name="요약 30 6 6" xfId="12153" xr:uid="{00000000-0005-0000-0000-00008D5F0000}"/>
    <cellStyle name="요약 30 6 6 2" xfId="37347" xr:uid="{00000000-0005-0000-0000-00008E5F0000}"/>
    <cellStyle name="요약 30 6 7" xfId="37338" xr:uid="{00000000-0005-0000-0000-00008F5F0000}"/>
    <cellStyle name="요약 30 7" xfId="12154" xr:uid="{00000000-0005-0000-0000-0000905F0000}"/>
    <cellStyle name="요약 30 7 2" xfId="12155" xr:uid="{00000000-0005-0000-0000-0000915F0000}"/>
    <cellStyle name="요약 30 7 2 2" xfId="12156" xr:uid="{00000000-0005-0000-0000-0000925F0000}"/>
    <cellStyle name="요약 30 7 2 2 2" xfId="37350" xr:uid="{00000000-0005-0000-0000-0000935F0000}"/>
    <cellStyle name="요약 30 7 2 3" xfId="12157" xr:uid="{00000000-0005-0000-0000-0000945F0000}"/>
    <cellStyle name="요약 30 7 2 3 2" xfId="37351" xr:uid="{00000000-0005-0000-0000-0000955F0000}"/>
    <cellStyle name="요약 30 7 2 4" xfId="12158" xr:uid="{00000000-0005-0000-0000-0000965F0000}"/>
    <cellStyle name="요약 30 7 2 4 2" xfId="37352" xr:uid="{00000000-0005-0000-0000-0000975F0000}"/>
    <cellStyle name="요약 30 7 2 5" xfId="12159" xr:uid="{00000000-0005-0000-0000-0000985F0000}"/>
    <cellStyle name="요약 30 7 2 5 2" xfId="37353" xr:uid="{00000000-0005-0000-0000-0000995F0000}"/>
    <cellStyle name="요약 30 7 2 6" xfId="37349" xr:uid="{00000000-0005-0000-0000-00009A5F0000}"/>
    <cellStyle name="요약 30 7 3" xfId="12160" xr:uid="{00000000-0005-0000-0000-00009B5F0000}"/>
    <cellStyle name="요약 30 7 3 2" xfId="37354" xr:uid="{00000000-0005-0000-0000-00009C5F0000}"/>
    <cellStyle name="요약 30 7 4" xfId="12161" xr:uid="{00000000-0005-0000-0000-00009D5F0000}"/>
    <cellStyle name="요약 30 7 4 2" xfId="37355" xr:uid="{00000000-0005-0000-0000-00009E5F0000}"/>
    <cellStyle name="요약 30 7 5" xfId="12162" xr:uid="{00000000-0005-0000-0000-00009F5F0000}"/>
    <cellStyle name="요약 30 7 5 2" xfId="37356" xr:uid="{00000000-0005-0000-0000-0000A05F0000}"/>
    <cellStyle name="요약 30 7 6" xfId="12163" xr:uid="{00000000-0005-0000-0000-0000A15F0000}"/>
    <cellStyle name="요약 30 7 6 2" xfId="37357" xr:uid="{00000000-0005-0000-0000-0000A25F0000}"/>
    <cellStyle name="요약 30 7 7" xfId="37348" xr:uid="{00000000-0005-0000-0000-0000A35F0000}"/>
    <cellStyle name="요약 30 8" xfId="12164" xr:uid="{00000000-0005-0000-0000-0000A45F0000}"/>
    <cellStyle name="요약 30 8 2" xfId="12165" xr:uid="{00000000-0005-0000-0000-0000A55F0000}"/>
    <cellStyle name="요약 30 8 2 2" xfId="12166" xr:uid="{00000000-0005-0000-0000-0000A65F0000}"/>
    <cellStyle name="요약 30 8 2 2 2" xfId="37360" xr:uid="{00000000-0005-0000-0000-0000A75F0000}"/>
    <cellStyle name="요약 30 8 2 3" xfId="12167" xr:uid="{00000000-0005-0000-0000-0000A85F0000}"/>
    <cellStyle name="요약 30 8 2 3 2" xfId="37361" xr:uid="{00000000-0005-0000-0000-0000A95F0000}"/>
    <cellStyle name="요약 30 8 2 4" xfId="12168" xr:uid="{00000000-0005-0000-0000-0000AA5F0000}"/>
    <cellStyle name="요약 30 8 2 4 2" xfId="37362" xr:uid="{00000000-0005-0000-0000-0000AB5F0000}"/>
    <cellStyle name="요약 30 8 2 5" xfId="12169" xr:uid="{00000000-0005-0000-0000-0000AC5F0000}"/>
    <cellStyle name="요약 30 8 2 5 2" xfId="37363" xr:uid="{00000000-0005-0000-0000-0000AD5F0000}"/>
    <cellStyle name="요약 30 8 2 6" xfId="37359" xr:uid="{00000000-0005-0000-0000-0000AE5F0000}"/>
    <cellStyle name="요약 30 8 3" xfId="12170" xr:uid="{00000000-0005-0000-0000-0000AF5F0000}"/>
    <cellStyle name="요약 30 8 3 2" xfId="37364" xr:uid="{00000000-0005-0000-0000-0000B05F0000}"/>
    <cellStyle name="요약 30 8 4" xfId="12171" xr:uid="{00000000-0005-0000-0000-0000B15F0000}"/>
    <cellStyle name="요약 30 8 4 2" xfId="37365" xr:uid="{00000000-0005-0000-0000-0000B25F0000}"/>
    <cellStyle name="요약 30 8 5" xfId="12172" xr:uid="{00000000-0005-0000-0000-0000B35F0000}"/>
    <cellStyle name="요약 30 8 5 2" xfId="37366" xr:uid="{00000000-0005-0000-0000-0000B45F0000}"/>
    <cellStyle name="요약 30 8 6" xfId="12173" xr:uid="{00000000-0005-0000-0000-0000B55F0000}"/>
    <cellStyle name="요약 30 8 6 2" xfId="37367" xr:uid="{00000000-0005-0000-0000-0000B65F0000}"/>
    <cellStyle name="요약 30 8 7" xfId="37358" xr:uid="{00000000-0005-0000-0000-0000B75F0000}"/>
    <cellStyle name="요약 30 9" xfId="12174" xr:uid="{00000000-0005-0000-0000-0000B85F0000}"/>
    <cellStyle name="요약 30 9 2" xfId="12175" xr:uid="{00000000-0005-0000-0000-0000B95F0000}"/>
    <cellStyle name="요약 30 9 2 2" xfId="37369" xr:uid="{00000000-0005-0000-0000-0000BA5F0000}"/>
    <cellStyle name="요약 30 9 3" xfId="12176" xr:uid="{00000000-0005-0000-0000-0000BB5F0000}"/>
    <cellStyle name="요약 30 9 3 2" xfId="37370" xr:uid="{00000000-0005-0000-0000-0000BC5F0000}"/>
    <cellStyle name="요약 30 9 4" xfId="12177" xr:uid="{00000000-0005-0000-0000-0000BD5F0000}"/>
    <cellStyle name="요약 30 9 4 2" xfId="37371" xr:uid="{00000000-0005-0000-0000-0000BE5F0000}"/>
    <cellStyle name="요약 30 9 5" xfId="12178" xr:uid="{00000000-0005-0000-0000-0000BF5F0000}"/>
    <cellStyle name="요약 30 9 5 2" xfId="37372" xr:uid="{00000000-0005-0000-0000-0000C05F0000}"/>
    <cellStyle name="요약 30 9 6" xfId="37368" xr:uid="{00000000-0005-0000-0000-0000C15F0000}"/>
    <cellStyle name="요약 31" xfId="12179" xr:uid="{00000000-0005-0000-0000-0000C25F0000}"/>
    <cellStyle name="요약 31 10" xfId="12180" xr:uid="{00000000-0005-0000-0000-0000C35F0000}"/>
    <cellStyle name="요약 31 10 2" xfId="12181" xr:uid="{00000000-0005-0000-0000-0000C45F0000}"/>
    <cellStyle name="요약 31 10 2 2" xfId="37375" xr:uid="{00000000-0005-0000-0000-0000C55F0000}"/>
    <cellStyle name="요약 31 10 3" xfId="37374" xr:uid="{00000000-0005-0000-0000-0000C65F0000}"/>
    <cellStyle name="요약 31 11" xfId="12182" xr:uid="{00000000-0005-0000-0000-0000C75F0000}"/>
    <cellStyle name="요약 31 11 2" xfId="12183" xr:uid="{00000000-0005-0000-0000-0000C85F0000}"/>
    <cellStyle name="요약 31 11 2 2" xfId="37377" xr:uid="{00000000-0005-0000-0000-0000C95F0000}"/>
    <cellStyle name="요약 31 11 3" xfId="37376" xr:uid="{00000000-0005-0000-0000-0000CA5F0000}"/>
    <cellStyle name="요약 31 12" xfId="12184" xr:uid="{00000000-0005-0000-0000-0000CB5F0000}"/>
    <cellStyle name="요약 31 12 2" xfId="12185" xr:uid="{00000000-0005-0000-0000-0000CC5F0000}"/>
    <cellStyle name="요약 31 12 2 2" xfId="37379" xr:uid="{00000000-0005-0000-0000-0000CD5F0000}"/>
    <cellStyle name="요약 31 12 3" xfId="37378" xr:uid="{00000000-0005-0000-0000-0000CE5F0000}"/>
    <cellStyle name="요약 31 13" xfId="12186" xr:uid="{00000000-0005-0000-0000-0000CF5F0000}"/>
    <cellStyle name="요약 31 13 2" xfId="37380" xr:uid="{00000000-0005-0000-0000-0000D05F0000}"/>
    <cellStyle name="요약 31 14" xfId="37373" xr:uid="{00000000-0005-0000-0000-0000D15F0000}"/>
    <cellStyle name="요약 31 2" xfId="12187" xr:uid="{00000000-0005-0000-0000-0000D25F0000}"/>
    <cellStyle name="요약 31 2 2" xfId="12188" xr:uid="{00000000-0005-0000-0000-0000D35F0000}"/>
    <cellStyle name="요약 31 2 2 2" xfId="12189" xr:uid="{00000000-0005-0000-0000-0000D45F0000}"/>
    <cellStyle name="요약 31 2 2 2 2" xfId="12190" xr:uid="{00000000-0005-0000-0000-0000D55F0000}"/>
    <cellStyle name="요약 31 2 2 2 2 2" xfId="37384" xr:uid="{00000000-0005-0000-0000-0000D65F0000}"/>
    <cellStyle name="요약 31 2 2 2 3" xfId="12191" xr:uid="{00000000-0005-0000-0000-0000D75F0000}"/>
    <cellStyle name="요약 31 2 2 2 3 2" xfId="37385" xr:uid="{00000000-0005-0000-0000-0000D85F0000}"/>
    <cellStyle name="요약 31 2 2 2 4" xfId="12192" xr:uid="{00000000-0005-0000-0000-0000D95F0000}"/>
    <cellStyle name="요약 31 2 2 2 4 2" xfId="37386" xr:uid="{00000000-0005-0000-0000-0000DA5F0000}"/>
    <cellStyle name="요약 31 2 2 2 5" xfId="12193" xr:uid="{00000000-0005-0000-0000-0000DB5F0000}"/>
    <cellStyle name="요약 31 2 2 2 5 2" xfId="37387" xr:uid="{00000000-0005-0000-0000-0000DC5F0000}"/>
    <cellStyle name="요약 31 2 2 2 6" xfId="37383" xr:uid="{00000000-0005-0000-0000-0000DD5F0000}"/>
    <cellStyle name="요약 31 2 2 3" xfId="12194" xr:uid="{00000000-0005-0000-0000-0000DE5F0000}"/>
    <cellStyle name="요약 31 2 2 3 2" xfId="37388" xr:uid="{00000000-0005-0000-0000-0000DF5F0000}"/>
    <cellStyle name="요약 31 2 2 4" xfId="12195" xr:uid="{00000000-0005-0000-0000-0000E05F0000}"/>
    <cellStyle name="요약 31 2 2 4 2" xfId="37389" xr:uid="{00000000-0005-0000-0000-0000E15F0000}"/>
    <cellStyle name="요약 31 2 2 5" xfId="12196" xr:uid="{00000000-0005-0000-0000-0000E25F0000}"/>
    <cellStyle name="요약 31 2 2 5 2" xfId="37390" xr:uid="{00000000-0005-0000-0000-0000E35F0000}"/>
    <cellStyle name="요약 31 2 2 6" xfId="12197" xr:uid="{00000000-0005-0000-0000-0000E45F0000}"/>
    <cellStyle name="요약 31 2 2 6 2" xfId="37391" xr:uid="{00000000-0005-0000-0000-0000E55F0000}"/>
    <cellStyle name="요약 31 2 2 7" xfId="37382" xr:uid="{00000000-0005-0000-0000-0000E65F0000}"/>
    <cellStyle name="요약 31 2 3" xfId="12198" xr:uid="{00000000-0005-0000-0000-0000E75F0000}"/>
    <cellStyle name="요약 31 2 3 2" xfId="12199" xr:uid="{00000000-0005-0000-0000-0000E85F0000}"/>
    <cellStyle name="요약 31 2 3 2 2" xfId="37393" xr:uid="{00000000-0005-0000-0000-0000E95F0000}"/>
    <cellStyle name="요약 31 2 3 3" xfId="12200" xr:uid="{00000000-0005-0000-0000-0000EA5F0000}"/>
    <cellStyle name="요약 31 2 3 3 2" xfId="37394" xr:uid="{00000000-0005-0000-0000-0000EB5F0000}"/>
    <cellStyle name="요약 31 2 3 4" xfId="12201" xr:uid="{00000000-0005-0000-0000-0000EC5F0000}"/>
    <cellStyle name="요약 31 2 3 4 2" xfId="37395" xr:uid="{00000000-0005-0000-0000-0000ED5F0000}"/>
    <cellStyle name="요약 31 2 3 5" xfId="12202" xr:uid="{00000000-0005-0000-0000-0000EE5F0000}"/>
    <cellStyle name="요약 31 2 3 5 2" xfId="37396" xr:uid="{00000000-0005-0000-0000-0000EF5F0000}"/>
    <cellStyle name="요약 31 2 3 6" xfId="37392" xr:uid="{00000000-0005-0000-0000-0000F05F0000}"/>
    <cellStyle name="요약 31 2 4" xfId="12203" xr:uid="{00000000-0005-0000-0000-0000F15F0000}"/>
    <cellStyle name="요약 31 2 4 2" xfId="12204" xr:uid="{00000000-0005-0000-0000-0000F25F0000}"/>
    <cellStyle name="요약 31 2 4 2 2" xfId="37398" xr:uid="{00000000-0005-0000-0000-0000F35F0000}"/>
    <cellStyle name="요약 31 2 4 3" xfId="37397" xr:uid="{00000000-0005-0000-0000-0000F45F0000}"/>
    <cellStyle name="요약 31 2 5" xfId="12205" xr:uid="{00000000-0005-0000-0000-0000F55F0000}"/>
    <cellStyle name="요약 31 2 5 2" xfId="12206" xr:uid="{00000000-0005-0000-0000-0000F65F0000}"/>
    <cellStyle name="요약 31 2 5 2 2" xfId="37400" xr:uid="{00000000-0005-0000-0000-0000F75F0000}"/>
    <cellStyle name="요약 31 2 5 3" xfId="37399" xr:uid="{00000000-0005-0000-0000-0000F85F0000}"/>
    <cellStyle name="요약 31 2 6" xfId="12207" xr:uid="{00000000-0005-0000-0000-0000F95F0000}"/>
    <cellStyle name="요약 31 2 6 2" xfId="12208" xr:uid="{00000000-0005-0000-0000-0000FA5F0000}"/>
    <cellStyle name="요약 31 2 6 2 2" xfId="37402" xr:uid="{00000000-0005-0000-0000-0000FB5F0000}"/>
    <cellStyle name="요약 31 2 6 3" xfId="37401" xr:uid="{00000000-0005-0000-0000-0000FC5F0000}"/>
    <cellStyle name="요약 31 2 7" xfId="12209" xr:uid="{00000000-0005-0000-0000-0000FD5F0000}"/>
    <cellStyle name="요약 31 2 7 2" xfId="37403" xr:uid="{00000000-0005-0000-0000-0000FE5F0000}"/>
    <cellStyle name="요약 31 2 8" xfId="37381" xr:uid="{00000000-0005-0000-0000-0000FF5F0000}"/>
    <cellStyle name="요약 31 3" xfId="12210" xr:uid="{00000000-0005-0000-0000-000000600000}"/>
    <cellStyle name="요약 31 3 2" xfId="12211" xr:uid="{00000000-0005-0000-0000-000001600000}"/>
    <cellStyle name="요약 31 3 2 2" xfId="12212" xr:uid="{00000000-0005-0000-0000-000002600000}"/>
    <cellStyle name="요약 31 3 2 2 2" xfId="12213" xr:uid="{00000000-0005-0000-0000-000003600000}"/>
    <cellStyle name="요약 31 3 2 2 2 2" xfId="37407" xr:uid="{00000000-0005-0000-0000-000004600000}"/>
    <cellStyle name="요약 31 3 2 2 3" xfId="12214" xr:uid="{00000000-0005-0000-0000-000005600000}"/>
    <cellStyle name="요약 31 3 2 2 3 2" xfId="37408" xr:uid="{00000000-0005-0000-0000-000006600000}"/>
    <cellStyle name="요약 31 3 2 2 4" xfId="12215" xr:uid="{00000000-0005-0000-0000-000007600000}"/>
    <cellStyle name="요약 31 3 2 2 4 2" xfId="37409" xr:uid="{00000000-0005-0000-0000-000008600000}"/>
    <cellStyle name="요약 31 3 2 2 5" xfId="12216" xr:uid="{00000000-0005-0000-0000-000009600000}"/>
    <cellStyle name="요약 31 3 2 2 5 2" xfId="37410" xr:uid="{00000000-0005-0000-0000-00000A600000}"/>
    <cellStyle name="요약 31 3 2 2 6" xfId="37406" xr:uid="{00000000-0005-0000-0000-00000B600000}"/>
    <cellStyle name="요약 31 3 2 3" xfId="12217" xr:uid="{00000000-0005-0000-0000-00000C600000}"/>
    <cellStyle name="요약 31 3 2 3 2" xfId="37411" xr:uid="{00000000-0005-0000-0000-00000D600000}"/>
    <cellStyle name="요약 31 3 2 4" xfId="12218" xr:uid="{00000000-0005-0000-0000-00000E600000}"/>
    <cellStyle name="요약 31 3 2 4 2" xfId="37412" xr:uid="{00000000-0005-0000-0000-00000F600000}"/>
    <cellStyle name="요약 31 3 2 5" xfId="12219" xr:uid="{00000000-0005-0000-0000-000010600000}"/>
    <cellStyle name="요약 31 3 2 5 2" xfId="37413" xr:uid="{00000000-0005-0000-0000-000011600000}"/>
    <cellStyle name="요약 31 3 2 6" xfId="12220" xr:uid="{00000000-0005-0000-0000-000012600000}"/>
    <cellStyle name="요약 31 3 2 6 2" xfId="37414" xr:uid="{00000000-0005-0000-0000-000013600000}"/>
    <cellStyle name="요약 31 3 2 7" xfId="37405" xr:uid="{00000000-0005-0000-0000-000014600000}"/>
    <cellStyle name="요약 31 3 3" xfId="12221" xr:uid="{00000000-0005-0000-0000-000015600000}"/>
    <cellStyle name="요약 31 3 3 2" xfId="12222" xr:uid="{00000000-0005-0000-0000-000016600000}"/>
    <cellStyle name="요약 31 3 3 2 2" xfId="37416" xr:uid="{00000000-0005-0000-0000-000017600000}"/>
    <cellStyle name="요약 31 3 3 3" xfId="12223" xr:uid="{00000000-0005-0000-0000-000018600000}"/>
    <cellStyle name="요약 31 3 3 3 2" xfId="37417" xr:uid="{00000000-0005-0000-0000-000019600000}"/>
    <cellStyle name="요약 31 3 3 4" xfId="12224" xr:uid="{00000000-0005-0000-0000-00001A600000}"/>
    <cellStyle name="요약 31 3 3 4 2" xfId="37418" xr:uid="{00000000-0005-0000-0000-00001B600000}"/>
    <cellStyle name="요약 31 3 3 5" xfId="12225" xr:uid="{00000000-0005-0000-0000-00001C600000}"/>
    <cellStyle name="요약 31 3 3 5 2" xfId="37419" xr:uid="{00000000-0005-0000-0000-00001D600000}"/>
    <cellStyle name="요약 31 3 3 6" xfId="37415" xr:uid="{00000000-0005-0000-0000-00001E600000}"/>
    <cellStyle name="요약 31 3 4" xfId="12226" xr:uid="{00000000-0005-0000-0000-00001F600000}"/>
    <cellStyle name="요약 31 3 4 2" xfId="12227" xr:uid="{00000000-0005-0000-0000-000020600000}"/>
    <cellStyle name="요약 31 3 4 2 2" xfId="37421" xr:uid="{00000000-0005-0000-0000-000021600000}"/>
    <cellStyle name="요약 31 3 4 3" xfId="37420" xr:uid="{00000000-0005-0000-0000-000022600000}"/>
    <cellStyle name="요약 31 3 5" xfId="12228" xr:uid="{00000000-0005-0000-0000-000023600000}"/>
    <cellStyle name="요약 31 3 5 2" xfId="12229" xr:uid="{00000000-0005-0000-0000-000024600000}"/>
    <cellStyle name="요약 31 3 5 2 2" xfId="37423" xr:uid="{00000000-0005-0000-0000-000025600000}"/>
    <cellStyle name="요약 31 3 5 3" xfId="37422" xr:uid="{00000000-0005-0000-0000-000026600000}"/>
    <cellStyle name="요약 31 3 6" xfId="12230" xr:uid="{00000000-0005-0000-0000-000027600000}"/>
    <cellStyle name="요약 31 3 6 2" xfId="12231" xr:uid="{00000000-0005-0000-0000-000028600000}"/>
    <cellStyle name="요약 31 3 6 2 2" xfId="37425" xr:uid="{00000000-0005-0000-0000-000029600000}"/>
    <cellStyle name="요약 31 3 6 3" xfId="37424" xr:uid="{00000000-0005-0000-0000-00002A600000}"/>
    <cellStyle name="요약 31 3 7" xfId="12232" xr:uid="{00000000-0005-0000-0000-00002B600000}"/>
    <cellStyle name="요약 31 3 7 2" xfId="37426" xr:uid="{00000000-0005-0000-0000-00002C600000}"/>
    <cellStyle name="요약 31 3 8" xfId="37404" xr:uid="{00000000-0005-0000-0000-00002D600000}"/>
    <cellStyle name="요약 31 4" xfId="12233" xr:uid="{00000000-0005-0000-0000-00002E600000}"/>
    <cellStyle name="요약 31 4 2" xfId="12234" xr:uid="{00000000-0005-0000-0000-00002F600000}"/>
    <cellStyle name="요약 31 4 2 2" xfId="12235" xr:uid="{00000000-0005-0000-0000-000030600000}"/>
    <cellStyle name="요약 31 4 2 2 2" xfId="37429" xr:uid="{00000000-0005-0000-0000-000031600000}"/>
    <cellStyle name="요약 31 4 2 3" xfId="12236" xr:uid="{00000000-0005-0000-0000-000032600000}"/>
    <cellStyle name="요약 31 4 2 3 2" xfId="37430" xr:uid="{00000000-0005-0000-0000-000033600000}"/>
    <cellStyle name="요약 31 4 2 4" xfId="12237" xr:uid="{00000000-0005-0000-0000-000034600000}"/>
    <cellStyle name="요약 31 4 2 4 2" xfId="37431" xr:uid="{00000000-0005-0000-0000-000035600000}"/>
    <cellStyle name="요약 31 4 2 5" xfId="12238" xr:uid="{00000000-0005-0000-0000-000036600000}"/>
    <cellStyle name="요약 31 4 2 5 2" xfId="37432" xr:uid="{00000000-0005-0000-0000-000037600000}"/>
    <cellStyle name="요약 31 4 2 6" xfId="37428" xr:uid="{00000000-0005-0000-0000-000038600000}"/>
    <cellStyle name="요약 31 4 3" xfId="12239" xr:uid="{00000000-0005-0000-0000-000039600000}"/>
    <cellStyle name="요약 31 4 3 2" xfId="37433" xr:uid="{00000000-0005-0000-0000-00003A600000}"/>
    <cellStyle name="요약 31 4 4" xfId="12240" xr:uid="{00000000-0005-0000-0000-00003B600000}"/>
    <cellStyle name="요약 31 4 4 2" xfId="37434" xr:uid="{00000000-0005-0000-0000-00003C600000}"/>
    <cellStyle name="요약 31 4 5" xfId="12241" xr:uid="{00000000-0005-0000-0000-00003D600000}"/>
    <cellStyle name="요약 31 4 5 2" xfId="37435" xr:uid="{00000000-0005-0000-0000-00003E600000}"/>
    <cellStyle name="요약 31 4 6" xfId="12242" xr:uid="{00000000-0005-0000-0000-00003F600000}"/>
    <cellStyle name="요약 31 4 6 2" xfId="37436" xr:uid="{00000000-0005-0000-0000-000040600000}"/>
    <cellStyle name="요약 31 4 7" xfId="37427" xr:uid="{00000000-0005-0000-0000-000041600000}"/>
    <cellStyle name="요약 31 5" xfId="12243" xr:uid="{00000000-0005-0000-0000-000042600000}"/>
    <cellStyle name="요약 31 5 2" xfId="12244" xr:uid="{00000000-0005-0000-0000-000043600000}"/>
    <cellStyle name="요약 31 5 2 2" xfId="12245" xr:uid="{00000000-0005-0000-0000-000044600000}"/>
    <cellStyle name="요약 31 5 2 2 2" xfId="37439" xr:uid="{00000000-0005-0000-0000-000045600000}"/>
    <cellStyle name="요약 31 5 2 3" xfId="12246" xr:uid="{00000000-0005-0000-0000-000046600000}"/>
    <cellStyle name="요약 31 5 2 3 2" xfId="37440" xr:uid="{00000000-0005-0000-0000-000047600000}"/>
    <cellStyle name="요약 31 5 2 4" xfId="12247" xr:uid="{00000000-0005-0000-0000-000048600000}"/>
    <cellStyle name="요약 31 5 2 4 2" xfId="37441" xr:uid="{00000000-0005-0000-0000-000049600000}"/>
    <cellStyle name="요약 31 5 2 5" xfId="12248" xr:uid="{00000000-0005-0000-0000-00004A600000}"/>
    <cellStyle name="요약 31 5 2 5 2" xfId="37442" xr:uid="{00000000-0005-0000-0000-00004B600000}"/>
    <cellStyle name="요약 31 5 2 6" xfId="37438" xr:uid="{00000000-0005-0000-0000-00004C600000}"/>
    <cellStyle name="요약 31 5 3" xfId="12249" xr:uid="{00000000-0005-0000-0000-00004D600000}"/>
    <cellStyle name="요약 31 5 3 2" xfId="37443" xr:uid="{00000000-0005-0000-0000-00004E600000}"/>
    <cellStyle name="요약 31 5 4" xfId="12250" xr:uid="{00000000-0005-0000-0000-00004F600000}"/>
    <cellStyle name="요약 31 5 4 2" xfId="37444" xr:uid="{00000000-0005-0000-0000-000050600000}"/>
    <cellStyle name="요약 31 5 5" xfId="12251" xr:uid="{00000000-0005-0000-0000-000051600000}"/>
    <cellStyle name="요약 31 5 5 2" xfId="37445" xr:uid="{00000000-0005-0000-0000-000052600000}"/>
    <cellStyle name="요약 31 5 6" xfId="12252" xr:uid="{00000000-0005-0000-0000-000053600000}"/>
    <cellStyle name="요약 31 5 6 2" xfId="37446" xr:uid="{00000000-0005-0000-0000-000054600000}"/>
    <cellStyle name="요약 31 5 7" xfId="37437" xr:uid="{00000000-0005-0000-0000-000055600000}"/>
    <cellStyle name="요약 31 6" xfId="12253" xr:uid="{00000000-0005-0000-0000-000056600000}"/>
    <cellStyle name="요약 31 6 2" xfId="12254" xr:uid="{00000000-0005-0000-0000-000057600000}"/>
    <cellStyle name="요약 31 6 2 2" xfId="12255" xr:uid="{00000000-0005-0000-0000-000058600000}"/>
    <cellStyle name="요약 31 6 2 2 2" xfId="37449" xr:uid="{00000000-0005-0000-0000-000059600000}"/>
    <cellStyle name="요약 31 6 2 3" xfId="12256" xr:uid="{00000000-0005-0000-0000-00005A600000}"/>
    <cellStyle name="요약 31 6 2 3 2" xfId="37450" xr:uid="{00000000-0005-0000-0000-00005B600000}"/>
    <cellStyle name="요약 31 6 2 4" xfId="12257" xr:uid="{00000000-0005-0000-0000-00005C600000}"/>
    <cellStyle name="요약 31 6 2 4 2" xfId="37451" xr:uid="{00000000-0005-0000-0000-00005D600000}"/>
    <cellStyle name="요약 31 6 2 5" xfId="12258" xr:uid="{00000000-0005-0000-0000-00005E600000}"/>
    <cellStyle name="요약 31 6 2 5 2" xfId="37452" xr:uid="{00000000-0005-0000-0000-00005F600000}"/>
    <cellStyle name="요약 31 6 2 6" xfId="37448" xr:uid="{00000000-0005-0000-0000-000060600000}"/>
    <cellStyle name="요약 31 6 3" xfId="12259" xr:uid="{00000000-0005-0000-0000-000061600000}"/>
    <cellStyle name="요약 31 6 3 2" xfId="37453" xr:uid="{00000000-0005-0000-0000-000062600000}"/>
    <cellStyle name="요약 31 6 4" xfId="12260" xr:uid="{00000000-0005-0000-0000-000063600000}"/>
    <cellStyle name="요약 31 6 4 2" xfId="37454" xr:uid="{00000000-0005-0000-0000-000064600000}"/>
    <cellStyle name="요약 31 6 5" xfId="12261" xr:uid="{00000000-0005-0000-0000-000065600000}"/>
    <cellStyle name="요약 31 6 5 2" xfId="37455" xr:uid="{00000000-0005-0000-0000-000066600000}"/>
    <cellStyle name="요약 31 6 6" xfId="12262" xr:uid="{00000000-0005-0000-0000-000067600000}"/>
    <cellStyle name="요약 31 6 6 2" xfId="37456" xr:uid="{00000000-0005-0000-0000-000068600000}"/>
    <cellStyle name="요약 31 6 7" xfId="37447" xr:uid="{00000000-0005-0000-0000-000069600000}"/>
    <cellStyle name="요약 31 7" xfId="12263" xr:uid="{00000000-0005-0000-0000-00006A600000}"/>
    <cellStyle name="요약 31 7 2" xfId="12264" xr:uid="{00000000-0005-0000-0000-00006B600000}"/>
    <cellStyle name="요약 31 7 2 2" xfId="12265" xr:uid="{00000000-0005-0000-0000-00006C600000}"/>
    <cellStyle name="요약 31 7 2 2 2" xfId="37459" xr:uid="{00000000-0005-0000-0000-00006D600000}"/>
    <cellStyle name="요약 31 7 2 3" xfId="12266" xr:uid="{00000000-0005-0000-0000-00006E600000}"/>
    <cellStyle name="요약 31 7 2 3 2" xfId="37460" xr:uid="{00000000-0005-0000-0000-00006F600000}"/>
    <cellStyle name="요약 31 7 2 4" xfId="12267" xr:uid="{00000000-0005-0000-0000-000070600000}"/>
    <cellStyle name="요약 31 7 2 4 2" xfId="37461" xr:uid="{00000000-0005-0000-0000-000071600000}"/>
    <cellStyle name="요약 31 7 2 5" xfId="12268" xr:uid="{00000000-0005-0000-0000-000072600000}"/>
    <cellStyle name="요약 31 7 2 5 2" xfId="37462" xr:uid="{00000000-0005-0000-0000-000073600000}"/>
    <cellStyle name="요약 31 7 2 6" xfId="37458" xr:uid="{00000000-0005-0000-0000-000074600000}"/>
    <cellStyle name="요약 31 7 3" xfId="12269" xr:uid="{00000000-0005-0000-0000-000075600000}"/>
    <cellStyle name="요약 31 7 3 2" xfId="37463" xr:uid="{00000000-0005-0000-0000-000076600000}"/>
    <cellStyle name="요약 31 7 4" xfId="12270" xr:uid="{00000000-0005-0000-0000-000077600000}"/>
    <cellStyle name="요약 31 7 4 2" xfId="37464" xr:uid="{00000000-0005-0000-0000-000078600000}"/>
    <cellStyle name="요약 31 7 5" xfId="12271" xr:uid="{00000000-0005-0000-0000-000079600000}"/>
    <cellStyle name="요약 31 7 5 2" xfId="37465" xr:uid="{00000000-0005-0000-0000-00007A600000}"/>
    <cellStyle name="요약 31 7 6" xfId="12272" xr:uid="{00000000-0005-0000-0000-00007B600000}"/>
    <cellStyle name="요약 31 7 6 2" xfId="37466" xr:uid="{00000000-0005-0000-0000-00007C600000}"/>
    <cellStyle name="요약 31 7 7" xfId="37457" xr:uid="{00000000-0005-0000-0000-00007D600000}"/>
    <cellStyle name="요약 31 8" xfId="12273" xr:uid="{00000000-0005-0000-0000-00007E600000}"/>
    <cellStyle name="요약 31 8 2" xfId="12274" xr:uid="{00000000-0005-0000-0000-00007F600000}"/>
    <cellStyle name="요약 31 8 2 2" xfId="12275" xr:uid="{00000000-0005-0000-0000-000080600000}"/>
    <cellStyle name="요약 31 8 2 2 2" xfId="37469" xr:uid="{00000000-0005-0000-0000-000081600000}"/>
    <cellStyle name="요약 31 8 2 3" xfId="12276" xr:uid="{00000000-0005-0000-0000-000082600000}"/>
    <cellStyle name="요약 31 8 2 3 2" xfId="37470" xr:uid="{00000000-0005-0000-0000-000083600000}"/>
    <cellStyle name="요약 31 8 2 4" xfId="12277" xr:uid="{00000000-0005-0000-0000-000084600000}"/>
    <cellStyle name="요약 31 8 2 4 2" xfId="37471" xr:uid="{00000000-0005-0000-0000-000085600000}"/>
    <cellStyle name="요약 31 8 2 5" xfId="12278" xr:uid="{00000000-0005-0000-0000-000086600000}"/>
    <cellStyle name="요약 31 8 2 5 2" xfId="37472" xr:uid="{00000000-0005-0000-0000-000087600000}"/>
    <cellStyle name="요약 31 8 2 6" xfId="37468" xr:uid="{00000000-0005-0000-0000-000088600000}"/>
    <cellStyle name="요약 31 8 3" xfId="12279" xr:uid="{00000000-0005-0000-0000-000089600000}"/>
    <cellStyle name="요약 31 8 3 2" xfId="37473" xr:uid="{00000000-0005-0000-0000-00008A600000}"/>
    <cellStyle name="요약 31 8 4" xfId="12280" xr:uid="{00000000-0005-0000-0000-00008B600000}"/>
    <cellStyle name="요약 31 8 4 2" xfId="37474" xr:uid="{00000000-0005-0000-0000-00008C600000}"/>
    <cellStyle name="요약 31 8 5" xfId="12281" xr:uid="{00000000-0005-0000-0000-00008D600000}"/>
    <cellStyle name="요약 31 8 5 2" xfId="37475" xr:uid="{00000000-0005-0000-0000-00008E600000}"/>
    <cellStyle name="요약 31 8 6" xfId="12282" xr:uid="{00000000-0005-0000-0000-00008F600000}"/>
    <cellStyle name="요약 31 8 6 2" xfId="37476" xr:uid="{00000000-0005-0000-0000-000090600000}"/>
    <cellStyle name="요약 31 8 7" xfId="37467" xr:uid="{00000000-0005-0000-0000-000091600000}"/>
    <cellStyle name="요약 31 9" xfId="12283" xr:uid="{00000000-0005-0000-0000-000092600000}"/>
    <cellStyle name="요약 31 9 2" xfId="12284" xr:uid="{00000000-0005-0000-0000-000093600000}"/>
    <cellStyle name="요약 31 9 2 2" xfId="37478" xr:uid="{00000000-0005-0000-0000-000094600000}"/>
    <cellStyle name="요약 31 9 3" xfId="12285" xr:uid="{00000000-0005-0000-0000-000095600000}"/>
    <cellStyle name="요약 31 9 3 2" xfId="37479" xr:uid="{00000000-0005-0000-0000-000096600000}"/>
    <cellStyle name="요약 31 9 4" xfId="12286" xr:uid="{00000000-0005-0000-0000-000097600000}"/>
    <cellStyle name="요약 31 9 4 2" xfId="37480" xr:uid="{00000000-0005-0000-0000-000098600000}"/>
    <cellStyle name="요약 31 9 5" xfId="12287" xr:uid="{00000000-0005-0000-0000-000099600000}"/>
    <cellStyle name="요약 31 9 5 2" xfId="37481" xr:uid="{00000000-0005-0000-0000-00009A600000}"/>
    <cellStyle name="요약 31 9 6" xfId="37477" xr:uid="{00000000-0005-0000-0000-00009B600000}"/>
    <cellStyle name="요약 32" xfId="12288" xr:uid="{00000000-0005-0000-0000-00009C600000}"/>
    <cellStyle name="요약 32 10" xfId="12289" xr:uid="{00000000-0005-0000-0000-00009D600000}"/>
    <cellStyle name="요약 32 10 2" xfId="12290" xr:uid="{00000000-0005-0000-0000-00009E600000}"/>
    <cellStyle name="요약 32 10 2 2" xfId="37484" xr:uid="{00000000-0005-0000-0000-00009F600000}"/>
    <cellStyle name="요약 32 10 3" xfId="37483" xr:uid="{00000000-0005-0000-0000-0000A0600000}"/>
    <cellStyle name="요약 32 11" xfId="12291" xr:uid="{00000000-0005-0000-0000-0000A1600000}"/>
    <cellStyle name="요약 32 11 2" xfId="12292" xr:uid="{00000000-0005-0000-0000-0000A2600000}"/>
    <cellStyle name="요약 32 11 2 2" xfId="37486" xr:uid="{00000000-0005-0000-0000-0000A3600000}"/>
    <cellStyle name="요약 32 11 3" xfId="37485" xr:uid="{00000000-0005-0000-0000-0000A4600000}"/>
    <cellStyle name="요약 32 12" xfId="12293" xr:uid="{00000000-0005-0000-0000-0000A5600000}"/>
    <cellStyle name="요약 32 12 2" xfId="12294" xr:uid="{00000000-0005-0000-0000-0000A6600000}"/>
    <cellStyle name="요약 32 12 2 2" xfId="37488" xr:uid="{00000000-0005-0000-0000-0000A7600000}"/>
    <cellStyle name="요약 32 12 3" xfId="37487" xr:uid="{00000000-0005-0000-0000-0000A8600000}"/>
    <cellStyle name="요약 32 13" xfId="12295" xr:uid="{00000000-0005-0000-0000-0000A9600000}"/>
    <cellStyle name="요약 32 13 2" xfId="37489" xr:uid="{00000000-0005-0000-0000-0000AA600000}"/>
    <cellStyle name="요약 32 14" xfId="37482" xr:uid="{00000000-0005-0000-0000-0000AB600000}"/>
    <cellStyle name="요약 32 2" xfId="12296" xr:uid="{00000000-0005-0000-0000-0000AC600000}"/>
    <cellStyle name="요약 32 2 2" xfId="12297" xr:uid="{00000000-0005-0000-0000-0000AD600000}"/>
    <cellStyle name="요약 32 2 2 2" xfId="12298" xr:uid="{00000000-0005-0000-0000-0000AE600000}"/>
    <cellStyle name="요약 32 2 2 2 2" xfId="12299" xr:uid="{00000000-0005-0000-0000-0000AF600000}"/>
    <cellStyle name="요약 32 2 2 2 2 2" xfId="37493" xr:uid="{00000000-0005-0000-0000-0000B0600000}"/>
    <cellStyle name="요약 32 2 2 2 3" xfId="12300" xr:uid="{00000000-0005-0000-0000-0000B1600000}"/>
    <cellStyle name="요약 32 2 2 2 3 2" xfId="37494" xr:uid="{00000000-0005-0000-0000-0000B2600000}"/>
    <cellStyle name="요약 32 2 2 2 4" xfId="12301" xr:uid="{00000000-0005-0000-0000-0000B3600000}"/>
    <cellStyle name="요약 32 2 2 2 4 2" xfId="37495" xr:uid="{00000000-0005-0000-0000-0000B4600000}"/>
    <cellStyle name="요약 32 2 2 2 5" xfId="12302" xr:uid="{00000000-0005-0000-0000-0000B5600000}"/>
    <cellStyle name="요약 32 2 2 2 5 2" xfId="37496" xr:uid="{00000000-0005-0000-0000-0000B6600000}"/>
    <cellStyle name="요약 32 2 2 2 6" xfId="37492" xr:uid="{00000000-0005-0000-0000-0000B7600000}"/>
    <cellStyle name="요약 32 2 2 3" xfId="12303" xr:uid="{00000000-0005-0000-0000-0000B8600000}"/>
    <cellStyle name="요약 32 2 2 3 2" xfId="37497" xr:uid="{00000000-0005-0000-0000-0000B9600000}"/>
    <cellStyle name="요약 32 2 2 4" xfId="12304" xr:uid="{00000000-0005-0000-0000-0000BA600000}"/>
    <cellStyle name="요약 32 2 2 4 2" xfId="37498" xr:uid="{00000000-0005-0000-0000-0000BB600000}"/>
    <cellStyle name="요약 32 2 2 5" xfId="12305" xr:uid="{00000000-0005-0000-0000-0000BC600000}"/>
    <cellStyle name="요약 32 2 2 5 2" xfId="37499" xr:uid="{00000000-0005-0000-0000-0000BD600000}"/>
    <cellStyle name="요약 32 2 2 6" xfId="12306" xr:uid="{00000000-0005-0000-0000-0000BE600000}"/>
    <cellStyle name="요약 32 2 2 6 2" xfId="37500" xr:uid="{00000000-0005-0000-0000-0000BF600000}"/>
    <cellStyle name="요약 32 2 2 7" xfId="37491" xr:uid="{00000000-0005-0000-0000-0000C0600000}"/>
    <cellStyle name="요약 32 2 3" xfId="12307" xr:uid="{00000000-0005-0000-0000-0000C1600000}"/>
    <cellStyle name="요약 32 2 3 2" xfId="12308" xr:uid="{00000000-0005-0000-0000-0000C2600000}"/>
    <cellStyle name="요약 32 2 3 2 2" xfId="37502" xr:uid="{00000000-0005-0000-0000-0000C3600000}"/>
    <cellStyle name="요약 32 2 3 3" xfId="12309" xr:uid="{00000000-0005-0000-0000-0000C4600000}"/>
    <cellStyle name="요약 32 2 3 3 2" xfId="37503" xr:uid="{00000000-0005-0000-0000-0000C5600000}"/>
    <cellStyle name="요약 32 2 3 4" xfId="12310" xr:uid="{00000000-0005-0000-0000-0000C6600000}"/>
    <cellStyle name="요약 32 2 3 4 2" xfId="37504" xr:uid="{00000000-0005-0000-0000-0000C7600000}"/>
    <cellStyle name="요약 32 2 3 5" xfId="12311" xr:uid="{00000000-0005-0000-0000-0000C8600000}"/>
    <cellStyle name="요약 32 2 3 5 2" xfId="37505" xr:uid="{00000000-0005-0000-0000-0000C9600000}"/>
    <cellStyle name="요약 32 2 3 6" xfId="37501" xr:uid="{00000000-0005-0000-0000-0000CA600000}"/>
    <cellStyle name="요약 32 2 4" xfId="12312" xr:uid="{00000000-0005-0000-0000-0000CB600000}"/>
    <cellStyle name="요약 32 2 4 2" xfId="12313" xr:uid="{00000000-0005-0000-0000-0000CC600000}"/>
    <cellStyle name="요약 32 2 4 2 2" xfId="37507" xr:uid="{00000000-0005-0000-0000-0000CD600000}"/>
    <cellStyle name="요약 32 2 4 3" xfId="37506" xr:uid="{00000000-0005-0000-0000-0000CE600000}"/>
    <cellStyle name="요약 32 2 5" xfId="12314" xr:uid="{00000000-0005-0000-0000-0000CF600000}"/>
    <cellStyle name="요약 32 2 5 2" xfId="12315" xr:uid="{00000000-0005-0000-0000-0000D0600000}"/>
    <cellStyle name="요약 32 2 5 2 2" xfId="37509" xr:uid="{00000000-0005-0000-0000-0000D1600000}"/>
    <cellStyle name="요약 32 2 5 3" xfId="37508" xr:uid="{00000000-0005-0000-0000-0000D2600000}"/>
    <cellStyle name="요약 32 2 6" xfId="12316" xr:uid="{00000000-0005-0000-0000-0000D3600000}"/>
    <cellStyle name="요약 32 2 6 2" xfId="12317" xr:uid="{00000000-0005-0000-0000-0000D4600000}"/>
    <cellStyle name="요약 32 2 6 2 2" xfId="37511" xr:uid="{00000000-0005-0000-0000-0000D5600000}"/>
    <cellStyle name="요약 32 2 6 3" xfId="37510" xr:uid="{00000000-0005-0000-0000-0000D6600000}"/>
    <cellStyle name="요약 32 2 7" xfId="12318" xr:uid="{00000000-0005-0000-0000-0000D7600000}"/>
    <cellStyle name="요약 32 2 7 2" xfId="37512" xr:uid="{00000000-0005-0000-0000-0000D8600000}"/>
    <cellStyle name="요약 32 2 8" xfId="37490" xr:uid="{00000000-0005-0000-0000-0000D9600000}"/>
    <cellStyle name="요약 32 3" xfId="12319" xr:uid="{00000000-0005-0000-0000-0000DA600000}"/>
    <cellStyle name="요약 32 3 2" xfId="12320" xr:uid="{00000000-0005-0000-0000-0000DB600000}"/>
    <cellStyle name="요약 32 3 2 2" xfId="12321" xr:uid="{00000000-0005-0000-0000-0000DC600000}"/>
    <cellStyle name="요약 32 3 2 2 2" xfId="12322" xr:uid="{00000000-0005-0000-0000-0000DD600000}"/>
    <cellStyle name="요약 32 3 2 2 2 2" xfId="37516" xr:uid="{00000000-0005-0000-0000-0000DE600000}"/>
    <cellStyle name="요약 32 3 2 2 3" xfId="12323" xr:uid="{00000000-0005-0000-0000-0000DF600000}"/>
    <cellStyle name="요약 32 3 2 2 3 2" xfId="37517" xr:uid="{00000000-0005-0000-0000-0000E0600000}"/>
    <cellStyle name="요약 32 3 2 2 4" xfId="12324" xr:uid="{00000000-0005-0000-0000-0000E1600000}"/>
    <cellStyle name="요약 32 3 2 2 4 2" xfId="37518" xr:uid="{00000000-0005-0000-0000-0000E2600000}"/>
    <cellStyle name="요약 32 3 2 2 5" xfId="12325" xr:uid="{00000000-0005-0000-0000-0000E3600000}"/>
    <cellStyle name="요약 32 3 2 2 5 2" xfId="37519" xr:uid="{00000000-0005-0000-0000-0000E4600000}"/>
    <cellStyle name="요약 32 3 2 2 6" xfId="37515" xr:uid="{00000000-0005-0000-0000-0000E5600000}"/>
    <cellStyle name="요약 32 3 2 3" xfId="12326" xr:uid="{00000000-0005-0000-0000-0000E6600000}"/>
    <cellStyle name="요약 32 3 2 3 2" xfId="37520" xr:uid="{00000000-0005-0000-0000-0000E7600000}"/>
    <cellStyle name="요약 32 3 2 4" xfId="12327" xr:uid="{00000000-0005-0000-0000-0000E8600000}"/>
    <cellStyle name="요약 32 3 2 4 2" xfId="37521" xr:uid="{00000000-0005-0000-0000-0000E9600000}"/>
    <cellStyle name="요약 32 3 2 5" xfId="12328" xr:uid="{00000000-0005-0000-0000-0000EA600000}"/>
    <cellStyle name="요약 32 3 2 5 2" xfId="37522" xr:uid="{00000000-0005-0000-0000-0000EB600000}"/>
    <cellStyle name="요약 32 3 2 6" xfId="12329" xr:uid="{00000000-0005-0000-0000-0000EC600000}"/>
    <cellStyle name="요약 32 3 2 6 2" xfId="37523" xr:uid="{00000000-0005-0000-0000-0000ED600000}"/>
    <cellStyle name="요약 32 3 2 7" xfId="37514" xr:uid="{00000000-0005-0000-0000-0000EE600000}"/>
    <cellStyle name="요약 32 3 3" xfId="12330" xr:uid="{00000000-0005-0000-0000-0000EF600000}"/>
    <cellStyle name="요약 32 3 3 2" xfId="12331" xr:uid="{00000000-0005-0000-0000-0000F0600000}"/>
    <cellStyle name="요약 32 3 3 2 2" xfId="37525" xr:uid="{00000000-0005-0000-0000-0000F1600000}"/>
    <cellStyle name="요약 32 3 3 3" xfId="12332" xr:uid="{00000000-0005-0000-0000-0000F2600000}"/>
    <cellStyle name="요약 32 3 3 3 2" xfId="37526" xr:uid="{00000000-0005-0000-0000-0000F3600000}"/>
    <cellStyle name="요약 32 3 3 4" xfId="12333" xr:uid="{00000000-0005-0000-0000-0000F4600000}"/>
    <cellStyle name="요약 32 3 3 4 2" xfId="37527" xr:uid="{00000000-0005-0000-0000-0000F5600000}"/>
    <cellStyle name="요약 32 3 3 5" xfId="12334" xr:uid="{00000000-0005-0000-0000-0000F6600000}"/>
    <cellStyle name="요약 32 3 3 5 2" xfId="37528" xr:uid="{00000000-0005-0000-0000-0000F7600000}"/>
    <cellStyle name="요약 32 3 3 6" xfId="37524" xr:uid="{00000000-0005-0000-0000-0000F8600000}"/>
    <cellStyle name="요약 32 3 4" xfId="12335" xr:uid="{00000000-0005-0000-0000-0000F9600000}"/>
    <cellStyle name="요약 32 3 4 2" xfId="12336" xr:uid="{00000000-0005-0000-0000-0000FA600000}"/>
    <cellStyle name="요약 32 3 4 2 2" xfId="37530" xr:uid="{00000000-0005-0000-0000-0000FB600000}"/>
    <cellStyle name="요약 32 3 4 3" xfId="37529" xr:uid="{00000000-0005-0000-0000-0000FC600000}"/>
    <cellStyle name="요약 32 3 5" xfId="12337" xr:uid="{00000000-0005-0000-0000-0000FD600000}"/>
    <cellStyle name="요약 32 3 5 2" xfId="12338" xr:uid="{00000000-0005-0000-0000-0000FE600000}"/>
    <cellStyle name="요약 32 3 5 2 2" xfId="37532" xr:uid="{00000000-0005-0000-0000-0000FF600000}"/>
    <cellStyle name="요약 32 3 5 3" xfId="37531" xr:uid="{00000000-0005-0000-0000-000000610000}"/>
    <cellStyle name="요약 32 3 6" xfId="12339" xr:uid="{00000000-0005-0000-0000-000001610000}"/>
    <cellStyle name="요약 32 3 6 2" xfId="12340" xr:uid="{00000000-0005-0000-0000-000002610000}"/>
    <cellStyle name="요약 32 3 6 2 2" xfId="37534" xr:uid="{00000000-0005-0000-0000-000003610000}"/>
    <cellStyle name="요약 32 3 6 3" xfId="37533" xr:uid="{00000000-0005-0000-0000-000004610000}"/>
    <cellStyle name="요약 32 3 7" xfId="12341" xr:uid="{00000000-0005-0000-0000-000005610000}"/>
    <cellStyle name="요약 32 3 7 2" xfId="37535" xr:uid="{00000000-0005-0000-0000-000006610000}"/>
    <cellStyle name="요약 32 3 8" xfId="37513" xr:uid="{00000000-0005-0000-0000-000007610000}"/>
    <cellStyle name="요약 32 4" xfId="12342" xr:uid="{00000000-0005-0000-0000-000008610000}"/>
    <cellStyle name="요약 32 4 2" xfId="12343" xr:uid="{00000000-0005-0000-0000-000009610000}"/>
    <cellStyle name="요약 32 4 2 2" xfId="12344" xr:uid="{00000000-0005-0000-0000-00000A610000}"/>
    <cellStyle name="요약 32 4 2 2 2" xfId="37538" xr:uid="{00000000-0005-0000-0000-00000B610000}"/>
    <cellStyle name="요약 32 4 2 3" xfId="12345" xr:uid="{00000000-0005-0000-0000-00000C610000}"/>
    <cellStyle name="요약 32 4 2 3 2" xfId="37539" xr:uid="{00000000-0005-0000-0000-00000D610000}"/>
    <cellStyle name="요약 32 4 2 4" xfId="12346" xr:uid="{00000000-0005-0000-0000-00000E610000}"/>
    <cellStyle name="요약 32 4 2 4 2" xfId="37540" xr:uid="{00000000-0005-0000-0000-00000F610000}"/>
    <cellStyle name="요약 32 4 2 5" xfId="12347" xr:uid="{00000000-0005-0000-0000-000010610000}"/>
    <cellStyle name="요약 32 4 2 5 2" xfId="37541" xr:uid="{00000000-0005-0000-0000-000011610000}"/>
    <cellStyle name="요약 32 4 2 6" xfId="37537" xr:uid="{00000000-0005-0000-0000-000012610000}"/>
    <cellStyle name="요약 32 4 3" xfId="12348" xr:uid="{00000000-0005-0000-0000-000013610000}"/>
    <cellStyle name="요약 32 4 3 2" xfId="37542" xr:uid="{00000000-0005-0000-0000-000014610000}"/>
    <cellStyle name="요약 32 4 4" xfId="12349" xr:uid="{00000000-0005-0000-0000-000015610000}"/>
    <cellStyle name="요약 32 4 4 2" xfId="37543" xr:uid="{00000000-0005-0000-0000-000016610000}"/>
    <cellStyle name="요약 32 4 5" xfId="12350" xr:uid="{00000000-0005-0000-0000-000017610000}"/>
    <cellStyle name="요약 32 4 5 2" xfId="37544" xr:uid="{00000000-0005-0000-0000-000018610000}"/>
    <cellStyle name="요약 32 4 6" xfId="12351" xr:uid="{00000000-0005-0000-0000-000019610000}"/>
    <cellStyle name="요약 32 4 6 2" xfId="37545" xr:uid="{00000000-0005-0000-0000-00001A610000}"/>
    <cellStyle name="요약 32 4 7" xfId="37536" xr:uid="{00000000-0005-0000-0000-00001B610000}"/>
    <cellStyle name="요약 32 5" xfId="12352" xr:uid="{00000000-0005-0000-0000-00001C610000}"/>
    <cellStyle name="요약 32 5 2" xfId="12353" xr:uid="{00000000-0005-0000-0000-00001D610000}"/>
    <cellStyle name="요약 32 5 2 2" xfId="12354" xr:uid="{00000000-0005-0000-0000-00001E610000}"/>
    <cellStyle name="요약 32 5 2 2 2" xfId="37548" xr:uid="{00000000-0005-0000-0000-00001F610000}"/>
    <cellStyle name="요약 32 5 2 3" xfId="12355" xr:uid="{00000000-0005-0000-0000-000020610000}"/>
    <cellStyle name="요약 32 5 2 3 2" xfId="37549" xr:uid="{00000000-0005-0000-0000-000021610000}"/>
    <cellStyle name="요약 32 5 2 4" xfId="12356" xr:uid="{00000000-0005-0000-0000-000022610000}"/>
    <cellStyle name="요약 32 5 2 4 2" xfId="37550" xr:uid="{00000000-0005-0000-0000-000023610000}"/>
    <cellStyle name="요약 32 5 2 5" xfId="12357" xr:uid="{00000000-0005-0000-0000-000024610000}"/>
    <cellStyle name="요약 32 5 2 5 2" xfId="37551" xr:uid="{00000000-0005-0000-0000-000025610000}"/>
    <cellStyle name="요약 32 5 2 6" xfId="37547" xr:uid="{00000000-0005-0000-0000-000026610000}"/>
    <cellStyle name="요약 32 5 3" xfId="12358" xr:uid="{00000000-0005-0000-0000-000027610000}"/>
    <cellStyle name="요약 32 5 3 2" xfId="37552" xr:uid="{00000000-0005-0000-0000-000028610000}"/>
    <cellStyle name="요약 32 5 4" xfId="12359" xr:uid="{00000000-0005-0000-0000-000029610000}"/>
    <cellStyle name="요약 32 5 4 2" xfId="37553" xr:uid="{00000000-0005-0000-0000-00002A610000}"/>
    <cellStyle name="요약 32 5 5" xfId="12360" xr:uid="{00000000-0005-0000-0000-00002B610000}"/>
    <cellStyle name="요약 32 5 5 2" xfId="37554" xr:uid="{00000000-0005-0000-0000-00002C610000}"/>
    <cellStyle name="요약 32 5 6" xfId="12361" xr:uid="{00000000-0005-0000-0000-00002D610000}"/>
    <cellStyle name="요약 32 5 6 2" xfId="37555" xr:uid="{00000000-0005-0000-0000-00002E610000}"/>
    <cellStyle name="요약 32 5 7" xfId="37546" xr:uid="{00000000-0005-0000-0000-00002F610000}"/>
    <cellStyle name="요약 32 6" xfId="12362" xr:uid="{00000000-0005-0000-0000-000030610000}"/>
    <cellStyle name="요약 32 6 2" xfId="12363" xr:uid="{00000000-0005-0000-0000-000031610000}"/>
    <cellStyle name="요약 32 6 2 2" xfId="12364" xr:uid="{00000000-0005-0000-0000-000032610000}"/>
    <cellStyle name="요약 32 6 2 2 2" xfId="37558" xr:uid="{00000000-0005-0000-0000-000033610000}"/>
    <cellStyle name="요약 32 6 2 3" xfId="12365" xr:uid="{00000000-0005-0000-0000-000034610000}"/>
    <cellStyle name="요약 32 6 2 3 2" xfId="37559" xr:uid="{00000000-0005-0000-0000-000035610000}"/>
    <cellStyle name="요약 32 6 2 4" xfId="12366" xr:uid="{00000000-0005-0000-0000-000036610000}"/>
    <cellStyle name="요약 32 6 2 4 2" xfId="37560" xr:uid="{00000000-0005-0000-0000-000037610000}"/>
    <cellStyle name="요약 32 6 2 5" xfId="12367" xr:uid="{00000000-0005-0000-0000-000038610000}"/>
    <cellStyle name="요약 32 6 2 5 2" xfId="37561" xr:uid="{00000000-0005-0000-0000-000039610000}"/>
    <cellStyle name="요약 32 6 2 6" xfId="37557" xr:uid="{00000000-0005-0000-0000-00003A610000}"/>
    <cellStyle name="요약 32 6 3" xfId="12368" xr:uid="{00000000-0005-0000-0000-00003B610000}"/>
    <cellStyle name="요약 32 6 3 2" xfId="37562" xr:uid="{00000000-0005-0000-0000-00003C610000}"/>
    <cellStyle name="요약 32 6 4" xfId="12369" xr:uid="{00000000-0005-0000-0000-00003D610000}"/>
    <cellStyle name="요약 32 6 4 2" xfId="37563" xr:uid="{00000000-0005-0000-0000-00003E610000}"/>
    <cellStyle name="요약 32 6 5" xfId="12370" xr:uid="{00000000-0005-0000-0000-00003F610000}"/>
    <cellStyle name="요약 32 6 5 2" xfId="37564" xr:uid="{00000000-0005-0000-0000-000040610000}"/>
    <cellStyle name="요약 32 6 6" xfId="12371" xr:uid="{00000000-0005-0000-0000-000041610000}"/>
    <cellStyle name="요약 32 6 6 2" xfId="37565" xr:uid="{00000000-0005-0000-0000-000042610000}"/>
    <cellStyle name="요약 32 6 7" xfId="37556" xr:uid="{00000000-0005-0000-0000-000043610000}"/>
    <cellStyle name="요약 32 7" xfId="12372" xr:uid="{00000000-0005-0000-0000-000044610000}"/>
    <cellStyle name="요약 32 7 2" xfId="12373" xr:uid="{00000000-0005-0000-0000-000045610000}"/>
    <cellStyle name="요약 32 7 2 2" xfId="12374" xr:uid="{00000000-0005-0000-0000-000046610000}"/>
    <cellStyle name="요약 32 7 2 2 2" xfId="37568" xr:uid="{00000000-0005-0000-0000-000047610000}"/>
    <cellStyle name="요약 32 7 2 3" xfId="12375" xr:uid="{00000000-0005-0000-0000-000048610000}"/>
    <cellStyle name="요약 32 7 2 3 2" xfId="37569" xr:uid="{00000000-0005-0000-0000-000049610000}"/>
    <cellStyle name="요약 32 7 2 4" xfId="12376" xr:uid="{00000000-0005-0000-0000-00004A610000}"/>
    <cellStyle name="요약 32 7 2 4 2" xfId="37570" xr:uid="{00000000-0005-0000-0000-00004B610000}"/>
    <cellStyle name="요약 32 7 2 5" xfId="12377" xr:uid="{00000000-0005-0000-0000-00004C610000}"/>
    <cellStyle name="요약 32 7 2 5 2" xfId="37571" xr:uid="{00000000-0005-0000-0000-00004D610000}"/>
    <cellStyle name="요약 32 7 2 6" xfId="37567" xr:uid="{00000000-0005-0000-0000-00004E610000}"/>
    <cellStyle name="요약 32 7 3" xfId="12378" xr:uid="{00000000-0005-0000-0000-00004F610000}"/>
    <cellStyle name="요약 32 7 3 2" xfId="37572" xr:uid="{00000000-0005-0000-0000-000050610000}"/>
    <cellStyle name="요약 32 7 4" xfId="12379" xr:uid="{00000000-0005-0000-0000-000051610000}"/>
    <cellStyle name="요약 32 7 4 2" xfId="37573" xr:uid="{00000000-0005-0000-0000-000052610000}"/>
    <cellStyle name="요약 32 7 5" xfId="12380" xr:uid="{00000000-0005-0000-0000-000053610000}"/>
    <cellStyle name="요약 32 7 5 2" xfId="37574" xr:uid="{00000000-0005-0000-0000-000054610000}"/>
    <cellStyle name="요약 32 7 6" xfId="12381" xr:uid="{00000000-0005-0000-0000-000055610000}"/>
    <cellStyle name="요약 32 7 6 2" xfId="37575" xr:uid="{00000000-0005-0000-0000-000056610000}"/>
    <cellStyle name="요약 32 7 7" xfId="37566" xr:uid="{00000000-0005-0000-0000-000057610000}"/>
    <cellStyle name="요약 32 8" xfId="12382" xr:uid="{00000000-0005-0000-0000-000058610000}"/>
    <cellStyle name="요약 32 8 2" xfId="12383" xr:uid="{00000000-0005-0000-0000-000059610000}"/>
    <cellStyle name="요약 32 8 2 2" xfId="12384" xr:uid="{00000000-0005-0000-0000-00005A610000}"/>
    <cellStyle name="요약 32 8 2 2 2" xfId="37578" xr:uid="{00000000-0005-0000-0000-00005B610000}"/>
    <cellStyle name="요약 32 8 2 3" xfId="12385" xr:uid="{00000000-0005-0000-0000-00005C610000}"/>
    <cellStyle name="요약 32 8 2 3 2" xfId="37579" xr:uid="{00000000-0005-0000-0000-00005D610000}"/>
    <cellStyle name="요약 32 8 2 4" xfId="12386" xr:uid="{00000000-0005-0000-0000-00005E610000}"/>
    <cellStyle name="요약 32 8 2 4 2" xfId="37580" xr:uid="{00000000-0005-0000-0000-00005F610000}"/>
    <cellStyle name="요약 32 8 2 5" xfId="12387" xr:uid="{00000000-0005-0000-0000-000060610000}"/>
    <cellStyle name="요약 32 8 2 5 2" xfId="37581" xr:uid="{00000000-0005-0000-0000-000061610000}"/>
    <cellStyle name="요약 32 8 2 6" xfId="37577" xr:uid="{00000000-0005-0000-0000-000062610000}"/>
    <cellStyle name="요약 32 8 3" xfId="12388" xr:uid="{00000000-0005-0000-0000-000063610000}"/>
    <cellStyle name="요약 32 8 3 2" xfId="37582" xr:uid="{00000000-0005-0000-0000-000064610000}"/>
    <cellStyle name="요약 32 8 4" xfId="12389" xr:uid="{00000000-0005-0000-0000-000065610000}"/>
    <cellStyle name="요약 32 8 4 2" xfId="37583" xr:uid="{00000000-0005-0000-0000-000066610000}"/>
    <cellStyle name="요약 32 8 5" xfId="12390" xr:uid="{00000000-0005-0000-0000-000067610000}"/>
    <cellStyle name="요약 32 8 5 2" xfId="37584" xr:uid="{00000000-0005-0000-0000-000068610000}"/>
    <cellStyle name="요약 32 8 6" xfId="12391" xr:uid="{00000000-0005-0000-0000-000069610000}"/>
    <cellStyle name="요약 32 8 6 2" xfId="37585" xr:uid="{00000000-0005-0000-0000-00006A610000}"/>
    <cellStyle name="요약 32 8 7" xfId="37576" xr:uid="{00000000-0005-0000-0000-00006B610000}"/>
    <cellStyle name="요약 32 9" xfId="12392" xr:uid="{00000000-0005-0000-0000-00006C610000}"/>
    <cellStyle name="요약 32 9 2" xfId="12393" xr:uid="{00000000-0005-0000-0000-00006D610000}"/>
    <cellStyle name="요약 32 9 2 2" xfId="37587" xr:uid="{00000000-0005-0000-0000-00006E610000}"/>
    <cellStyle name="요약 32 9 3" xfId="12394" xr:uid="{00000000-0005-0000-0000-00006F610000}"/>
    <cellStyle name="요약 32 9 3 2" xfId="37588" xr:uid="{00000000-0005-0000-0000-000070610000}"/>
    <cellStyle name="요약 32 9 4" xfId="12395" xr:uid="{00000000-0005-0000-0000-000071610000}"/>
    <cellStyle name="요약 32 9 4 2" xfId="37589" xr:uid="{00000000-0005-0000-0000-000072610000}"/>
    <cellStyle name="요약 32 9 5" xfId="12396" xr:uid="{00000000-0005-0000-0000-000073610000}"/>
    <cellStyle name="요약 32 9 5 2" xfId="37590" xr:uid="{00000000-0005-0000-0000-000074610000}"/>
    <cellStyle name="요약 32 9 6" xfId="37586" xr:uid="{00000000-0005-0000-0000-000075610000}"/>
    <cellStyle name="요약 33" xfId="12397" xr:uid="{00000000-0005-0000-0000-000076610000}"/>
    <cellStyle name="요약 33 10" xfId="12398" xr:uid="{00000000-0005-0000-0000-000077610000}"/>
    <cellStyle name="요약 33 10 2" xfId="12399" xr:uid="{00000000-0005-0000-0000-000078610000}"/>
    <cellStyle name="요약 33 10 2 2" xfId="37593" xr:uid="{00000000-0005-0000-0000-000079610000}"/>
    <cellStyle name="요약 33 10 3" xfId="37592" xr:uid="{00000000-0005-0000-0000-00007A610000}"/>
    <cellStyle name="요약 33 11" xfId="12400" xr:uid="{00000000-0005-0000-0000-00007B610000}"/>
    <cellStyle name="요약 33 11 2" xfId="12401" xr:uid="{00000000-0005-0000-0000-00007C610000}"/>
    <cellStyle name="요약 33 11 2 2" xfId="37595" xr:uid="{00000000-0005-0000-0000-00007D610000}"/>
    <cellStyle name="요약 33 11 3" xfId="37594" xr:uid="{00000000-0005-0000-0000-00007E610000}"/>
    <cellStyle name="요약 33 12" xfId="12402" xr:uid="{00000000-0005-0000-0000-00007F610000}"/>
    <cellStyle name="요약 33 12 2" xfId="12403" xr:uid="{00000000-0005-0000-0000-000080610000}"/>
    <cellStyle name="요약 33 12 2 2" xfId="37597" xr:uid="{00000000-0005-0000-0000-000081610000}"/>
    <cellStyle name="요약 33 12 3" xfId="37596" xr:uid="{00000000-0005-0000-0000-000082610000}"/>
    <cellStyle name="요약 33 13" xfId="12404" xr:uid="{00000000-0005-0000-0000-000083610000}"/>
    <cellStyle name="요약 33 13 2" xfId="37598" xr:uid="{00000000-0005-0000-0000-000084610000}"/>
    <cellStyle name="요약 33 14" xfId="37591" xr:uid="{00000000-0005-0000-0000-000085610000}"/>
    <cellStyle name="요약 33 2" xfId="12405" xr:uid="{00000000-0005-0000-0000-000086610000}"/>
    <cellStyle name="요약 33 2 2" xfId="12406" xr:uid="{00000000-0005-0000-0000-000087610000}"/>
    <cellStyle name="요약 33 2 2 2" xfId="12407" xr:uid="{00000000-0005-0000-0000-000088610000}"/>
    <cellStyle name="요약 33 2 2 2 2" xfId="12408" xr:uid="{00000000-0005-0000-0000-000089610000}"/>
    <cellStyle name="요약 33 2 2 2 2 2" xfId="37602" xr:uid="{00000000-0005-0000-0000-00008A610000}"/>
    <cellStyle name="요약 33 2 2 2 3" xfId="12409" xr:uid="{00000000-0005-0000-0000-00008B610000}"/>
    <cellStyle name="요약 33 2 2 2 3 2" xfId="37603" xr:uid="{00000000-0005-0000-0000-00008C610000}"/>
    <cellStyle name="요약 33 2 2 2 4" xfId="12410" xr:uid="{00000000-0005-0000-0000-00008D610000}"/>
    <cellStyle name="요약 33 2 2 2 4 2" xfId="37604" xr:uid="{00000000-0005-0000-0000-00008E610000}"/>
    <cellStyle name="요약 33 2 2 2 5" xfId="12411" xr:uid="{00000000-0005-0000-0000-00008F610000}"/>
    <cellStyle name="요약 33 2 2 2 5 2" xfId="37605" xr:uid="{00000000-0005-0000-0000-000090610000}"/>
    <cellStyle name="요약 33 2 2 2 6" xfId="37601" xr:uid="{00000000-0005-0000-0000-000091610000}"/>
    <cellStyle name="요약 33 2 2 3" xfId="12412" xr:uid="{00000000-0005-0000-0000-000092610000}"/>
    <cellStyle name="요약 33 2 2 3 2" xfId="37606" xr:uid="{00000000-0005-0000-0000-000093610000}"/>
    <cellStyle name="요약 33 2 2 4" xfId="12413" xr:uid="{00000000-0005-0000-0000-000094610000}"/>
    <cellStyle name="요약 33 2 2 4 2" xfId="37607" xr:uid="{00000000-0005-0000-0000-000095610000}"/>
    <cellStyle name="요약 33 2 2 5" xfId="12414" xr:uid="{00000000-0005-0000-0000-000096610000}"/>
    <cellStyle name="요약 33 2 2 5 2" xfId="37608" xr:uid="{00000000-0005-0000-0000-000097610000}"/>
    <cellStyle name="요약 33 2 2 6" xfId="12415" xr:uid="{00000000-0005-0000-0000-000098610000}"/>
    <cellStyle name="요약 33 2 2 6 2" xfId="37609" xr:uid="{00000000-0005-0000-0000-000099610000}"/>
    <cellStyle name="요약 33 2 2 7" xfId="37600" xr:uid="{00000000-0005-0000-0000-00009A610000}"/>
    <cellStyle name="요약 33 2 3" xfId="12416" xr:uid="{00000000-0005-0000-0000-00009B610000}"/>
    <cellStyle name="요약 33 2 3 2" xfId="12417" xr:uid="{00000000-0005-0000-0000-00009C610000}"/>
    <cellStyle name="요약 33 2 3 2 2" xfId="37611" xr:uid="{00000000-0005-0000-0000-00009D610000}"/>
    <cellStyle name="요약 33 2 3 3" xfId="12418" xr:uid="{00000000-0005-0000-0000-00009E610000}"/>
    <cellStyle name="요약 33 2 3 3 2" xfId="37612" xr:uid="{00000000-0005-0000-0000-00009F610000}"/>
    <cellStyle name="요약 33 2 3 4" xfId="12419" xr:uid="{00000000-0005-0000-0000-0000A0610000}"/>
    <cellStyle name="요약 33 2 3 4 2" xfId="37613" xr:uid="{00000000-0005-0000-0000-0000A1610000}"/>
    <cellStyle name="요약 33 2 3 5" xfId="12420" xr:uid="{00000000-0005-0000-0000-0000A2610000}"/>
    <cellStyle name="요약 33 2 3 5 2" xfId="37614" xr:uid="{00000000-0005-0000-0000-0000A3610000}"/>
    <cellStyle name="요약 33 2 3 6" xfId="37610" xr:uid="{00000000-0005-0000-0000-0000A4610000}"/>
    <cellStyle name="요약 33 2 4" xfId="12421" xr:uid="{00000000-0005-0000-0000-0000A5610000}"/>
    <cellStyle name="요약 33 2 4 2" xfId="12422" xr:uid="{00000000-0005-0000-0000-0000A6610000}"/>
    <cellStyle name="요약 33 2 4 2 2" xfId="37616" xr:uid="{00000000-0005-0000-0000-0000A7610000}"/>
    <cellStyle name="요약 33 2 4 3" xfId="37615" xr:uid="{00000000-0005-0000-0000-0000A8610000}"/>
    <cellStyle name="요약 33 2 5" xfId="12423" xr:uid="{00000000-0005-0000-0000-0000A9610000}"/>
    <cellStyle name="요약 33 2 5 2" xfId="12424" xr:uid="{00000000-0005-0000-0000-0000AA610000}"/>
    <cellStyle name="요약 33 2 5 2 2" xfId="37618" xr:uid="{00000000-0005-0000-0000-0000AB610000}"/>
    <cellStyle name="요약 33 2 5 3" xfId="37617" xr:uid="{00000000-0005-0000-0000-0000AC610000}"/>
    <cellStyle name="요약 33 2 6" xfId="12425" xr:uid="{00000000-0005-0000-0000-0000AD610000}"/>
    <cellStyle name="요약 33 2 6 2" xfId="12426" xr:uid="{00000000-0005-0000-0000-0000AE610000}"/>
    <cellStyle name="요약 33 2 6 2 2" xfId="37620" xr:uid="{00000000-0005-0000-0000-0000AF610000}"/>
    <cellStyle name="요약 33 2 6 3" xfId="37619" xr:uid="{00000000-0005-0000-0000-0000B0610000}"/>
    <cellStyle name="요약 33 2 7" xfId="12427" xr:uid="{00000000-0005-0000-0000-0000B1610000}"/>
    <cellStyle name="요약 33 2 7 2" xfId="37621" xr:uid="{00000000-0005-0000-0000-0000B2610000}"/>
    <cellStyle name="요약 33 2 8" xfId="37599" xr:uid="{00000000-0005-0000-0000-0000B3610000}"/>
    <cellStyle name="요약 33 3" xfId="12428" xr:uid="{00000000-0005-0000-0000-0000B4610000}"/>
    <cellStyle name="요약 33 3 2" xfId="12429" xr:uid="{00000000-0005-0000-0000-0000B5610000}"/>
    <cellStyle name="요약 33 3 2 2" xfId="12430" xr:uid="{00000000-0005-0000-0000-0000B6610000}"/>
    <cellStyle name="요약 33 3 2 2 2" xfId="12431" xr:uid="{00000000-0005-0000-0000-0000B7610000}"/>
    <cellStyle name="요약 33 3 2 2 2 2" xfId="37625" xr:uid="{00000000-0005-0000-0000-0000B8610000}"/>
    <cellStyle name="요약 33 3 2 2 3" xfId="12432" xr:uid="{00000000-0005-0000-0000-0000B9610000}"/>
    <cellStyle name="요약 33 3 2 2 3 2" xfId="37626" xr:uid="{00000000-0005-0000-0000-0000BA610000}"/>
    <cellStyle name="요약 33 3 2 2 4" xfId="12433" xr:uid="{00000000-0005-0000-0000-0000BB610000}"/>
    <cellStyle name="요약 33 3 2 2 4 2" xfId="37627" xr:uid="{00000000-0005-0000-0000-0000BC610000}"/>
    <cellStyle name="요약 33 3 2 2 5" xfId="12434" xr:uid="{00000000-0005-0000-0000-0000BD610000}"/>
    <cellStyle name="요약 33 3 2 2 5 2" xfId="37628" xr:uid="{00000000-0005-0000-0000-0000BE610000}"/>
    <cellStyle name="요약 33 3 2 2 6" xfId="37624" xr:uid="{00000000-0005-0000-0000-0000BF610000}"/>
    <cellStyle name="요약 33 3 2 3" xfId="12435" xr:uid="{00000000-0005-0000-0000-0000C0610000}"/>
    <cellStyle name="요약 33 3 2 3 2" xfId="37629" xr:uid="{00000000-0005-0000-0000-0000C1610000}"/>
    <cellStyle name="요약 33 3 2 4" xfId="12436" xr:uid="{00000000-0005-0000-0000-0000C2610000}"/>
    <cellStyle name="요약 33 3 2 4 2" xfId="37630" xr:uid="{00000000-0005-0000-0000-0000C3610000}"/>
    <cellStyle name="요약 33 3 2 5" xfId="12437" xr:uid="{00000000-0005-0000-0000-0000C4610000}"/>
    <cellStyle name="요약 33 3 2 5 2" xfId="37631" xr:uid="{00000000-0005-0000-0000-0000C5610000}"/>
    <cellStyle name="요약 33 3 2 6" xfId="12438" xr:uid="{00000000-0005-0000-0000-0000C6610000}"/>
    <cellStyle name="요약 33 3 2 6 2" xfId="37632" xr:uid="{00000000-0005-0000-0000-0000C7610000}"/>
    <cellStyle name="요약 33 3 2 7" xfId="37623" xr:uid="{00000000-0005-0000-0000-0000C8610000}"/>
    <cellStyle name="요약 33 3 3" xfId="12439" xr:uid="{00000000-0005-0000-0000-0000C9610000}"/>
    <cellStyle name="요약 33 3 3 2" xfId="12440" xr:uid="{00000000-0005-0000-0000-0000CA610000}"/>
    <cellStyle name="요약 33 3 3 2 2" xfId="37634" xr:uid="{00000000-0005-0000-0000-0000CB610000}"/>
    <cellStyle name="요약 33 3 3 3" xfId="12441" xr:uid="{00000000-0005-0000-0000-0000CC610000}"/>
    <cellStyle name="요약 33 3 3 3 2" xfId="37635" xr:uid="{00000000-0005-0000-0000-0000CD610000}"/>
    <cellStyle name="요약 33 3 3 4" xfId="12442" xr:uid="{00000000-0005-0000-0000-0000CE610000}"/>
    <cellStyle name="요약 33 3 3 4 2" xfId="37636" xr:uid="{00000000-0005-0000-0000-0000CF610000}"/>
    <cellStyle name="요약 33 3 3 5" xfId="12443" xr:uid="{00000000-0005-0000-0000-0000D0610000}"/>
    <cellStyle name="요약 33 3 3 5 2" xfId="37637" xr:uid="{00000000-0005-0000-0000-0000D1610000}"/>
    <cellStyle name="요약 33 3 3 6" xfId="37633" xr:uid="{00000000-0005-0000-0000-0000D2610000}"/>
    <cellStyle name="요약 33 3 4" xfId="12444" xr:uid="{00000000-0005-0000-0000-0000D3610000}"/>
    <cellStyle name="요약 33 3 4 2" xfId="12445" xr:uid="{00000000-0005-0000-0000-0000D4610000}"/>
    <cellStyle name="요약 33 3 4 2 2" xfId="37639" xr:uid="{00000000-0005-0000-0000-0000D5610000}"/>
    <cellStyle name="요약 33 3 4 3" xfId="37638" xr:uid="{00000000-0005-0000-0000-0000D6610000}"/>
    <cellStyle name="요약 33 3 5" xfId="12446" xr:uid="{00000000-0005-0000-0000-0000D7610000}"/>
    <cellStyle name="요약 33 3 5 2" xfId="12447" xr:uid="{00000000-0005-0000-0000-0000D8610000}"/>
    <cellStyle name="요약 33 3 5 2 2" xfId="37641" xr:uid="{00000000-0005-0000-0000-0000D9610000}"/>
    <cellStyle name="요약 33 3 5 3" xfId="37640" xr:uid="{00000000-0005-0000-0000-0000DA610000}"/>
    <cellStyle name="요약 33 3 6" xfId="12448" xr:uid="{00000000-0005-0000-0000-0000DB610000}"/>
    <cellStyle name="요약 33 3 6 2" xfId="12449" xr:uid="{00000000-0005-0000-0000-0000DC610000}"/>
    <cellStyle name="요약 33 3 6 2 2" xfId="37643" xr:uid="{00000000-0005-0000-0000-0000DD610000}"/>
    <cellStyle name="요약 33 3 6 3" xfId="37642" xr:uid="{00000000-0005-0000-0000-0000DE610000}"/>
    <cellStyle name="요약 33 3 7" xfId="12450" xr:uid="{00000000-0005-0000-0000-0000DF610000}"/>
    <cellStyle name="요약 33 3 7 2" xfId="37644" xr:uid="{00000000-0005-0000-0000-0000E0610000}"/>
    <cellStyle name="요약 33 3 8" xfId="37622" xr:uid="{00000000-0005-0000-0000-0000E1610000}"/>
    <cellStyle name="요약 33 4" xfId="12451" xr:uid="{00000000-0005-0000-0000-0000E2610000}"/>
    <cellStyle name="요약 33 4 2" xfId="12452" xr:uid="{00000000-0005-0000-0000-0000E3610000}"/>
    <cellStyle name="요약 33 4 2 2" xfId="12453" xr:uid="{00000000-0005-0000-0000-0000E4610000}"/>
    <cellStyle name="요약 33 4 2 2 2" xfId="37647" xr:uid="{00000000-0005-0000-0000-0000E5610000}"/>
    <cellStyle name="요약 33 4 2 3" xfId="12454" xr:uid="{00000000-0005-0000-0000-0000E6610000}"/>
    <cellStyle name="요약 33 4 2 3 2" xfId="37648" xr:uid="{00000000-0005-0000-0000-0000E7610000}"/>
    <cellStyle name="요약 33 4 2 4" xfId="12455" xr:uid="{00000000-0005-0000-0000-0000E8610000}"/>
    <cellStyle name="요약 33 4 2 4 2" xfId="37649" xr:uid="{00000000-0005-0000-0000-0000E9610000}"/>
    <cellStyle name="요약 33 4 2 5" xfId="12456" xr:uid="{00000000-0005-0000-0000-0000EA610000}"/>
    <cellStyle name="요약 33 4 2 5 2" xfId="37650" xr:uid="{00000000-0005-0000-0000-0000EB610000}"/>
    <cellStyle name="요약 33 4 2 6" xfId="37646" xr:uid="{00000000-0005-0000-0000-0000EC610000}"/>
    <cellStyle name="요약 33 4 3" xfId="12457" xr:uid="{00000000-0005-0000-0000-0000ED610000}"/>
    <cellStyle name="요약 33 4 3 2" xfId="37651" xr:uid="{00000000-0005-0000-0000-0000EE610000}"/>
    <cellStyle name="요약 33 4 4" xfId="12458" xr:uid="{00000000-0005-0000-0000-0000EF610000}"/>
    <cellStyle name="요약 33 4 4 2" xfId="37652" xr:uid="{00000000-0005-0000-0000-0000F0610000}"/>
    <cellStyle name="요약 33 4 5" xfId="12459" xr:uid="{00000000-0005-0000-0000-0000F1610000}"/>
    <cellStyle name="요약 33 4 5 2" xfId="37653" xr:uid="{00000000-0005-0000-0000-0000F2610000}"/>
    <cellStyle name="요약 33 4 6" xfId="12460" xr:uid="{00000000-0005-0000-0000-0000F3610000}"/>
    <cellStyle name="요약 33 4 6 2" xfId="37654" xr:uid="{00000000-0005-0000-0000-0000F4610000}"/>
    <cellStyle name="요약 33 4 7" xfId="37645" xr:uid="{00000000-0005-0000-0000-0000F5610000}"/>
    <cellStyle name="요약 33 5" xfId="12461" xr:uid="{00000000-0005-0000-0000-0000F6610000}"/>
    <cellStyle name="요약 33 5 2" xfId="12462" xr:uid="{00000000-0005-0000-0000-0000F7610000}"/>
    <cellStyle name="요약 33 5 2 2" xfId="12463" xr:uid="{00000000-0005-0000-0000-0000F8610000}"/>
    <cellStyle name="요약 33 5 2 2 2" xfId="37657" xr:uid="{00000000-0005-0000-0000-0000F9610000}"/>
    <cellStyle name="요약 33 5 2 3" xfId="12464" xr:uid="{00000000-0005-0000-0000-0000FA610000}"/>
    <cellStyle name="요약 33 5 2 3 2" xfId="37658" xr:uid="{00000000-0005-0000-0000-0000FB610000}"/>
    <cellStyle name="요약 33 5 2 4" xfId="12465" xr:uid="{00000000-0005-0000-0000-0000FC610000}"/>
    <cellStyle name="요약 33 5 2 4 2" xfId="37659" xr:uid="{00000000-0005-0000-0000-0000FD610000}"/>
    <cellStyle name="요약 33 5 2 5" xfId="12466" xr:uid="{00000000-0005-0000-0000-0000FE610000}"/>
    <cellStyle name="요약 33 5 2 5 2" xfId="37660" xr:uid="{00000000-0005-0000-0000-0000FF610000}"/>
    <cellStyle name="요약 33 5 2 6" xfId="37656" xr:uid="{00000000-0005-0000-0000-000000620000}"/>
    <cellStyle name="요약 33 5 3" xfId="12467" xr:uid="{00000000-0005-0000-0000-000001620000}"/>
    <cellStyle name="요약 33 5 3 2" xfId="37661" xr:uid="{00000000-0005-0000-0000-000002620000}"/>
    <cellStyle name="요약 33 5 4" xfId="12468" xr:uid="{00000000-0005-0000-0000-000003620000}"/>
    <cellStyle name="요약 33 5 4 2" xfId="37662" xr:uid="{00000000-0005-0000-0000-000004620000}"/>
    <cellStyle name="요약 33 5 5" xfId="12469" xr:uid="{00000000-0005-0000-0000-000005620000}"/>
    <cellStyle name="요약 33 5 5 2" xfId="37663" xr:uid="{00000000-0005-0000-0000-000006620000}"/>
    <cellStyle name="요약 33 5 6" xfId="12470" xr:uid="{00000000-0005-0000-0000-000007620000}"/>
    <cellStyle name="요약 33 5 6 2" xfId="37664" xr:uid="{00000000-0005-0000-0000-000008620000}"/>
    <cellStyle name="요약 33 5 7" xfId="37655" xr:uid="{00000000-0005-0000-0000-000009620000}"/>
    <cellStyle name="요약 33 6" xfId="12471" xr:uid="{00000000-0005-0000-0000-00000A620000}"/>
    <cellStyle name="요약 33 6 2" xfId="12472" xr:uid="{00000000-0005-0000-0000-00000B620000}"/>
    <cellStyle name="요약 33 6 2 2" xfId="12473" xr:uid="{00000000-0005-0000-0000-00000C620000}"/>
    <cellStyle name="요약 33 6 2 2 2" xfId="37667" xr:uid="{00000000-0005-0000-0000-00000D620000}"/>
    <cellStyle name="요약 33 6 2 3" xfId="12474" xr:uid="{00000000-0005-0000-0000-00000E620000}"/>
    <cellStyle name="요약 33 6 2 3 2" xfId="37668" xr:uid="{00000000-0005-0000-0000-00000F620000}"/>
    <cellStyle name="요약 33 6 2 4" xfId="12475" xr:uid="{00000000-0005-0000-0000-000010620000}"/>
    <cellStyle name="요약 33 6 2 4 2" xfId="37669" xr:uid="{00000000-0005-0000-0000-000011620000}"/>
    <cellStyle name="요약 33 6 2 5" xfId="12476" xr:uid="{00000000-0005-0000-0000-000012620000}"/>
    <cellStyle name="요약 33 6 2 5 2" xfId="37670" xr:uid="{00000000-0005-0000-0000-000013620000}"/>
    <cellStyle name="요약 33 6 2 6" xfId="37666" xr:uid="{00000000-0005-0000-0000-000014620000}"/>
    <cellStyle name="요약 33 6 3" xfId="12477" xr:uid="{00000000-0005-0000-0000-000015620000}"/>
    <cellStyle name="요약 33 6 3 2" xfId="37671" xr:uid="{00000000-0005-0000-0000-000016620000}"/>
    <cellStyle name="요약 33 6 4" xfId="12478" xr:uid="{00000000-0005-0000-0000-000017620000}"/>
    <cellStyle name="요약 33 6 4 2" xfId="37672" xr:uid="{00000000-0005-0000-0000-000018620000}"/>
    <cellStyle name="요약 33 6 5" xfId="12479" xr:uid="{00000000-0005-0000-0000-000019620000}"/>
    <cellStyle name="요약 33 6 5 2" xfId="37673" xr:uid="{00000000-0005-0000-0000-00001A620000}"/>
    <cellStyle name="요약 33 6 6" xfId="12480" xr:uid="{00000000-0005-0000-0000-00001B620000}"/>
    <cellStyle name="요약 33 6 6 2" xfId="37674" xr:uid="{00000000-0005-0000-0000-00001C620000}"/>
    <cellStyle name="요약 33 6 7" xfId="37665" xr:uid="{00000000-0005-0000-0000-00001D620000}"/>
    <cellStyle name="요약 33 7" xfId="12481" xr:uid="{00000000-0005-0000-0000-00001E620000}"/>
    <cellStyle name="요약 33 7 2" xfId="12482" xr:uid="{00000000-0005-0000-0000-00001F620000}"/>
    <cellStyle name="요약 33 7 2 2" xfId="12483" xr:uid="{00000000-0005-0000-0000-000020620000}"/>
    <cellStyle name="요약 33 7 2 2 2" xfId="37677" xr:uid="{00000000-0005-0000-0000-000021620000}"/>
    <cellStyle name="요약 33 7 2 3" xfId="12484" xr:uid="{00000000-0005-0000-0000-000022620000}"/>
    <cellStyle name="요약 33 7 2 3 2" xfId="37678" xr:uid="{00000000-0005-0000-0000-000023620000}"/>
    <cellStyle name="요약 33 7 2 4" xfId="12485" xr:uid="{00000000-0005-0000-0000-000024620000}"/>
    <cellStyle name="요약 33 7 2 4 2" xfId="37679" xr:uid="{00000000-0005-0000-0000-000025620000}"/>
    <cellStyle name="요약 33 7 2 5" xfId="12486" xr:uid="{00000000-0005-0000-0000-000026620000}"/>
    <cellStyle name="요약 33 7 2 5 2" xfId="37680" xr:uid="{00000000-0005-0000-0000-000027620000}"/>
    <cellStyle name="요약 33 7 2 6" xfId="37676" xr:uid="{00000000-0005-0000-0000-000028620000}"/>
    <cellStyle name="요약 33 7 3" xfId="12487" xr:uid="{00000000-0005-0000-0000-000029620000}"/>
    <cellStyle name="요약 33 7 3 2" xfId="37681" xr:uid="{00000000-0005-0000-0000-00002A620000}"/>
    <cellStyle name="요약 33 7 4" xfId="12488" xr:uid="{00000000-0005-0000-0000-00002B620000}"/>
    <cellStyle name="요약 33 7 4 2" xfId="37682" xr:uid="{00000000-0005-0000-0000-00002C620000}"/>
    <cellStyle name="요약 33 7 5" xfId="12489" xr:uid="{00000000-0005-0000-0000-00002D620000}"/>
    <cellStyle name="요약 33 7 5 2" xfId="37683" xr:uid="{00000000-0005-0000-0000-00002E620000}"/>
    <cellStyle name="요약 33 7 6" xfId="12490" xr:uid="{00000000-0005-0000-0000-00002F620000}"/>
    <cellStyle name="요약 33 7 6 2" xfId="37684" xr:uid="{00000000-0005-0000-0000-000030620000}"/>
    <cellStyle name="요약 33 7 7" xfId="37675" xr:uid="{00000000-0005-0000-0000-000031620000}"/>
    <cellStyle name="요약 33 8" xfId="12491" xr:uid="{00000000-0005-0000-0000-000032620000}"/>
    <cellStyle name="요약 33 8 2" xfId="12492" xr:uid="{00000000-0005-0000-0000-000033620000}"/>
    <cellStyle name="요약 33 8 2 2" xfId="12493" xr:uid="{00000000-0005-0000-0000-000034620000}"/>
    <cellStyle name="요약 33 8 2 2 2" xfId="37687" xr:uid="{00000000-0005-0000-0000-000035620000}"/>
    <cellStyle name="요약 33 8 2 3" xfId="12494" xr:uid="{00000000-0005-0000-0000-000036620000}"/>
    <cellStyle name="요약 33 8 2 3 2" xfId="37688" xr:uid="{00000000-0005-0000-0000-000037620000}"/>
    <cellStyle name="요약 33 8 2 4" xfId="12495" xr:uid="{00000000-0005-0000-0000-000038620000}"/>
    <cellStyle name="요약 33 8 2 4 2" xfId="37689" xr:uid="{00000000-0005-0000-0000-000039620000}"/>
    <cellStyle name="요약 33 8 2 5" xfId="12496" xr:uid="{00000000-0005-0000-0000-00003A620000}"/>
    <cellStyle name="요약 33 8 2 5 2" xfId="37690" xr:uid="{00000000-0005-0000-0000-00003B620000}"/>
    <cellStyle name="요약 33 8 2 6" xfId="37686" xr:uid="{00000000-0005-0000-0000-00003C620000}"/>
    <cellStyle name="요약 33 8 3" xfId="12497" xr:uid="{00000000-0005-0000-0000-00003D620000}"/>
    <cellStyle name="요약 33 8 3 2" xfId="37691" xr:uid="{00000000-0005-0000-0000-00003E620000}"/>
    <cellStyle name="요약 33 8 4" xfId="12498" xr:uid="{00000000-0005-0000-0000-00003F620000}"/>
    <cellStyle name="요약 33 8 4 2" xfId="37692" xr:uid="{00000000-0005-0000-0000-000040620000}"/>
    <cellStyle name="요약 33 8 5" xfId="12499" xr:uid="{00000000-0005-0000-0000-000041620000}"/>
    <cellStyle name="요약 33 8 5 2" xfId="37693" xr:uid="{00000000-0005-0000-0000-000042620000}"/>
    <cellStyle name="요약 33 8 6" xfId="12500" xr:uid="{00000000-0005-0000-0000-000043620000}"/>
    <cellStyle name="요약 33 8 6 2" xfId="37694" xr:uid="{00000000-0005-0000-0000-000044620000}"/>
    <cellStyle name="요약 33 8 7" xfId="37685" xr:uid="{00000000-0005-0000-0000-000045620000}"/>
    <cellStyle name="요약 33 9" xfId="12501" xr:uid="{00000000-0005-0000-0000-000046620000}"/>
    <cellStyle name="요약 33 9 2" xfId="12502" xr:uid="{00000000-0005-0000-0000-000047620000}"/>
    <cellStyle name="요약 33 9 2 2" xfId="37696" xr:uid="{00000000-0005-0000-0000-000048620000}"/>
    <cellStyle name="요약 33 9 3" xfId="12503" xr:uid="{00000000-0005-0000-0000-000049620000}"/>
    <cellStyle name="요약 33 9 3 2" xfId="37697" xr:uid="{00000000-0005-0000-0000-00004A620000}"/>
    <cellStyle name="요약 33 9 4" xfId="12504" xr:uid="{00000000-0005-0000-0000-00004B620000}"/>
    <cellStyle name="요약 33 9 4 2" xfId="37698" xr:uid="{00000000-0005-0000-0000-00004C620000}"/>
    <cellStyle name="요약 33 9 5" xfId="12505" xr:uid="{00000000-0005-0000-0000-00004D620000}"/>
    <cellStyle name="요약 33 9 5 2" xfId="37699" xr:uid="{00000000-0005-0000-0000-00004E620000}"/>
    <cellStyle name="요약 33 9 6" xfId="37695" xr:uid="{00000000-0005-0000-0000-00004F620000}"/>
    <cellStyle name="요약 34" xfId="12506" xr:uid="{00000000-0005-0000-0000-000050620000}"/>
    <cellStyle name="요약 34 10" xfId="12507" xr:uid="{00000000-0005-0000-0000-000051620000}"/>
    <cellStyle name="요약 34 10 2" xfId="12508" xr:uid="{00000000-0005-0000-0000-000052620000}"/>
    <cellStyle name="요약 34 10 2 2" xfId="37702" xr:uid="{00000000-0005-0000-0000-000053620000}"/>
    <cellStyle name="요약 34 10 3" xfId="37701" xr:uid="{00000000-0005-0000-0000-000054620000}"/>
    <cellStyle name="요약 34 11" xfId="12509" xr:uid="{00000000-0005-0000-0000-000055620000}"/>
    <cellStyle name="요약 34 11 2" xfId="12510" xr:uid="{00000000-0005-0000-0000-000056620000}"/>
    <cellStyle name="요약 34 11 2 2" xfId="37704" xr:uid="{00000000-0005-0000-0000-000057620000}"/>
    <cellStyle name="요약 34 11 3" xfId="37703" xr:uid="{00000000-0005-0000-0000-000058620000}"/>
    <cellStyle name="요약 34 12" xfId="12511" xr:uid="{00000000-0005-0000-0000-000059620000}"/>
    <cellStyle name="요약 34 12 2" xfId="12512" xr:uid="{00000000-0005-0000-0000-00005A620000}"/>
    <cellStyle name="요약 34 12 2 2" xfId="37706" xr:uid="{00000000-0005-0000-0000-00005B620000}"/>
    <cellStyle name="요약 34 12 3" xfId="37705" xr:uid="{00000000-0005-0000-0000-00005C620000}"/>
    <cellStyle name="요약 34 13" xfId="12513" xr:uid="{00000000-0005-0000-0000-00005D620000}"/>
    <cellStyle name="요약 34 13 2" xfId="37707" xr:uid="{00000000-0005-0000-0000-00005E620000}"/>
    <cellStyle name="요약 34 14" xfId="37700" xr:uid="{00000000-0005-0000-0000-00005F620000}"/>
    <cellStyle name="요약 34 2" xfId="12514" xr:uid="{00000000-0005-0000-0000-000060620000}"/>
    <cellStyle name="요약 34 2 2" xfId="12515" xr:uid="{00000000-0005-0000-0000-000061620000}"/>
    <cellStyle name="요약 34 2 2 2" xfId="12516" xr:uid="{00000000-0005-0000-0000-000062620000}"/>
    <cellStyle name="요약 34 2 2 2 2" xfId="12517" xr:uid="{00000000-0005-0000-0000-000063620000}"/>
    <cellStyle name="요약 34 2 2 2 2 2" xfId="37711" xr:uid="{00000000-0005-0000-0000-000064620000}"/>
    <cellStyle name="요약 34 2 2 2 3" xfId="12518" xr:uid="{00000000-0005-0000-0000-000065620000}"/>
    <cellStyle name="요약 34 2 2 2 3 2" xfId="37712" xr:uid="{00000000-0005-0000-0000-000066620000}"/>
    <cellStyle name="요약 34 2 2 2 4" xfId="12519" xr:uid="{00000000-0005-0000-0000-000067620000}"/>
    <cellStyle name="요약 34 2 2 2 4 2" xfId="37713" xr:uid="{00000000-0005-0000-0000-000068620000}"/>
    <cellStyle name="요약 34 2 2 2 5" xfId="12520" xr:uid="{00000000-0005-0000-0000-000069620000}"/>
    <cellStyle name="요약 34 2 2 2 5 2" xfId="37714" xr:uid="{00000000-0005-0000-0000-00006A620000}"/>
    <cellStyle name="요약 34 2 2 2 6" xfId="37710" xr:uid="{00000000-0005-0000-0000-00006B620000}"/>
    <cellStyle name="요약 34 2 2 3" xfId="12521" xr:uid="{00000000-0005-0000-0000-00006C620000}"/>
    <cellStyle name="요약 34 2 2 3 2" xfId="37715" xr:uid="{00000000-0005-0000-0000-00006D620000}"/>
    <cellStyle name="요약 34 2 2 4" xfId="12522" xr:uid="{00000000-0005-0000-0000-00006E620000}"/>
    <cellStyle name="요약 34 2 2 4 2" xfId="37716" xr:uid="{00000000-0005-0000-0000-00006F620000}"/>
    <cellStyle name="요약 34 2 2 5" xfId="12523" xr:uid="{00000000-0005-0000-0000-000070620000}"/>
    <cellStyle name="요약 34 2 2 5 2" xfId="37717" xr:uid="{00000000-0005-0000-0000-000071620000}"/>
    <cellStyle name="요약 34 2 2 6" xfId="12524" xr:uid="{00000000-0005-0000-0000-000072620000}"/>
    <cellStyle name="요약 34 2 2 6 2" xfId="37718" xr:uid="{00000000-0005-0000-0000-000073620000}"/>
    <cellStyle name="요약 34 2 2 7" xfId="37709" xr:uid="{00000000-0005-0000-0000-000074620000}"/>
    <cellStyle name="요약 34 2 3" xfId="12525" xr:uid="{00000000-0005-0000-0000-000075620000}"/>
    <cellStyle name="요약 34 2 3 2" xfId="12526" xr:uid="{00000000-0005-0000-0000-000076620000}"/>
    <cellStyle name="요약 34 2 3 2 2" xfId="37720" xr:uid="{00000000-0005-0000-0000-000077620000}"/>
    <cellStyle name="요약 34 2 3 3" xfId="12527" xr:uid="{00000000-0005-0000-0000-000078620000}"/>
    <cellStyle name="요약 34 2 3 3 2" xfId="37721" xr:uid="{00000000-0005-0000-0000-000079620000}"/>
    <cellStyle name="요약 34 2 3 4" xfId="12528" xr:uid="{00000000-0005-0000-0000-00007A620000}"/>
    <cellStyle name="요약 34 2 3 4 2" xfId="37722" xr:uid="{00000000-0005-0000-0000-00007B620000}"/>
    <cellStyle name="요약 34 2 3 5" xfId="12529" xr:uid="{00000000-0005-0000-0000-00007C620000}"/>
    <cellStyle name="요약 34 2 3 5 2" xfId="37723" xr:uid="{00000000-0005-0000-0000-00007D620000}"/>
    <cellStyle name="요약 34 2 3 6" xfId="37719" xr:uid="{00000000-0005-0000-0000-00007E620000}"/>
    <cellStyle name="요약 34 2 4" xfId="12530" xr:uid="{00000000-0005-0000-0000-00007F620000}"/>
    <cellStyle name="요약 34 2 4 2" xfId="12531" xr:uid="{00000000-0005-0000-0000-000080620000}"/>
    <cellStyle name="요약 34 2 4 2 2" xfId="37725" xr:uid="{00000000-0005-0000-0000-000081620000}"/>
    <cellStyle name="요약 34 2 4 3" xfId="37724" xr:uid="{00000000-0005-0000-0000-000082620000}"/>
    <cellStyle name="요약 34 2 5" xfId="12532" xr:uid="{00000000-0005-0000-0000-000083620000}"/>
    <cellStyle name="요약 34 2 5 2" xfId="12533" xr:uid="{00000000-0005-0000-0000-000084620000}"/>
    <cellStyle name="요약 34 2 5 2 2" xfId="37727" xr:uid="{00000000-0005-0000-0000-000085620000}"/>
    <cellStyle name="요약 34 2 5 3" xfId="37726" xr:uid="{00000000-0005-0000-0000-000086620000}"/>
    <cellStyle name="요약 34 2 6" xfId="12534" xr:uid="{00000000-0005-0000-0000-000087620000}"/>
    <cellStyle name="요약 34 2 6 2" xfId="12535" xr:uid="{00000000-0005-0000-0000-000088620000}"/>
    <cellStyle name="요약 34 2 6 2 2" xfId="37729" xr:uid="{00000000-0005-0000-0000-000089620000}"/>
    <cellStyle name="요약 34 2 6 3" xfId="37728" xr:uid="{00000000-0005-0000-0000-00008A620000}"/>
    <cellStyle name="요약 34 2 7" xfId="12536" xr:uid="{00000000-0005-0000-0000-00008B620000}"/>
    <cellStyle name="요약 34 2 7 2" xfId="37730" xr:uid="{00000000-0005-0000-0000-00008C620000}"/>
    <cellStyle name="요약 34 2 8" xfId="37708" xr:uid="{00000000-0005-0000-0000-00008D620000}"/>
    <cellStyle name="요약 34 3" xfId="12537" xr:uid="{00000000-0005-0000-0000-00008E620000}"/>
    <cellStyle name="요약 34 3 2" xfId="12538" xr:uid="{00000000-0005-0000-0000-00008F620000}"/>
    <cellStyle name="요약 34 3 2 2" xfId="12539" xr:uid="{00000000-0005-0000-0000-000090620000}"/>
    <cellStyle name="요약 34 3 2 2 2" xfId="12540" xr:uid="{00000000-0005-0000-0000-000091620000}"/>
    <cellStyle name="요약 34 3 2 2 2 2" xfId="37734" xr:uid="{00000000-0005-0000-0000-000092620000}"/>
    <cellStyle name="요약 34 3 2 2 3" xfId="12541" xr:uid="{00000000-0005-0000-0000-000093620000}"/>
    <cellStyle name="요약 34 3 2 2 3 2" xfId="37735" xr:uid="{00000000-0005-0000-0000-000094620000}"/>
    <cellStyle name="요약 34 3 2 2 4" xfId="12542" xr:uid="{00000000-0005-0000-0000-000095620000}"/>
    <cellStyle name="요약 34 3 2 2 4 2" xfId="37736" xr:uid="{00000000-0005-0000-0000-000096620000}"/>
    <cellStyle name="요약 34 3 2 2 5" xfId="12543" xr:uid="{00000000-0005-0000-0000-000097620000}"/>
    <cellStyle name="요약 34 3 2 2 5 2" xfId="37737" xr:uid="{00000000-0005-0000-0000-000098620000}"/>
    <cellStyle name="요약 34 3 2 2 6" xfId="37733" xr:uid="{00000000-0005-0000-0000-000099620000}"/>
    <cellStyle name="요약 34 3 2 3" xfId="12544" xr:uid="{00000000-0005-0000-0000-00009A620000}"/>
    <cellStyle name="요약 34 3 2 3 2" xfId="37738" xr:uid="{00000000-0005-0000-0000-00009B620000}"/>
    <cellStyle name="요약 34 3 2 4" xfId="12545" xr:uid="{00000000-0005-0000-0000-00009C620000}"/>
    <cellStyle name="요약 34 3 2 4 2" xfId="37739" xr:uid="{00000000-0005-0000-0000-00009D620000}"/>
    <cellStyle name="요약 34 3 2 5" xfId="12546" xr:uid="{00000000-0005-0000-0000-00009E620000}"/>
    <cellStyle name="요약 34 3 2 5 2" xfId="37740" xr:uid="{00000000-0005-0000-0000-00009F620000}"/>
    <cellStyle name="요약 34 3 2 6" xfId="12547" xr:uid="{00000000-0005-0000-0000-0000A0620000}"/>
    <cellStyle name="요약 34 3 2 6 2" xfId="37741" xr:uid="{00000000-0005-0000-0000-0000A1620000}"/>
    <cellStyle name="요약 34 3 2 7" xfId="37732" xr:uid="{00000000-0005-0000-0000-0000A2620000}"/>
    <cellStyle name="요약 34 3 3" xfId="12548" xr:uid="{00000000-0005-0000-0000-0000A3620000}"/>
    <cellStyle name="요약 34 3 3 2" xfId="12549" xr:uid="{00000000-0005-0000-0000-0000A4620000}"/>
    <cellStyle name="요약 34 3 3 2 2" xfId="37743" xr:uid="{00000000-0005-0000-0000-0000A5620000}"/>
    <cellStyle name="요약 34 3 3 3" xfId="12550" xr:uid="{00000000-0005-0000-0000-0000A6620000}"/>
    <cellStyle name="요약 34 3 3 3 2" xfId="37744" xr:uid="{00000000-0005-0000-0000-0000A7620000}"/>
    <cellStyle name="요약 34 3 3 4" xfId="12551" xr:uid="{00000000-0005-0000-0000-0000A8620000}"/>
    <cellStyle name="요약 34 3 3 4 2" xfId="37745" xr:uid="{00000000-0005-0000-0000-0000A9620000}"/>
    <cellStyle name="요약 34 3 3 5" xfId="12552" xr:uid="{00000000-0005-0000-0000-0000AA620000}"/>
    <cellStyle name="요약 34 3 3 5 2" xfId="37746" xr:uid="{00000000-0005-0000-0000-0000AB620000}"/>
    <cellStyle name="요약 34 3 3 6" xfId="37742" xr:uid="{00000000-0005-0000-0000-0000AC620000}"/>
    <cellStyle name="요약 34 3 4" xfId="12553" xr:uid="{00000000-0005-0000-0000-0000AD620000}"/>
    <cellStyle name="요약 34 3 4 2" xfId="12554" xr:uid="{00000000-0005-0000-0000-0000AE620000}"/>
    <cellStyle name="요약 34 3 4 2 2" xfId="37748" xr:uid="{00000000-0005-0000-0000-0000AF620000}"/>
    <cellStyle name="요약 34 3 4 3" xfId="37747" xr:uid="{00000000-0005-0000-0000-0000B0620000}"/>
    <cellStyle name="요약 34 3 5" xfId="12555" xr:uid="{00000000-0005-0000-0000-0000B1620000}"/>
    <cellStyle name="요약 34 3 5 2" xfId="12556" xr:uid="{00000000-0005-0000-0000-0000B2620000}"/>
    <cellStyle name="요약 34 3 5 2 2" xfId="37750" xr:uid="{00000000-0005-0000-0000-0000B3620000}"/>
    <cellStyle name="요약 34 3 5 3" xfId="37749" xr:uid="{00000000-0005-0000-0000-0000B4620000}"/>
    <cellStyle name="요약 34 3 6" xfId="12557" xr:uid="{00000000-0005-0000-0000-0000B5620000}"/>
    <cellStyle name="요약 34 3 6 2" xfId="12558" xr:uid="{00000000-0005-0000-0000-0000B6620000}"/>
    <cellStyle name="요약 34 3 6 2 2" xfId="37752" xr:uid="{00000000-0005-0000-0000-0000B7620000}"/>
    <cellStyle name="요약 34 3 6 3" xfId="37751" xr:uid="{00000000-0005-0000-0000-0000B8620000}"/>
    <cellStyle name="요약 34 3 7" xfId="12559" xr:uid="{00000000-0005-0000-0000-0000B9620000}"/>
    <cellStyle name="요약 34 3 7 2" xfId="37753" xr:uid="{00000000-0005-0000-0000-0000BA620000}"/>
    <cellStyle name="요약 34 3 8" xfId="37731" xr:uid="{00000000-0005-0000-0000-0000BB620000}"/>
    <cellStyle name="요약 34 4" xfId="12560" xr:uid="{00000000-0005-0000-0000-0000BC620000}"/>
    <cellStyle name="요약 34 4 2" xfId="12561" xr:uid="{00000000-0005-0000-0000-0000BD620000}"/>
    <cellStyle name="요약 34 4 2 2" xfId="12562" xr:uid="{00000000-0005-0000-0000-0000BE620000}"/>
    <cellStyle name="요약 34 4 2 2 2" xfId="37756" xr:uid="{00000000-0005-0000-0000-0000BF620000}"/>
    <cellStyle name="요약 34 4 2 3" xfId="12563" xr:uid="{00000000-0005-0000-0000-0000C0620000}"/>
    <cellStyle name="요약 34 4 2 3 2" xfId="37757" xr:uid="{00000000-0005-0000-0000-0000C1620000}"/>
    <cellStyle name="요약 34 4 2 4" xfId="12564" xr:uid="{00000000-0005-0000-0000-0000C2620000}"/>
    <cellStyle name="요약 34 4 2 4 2" xfId="37758" xr:uid="{00000000-0005-0000-0000-0000C3620000}"/>
    <cellStyle name="요약 34 4 2 5" xfId="12565" xr:uid="{00000000-0005-0000-0000-0000C4620000}"/>
    <cellStyle name="요약 34 4 2 5 2" xfId="37759" xr:uid="{00000000-0005-0000-0000-0000C5620000}"/>
    <cellStyle name="요약 34 4 2 6" xfId="37755" xr:uid="{00000000-0005-0000-0000-0000C6620000}"/>
    <cellStyle name="요약 34 4 3" xfId="12566" xr:uid="{00000000-0005-0000-0000-0000C7620000}"/>
    <cellStyle name="요약 34 4 3 2" xfId="37760" xr:uid="{00000000-0005-0000-0000-0000C8620000}"/>
    <cellStyle name="요약 34 4 4" xfId="12567" xr:uid="{00000000-0005-0000-0000-0000C9620000}"/>
    <cellStyle name="요약 34 4 4 2" xfId="37761" xr:uid="{00000000-0005-0000-0000-0000CA620000}"/>
    <cellStyle name="요약 34 4 5" xfId="12568" xr:uid="{00000000-0005-0000-0000-0000CB620000}"/>
    <cellStyle name="요약 34 4 5 2" xfId="37762" xr:uid="{00000000-0005-0000-0000-0000CC620000}"/>
    <cellStyle name="요약 34 4 6" xfId="12569" xr:uid="{00000000-0005-0000-0000-0000CD620000}"/>
    <cellStyle name="요약 34 4 6 2" xfId="37763" xr:uid="{00000000-0005-0000-0000-0000CE620000}"/>
    <cellStyle name="요약 34 4 7" xfId="37754" xr:uid="{00000000-0005-0000-0000-0000CF620000}"/>
    <cellStyle name="요약 34 5" xfId="12570" xr:uid="{00000000-0005-0000-0000-0000D0620000}"/>
    <cellStyle name="요약 34 5 2" xfId="12571" xr:uid="{00000000-0005-0000-0000-0000D1620000}"/>
    <cellStyle name="요약 34 5 2 2" xfId="12572" xr:uid="{00000000-0005-0000-0000-0000D2620000}"/>
    <cellStyle name="요약 34 5 2 2 2" xfId="37766" xr:uid="{00000000-0005-0000-0000-0000D3620000}"/>
    <cellStyle name="요약 34 5 2 3" xfId="12573" xr:uid="{00000000-0005-0000-0000-0000D4620000}"/>
    <cellStyle name="요약 34 5 2 3 2" xfId="37767" xr:uid="{00000000-0005-0000-0000-0000D5620000}"/>
    <cellStyle name="요약 34 5 2 4" xfId="12574" xr:uid="{00000000-0005-0000-0000-0000D6620000}"/>
    <cellStyle name="요약 34 5 2 4 2" xfId="37768" xr:uid="{00000000-0005-0000-0000-0000D7620000}"/>
    <cellStyle name="요약 34 5 2 5" xfId="12575" xr:uid="{00000000-0005-0000-0000-0000D8620000}"/>
    <cellStyle name="요약 34 5 2 5 2" xfId="37769" xr:uid="{00000000-0005-0000-0000-0000D9620000}"/>
    <cellStyle name="요약 34 5 2 6" xfId="37765" xr:uid="{00000000-0005-0000-0000-0000DA620000}"/>
    <cellStyle name="요약 34 5 3" xfId="12576" xr:uid="{00000000-0005-0000-0000-0000DB620000}"/>
    <cellStyle name="요약 34 5 3 2" xfId="37770" xr:uid="{00000000-0005-0000-0000-0000DC620000}"/>
    <cellStyle name="요약 34 5 4" xfId="12577" xr:uid="{00000000-0005-0000-0000-0000DD620000}"/>
    <cellStyle name="요약 34 5 4 2" xfId="37771" xr:uid="{00000000-0005-0000-0000-0000DE620000}"/>
    <cellStyle name="요약 34 5 5" xfId="12578" xr:uid="{00000000-0005-0000-0000-0000DF620000}"/>
    <cellStyle name="요약 34 5 5 2" xfId="37772" xr:uid="{00000000-0005-0000-0000-0000E0620000}"/>
    <cellStyle name="요약 34 5 6" xfId="12579" xr:uid="{00000000-0005-0000-0000-0000E1620000}"/>
    <cellStyle name="요약 34 5 6 2" xfId="37773" xr:uid="{00000000-0005-0000-0000-0000E2620000}"/>
    <cellStyle name="요약 34 5 7" xfId="37764" xr:uid="{00000000-0005-0000-0000-0000E3620000}"/>
    <cellStyle name="요약 34 6" xfId="12580" xr:uid="{00000000-0005-0000-0000-0000E4620000}"/>
    <cellStyle name="요약 34 6 2" xfId="12581" xr:uid="{00000000-0005-0000-0000-0000E5620000}"/>
    <cellStyle name="요약 34 6 2 2" xfId="12582" xr:uid="{00000000-0005-0000-0000-0000E6620000}"/>
    <cellStyle name="요약 34 6 2 2 2" xfId="37776" xr:uid="{00000000-0005-0000-0000-0000E7620000}"/>
    <cellStyle name="요약 34 6 2 3" xfId="12583" xr:uid="{00000000-0005-0000-0000-0000E8620000}"/>
    <cellStyle name="요약 34 6 2 3 2" xfId="37777" xr:uid="{00000000-0005-0000-0000-0000E9620000}"/>
    <cellStyle name="요약 34 6 2 4" xfId="12584" xr:uid="{00000000-0005-0000-0000-0000EA620000}"/>
    <cellStyle name="요약 34 6 2 4 2" xfId="37778" xr:uid="{00000000-0005-0000-0000-0000EB620000}"/>
    <cellStyle name="요약 34 6 2 5" xfId="12585" xr:uid="{00000000-0005-0000-0000-0000EC620000}"/>
    <cellStyle name="요약 34 6 2 5 2" xfId="37779" xr:uid="{00000000-0005-0000-0000-0000ED620000}"/>
    <cellStyle name="요약 34 6 2 6" xfId="37775" xr:uid="{00000000-0005-0000-0000-0000EE620000}"/>
    <cellStyle name="요약 34 6 3" xfId="12586" xr:uid="{00000000-0005-0000-0000-0000EF620000}"/>
    <cellStyle name="요약 34 6 3 2" xfId="37780" xr:uid="{00000000-0005-0000-0000-0000F0620000}"/>
    <cellStyle name="요약 34 6 4" xfId="12587" xr:uid="{00000000-0005-0000-0000-0000F1620000}"/>
    <cellStyle name="요약 34 6 4 2" xfId="37781" xr:uid="{00000000-0005-0000-0000-0000F2620000}"/>
    <cellStyle name="요약 34 6 5" xfId="12588" xr:uid="{00000000-0005-0000-0000-0000F3620000}"/>
    <cellStyle name="요약 34 6 5 2" xfId="37782" xr:uid="{00000000-0005-0000-0000-0000F4620000}"/>
    <cellStyle name="요약 34 6 6" xfId="12589" xr:uid="{00000000-0005-0000-0000-0000F5620000}"/>
    <cellStyle name="요약 34 6 6 2" xfId="37783" xr:uid="{00000000-0005-0000-0000-0000F6620000}"/>
    <cellStyle name="요약 34 6 7" xfId="37774" xr:uid="{00000000-0005-0000-0000-0000F7620000}"/>
    <cellStyle name="요약 34 7" xfId="12590" xr:uid="{00000000-0005-0000-0000-0000F8620000}"/>
    <cellStyle name="요약 34 7 2" xfId="12591" xr:uid="{00000000-0005-0000-0000-0000F9620000}"/>
    <cellStyle name="요약 34 7 2 2" xfId="12592" xr:uid="{00000000-0005-0000-0000-0000FA620000}"/>
    <cellStyle name="요약 34 7 2 2 2" xfId="37786" xr:uid="{00000000-0005-0000-0000-0000FB620000}"/>
    <cellStyle name="요약 34 7 2 3" xfId="12593" xr:uid="{00000000-0005-0000-0000-0000FC620000}"/>
    <cellStyle name="요약 34 7 2 3 2" xfId="37787" xr:uid="{00000000-0005-0000-0000-0000FD620000}"/>
    <cellStyle name="요약 34 7 2 4" xfId="12594" xr:uid="{00000000-0005-0000-0000-0000FE620000}"/>
    <cellStyle name="요약 34 7 2 4 2" xfId="37788" xr:uid="{00000000-0005-0000-0000-0000FF620000}"/>
    <cellStyle name="요약 34 7 2 5" xfId="12595" xr:uid="{00000000-0005-0000-0000-000000630000}"/>
    <cellStyle name="요약 34 7 2 5 2" xfId="37789" xr:uid="{00000000-0005-0000-0000-000001630000}"/>
    <cellStyle name="요약 34 7 2 6" xfId="37785" xr:uid="{00000000-0005-0000-0000-000002630000}"/>
    <cellStyle name="요약 34 7 3" xfId="12596" xr:uid="{00000000-0005-0000-0000-000003630000}"/>
    <cellStyle name="요약 34 7 3 2" xfId="37790" xr:uid="{00000000-0005-0000-0000-000004630000}"/>
    <cellStyle name="요약 34 7 4" xfId="12597" xr:uid="{00000000-0005-0000-0000-000005630000}"/>
    <cellStyle name="요약 34 7 4 2" xfId="37791" xr:uid="{00000000-0005-0000-0000-000006630000}"/>
    <cellStyle name="요약 34 7 5" xfId="12598" xr:uid="{00000000-0005-0000-0000-000007630000}"/>
    <cellStyle name="요약 34 7 5 2" xfId="37792" xr:uid="{00000000-0005-0000-0000-000008630000}"/>
    <cellStyle name="요약 34 7 6" xfId="12599" xr:uid="{00000000-0005-0000-0000-000009630000}"/>
    <cellStyle name="요약 34 7 6 2" xfId="37793" xr:uid="{00000000-0005-0000-0000-00000A630000}"/>
    <cellStyle name="요약 34 7 7" xfId="37784" xr:uid="{00000000-0005-0000-0000-00000B630000}"/>
    <cellStyle name="요약 34 8" xfId="12600" xr:uid="{00000000-0005-0000-0000-00000C630000}"/>
    <cellStyle name="요약 34 8 2" xfId="12601" xr:uid="{00000000-0005-0000-0000-00000D630000}"/>
    <cellStyle name="요약 34 8 2 2" xfId="12602" xr:uid="{00000000-0005-0000-0000-00000E630000}"/>
    <cellStyle name="요약 34 8 2 2 2" xfId="37796" xr:uid="{00000000-0005-0000-0000-00000F630000}"/>
    <cellStyle name="요약 34 8 2 3" xfId="12603" xr:uid="{00000000-0005-0000-0000-000010630000}"/>
    <cellStyle name="요약 34 8 2 3 2" xfId="37797" xr:uid="{00000000-0005-0000-0000-000011630000}"/>
    <cellStyle name="요약 34 8 2 4" xfId="12604" xr:uid="{00000000-0005-0000-0000-000012630000}"/>
    <cellStyle name="요약 34 8 2 4 2" xfId="37798" xr:uid="{00000000-0005-0000-0000-000013630000}"/>
    <cellStyle name="요약 34 8 2 5" xfId="12605" xr:uid="{00000000-0005-0000-0000-000014630000}"/>
    <cellStyle name="요약 34 8 2 5 2" xfId="37799" xr:uid="{00000000-0005-0000-0000-000015630000}"/>
    <cellStyle name="요약 34 8 2 6" xfId="37795" xr:uid="{00000000-0005-0000-0000-000016630000}"/>
    <cellStyle name="요약 34 8 3" xfId="12606" xr:uid="{00000000-0005-0000-0000-000017630000}"/>
    <cellStyle name="요약 34 8 3 2" xfId="37800" xr:uid="{00000000-0005-0000-0000-000018630000}"/>
    <cellStyle name="요약 34 8 4" xfId="12607" xr:uid="{00000000-0005-0000-0000-000019630000}"/>
    <cellStyle name="요약 34 8 4 2" xfId="37801" xr:uid="{00000000-0005-0000-0000-00001A630000}"/>
    <cellStyle name="요약 34 8 5" xfId="12608" xr:uid="{00000000-0005-0000-0000-00001B630000}"/>
    <cellStyle name="요약 34 8 5 2" xfId="37802" xr:uid="{00000000-0005-0000-0000-00001C630000}"/>
    <cellStyle name="요약 34 8 6" xfId="12609" xr:uid="{00000000-0005-0000-0000-00001D630000}"/>
    <cellStyle name="요약 34 8 6 2" xfId="37803" xr:uid="{00000000-0005-0000-0000-00001E630000}"/>
    <cellStyle name="요약 34 8 7" xfId="37794" xr:uid="{00000000-0005-0000-0000-00001F630000}"/>
    <cellStyle name="요약 34 9" xfId="12610" xr:uid="{00000000-0005-0000-0000-000020630000}"/>
    <cellStyle name="요약 34 9 2" xfId="12611" xr:uid="{00000000-0005-0000-0000-000021630000}"/>
    <cellStyle name="요약 34 9 2 2" xfId="37805" xr:uid="{00000000-0005-0000-0000-000022630000}"/>
    <cellStyle name="요약 34 9 3" xfId="12612" xr:uid="{00000000-0005-0000-0000-000023630000}"/>
    <cellStyle name="요약 34 9 3 2" xfId="37806" xr:uid="{00000000-0005-0000-0000-000024630000}"/>
    <cellStyle name="요약 34 9 4" xfId="12613" xr:uid="{00000000-0005-0000-0000-000025630000}"/>
    <cellStyle name="요약 34 9 4 2" xfId="37807" xr:uid="{00000000-0005-0000-0000-000026630000}"/>
    <cellStyle name="요약 34 9 5" xfId="12614" xr:uid="{00000000-0005-0000-0000-000027630000}"/>
    <cellStyle name="요약 34 9 5 2" xfId="37808" xr:uid="{00000000-0005-0000-0000-000028630000}"/>
    <cellStyle name="요약 34 9 6" xfId="37804" xr:uid="{00000000-0005-0000-0000-000029630000}"/>
    <cellStyle name="요약 35" xfId="12615" xr:uid="{00000000-0005-0000-0000-00002A630000}"/>
    <cellStyle name="요약 35 10" xfId="12616" xr:uid="{00000000-0005-0000-0000-00002B630000}"/>
    <cellStyle name="요약 35 10 2" xfId="12617" xr:uid="{00000000-0005-0000-0000-00002C630000}"/>
    <cellStyle name="요약 35 10 2 2" xfId="37811" xr:uid="{00000000-0005-0000-0000-00002D630000}"/>
    <cellStyle name="요약 35 10 3" xfId="37810" xr:uid="{00000000-0005-0000-0000-00002E630000}"/>
    <cellStyle name="요약 35 11" xfId="12618" xr:uid="{00000000-0005-0000-0000-00002F630000}"/>
    <cellStyle name="요약 35 11 2" xfId="12619" xr:uid="{00000000-0005-0000-0000-000030630000}"/>
    <cellStyle name="요약 35 11 2 2" xfId="37813" xr:uid="{00000000-0005-0000-0000-000031630000}"/>
    <cellStyle name="요약 35 11 3" xfId="37812" xr:uid="{00000000-0005-0000-0000-000032630000}"/>
    <cellStyle name="요약 35 12" xfId="12620" xr:uid="{00000000-0005-0000-0000-000033630000}"/>
    <cellStyle name="요약 35 12 2" xfId="12621" xr:uid="{00000000-0005-0000-0000-000034630000}"/>
    <cellStyle name="요약 35 12 2 2" xfId="37815" xr:uid="{00000000-0005-0000-0000-000035630000}"/>
    <cellStyle name="요약 35 12 3" xfId="37814" xr:uid="{00000000-0005-0000-0000-000036630000}"/>
    <cellStyle name="요약 35 13" xfId="12622" xr:uid="{00000000-0005-0000-0000-000037630000}"/>
    <cellStyle name="요약 35 13 2" xfId="37816" xr:uid="{00000000-0005-0000-0000-000038630000}"/>
    <cellStyle name="요약 35 14" xfId="37809" xr:uid="{00000000-0005-0000-0000-000039630000}"/>
    <cellStyle name="요약 35 2" xfId="12623" xr:uid="{00000000-0005-0000-0000-00003A630000}"/>
    <cellStyle name="요약 35 2 2" xfId="12624" xr:uid="{00000000-0005-0000-0000-00003B630000}"/>
    <cellStyle name="요약 35 2 2 2" xfId="12625" xr:uid="{00000000-0005-0000-0000-00003C630000}"/>
    <cellStyle name="요약 35 2 2 2 2" xfId="12626" xr:uid="{00000000-0005-0000-0000-00003D630000}"/>
    <cellStyle name="요약 35 2 2 2 2 2" xfId="37820" xr:uid="{00000000-0005-0000-0000-00003E630000}"/>
    <cellStyle name="요약 35 2 2 2 3" xfId="12627" xr:uid="{00000000-0005-0000-0000-00003F630000}"/>
    <cellStyle name="요약 35 2 2 2 3 2" xfId="37821" xr:uid="{00000000-0005-0000-0000-000040630000}"/>
    <cellStyle name="요약 35 2 2 2 4" xfId="12628" xr:uid="{00000000-0005-0000-0000-000041630000}"/>
    <cellStyle name="요약 35 2 2 2 4 2" xfId="37822" xr:uid="{00000000-0005-0000-0000-000042630000}"/>
    <cellStyle name="요약 35 2 2 2 5" xfId="12629" xr:uid="{00000000-0005-0000-0000-000043630000}"/>
    <cellStyle name="요약 35 2 2 2 5 2" xfId="37823" xr:uid="{00000000-0005-0000-0000-000044630000}"/>
    <cellStyle name="요약 35 2 2 2 6" xfId="37819" xr:uid="{00000000-0005-0000-0000-000045630000}"/>
    <cellStyle name="요약 35 2 2 3" xfId="12630" xr:uid="{00000000-0005-0000-0000-000046630000}"/>
    <cellStyle name="요약 35 2 2 3 2" xfId="37824" xr:uid="{00000000-0005-0000-0000-000047630000}"/>
    <cellStyle name="요약 35 2 2 4" xfId="12631" xr:uid="{00000000-0005-0000-0000-000048630000}"/>
    <cellStyle name="요약 35 2 2 4 2" xfId="37825" xr:uid="{00000000-0005-0000-0000-000049630000}"/>
    <cellStyle name="요약 35 2 2 5" xfId="12632" xr:uid="{00000000-0005-0000-0000-00004A630000}"/>
    <cellStyle name="요약 35 2 2 5 2" xfId="37826" xr:uid="{00000000-0005-0000-0000-00004B630000}"/>
    <cellStyle name="요약 35 2 2 6" xfId="12633" xr:uid="{00000000-0005-0000-0000-00004C630000}"/>
    <cellStyle name="요약 35 2 2 6 2" xfId="37827" xr:uid="{00000000-0005-0000-0000-00004D630000}"/>
    <cellStyle name="요약 35 2 2 7" xfId="37818" xr:uid="{00000000-0005-0000-0000-00004E630000}"/>
    <cellStyle name="요약 35 2 3" xfId="12634" xr:uid="{00000000-0005-0000-0000-00004F630000}"/>
    <cellStyle name="요약 35 2 3 2" xfId="12635" xr:uid="{00000000-0005-0000-0000-000050630000}"/>
    <cellStyle name="요약 35 2 3 2 2" xfId="37829" xr:uid="{00000000-0005-0000-0000-000051630000}"/>
    <cellStyle name="요약 35 2 3 3" xfId="12636" xr:uid="{00000000-0005-0000-0000-000052630000}"/>
    <cellStyle name="요약 35 2 3 3 2" xfId="37830" xr:uid="{00000000-0005-0000-0000-000053630000}"/>
    <cellStyle name="요약 35 2 3 4" xfId="12637" xr:uid="{00000000-0005-0000-0000-000054630000}"/>
    <cellStyle name="요약 35 2 3 4 2" xfId="37831" xr:uid="{00000000-0005-0000-0000-000055630000}"/>
    <cellStyle name="요약 35 2 3 5" xfId="12638" xr:uid="{00000000-0005-0000-0000-000056630000}"/>
    <cellStyle name="요약 35 2 3 5 2" xfId="37832" xr:uid="{00000000-0005-0000-0000-000057630000}"/>
    <cellStyle name="요약 35 2 3 6" xfId="37828" xr:uid="{00000000-0005-0000-0000-000058630000}"/>
    <cellStyle name="요약 35 2 4" xfId="12639" xr:uid="{00000000-0005-0000-0000-000059630000}"/>
    <cellStyle name="요약 35 2 4 2" xfId="12640" xr:uid="{00000000-0005-0000-0000-00005A630000}"/>
    <cellStyle name="요약 35 2 4 2 2" xfId="37834" xr:uid="{00000000-0005-0000-0000-00005B630000}"/>
    <cellStyle name="요약 35 2 4 3" xfId="37833" xr:uid="{00000000-0005-0000-0000-00005C630000}"/>
    <cellStyle name="요약 35 2 5" xfId="12641" xr:uid="{00000000-0005-0000-0000-00005D630000}"/>
    <cellStyle name="요약 35 2 5 2" xfId="12642" xr:uid="{00000000-0005-0000-0000-00005E630000}"/>
    <cellStyle name="요약 35 2 5 2 2" xfId="37836" xr:uid="{00000000-0005-0000-0000-00005F630000}"/>
    <cellStyle name="요약 35 2 5 3" xfId="37835" xr:uid="{00000000-0005-0000-0000-000060630000}"/>
    <cellStyle name="요약 35 2 6" xfId="12643" xr:uid="{00000000-0005-0000-0000-000061630000}"/>
    <cellStyle name="요약 35 2 6 2" xfId="12644" xr:uid="{00000000-0005-0000-0000-000062630000}"/>
    <cellStyle name="요약 35 2 6 2 2" xfId="37838" xr:uid="{00000000-0005-0000-0000-000063630000}"/>
    <cellStyle name="요약 35 2 6 3" xfId="37837" xr:uid="{00000000-0005-0000-0000-000064630000}"/>
    <cellStyle name="요약 35 2 7" xfId="12645" xr:uid="{00000000-0005-0000-0000-000065630000}"/>
    <cellStyle name="요약 35 2 7 2" xfId="37839" xr:uid="{00000000-0005-0000-0000-000066630000}"/>
    <cellStyle name="요약 35 2 8" xfId="37817" xr:uid="{00000000-0005-0000-0000-000067630000}"/>
    <cellStyle name="요약 35 3" xfId="12646" xr:uid="{00000000-0005-0000-0000-000068630000}"/>
    <cellStyle name="요약 35 3 2" xfId="12647" xr:uid="{00000000-0005-0000-0000-000069630000}"/>
    <cellStyle name="요약 35 3 2 2" xfId="12648" xr:uid="{00000000-0005-0000-0000-00006A630000}"/>
    <cellStyle name="요약 35 3 2 2 2" xfId="12649" xr:uid="{00000000-0005-0000-0000-00006B630000}"/>
    <cellStyle name="요약 35 3 2 2 2 2" xfId="37843" xr:uid="{00000000-0005-0000-0000-00006C630000}"/>
    <cellStyle name="요약 35 3 2 2 3" xfId="12650" xr:uid="{00000000-0005-0000-0000-00006D630000}"/>
    <cellStyle name="요약 35 3 2 2 3 2" xfId="37844" xr:uid="{00000000-0005-0000-0000-00006E630000}"/>
    <cellStyle name="요약 35 3 2 2 4" xfId="12651" xr:uid="{00000000-0005-0000-0000-00006F630000}"/>
    <cellStyle name="요약 35 3 2 2 4 2" xfId="37845" xr:uid="{00000000-0005-0000-0000-000070630000}"/>
    <cellStyle name="요약 35 3 2 2 5" xfId="12652" xr:uid="{00000000-0005-0000-0000-000071630000}"/>
    <cellStyle name="요약 35 3 2 2 5 2" xfId="37846" xr:uid="{00000000-0005-0000-0000-000072630000}"/>
    <cellStyle name="요약 35 3 2 2 6" xfId="37842" xr:uid="{00000000-0005-0000-0000-000073630000}"/>
    <cellStyle name="요약 35 3 2 3" xfId="12653" xr:uid="{00000000-0005-0000-0000-000074630000}"/>
    <cellStyle name="요약 35 3 2 3 2" xfId="37847" xr:uid="{00000000-0005-0000-0000-000075630000}"/>
    <cellStyle name="요약 35 3 2 4" xfId="12654" xr:uid="{00000000-0005-0000-0000-000076630000}"/>
    <cellStyle name="요약 35 3 2 4 2" xfId="37848" xr:uid="{00000000-0005-0000-0000-000077630000}"/>
    <cellStyle name="요약 35 3 2 5" xfId="12655" xr:uid="{00000000-0005-0000-0000-000078630000}"/>
    <cellStyle name="요약 35 3 2 5 2" xfId="37849" xr:uid="{00000000-0005-0000-0000-000079630000}"/>
    <cellStyle name="요약 35 3 2 6" xfId="12656" xr:uid="{00000000-0005-0000-0000-00007A630000}"/>
    <cellStyle name="요약 35 3 2 6 2" xfId="37850" xr:uid="{00000000-0005-0000-0000-00007B630000}"/>
    <cellStyle name="요약 35 3 2 7" xfId="37841" xr:uid="{00000000-0005-0000-0000-00007C630000}"/>
    <cellStyle name="요약 35 3 3" xfId="12657" xr:uid="{00000000-0005-0000-0000-00007D630000}"/>
    <cellStyle name="요약 35 3 3 2" xfId="12658" xr:uid="{00000000-0005-0000-0000-00007E630000}"/>
    <cellStyle name="요약 35 3 3 2 2" xfId="37852" xr:uid="{00000000-0005-0000-0000-00007F630000}"/>
    <cellStyle name="요약 35 3 3 3" xfId="12659" xr:uid="{00000000-0005-0000-0000-000080630000}"/>
    <cellStyle name="요약 35 3 3 3 2" xfId="37853" xr:uid="{00000000-0005-0000-0000-000081630000}"/>
    <cellStyle name="요약 35 3 3 4" xfId="12660" xr:uid="{00000000-0005-0000-0000-000082630000}"/>
    <cellStyle name="요약 35 3 3 4 2" xfId="37854" xr:uid="{00000000-0005-0000-0000-000083630000}"/>
    <cellStyle name="요약 35 3 3 5" xfId="12661" xr:uid="{00000000-0005-0000-0000-000084630000}"/>
    <cellStyle name="요약 35 3 3 5 2" xfId="37855" xr:uid="{00000000-0005-0000-0000-000085630000}"/>
    <cellStyle name="요약 35 3 3 6" xfId="37851" xr:uid="{00000000-0005-0000-0000-000086630000}"/>
    <cellStyle name="요약 35 3 4" xfId="12662" xr:uid="{00000000-0005-0000-0000-000087630000}"/>
    <cellStyle name="요약 35 3 4 2" xfId="12663" xr:uid="{00000000-0005-0000-0000-000088630000}"/>
    <cellStyle name="요약 35 3 4 2 2" xfId="37857" xr:uid="{00000000-0005-0000-0000-000089630000}"/>
    <cellStyle name="요약 35 3 4 3" xfId="37856" xr:uid="{00000000-0005-0000-0000-00008A630000}"/>
    <cellStyle name="요약 35 3 5" xfId="12664" xr:uid="{00000000-0005-0000-0000-00008B630000}"/>
    <cellStyle name="요약 35 3 5 2" xfId="12665" xr:uid="{00000000-0005-0000-0000-00008C630000}"/>
    <cellStyle name="요약 35 3 5 2 2" xfId="37859" xr:uid="{00000000-0005-0000-0000-00008D630000}"/>
    <cellStyle name="요약 35 3 5 3" xfId="37858" xr:uid="{00000000-0005-0000-0000-00008E630000}"/>
    <cellStyle name="요약 35 3 6" xfId="12666" xr:uid="{00000000-0005-0000-0000-00008F630000}"/>
    <cellStyle name="요약 35 3 6 2" xfId="12667" xr:uid="{00000000-0005-0000-0000-000090630000}"/>
    <cellStyle name="요약 35 3 6 2 2" xfId="37861" xr:uid="{00000000-0005-0000-0000-000091630000}"/>
    <cellStyle name="요약 35 3 6 3" xfId="37860" xr:uid="{00000000-0005-0000-0000-000092630000}"/>
    <cellStyle name="요약 35 3 7" xfId="12668" xr:uid="{00000000-0005-0000-0000-000093630000}"/>
    <cellStyle name="요약 35 3 7 2" xfId="37862" xr:uid="{00000000-0005-0000-0000-000094630000}"/>
    <cellStyle name="요약 35 3 8" xfId="37840" xr:uid="{00000000-0005-0000-0000-000095630000}"/>
    <cellStyle name="요약 35 4" xfId="12669" xr:uid="{00000000-0005-0000-0000-000096630000}"/>
    <cellStyle name="요약 35 4 2" xfId="12670" xr:uid="{00000000-0005-0000-0000-000097630000}"/>
    <cellStyle name="요약 35 4 2 2" xfId="12671" xr:uid="{00000000-0005-0000-0000-000098630000}"/>
    <cellStyle name="요약 35 4 2 2 2" xfId="37865" xr:uid="{00000000-0005-0000-0000-000099630000}"/>
    <cellStyle name="요약 35 4 2 3" xfId="12672" xr:uid="{00000000-0005-0000-0000-00009A630000}"/>
    <cellStyle name="요약 35 4 2 3 2" xfId="37866" xr:uid="{00000000-0005-0000-0000-00009B630000}"/>
    <cellStyle name="요약 35 4 2 4" xfId="12673" xr:uid="{00000000-0005-0000-0000-00009C630000}"/>
    <cellStyle name="요약 35 4 2 4 2" xfId="37867" xr:uid="{00000000-0005-0000-0000-00009D630000}"/>
    <cellStyle name="요약 35 4 2 5" xfId="12674" xr:uid="{00000000-0005-0000-0000-00009E630000}"/>
    <cellStyle name="요약 35 4 2 5 2" xfId="37868" xr:uid="{00000000-0005-0000-0000-00009F630000}"/>
    <cellStyle name="요약 35 4 2 6" xfId="37864" xr:uid="{00000000-0005-0000-0000-0000A0630000}"/>
    <cellStyle name="요약 35 4 3" xfId="12675" xr:uid="{00000000-0005-0000-0000-0000A1630000}"/>
    <cellStyle name="요약 35 4 3 2" xfId="37869" xr:uid="{00000000-0005-0000-0000-0000A2630000}"/>
    <cellStyle name="요약 35 4 4" xfId="12676" xr:uid="{00000000-0005-0000-0000-0000A3630000}"/>
    <cellStyle name="요약 35 4 4 2" xfId="37870" xr:uid="{00000000-0005-0000-0000-0000A4630000}"/>
    <cellStyle name="요약 35 4 5" xfId="12677" xr:uid="{00000000-0005-0000-0000-0000A5630000}"/>
    <cellStyle name="요약 35 4 5 2" xfId="37871" xr:uid="{00000000-0005-0000-0000-0000A6630000}"/>
    <cellStyle name="요약 35 4 6" xfId="12678" xr:uid="{00000000-0005-0000-0000-0000A7630000}"/>
    <cellStyle name="요약 35 4 6 2" xfId="37872" xr:uid="{00000000-0005-0000-0000-0000A8630000}"/>
    <cellStyle name="요약 35 4 7" xfId="37863" xr:uid="{00000000-0005-0000-0000-0000A9630000}"/>
    <cellStyle name="요약 35 5" xfId="12679" xr:uid="{00000000-0005-0000-0000-0000AA630000}"/>
    <cellStyle name="요약 35 5 2" xfId="12680" xr:uid="{00000000-0005-0000-0000-0000AB630000}"/>
    <cellStyle name="요약 35 5 2 2" xfId="12681" xr:uid="{00000000-0005-0000-0000-0000AC630000}"/>
    <cellStyle name="요약 35 5 2 2 2" xfId="37875" xr:uid="{00000000-0005-0000-0000-0000AD630000}"/>
    <cellStyle name="요약 35 5 2 3" xfId="12682" xr:uid="{00000000-0005-0000-0000-0000AE630000}"/>
    <cellStyle name="요약 35 5 2 3 2" xfId="37876" xr:uid="{00000000-0005-0000-0000-0000AF630000}"/>
    <cellStyle name="요약 35 5 2 4" xfId="12683" xr:uid="{00000000-0005-0000-0000-0000B0630000}"/>
    <cellStyle name="요약 35 5 2 4 2" xfId="37877" xr:uid="{00000000-0005-0000-0000-0000B1630000}"/>
    <cellStyle name="요약 35 5 2 5" xfId="12684" xr:uid="{00000000-0005-0000-0000-0000B2630000}"/>
    <cellStyle name="요약 35 5 2 5 2" xfId="37878" xr:uid="{00000000-0005-0000-0000-0000B3630000}"/>
    <cellStyle name="요약 35 5 2 6" xfId="37874" xr:uid="{00000000-0005-0000-0000-0000B4630000}"/>
    <cellStyle name="요약 35 5 3" xfId="12685" xr:uid="{00000000-0005-0000-0000-0000B5630000}"/>
    <cellStyle name="요약 35 5 3 2" xfId="37879" xr:uid="{00000000-0005-0000-0000-0000B6630000}"/>
    <cellStyle name="요약 35 5 4" xfId="12686" xr:uid="{00000000-0005-0000-0000-0000B7630000}"/>
    <cellStyle name="요약 35 5 4 2" xfId="37880" xr:uid="{00000000-0005-0000-0000-0000B8630000}"/>
    <cellStyle name="요약 35 5 5" xfId="12687" xr:uid="{00000000-0005-0000-0000-0000B9630000}"/>
    <cellStyle name="요약 35 5 5 2" xfId="37881" xr:uid="{00000000-0005-0000-0000-0000BA630000}"/>
    <cellStyle name="요약 35 5 6" xfId="12688" xr:uid="{00000000-0005-0000-0000-0000BB630000}"/>
    <cellStyle name="요약 35 5 6 2" xfId="37882" xr:uid="{00000000-0005-0000-0000-0000BC630000}"/>
    <cellStyle name="요약 35 5 7" xfId="37873" xr:uid="{00000000-0005-0000-0000-0000BD630000}"/>
    <cellStyle name="요약 35 6" xfId="12689" xr:uid="{00000000-0005-0000-0000-0000BE630000}"/>
    <cellStyle name="요약 35 6 2" xfId="12690" xr:uid="{00000000-0005-0000-0000-0000BF630000}"/>
    <cellStyle name="요약 35 6 2 2" xfId="12691" xr:uid="{00000000-0005-0000-0000-0000C0630000}"/>
    <cellStyle name="요약 35 6 2 2 2" xfId="37885" xr:uid="{00000000-0005-0000-0000-0000C1630000}"/>
    <cellStyle name="요약 35 6 2 3" xfId="12692" xr:uid="{00000000-0005-0000-0000-0000C2630000}"/>
    <cellStyle name="요약 35 6 2 3 2" xfId="37886" xr:uid="{00000000-0005-0000-0000-0000C3630000}"/>
    <cellStyle name="요약 35 6 2 4" xfId="12693" xr:uid="{00000000-0005-0000-0000-0000C4630000}"/>
    <cellStyle name="요약 35 6 2 4 2" xfId="37887" xr:uid="{00000000-0005-0000-0000-0000C5630000}"/>
    <cellStyle name="요약 35 6 2 5" xfId="12694" xr:uid="{00000000-0005-0000-0000-0000C6630000}"/>
    <cellStyle name="요약 35 6 2 5 2" xfId="37888" xr:uid="{00000000-0005-0000-0000-0000C7630000}"/>
    <cellStyle name="요약 35 6 2 6" xfId="37884" xr:uid="{00000000-0005-0000-0000-0000C8630000}"/>
    <cellStyle name="요약 35 6 3" xfId="12695" xr:uid="{00000000-0005-0000-0000-0000C9630000}"/>
    <cellStyle name="요약 35 6 3 2" xfId="37889" xr:uid="{00000000-0005-0000-0000-0000CA630000}"/>
    <cellStyle name="요약 35 6 4" xfId="12696" xr:uid="{00000000-0005-0000-0000-0000CB630000}"/>
    <cellStyle name="요약 35 6 4 2" xfId="37890" xr:uid="{00000000-0005-0000-0000-0000CC630000}"/>
    <cellStyle name="요약 35 6 5" xfId="12697" xr:uid="{00000000-0005-0000-0000-0000CD630000}"/>
    <cellStyle name="요약 35 6 5 2" xfId="37891" xr:uid="{00000000-0005-0000-0000-0000CE630000}"/>
    <cellStyle name="요약 35 6 6" xfId="12698" xr:uid="{00000000-0005-0000-0000-0000CF630000}"/>
    <cellStyle name="요약 35 6 6 2" xfId="37892" xr:uid="{00000000-0005-0000-0000-0000D0630000}"/>
    <cellStyle name="요약 35 6 7" xfId="37883" xr:uid="{00000000-0005-0000-0000-0000D1630000}"/>
    <cellStyle name="요약 35 7" xfId="12699" xr:uid="{00000000-0005-0000-0000-0000D2630000}"/>
    <cellStyle name="요약 35 7 2" xfId="12700" xr:uid="{00000000-0005-0000-0000-0000D3630000}"/>
    <cellStyle name="요약 35 7 2 2" xfId="12701" xr:uid="{00000000-0005-0000-0000-0000D4630000}"/>
    <cellStyle name="요약 35 7 2 2 2" xfId="37895" xr:uid="{00000000-0005-0000-0000-0000D5630000}"/>
    <cellStyle name="요약 35 7 2 3" xfId="12702" xr:uid="{00000000-0005-0000-0000-0000D6630000}"/>
    <cellStyle name="요약 35 7 2 3 2" xfId="37896" xr:uid="{00000000-0005-0000-0000-0000D7630000}"/>
    <cellStyle name="요약 35 7 2 4" xfId="12703" xr:uid="{00000000-0005-0000-0000-0000D8630000}"/>
    <cellStyle name="요약 35 7 2 4 2" xfId="37897" xr:uid="{00000000-0005-0000-0000-0000D9630000}"/>
    <cellStyle name="요약 35 7 2 5" xfId="12704" xr:uid="{00000000-0005-0000-0000-0000DA630000}"/>
    <cellStyle name="요약 35 7 2 5 2" xfId="37898" xr:uid="{00000000-0005-0000-0000-0000DB630000}"/>
    <cellStyle name="요약 35 7 2 6" xfId="37894" xr:uid="{00000000-0005-0000-0000-0000DC630000}"/>
    <cellStyle name="요약 35 7 3" xfId="12705" xr:uid="{00000000-0005-0000-0000-0000DD630000}"/>
    <cellStyle name="요약 35 7 3 2" xfId="37899" xr:uid="{00000000-0005-0000-0000-0000DE630000}"/>
    <cellStyle name="요약 35 7 4" xfId="12706" xr:uid="{00000000-0005-0000-0000-0000DF630000}"/>
    <cellStyle name="요약 35 7 4 2" xfId="37900" xr:uid="{00000000-0005-0000-0000-0000E0630000}"/>
    <cellStyle name="요약 35 7 5" xfId="12707" xr:uid="{00000000-0005-0000-0000-0000E1630000}"/>
    <cellStyle name="요약 35 7 5 2" xfId="37901" xr:uid="{00000000-0005-0000-0000-0000E2630000}"/>
    <cellStyle name="요약 35 7 6" xfId="12708" xr:uid="{00000000-0005-0000-0000-0000E3630000}"/>
    <cellStyle name="요약 35 7 6 2" xfId="37902" xr:uid="{00000000-0005-0000-0000-0000E4630000}"/>
    <cellStyle name="요약 35 7 7" xfId="37893" xr:uid="{00000000-0005-0000-0000-0000E5630000}"/>
    <cellStyle name="요약 35 8" xfId="12709" xr:uid="{00000000-0005-0000-0000-0000E6630000}"/>
    <cellStyle name="요약 35 8 2" xfId="12710" xr:uid="{00000000-0005-0000-0000-0000E7630000}"/>
    <cellStyle name="요약 35 8 2 2" xfId="12711" xr:uid="{00000000-0005-0000-0000-0000E8630000}"/>
    <cellStyle name="요약 35 8 2 2 2" xfId="37905" xr:uid="{00000000-0005-0000-0000-0000E9630000}"/>
    <cellStyle name="요약 35 8 2 3" xfId="12712" xr:uid="{00000000-0005-0000-0000-0000EA630000}"/>
    <cellStyle name="요약 35 8 2 3 2" xfId="37906" xr:uid="{00000000-0005-0000-0000-0000EB630000}"/>
    <cellStyle name="요약 35 8 2 4" xfId="12713" xr:uid="{00000000-0005-0000-0000-0000EC630000}"/>
    <cellStyle name="요약 35 8 2 4 2" xfId="37907" xr:uid="{00000000-0005-0000-0000-0000ED630000}"/>
    <cellStyle name="요약 35 8 2 5" xfId="12714" xr:uid="{00000000-0005-0000-0000-0000EE630000}"/>
    <cellStyle name="요약 35 8 2 5 2" xfId="37908" xr:uid="{00000000-0005-0000-0000-0000EF630000}"/>
    <cellStyle name="요약 35 8 2 6" xfId="37904" xr:uid="{00000000-0005-0000-0000-0000F0630000}"/>
    <cellStyle name="요약 35 8 3" xfId="12715" xr:uid="{00000000-0005-0000-0000-0000F1630000}"/>
    <cellStyle name="요약 35 8 3 2" xfId="37909" xr:uid="{00000000-0005-0000-0000-0000F2630000}"/>
    <cellStyle name="요약 35 8 4" xfId="12716" xr:uid="{00000000-0005-0000-0000-0000F3630000}"/>
    <cellStyle name="요약 35 8 4 2" xfId="37910" xr:uid="{00000000-0005-0000-0000-0000F4630000}"/>
    <cellStyle name="요약 35 8 5" xfId="12717" xr:uid="{00000000-0005-0000-0000-0000F5630000}"/>
    <cellStyle name="요약 35 8 5 2" xfId="37911" xr:uid="{00000000-0005-0000-0000-0000F6630000}"/>
    <cellStyle name="요약 35 8 6" xfId="12718" xr:uid="{00000000-0005-0000-0000-0000F7630000}"/>
    <cellStyle name="요약 35 8 6 2" xfId="37912" xr:uid="{00000000-0005-0000-0000-0000F8630000}"/>
    <cellStyle name="요약 35 8 7" xfId="37903" xr:uid="{00000000-0005-0000-0000-0000F9630000}"/>
    <cellStyle name="요약 35 9" xfId="12719" xr:uid="{00000000-0005-0000-0000-0000FA630000}"/>
    <cellStyle name="요약 35 9 2" xfId="12720" xr:uid="{00000000-0005-0000-0000-0000FB630000}"/>
    <cellStyle name="요약 35 9 2 2" xfId="37914" xr:uid="{00000000-0005-0000-0000-0000FC630000}"/>
    <cellStyle name="요약 35 9 3" xfId="12721" xr:uid="{00000000-0005-0000-0000-0000FD630000}"/>
    <cellStyle name="요약 35 9 3 2" xfId="37915" xr:uid="{00000000-0005-0000-0000-0000FE630000}"/>
    <cellStyle name="요약 35 9 4" xfId="12722" xr:uid="{00000000-0005-0000-0000-0000FF630000}"/>
    <cellStyle name="요약 35 9 4 2" xfId="37916" xr:uid="{00000000-0005-0000-0000-000000640000}"/>
    <cellStyle name="요약 35 9 5" xfId="12723" xr:uid="{00000000-0005-0000-0000-000001640000}"/>
    <cellStyle name="요약 35 9 5 2" xfId="37917" xr:uid="{00000000-0005-0000-0000-000002640000}"/>
    <cellStyle name="요약 35 9 6" xfId="37913" xr:uid="{00000000-0005-0000-0000-000003640000}"/>
    <cellStyle name="요약 36" xfId="12724" xr:uid="{00000000-0005-0000-0000-000004640000}"/>
    <cellStyle name="요약 36 10" xfId="12725" xr:uid="{00000000-0005-0000-0000-000005640000}"/>
    <cellStyle name="요약 36 10 2" xfId="12726" xr:uid="{00000000-0005-0000-0000-000006640000}"/>
    <cellStyle name="요약 36 10 2 2" xfId="37920" xr:uid="{00000000-0005-0000-0000-000007640000}"/>
    <cellStyle name="요약 36 10 3" xfId="37919" xr:uid="{00000000-0005-0000-0000-000008640000}"/>
    <cellStyle name="요약 36 11" xfId="12727" xr:uid="{00000000-0005-0000-0000-000009640000}"/>
    <cellStyle name="요약 36 11 2" xfId="12728" xr:uid="{00000000-0005-0000-0000-00000A640000}"/>
    <cellStyle name="요약 36 11 2 2" xfId="37922" xr:uid="{00000000-0005-0000-0000-00000B640000}"/>
    <cellStyle name="요약 36 11 3" xfId="37921" xr:uid="{00000000-0005-0000-0000-00000C640000}"/>
    <cellStyle name="요약 36 12" xfId="12729" xr:uid="{00000000-0005-0000-0000-00000D640000}"/>
    <cellStyle name="요약 36 12 2" xfId="12730" xr:uid="{00000000-0005-0000-0000-00000E640000}"/>
    <cellStyle name="요약 36 12 2 2" xfId="37924" xr:uid="{00000000-0005-0000-0000-00000F640000}"/>
    <cellStyle name="요약 36 12 3" xfId="37923" xr:uid="{00000000-0005-0000-0000-000010640000}"/>
    <cellStyle name="요약 36 13" xfId="12731" xr:uid="{00000000-0005-0000-0000-000011640000}"/>
    <cellStyle name="요약 36 13 2" xfId="37925" xr:uid="{00000000-0005-0000-0000-000012640000}"/>
    <cellStyle name="요약 36 14" xfId="37918" xr:uid="{00000000-0005-0000-0000-000013640000}"/>
    <cellStyle name="요약 36 2" xfId="12732" xr:uid="{00000000-0005-0000-0000-000014640000}"/>
    <cellStyle name="요약 36 2 2" xfId="12733" xr:uid="{00000000-0005-0000-0000-000015640000}"/>
    <cellStyle name="요약 36 2 2 2" xfId="12734" xr:uid="{00000000-0005-0000-0000-000016640000}"/>
    <cellStyle name="요약 36 2 2 2 2" xfId="12735" xr:uid="{00000000-0005-0000-0000-000017640000}"/>
    <cellStyle name="요약 36 2 2 2 2 2" xfId="37929" xr:uid="{00000000-0005-0000-0000-000018640000}"/>
    <cellStyle name="요약 36 2 2 2 3" xfId="12736" xr:uid="{00000000-0005-0000-0000-000019640000}"/>
    <cellStyle name="요약 36 2 2 2 3 2" xfId="37930" xr:uid="{00000000-0005-0000-0000-00001A640000}"/>
    <cellStyle name="요약 36 2 2 2 4" xfId="12737" xr:uid="{00000000-0005-0000-0000-00001B640000}"/>
    <cellStyle name="요약 36 2 2 2 4 2" xfId="37931" xr:uid="{00000000-0005-0000-0000-00001C640000}"/>
    <cellStyle name="요약 36 2 2 2 5" xfId="12738" xr:uid="{00000000-0005-0000-0000-00001D640000}"/>
    <cellStyle name="요약 36 2 2 2 5 2" xfId="37932" xr:uid="{00000000-0005-0000-0000-00001E640000}"/>
    <cellStyle name="요약 36 2 2 2 6" xfId="37928" xr:uid="{00000000-0005-0000-0000-00001F640000}"/>
    <cellStyle name="요약 36 2 2 3" xfId="12739" xr:uid="{00000000-0005-0000-0000-000020640000}"/>
    <cellStyle name="요약 36 2 2 3 2" xfId="37933" xr:uid="{00000000-0005-0000-0000-000021640000}"/>
    <cellStyle name="요약 36 2 2 4" xfId="12740" xr:uid="{00000000-0005-0000-0000-000022640000}"/>
    <cellStyle name="요약 36 2 2 4 2" xfId="37934" xr:uid="{00000000-0005-0000-0000-000023640000}"/>
    <cellStyle name="요약 36 2 2 5" xfId="12741" xr:uid="{00000000-0005-0000-0000-000024640000}"/>
    <cellStyle name="요약 36 2 2 5 2" xfId="37935" xr:uid="{00000000-0005-0000-0000-000025640000}"/>
    <cellStyle name="요약 36 2 2 6" xfId="12742" xr:uid="{00000000-0005-0000-0000-000026640000}"/>
    <cellStyle name="요약 36 2 2 6 2" xfId="37936" xr:uid="{00000000-0005-0000-0000-000027640000}"/>
    <cellStyle name="요약 36 2 2 7" xfId="37927" xr:uid="{00000000-0005-0000-0000-000028640000}"/>
    <cellStyle name="요약 36 2 3" xfId="12743" xr:uid="{00000000-0005-0000-0000-000029640000}"/>
    <cellStyle name="요약 36 2 3 2" xfId="12744" xr:uid="{00000000-0005-0000-0000-00002A640000}"/>
    <cellStyle name="요약 36 2 3 2 2" xfId="37938" xr:uid="{00000000-0005-0000-0000-00002B640000}"/>
    <cellStyle name="요약 36 2 3 3" xfId="12745" xr:uid="{00000000-0005-0000-0000-00002C640000}"/>
    <cellStyle name="요약 36 2 3 3 2" xfId="37939" xr:uid="{00000000-0005-0000-0000-00002D640000}"/>
    <cellStyle name="요약 36 2 3 4" xfId="12746" xr:uid="{00000000-0005-0000-0000-00002E640000}"/>
    <cellStyle name="요약 36 2 3 4 2" xfId="37940" xr:uid="{00000000-0005-0000-0000-00002F640000}"/>
    <cellStyle name="요약 36 2 3 5" xfId="12747" xr:uid="{00000000-0005-0000-0000-000030640000}"/>
    <cellStyle name="요약 36 2 3 5 2" xfId="37941" xr:uid="{00000000-0005-0000-0000-000031640000}"/>
    <cellStyle name="요약 36 2 3 6" xfId="37937" xr:uid="{00000000-0005-0000-0000-000032640000}"/>
    <cellStyle name="요약 36 2 4" xfId="12748" xr:uid="{00000000-0005-0000-0000-000033640000}"/>
    <cellStyle name="요약 36 2 4 2" xfId="12749" xr:uid="{00000000-0005-0000-0000-000034640000}"/>
    <cellStyle name="요약 36 2 4 2 2" xfId="37943" xr:uid="{00000000-0005-0000-0000-000035640000}"/>
    <cellStyle name="요약 36 2 4 3" xfId="37942" xr:uid="{00000000-0005-0000-0000-000036640000}"/>
    <cellStyle name="요약 36 2 5" xfId="12750" xr:uid="{00000000-0005-0000-0000-000037640000}"/>
    <cellStyle name="요약 36 2 5 2" xfId="12751" xr:uid="{00000000-0005-0000-0000-000038640000}"/>
    <cellStyle name="요약 36 2 5 2 2" xfId="37945" xr:uid="{00000000-0005-0000-0000-000039640000}"/>
    <cellStyle name="요약 36 2 5 3" xfId="37944" xr:uid="{00000000-0005-0000-0000-00003A640000}"/>
    <cellStyle name="요약 36 2 6" xfId="12752" xr:uid="{00000000-0005-0000-0000-00003B640000}"/>
    <cellStyle name="요약 36 2 6 2" xfId="12753" xr:uid="{00000000-0005-0000-0000-00003C640000}"/>
    <cellStyle name="요약 36 2 6 2 2" xfId="37947" xr:uid="{00000000-0005-0000-0000-00003D640000}"/>
    <cellStyle name="요약 36 2 6 3" xfId="37946" xr:uid="{00000000-0005-0000-0000-00003E640000}"/>
    <cellStyle name="요약 36 2 7" xfId="12754" xr:uid="{00000000-0005-0000-0000-00003F640000}"/>
    <cellStyle name="요약 36 2 7 2" xfId="37948" xr:uid="{00000000-0005-0000-0000-000040640000}"/>
    <cellStyle name="요약 36 2 8" xfId="37926" xr:uid="{00000000-0005-0000-0000-000041640000}"/>
    <cellStyle name="요약 36 3" xfId="12755" xr:uid="{00000000-0005-0000-0000-000042640000}"/>
    <cellStyle name="요약 36 3 2" xfId="12756" xr:uid="{00000000-0005-0000-0000-000043640000}"/>
    <cellStyle name="요약 36 3 2 2" xfId="12757" xr:uid="{00000000-0005-0000-0000-000044640000}"/>
    <cellStyle name="요약 36 3 2 2 2" xfId="12758" xr:uid="{00000000-0005-0000-0000-000045640000}"/>
    <cellStyle name="요약 36 3 2 2 2 2" xfId="37952" xr:uid="{00000000-0005-0000-0000-000046640000}"/>
    <cellStyle name="요약 36 3 2 2 3" xfId="12759" xr:uid="{00000000-0005-0000-0000-000047640000}"/>
    <cellStyle name="요약 36 3 2 2 3 2" xfId="37953" xr:uid="{00000000-0005-0000-0000-000048640000}"/>
    <cellStyle name="요약 36 3 2 2 4" xfId="12760" xr:uid="{00000000-0005-0000-0000-000049640000}"/>
    <cellStyle name="요약 36 3 2 2 4 2" xfId="37954" xr:uid="{00000000-0005-0000-0000-00004A640000}"/>
    <cellStyle name="요약 36 3 2 2 5" xfId="12761" xr:uid="{00000000-0005-0000-0000-00004B640000}"/>
    <cellStyle name="요약 36 3 2 2 5 2" xfId="37955" xr:uid="{00000000-0005-0000-0000-00004C640000}"/>
    <cellStyle name="요약 36 3 2 2 6" xfId="37951" xr:uid="{00000000-0005-0000-0000-00004D640000}"/>
    <cellStyle name="요약 36 3 2 3" xfId="12762" xr:uid="{00000000-0005-0000-0000-00004E640000}"/>
    <cellStyle name="요약 36 3 2 3 2" xfId="37956" xr:uid="{00000000-0005-0000-0000-00004F640000}"/>
    <cellStyle name="요약 36 3 2 4" xfId="12763" xr:uid="{00000000-0005-0000-0000-000050640000}"/>
    <cellStyle name="요약 36 3 2 4 2" xfId="37957" xr:uid="{00000000-0005-0000-0000-000051640000}"/>
    <cellStyle name="요약 36 3 2 5" xfId="12764" xr:uid="{00000000-0005-0000-0000-000052640000}"/>
    <cellStyle name="요약 36 3 2 5 2" xfId="37958" xr:uid="{00000000-0005-0000-0000-000053640000}"/>
    <cellStyle name="요약 36 3 2 6" xfId="12765" xr:uid="{00000000-0005-0000-0000-000054640000}"/>
    <cellStyle name="요약 36 3 2 6 2" xfId="37959" xr:uid="{00000000-0005-0000-0000-000055640000}"/>
    <cellStyle name="요약 36 3 2 7" xfId="37950" xr:uid="{00000000-0005-0000-0000-000056640000}"/>
    <cellStyle name="요약 36 3 3" xfId="12766" xr:uid="{00000000-0005-0000-0000-000057640000}"/>
    <cellStyle name="요약 36 3 3 2" xfId="12767" xr:uid="{00000000-0005-0000-0000-000058640000}"/>
    <cellStyle name="요약 36 3 3 2 2" xfId="37961" xr:uid="{00000000-0005-0000-0000-000059640000}"/>
    <cellStyle name="요약 36 3 3 3" xfId="12768" xr:uid="{00000000-0005-0000-0000-00005A640000}"/>
    <cellStyle name="요약 36 3 3 3 2" xfId="37962" xr:uid="{00000000-0005-0000-0000-00005B640000}"/>
    <cellStyle name="요약 36 3 3 4" xfId="12769" xr:uid="{00000000-0005-0000-0000-00005C640000}"/>
    <cellStyle name="요약 36 3 3 4 2" xfId="37963" xr:uid="{00000000-0005-0000-0000-00005D640000}"/>
    <cellStyle name="요약 36 3 3 5" xfId="12770" xr:uid="{00000000-0005-0000-0000-00005E640000}"/>
    <cellStyle name="요약 36 3 3 5 2" xfId="37964" xr:uid="{00000000-0005-0000-0000-00005F640000}"/>
    <cellStyle name="요약 36 3 3 6" xfId="37960" xr:uid="{00000000-0005-0000-0000-000060640000}"/>
    <cellStyle name="요약 36 3 4" xfId="12771" xr:uid="{00000000-0005-0000-0000-000061640000}"/>
    <cellStyle name="요약 36 3 4 2" xfId="12772" xr:uid="{00000000-0005-0000-0000-000062640000}"/>
    <cellStyle name="요약 36 3 4 2 2" xfId="37966" xr:uid="{00000000-0005-0000-0000-000063640000}"/>
    <cellStyle name="요약 36 3 4 3" xfId="37965" xr:uid="{00000000-0005-0000-0000-000064640000}"/>
    <cellStyle name="요약 36 3 5" xfId="12773" xr:uid="{00000000-0005-0000-0000-000065640000}"/>
    <cellStyle name="요약 36 3 5 2" xfId="12774" xr:uid="{00000000-0005-0000-0000-000066640000}"/>
    <cellStyle name="요약 36 3 5 2 2" xfId="37968" xr:uid="{00000000-0005-0000-0000-000067640000}"/>
    <cellStyle name="요약 36 3 5 3" xfId="37967" xr:uid="{00000000-0005-0000-0000-000068640000}"/>
    <cellStyle name="요약 36 3 6" xfId="12775" xr:uid="{00000000-0005-0000-0000-000069640000}"/>
    <cellStyle name="요약 36 3 6 2" xfId="12776" xr:uid="{00000000-0005-0000-0000-00006A640000}"/>
    <cellStyle name="요약 36 3 6 2 2" xfId="37970" xr:uid="{00000000-0005-0000-0000-00006B640000}"/>
    <cellStyle name="요약 36 3 6 3" xfId="37969" xr:uid="{00000000-0005-0000-0000-00006C640000}"/>
    <cellStyle name="요약 36 3 7" xfId="12777" xr:uid="{00000000-0005-0000-0000-00006D640000}"/>
    <cellStyle name="요약 36 3 7 2" xfId="37971" xr:uid="{00000000-0005-0000-0000-00006E640000}"/>
    <cellStyle name="요약 36 3 8" xfId="37949" xr:uid="{00000000-0005-0000-0000-00006F640000}"/>
    <cellStyle name="요약 36 4" xfId="12778" xr:uid="{00000000-0005-0000-0000-000070640000}"/>
    <cellStyle name="요약 36 4 2" xfId="12779" xr:uid="{00000000-0005-0000-0000-000071640000}"/>
    <cellStyle name="요약 36 4 2 2" xfId="12780" xr:uid="{00000000-0005-0000-0000-000072640000}"/>
    <cellStyle name="요약 36 4 2 2 2" xfId="37974" xr:uid="{00000000-0005-0000-0000-000073640000}"/>
    <cellStyle name="요약 36 4 2 3" xfId="12781" xr:uid="{00000000-0005-0000-0000-000074640000}"/>
    <cellStyle name="요약 36 4 2 3 2" xfId="37975" xr:uid="{00000000-0005-0000-0000-000075640000}"/>
    <cellStyle name="요약 36 4 2 4" xfId="12782" xr:uid="{00000000-0005-0000-0000-000076640000}"/>
    <cellStyle name="요약 36 4 2 4 2" xfId="37976" xr:uid="{00000000-0005-0000-0000-000077640000}"/>
    <cellStyle name="요약 36 4 2 5" xfId="12783" xr:uid="{00000000-0005-0000-0000-000078640000}"/>
    <cellStyle name="요약 36 4 2 5 2" xfId="37977" xr:uid="{00000000-0005-0000-0000-000079640000}"/>
    <cellStyle name="요약 36 4 2 6" xfId="37973" xr:uid="{00000000-0005-0000-0000-00007A640000}"/>
    <cellStyle name="요약 36 4 3" xfId="12784" xr:uid="{00000000-0005-0000-0000-00007B640000}"/>
    <cellStyle name="요약 36 4 3 2" xfId="37978" xr:uid="{00000000-0005-0000-0000-00007C640000}"/>
    <cellStyle name="요약 36 4 4" xfId="12785" xr:uid="{00000000-0005-0000-0000-00007D640000}"/>
    <cellStyle name="요약 36 4 4 2" xfId="37979" xr:uid="{00000000-0005-0000-0000-00007E640000}"/>
    <cellStyle name="요약 36 4 5" xfId="12786" xr:uid="{00000000-0005-0000-0000-00007F640000}"/>
    <cellStyle name="요약 36 4 5 2" xfId="37980" xr:uid="{00000000-0005-0000-0000-000080640000}"/>
    <cellStyle name="요약 36 4 6" xfId="12787" xr:uid="{00000000-0005-0000-0000-000081640000}"/>
    <cellStyle name="요약 36 4 6 2" xfId="37981" xr:uid="{00000000-0005-0000-0000-000082640000}"/>
    <cellStyle name="요약 36 4 7" xfId="37972" xr:uid="{00000000-0005-0000-0000-000083640000}"/>
    <cellStyle name="요약 36 5" xfId="12788" xr:uid="{00000000-0005-0000-0000-000084640000}"/>
    <cellStyle name="요약 36 5 2" xfId="12789" xr:uid="{00000000-0005-0000-0000-000085640000}"/>
    <cellStyle name="요약 36 5 2 2" xfId="12790" xr:uid="{00000000-0005-0000-0000-000086640000}"/>
    <cellStyle name="요약 36 5 2 2 2" xfId="37984" xr:uid="{00000000-0005-0000-0000-000087640000}"/>
    <cellStyle name="요약 36 5 2 3" xfId="12791" xr:uid="{00000000-0005-0000-0000-000088640000}"/>
    <cellStyle name="요약 36 5 2 3 2" xfId="37985" xr:uid="{00000000-0005-0000-0000-000089640000}"/>
    <cellStyle name="요약 36 5 2 4" xfId="12792" xr:uid="{00000000-0005-0000-0000-00008A640000}"/>
    <cellStyle name="요약 36 5 2 4 2" xfId="37986" xr:uid="{00000000-0005-0000-0000-00008B640000}"/>
    <cellStyle name="요약 36 5 2 5" xfId="12793" xr:uid="{00000000-0005-0000-0000-00008C640000}"/>
    <cellStyle name="요약 36 5 2 5 2" xfId="37987" xr:uid="{00000000-0005-0000-0000-00008D640000}"/>
    <cellStyle name="요약 36 5 2 6" xfId="37983" xr:uid="{00000000-0005-0000-0000-00008E640000}"/>
    <cellStyle name="요약 36 5 3" xfId="12794" xr:uid="{00000000-0005-0000-0000-00008F640000}"/>
    <cellStyle name="요약 36 5 3 2" xfId="37988" xr:uid="{00000000-0005-0000-0000-000090640000}"/>
    <cellStyle name="요약 36 5 4" xfId="12795" xr:uid="{00000000-0005-0000-0000-000091640000}"/>
    <cellStyle name="요약 36 5 4 2" xfId="37989" xr:uid="{00000000-0005-0000-0000-000092640000}"/>
    <cellStyle name="요약 36 5 5" xfId="12796" xr:uid="{00000000-0005-0000-0000-000093640000}"/>
    <cellStyle name="요약 36 5 5 2" xfId="37990" xr:uid="{00000000-0005-0000-0000-000094640000}"/>
    <cellStyle name="요약 36 5 6" xfId="12797" xr:uid="{00000000-0005-0000-0000-000095640000}"/>
    <cellStyle name="요약 36 5 6 2" xfId="37991" xr:uid="{00000000-0005-0000-0000-000096640000}"/>
    <cellStyle name="요약 36 5 7" xfId="37982" xr:uid="{00000000-0005-0000-0000-000097640000}"/>
    <cellStyle name="요약 36 6" xfId="12798" xr:uid="{00000000-0005-0000-0000-000098640000}"/>
    <cellStyle name="요약 36 6 2" xfId="12799" xr:uid="{00000000-0005-0000-0000-000099640000}"/>
    <cellStyle name="요약 36 6 2 2" xfId="12800" xr:uid="{00000000-0005-0000-0000-00009A640000}"/>
    <cellStyle name="요약 36 6 2 2 2" xfId="37994" xr:uid="{00000000-0005-0000-0000-00009B640000}"/>
    <cellStyle name="요약 36 6 2 3" xfId="12801" xr:uid="{00000000-0005-0000-0000-00009C640000}"/>
    <cellStyle name="요약 36 6 2 3 2" xfId="37995" xr:uid="{00000000-0005-0000-0000-00009D640000}"/>
    <cellStyle name="요약 36 6 2 4" xfId="12802" xr:uid="{00000000-0005-0000-0000-00009E640000}"/>
    <cellStyle name="요약 36 6 2 4 2" xfId="37996" xr:uid="{00000000-0005-0000-0000-00009F640000}"/>
    <cellStyle name="요약 36 6 2 5" xfId="12803" xr:uid="{00000000-0005-0000-0000-0000A0640000}"/>
    <cellStyle name="요약 36 6 2 5 2" xfId="37997" xr:uid="{00000000-0005-0000-0000-0000A1640000}"/>
    <cellStyle name="요약 36 6 2 6" xfId="37993" xr:uid="{00000000-0005-0000-0000-0000A2640000}"/>
    <cellStyle name="요약 36 6 3" xfId="12804" xr:uid="{00000000-0005-0000-0000-0000A3640000}"/>
    <cellStyle name="요약 36 6 3 2" xfId="37998" xr:uid="{00000000-0005-0000-0000-0000A4640000}"/>
    <cellStyle name="요약 36 6 4" xfId="12805" xr:uid="{00000000-0005-0000-0000-0000A5640000}"/>
    <cellStyle name="요약 36 6 4 2" xfId="37999" xr:uid="{00000000-0005-0000-0000-0000A6640000}"/>
    <cellStyle name="요약 36 6 5" xfId="12806" xr:uid="{00000000-0005-0000-0000-0000A7640000}"/>
    <cellStyle name="요약 36 6 5 2" xfId="38000" xr:uid="{00000000-0005-0000-0000-0000A8640000}"/>
    <cellStyle name="요약 36 6 6" xfId="12807" xr:uid="{00000000-0005-0000-0000-0000A9640000}"/>
    <cellStyle name="요약 36 6 6 2" xfId="38001" xr:uid="{00000000-0005-0000-0000-0000AA640000}"/>
    <cellStyle name="요약 36 6 7" xfId="37992" xr:uid="{00000000-0005-0000-0000-0000AB640000}"/>
    <cellStyle name="요약 36 7" xfId="12808" xr:uid="{00000000-0005-0000-0000-0000AC640000}"/>
    <cellStyle name="요약 36 7 2" xfId="12809" xr:uid="{00000000-0005-0000-0000-0000AD640000}"/>
    <cellStyle name="요약 36 7 2 2" xfId="12810" xr:uid="{00000000-0005-0000-0000-0000AE640000}"/>
    <cellStyle name="요약 36 7 2 2 2" xfId="38004" xr:uid="{00000000-0005-0000-0000-0000AF640000}"/>
    <cellStyle name="요약 36 7 2 3" xfId="12811" xr:uid="{00000000-0005-0000-0000-0000B0640000}"/>
    <cellStyle name="요약 36 7 2 3 2" xfId="38005" xr:uid="{00000000-0005-0000-0000-0000B1640000}"/>
    <cellStyle name="요약 36 7 2 4" xfId="12812" xr:uid="{00000000-0005-0000-0000-0000B2640000}"/>
    <cellStyle name="요약 36 7 2 4 2" xfId="38006" xr:uid="{00000000-0005-0000-0000-0000B3640000}"/>
    <cellStyle name="요약 36 7 2 5" xfId="12813" xr:uid="{00000000-0005-0000-0000-0000B4640000}"/>
    <cellStyle name="요약 36 7 2 5 2" xfId="38007" xr:uid="{00000000-0005-0000-0000-0000B5640000}"/>
    <cellStyle name="요약 36 7 2 6" xfId="38003" xr:uid="{00000000-0005-0000-0000-0000B6640000}"/>
    <cellStyle name="요약 36 7 3" xfId="12814" xr:uid="{00000000-0005-0000-0000-0000B7640000}"/>
    <cellStyle name="요약 36 7 3 2" xfId="38008" xr:uid="{00000000-0005-0000-0000-0000B8640000}"/>
    <cellStyle name="요약 36 7 4" xfId="12815" xr:uid="{00000000-0005-0000-0000-0000B9640000}"/>
    <cellStyle name="요약 36 7 4 2" xfId="38009" xr:uid="{00000000-0005-0000-0000-0000BA640000}"/>
    <cellStyle name="요약 36 7 5" xfId="12816" xr:uid="{00000000-0005-0000-0000-0000BB640000}"/>
    <cellStyle name="요약 36 7 5 2" xfId="38010" xr:uid="{00000000-0005-0000-0000-0000BC640000}"/>
    <cellStyle name="요약 36 7 6" xfId="12817" xr:uid="{00000000-0005-0000-0000-0000BD640000}"/>
    <cellStyle name="요약 36 7 6 2" xfId="38011" xr:uid="{00000000-0005-0000-0000-0000BE640000}"/>
    <cellStyle name="요약 36 7 7" xfId="38002" xr:uid="{00000000-0005-0000-0000-0000BF640000}"/>
    <cellStyle name="요약 36 8" xfId="12818" xr:uid="{00000000-0005-0000-0000-0000C0640000}"/>
    <cellStyle name="요약 36 8 2" xfId="12819" xr:uid="{00000000-0005-0000-0000-0000C1640000}"/>
    <cellStyle name="요약 36 8 2 2" xfId="12820" xr:uid="{00000000-0005-0000-0000-0000C2640000}"/>
    <cellStyle name="요약 36 8 2 2 2" xfId="38014" xr:uid="{00000000-0005-0000-0000-0000C3640000}"/>
    <cellStyle name="요약 36 8 2 3" xfId="12821" xr:uid="{00000000-0005-0000-0000-0000C4640000}"/>
    <cellStyle name="요약 36 8 2 3 2" xfId="38015" xr:uid="{00000000-0005-0000-0000-0000C5640000}"/>
    <cellStyle name="요약 36 8 2 4" xfId="12822" xr:uid="{00000000-0005-0000-0000-0000C6640000}"/>
    <cellStyle name="요약 36 8 2 4 2" xfId="38016" xr:uid="{00000000-0005-0000-0000-0000C7640000}"/>
    <cellStyle name="요약 36 8 2 5" xfId="12823" xr:uid="{00000000-0005-0000-0000-0000C8640000}"/>
    <cellStyle name="요약 36 8 2 5 2" xfId="38017" xr:uid="{00000000-0005-0000-0000-0000C9640000}"/>
    <cellStyle name="요약 36 8 2 6" xfId="38013" xr:uid="{00000000-0005-0000-0000-0000CA640000}"/>
    <cellStyle name="요약 36 8 3" xfId="12824" xr:uid="{00000000-0005-0000-0000-0000CB640000}"/>
    <cellStyle name="요약 36 8 3 2" xfId="38018" xr:uid="{00000000-0005-0000-0000-0000CC640000}"/>
    <cellStyle name="요약 36 8 4" xfId="12825" xr:uid="{00000000-0005-0000-0000-0000CD640000}"/>
    <cellStyle name="요약 36 8 4 2" xfId="38019" xr:uid="{00000000-0005-0000-0000-0000CE640000}"/>
    <cellStyle name="요약 36 8 5" xfId="12826" xr:uid="{00000000-0005-0000-0000-0000CF640000}"/>
    <cellStyle name="요약 36 8 5 2" xfId="38020" xr:uid="{00000000-0005-0000-0000-0000D0640000}"/>
    <cellStyle name="요약 36 8 6" xfId="12827" xr:uid="{00000000-0005-0000-0000-0000D1640000}"/>
    <cellStyle name="요약 36 8 6 2" xfId="38021" xr:uid="{00000000-0005-0000-0000-0000D2640000}"/>
    <cellStyle name="요약 36 8 7" xfId="38012" xr:uid="{00000000-0005-0000-0000-0000D3640000}"/>
    <cellStyle name="요약 36 9" xfId="12828" xr:uid="{00000000-0005-0000-0000-0000D4640000}"/>
    <cellStyle name="요약 36 9 2" xfId="12829" xr:uid="{00000000-0005-0000-0000-0000D5640000}"/>
    <cellStyle name="요약 36 9 2 2" xfId="38023" xr:uid="{00000000-0005-0000-0000-0000D6640000}"/>
    <cellStyle name="요약 36 9 3" xfId="12830" xr:uid="{00000000-0005-0000-0000-0000D7640000}"/>
    <cellStyle name="요약 36 9 3 2" xfId="38024" xr:uid="{00000000-0005-0000-0000-0000D8640000}"/>
    <cellStyle name="요약 36 9 4" xfId="12831" xr:uid="{00000000-0005-0000-0000-0000D9640000}"/>
    <cellStyle name="요약 36 9 4 2" xfId="38025" xr:uid="{00000000-0005-0000-0000-0000DA640000}"/>
    <cellStyle name="요약 36 9 5" xfId="12832" xr:uid="{00000000-0005-0000-0000-0000DB640000}"/>
    <cellStyle name="요약 36 9 5 2" xfId="38026" xr:uid="{00000000-0005-0000-0000-0000DC640000}"/>
    <cellStyle name="요약 36 9 6" xfId="38022" xr:uid="{00000000-0005-0000-0000-0000DD640000}"/>
    <cellStyle name="요약 37" xfId="12833" xr:uid="{00000000-0005-0000-0000-0000DE640000}"/>
    <cellStyle name="요약 37 10" xfId="12834" xr:uid="{00000000-0005-0000-0000-0000DF640000}"/>
    <cellStyle name="요약 37 10 2" xfId="12835" xr:uid="{00000000-0005-0000-0000-0000E0640000}"/>
    <cellStyle name="요약 37 10 2 2" xfId="38029" xr:uid="{00000000-0005-0000-0000-0000E1640000}"/>
    <cellStyle name="요약 37 10 3" xfId="38028" xr:uid="{00000000-0005-0000-0000-0000E2640000}"/>
    <cellStyle name="요약 37 11" xfId="12836" xr:uid="{00000000-0005-0000-0000-0000E3640000}"/>
    <cellStyle name="요약 37 11 2" xfId="12837" xr:uid="{00000000-0005-0000-0000-0000E4640000}"/>
    <cellStyle name="요약 37 11 2 2" xfId="38031" xr:uid="{00000000-0005-0000-0000-0000E5640000}"/>
    <cellStyle name="요약 37 11 3" xfId="38030" xr:uid="{00000000-0005-0000-0000-0000E6640000}"/>
    <cellStyle name="요약 37 12" xfId="12838" xr:uid="{00000000-0005-0000-0000-0000E7640000}"/>
    <cellStyle name="요약 37 12 2" xfId="12839" xr:uid="{00000000-0005-0000-0000-0000E8640000}"/>
    <cellStyle name="요약 37 12 2 2" xfId="38033" xr:uid="{00000000-0005-0000-0000-0000E9640000}"/>
    <cellStyle name="요약 37 12 3" xfId="38032" xr:uid="{00000000-0005-0000-0000-0000EA640000}"/>
    <cellStyle name="요약 37 13" xfId="12840" xr:uid="{00000000-0005-0000-0000-0000EB640000}"/>
    <cellStyle name="요약 37 13 2" xfId="38034" xr:uid="{00000000-0005-0000-0000-0000EC640000}"/>
    <cellStyle name="요약 37 14" xfId="38027" xr:uid="{00000000-0005-0000-0000-0000ED640000}"/>
    <cellStyle name="요약 37 2" xfId="12841" xr:uid="{00000000-0005-0000-0000-0000EE640000}"/>
    <cellStyle name="요약 37 2 2" xfId="12842" xr:uid="{00000000-0005-0000-0000-0000EF640000}"/>
    <cellStyle name="요약 37 2 2 2" xfId="12843" xr:uid="{00000000-0005-0000-0000-0000F0640000}"/>
    <cellStyle name="요약 37 2 2 2 2" xfId="12844" xr:uid="{00000000-0005-0000-0000-0000F1640000}"/>
    <cellStyle name="요약 37 2 2 2 2 2" xfId="38038" xr:uid="{00000000-0005-0000-0000-0000F2640000}"/>
    <cellStyle name="요약 37 2 2 2 3" xfId="12845" xr:uid="{00000000-0005-0000-0000-0000F3640000}"/>
    <cellStyle name="요약 37 2 2 2 3 2" xfId="38039" xr:uid="{00000000-0005-0000-0000-0000F4640000}"/>
    <cellStyle name="요약 37 2 2 2 4" xfId="12846" xr:uid="{00000000-0005-0000-0000-0000F5640000}"/>
    <cellStyle name="요약 37 2 2 2 4 2" xfId="38040" xr:uid="{00000000-0005-0000-0000-0000F6640000}"/>
    <cellStyle name="요약 37 2 2 2 5" xfId="12847" xr:uid="{00000000-0005-0000-0000-0000F7640000}"/>
    <cellStyle name="요약 37 2 2 2 5 2" xfId="38041" xr:uid="{00000000-0005-0000-0000-0000F8640000}"/>
    <cellStyle name="요약 37 2 2 2 6" xfId="38037" xr:uid="{00000000-0005-0000-0000-0000F9640000}"/>
    <cellStyle name="요약 37 2 2 3" xfId="12848" xr:uid="{00000000-0005-0000-0000-0000FA640000}"/>
    <cellStyle name="요약 37 2 2 3 2" xfId="38042" xr:uid="{00000000-0005-0000-0000-0000FB640000}"/>
    <cellStyle name="요약 37 2 2 4" xfId="12849" xr:uid="{00000000-0005-0000-0000-0000FC640000}"/>
    <cellStyle name="요약 37 2 2 4 2" xfId="38043" xr:uid="{00000000-0005-0000-0000-0000FD640000}"/>
    <cellStyle name="요약 37 2 2 5" xfId="12850" xr:uid="{00000000-0005-0000-0000-0000FE640000}"/>
    <cellStyle name="요약 37 2 2 5 2" xfId="38044" xr:uid="{00000000-0005-0000-0000-0000FF640000}"/>
    <cellStyle name="요약 37 2 2 6" xfId="12851" xr:uid="{00000000-0005-0000-0000-000000650000}"/>
    <cellStyle name="요약 37 2 2 6 2" xfId="38045" xr:uid="{00000000-0005-0000-0000-000001650000}"/>
    <cellStyle name="요약 37 2 2 7" xfId="38036" xr:uid="{00000000-0005-0000-0000-000002650000}"/>
    <cellStyle name="요약 37 2 3" xfId="12852" xr:uid="{00000000-0005-0000-0000-000003650000}"/>
    <cellStyle name="요약 37 2 3 2" xfId="12853" xr:uid="{00000000-0005-0000-0000-000004650000}"/>
    <cellStyle name="요약 37 2 3 2 2" xfId="38047" xr:uid="{00000000-0005-0000-0000-000005650000}"/>
    <cellStyle name="요약 37 2 3 3" xfId="12854" xr:uid="{00000000-0005-0000-0000-000006650000}"/>
    <cellStyle name="요약 37 2 3 3 2" xfId="38048" xr:uid="{00000000-0005-0000-0000-000007650000}"/>
    <cellStyle name="요약 37 2 3 4" xfId="12855" xr:uid="{00000000-0005-0000-0000-000008650000}"/>
    <cellStyle name="요약 37 2 3 4 2" xfId="38049" xr:uid="{00000000-0005-0000-0000-000009650000}"/>
    <cellStyle name="요약 37 2 3 5" xfId="12856" xr:uid="{00000000-0005-0000-0000-00000A650000}"/>
    <cellStyle name="요약 37 2 3 5 2" xfId="38050" xr:uid="{00000000-0005-0000-0000-00000B650000}"/>
    <cellStyle name="요약 37 2 3 6" xfId="38046" xr:uid="{00000000-0005-0000-0000-00000C650000}"/>
    <cellStyle name="요약 37 2 4" xfId="12857" xr:uid="{00000000-0005-0000-0000-00000D650000}"/>
    <cellStyle name="요약 37 2 4 2" xfId="12858" xr:uid="{00000000-0005-0000-0000-00000E650000}"/>
    <cellStyle name="요약 37 2 4 2 2" xfId="38052" xr:uid="{00000000-0005-0000-0000-00000F650000}"/>
    <cellStyle name="요약 37 2 4 3" xfId="38051" xr:uid="{00000000-0005-0000-0000-000010650000}"/>
    <cellStyle name="요약 37 2 5" xfId="12859" xr:uid="{00000000-0005-0000-0000-000011650000}"/>
    <cellStyle name="요약 37 2 5 2" xfId="12860" xr:uid="{00000000-0005-0000-0000-000012650000}"/>
    <cellStyle name="요약 37 2 5 2 2" xfId="38054" xr:uid="{00000000-0005-0000-0000-000013650000}"/>
    <cellStyle name="요약 37 2 5 3" xfId="38053" xr:uid="{00000000-0005-0000-0000-000014650000}"/>
    <cellStyle name="요약 37 2 6" xfId="12861" xr:uid="{00000000-0005-0000-0000-000015650000}"/>
    <cellStyle name="요약 37 2 6 2" xfId="12862" xr:uid="{00000000-0005-0000-0000-000016650000}"/>
    <cellStyle name="요약 37 2 6 2 2" xfId="38056" xr:uid="{00000000-0005-0000-0000-000017650000}"/>
    <cellStyle name="요약 37 2 6 3" xfId="38055" xr:uid="{00000000-0005-0000-0000-000018650000}"/>
    <cellStyle name="요약 37 2 7" xfId="12863" xr:uid="{00000000-0005-0000-0000-000019650000}"/>
    <cellStyle name="요약 37 2 7 2" xfId="38057" xr:uid="{00000000-0005-0000-0000-00001A650000}"/>
    <cellStyle name="요약 37 2 8" xfId="38035" xr:uid="{00000000-0005-0000-0000-00001B650000}"/>
    <cellStyle name="요약 37 3" xfId="12864" xr:uid="{00000000-0005-0000-0000-00001C650000}"/>
    <cellStyle name="요약 37 3 2" xfId="12865" xr:uid="{00000000-0005-0000-0000-00001D650000}"/>
    <cellStyle name="요약 37 3 2 2" xfId="12866" xr:uid="{00000000-0005-0000-0000-00001E650000}"/>
    <cellStyle name="요약 37 3 2 2 2" xfId="12867" xr:uid="{00000000-0005-0000-0000-00001F650000}"/>
    <cellStyle name="요약 37 3 2 2 2 2" xfId="38061" xr:uid="{00000000-0005-0000-0000-000020650000}"/>
    <cellStyle name="요약 37 3 2 2 3" xfId="12868" xr:uid="{00000000-0005-0000-0000-000021650000}"/>
    <cellStyle name="요약 37 3 2 2 3 2" xfId="38062" xr:uid="{00000000-0005-0000-0000-000022650000}"/>
    <cellStyle name="요약 37 3 2 2 4" xfId="12869" xr:uid="{00000000-0005-0000-0000-000023650000}"/>
    <cellStyle name="요약 37 3 2 2 4 2" xfId="38063" xr:uid="{00000000-0005-0000-0000-000024650000}"/>
    <cellStyle name="요약 37 3 2 2 5" xfId="12870" xr:uid="{00000000-0005-0000-0000-000025650000}"/>
    <cellStyle name="요약 37 3 2 2 5 2" xfId="38064" xr:uid="{00000000-0005-0000-0000-000026650000}"/>
    <cellStyle name="요약 37 3 2 2 6" xfId="38060" xr:uid="{00000000-0005-0000-0000-000027650000}"/>
    <cellStyle name="요약 37 3 2 3" xfId="12871" xr:uid="{00000000-0005-0000-0000-000028650000}"/>
    <cellStyle name="요약 37 3 2 3 2" xfId="38065" xr:uid="{00000000-0005-0000-0000-000029650000}"/>
    <cellStyle name="요약 37 3 2 4" xfId="12872" xr:uid="{00000000-0005-0000-0000-00002A650000}"/>
    <cellStyle name="요약 37 3 2 4 2" xfId="38066" xr:uid="{00000000-0005-0000-0000-00002B650000}"/>
    <cellStyle name="요약 37 3 2 5" xfId="12873" xr:uid="{00000000-0005-0000-0000-00002C650000}"/>
    <cellStyle name="요약 37 3 2 5 2" xfId="38067" xr:uid="{00000000-0005-0000-0000-00002D650000}"/>
    <cellStyle name="요약 37 3 2 6" xfId="12874" xr:uid="{00000000-0005-0000-0000-00002E650000}"/>
    <cellStyle name="요약 37 3 2 6 2" xfId="38068" xr:uid="{00000000-0005-0000-0000-00002F650000}"/>
    <cellStyle name="요약 37 3 2 7" xfId="38059" xr:uid="{00000000-0005-0000-0000-000030650000}"/>
    <cellStyle name="요약 37 3 3" xfId="12875" xr:uid="{00000000-0005-0000-0000-000031650000}"/>
    <cellStyle name="요약 37 3 3 2" xfId="12876" xr:uid="{00000000-0005-0000-0000-000032650000}"/>
    <cellStyle name="요약 37 3 3 2 2" xfId="38070" xr:uid="{00000000-0005-0000-0000-000033650000}"/>
    <cellStyle name="요약 37 3 3 3" xfId="12877" xr:uid="{00000000-0005-0000-0000-000034650000}"/>
    <cellStyle name="요약 37 3 3 3 2" xfId="38071" xr:uid="{00000000-0005-0000-0000-000035650000}"/>
    <cellStyle name="요약 37 3 3 4" xfId="12878" xr:uid="{00000000-0005-0000-0000-000036650000}"/>
    <cellStyle name="요약 37 3 3 4 2" xfId="38072" xr:uid="{00000000-0005-0000-0000-000037650000}"/>
    <cellStyle name="요약 37 3 3 5" xfId="12879" xr:uid="{00000000-0005-0000-0000-000038650000}"/>
    <cellStyle name="요약 37 3 3 5 2" xfId="38073" xr:uid="{00000000-0005-0000-0000-000039650000}"/>
    <cellStyle name="요약 37 3 3 6" xfId="38069" xr:uid="{00000000-0005-0000-0000-00003A650000}"/>
    <cellStyle name="요약 37 3 4" xfId="12880" xr:uid="{00000000-0005-0000-0000-00003B650000}"/>
    <cellStyle name="요약 37 3 4 2" xfId="12881" xr:uid="{00000000-0005-0000-0000-00003C650000}"/>
    <cellStyle name="요약 37 3 4 2 2" xfId="38075" xr:uid="{00000000-0005-0000-0000-00003D650000}"/>
    <cellStyle name="요약 37 3 4 3" xfId="38074" xr:uid="{00000000-0005-0000-0000-00003E650000}"/>
    <cellStyle name="요약 37 3 5" xfId="12882" xr:uid="{00000000-0005-0000-0000-00003F650000}"/>
    <cellStyle name="요약 37 3 5 2" xfId="12883" xr:uid="{00000000-0005-0000-0000-000040650000}"/>
    <cellStyle name="요약 37 3 5 2 2" xfId="38077" xr:uid="{00000000-0005-0000-0000-000041650000}"/>
    <cellStyle name="요약 37 3 5 3" xfId="38076" xr:uid="{00000000-0005-0000-0000-000042650000}"/>
    <cellStyle name="요약 37 3 6" xfId="12884" xr:uid="{00000000-0005-0000-0000-000043650000}"/>
    <cellStyle name="요약 37 3 6 2" xfId="12885" xr:uid="{00000000-0005-0000-0000-000044650000}"/>
    <cellStyle name="요약 37 3 6 2 2" xfId="38079" xr:uid="{00000000-0005-0000-0000-000045650000}"/>
    <cellStyle name="요약 37 3 6 3" xfId="38078" xr:uid="{00000000-0005-0000-0000-000046650000}"/>
    <cellStyle name="요약 37 3 7" xfId="12886" xr:uid="{00000000-0005-0000-0000-000047650000}"/>
    <cellStyle name="요약 37 3 7 2" xfId="38080" xr:uid="{00000000-0005-0000-0000-000048650000}"/>
    <cellStyle name="요약 37 3 8" xfId="38058" xr:uid="{00000000-0005-0000-0000-000049650000}"/>
    <cellStyle name="요약 37 4" xfId="12887" xr:uid="{00000000-0005-0000-0000-00004A650000}"/>
    <cellStyle name="요약 37 4 2" xfId="12888" xr:uid="{00000000-0005-0000-0000-00004B650000}"/>
    <cellStyle name="요약 37 4 2 2" xfId="12889" xr:uid="{00000000-0005-0000-0000-00004C650000}"/>
    <cellStyle name="요약 37 4 2 2 2" xfId="38083" xr:uid="{00000000-0005-0000-0000-00004D650000}"/>
    <cellStyle name="요약 37 4 2 3" xfId="12890" xr:uid="{00000000-0005-0000-0000-00004E650000}"/>
    <cellStyle name="요약 37 4 2 3 2" xfId="38084" xr:uid="{00000000-0005-0000-0000-00004F650000}"/>
    <cellStyle name="요약 37 4 2 4" xfId="12891" xr:uid="{00000000-0005-0000-0000-000050650000}"/>
    <cellStyle name="요약 37 4 2 4 2" xfId="38085" xr:uid="{00000000-0005-0000-0000-000051650000}"/>
    <cellStyle name="요약 37 4 2 5" xfId="12892" xr:uid="{00000000-0005-0000-0000-000052650000}"/>
    <cellStyle name="요약 37 4 2 5 2" xfId="38086" xr:uid="{00000000-0005-0000-0000-000053650000}"/>
    <cellStyle name="요약 37 4 2 6" xfId="38082" xr:uid="{00000000-0005-0000-0000-000054650000}"/>
    <cellStyle name="요약 37 4 3" xfId="12893" xr:uid="{00000000-0005-0000-0000-000055650000}"/>
    <cellStyle name="요약 37 4 3 2" xfId="38087" xr:uid="{00000000-0005-0000-0000-000056650000}"/>
    <cellStyle name="요약 37 4 4" xfId="12894" xr:uid="{00000000-0005-0000-0000-000057650000}"/>
    <cellStyle name="요약 37 4 4 2" xfId="38088" xr:uid="{00000000-0005-0000-0000-000058650000}"/>
    <cellStyle name="요약 37 4 5" xfId="12895" xr:uid="{00000000-0005-0000-0000-000059650000}"/>
    <cellStyle name="요약 37 4 5 2" xfId="38089" xr:uid="{00000000-0005-0000-0000-00005A650000}"/>
    <cellStyle name="요약 37 4 6" xfId="12896" xr:uid="{00000000-0005-0000-0000-00005B650000}"/>
    <cellStyle name="요약 37 4 6 2" xfId="38090" xr:uid="{00000000-0005-0000-0000-00005C650000}"/>
    <cellStyle name="요약 37 4 7" xfId="38081" xr:uid="{00000000-0005-0000-0000-00005D650000}"/>
    <cellStyle name="요약 37 5" xfId="12897" xr:uid="{00000000-0005-0000-0000-00005E650000}"/>
    <cellStyle name="요약 37 5 2" xfId="12898" xr:uid="{00000000-0005-0000-0000-00005F650000}"/>
    <cellStyle name="요약 37 5 2 2" xfId="12899" xr:uid="{00000000-0005-0000-0000-000060650000}"/>
    <cellStyle name="요약 37 5 2 2 2" xfId="38093" xr:uid="{00000000-0005-0000-0000-000061650000}"/>
    <cellStyle name="요약 37 5 2 3" xfId="12900" xr:uid="{00000000-0005-0000-0000-000062650000}"/>
    <cellStyle name="요약 37 5 2 3 2" xfId="38094" xr:uid="{00000000-0005-0000-0000-000063650000}"/>
    <cellStyle name="요약 37 5 2 4" xfId="12901" xr:uid="{00000000-0005-0000-0000-000064650000}"/>
    <cellStyle name="요약 37 5 2 4 2" xfId="38095" xr:uid="{00000000-0005-0000-0000-000065650000}"/>
    <cellStyle name="요약 37 5 2 5" xfId="12902" xr:uid="{00000000-0005-0000-0000-000066650000}"/>
    <cellStyle name="요약 37 5 2 5 2" xfId="38096" xr:uid="{00000000-0005-0000-0000-000067650000}"/>
    <cellStyle name="요약 37 5 2 6" xfId="38092" xr:uid="{00000000-0005-0000-0000-000068650000}"/>
    <cellStyle name="요약 37 5 3" xfId="12903" xr:uid="{00000000-0005-0000-0000-000069650000}"/>
    <cellStyle name="요약 37 5 3 2" xfId="38097" xr:uid="{00000000-0005-0000-0000-00006A650000}"/>
    <cellStyle name="요약 37 5 4" xfId="12904" xr:uid="{00000000-0005-0000-0000-00006B650000}"/>
    <cellStyle name="요약 37 5 4 2" xfId="38098" xr:uid="{00000000-0005-0000-0000-00006C650000}"/>
    <cellStyle name="요약 37 5 5" xfId="12905" xr:uid="{00000000-0005-0000-0000-00006D650000}"/>
    <cellStyle name="요약 37 5 5 2" xfId="38099" xr:uid="{00000000-0005-0000-0000-00006E650000}"/>
    <cellStyle name="요약 37 5 6" xfId="12906" xr:uid="{00000000-0005-0000-0000-00006F650000}"/>
    <cellStyle name="요약 37 5 6 2" xfId="38100" xr:uid="{00000000-0005-0000-0000-000070650000}"/>
    <cellStyle name="요약 37 5 7" xfId="38091" xr:uid="{00000000-0005-0000-0000-000071650000}"/>
    <cellStyle name="요약 37 6" xfId="12907" xr:uid="{00000000-0005-0000-0000-000072650000}"/>
    <cellStyle name="요약 37 6 2" xfId="12908" xr:uid="{00000000-0005-0000-0000-000073650000}"/>
    <cellStyle name="요약 37 6 2 2" xfId="12909" xr:uid="{00000000-0005-0000-0000-000074650000}"/>
    <cellStyle name="요약 37 6 2 2 2" xfId="38103" xr:uid="{00000000-0005-0000-0000-000075650000}"/>
    <cellStyle name="요약 37 6 2 3" xfId="12910" xr:uid="{00000000-0005-0000-0000-000076650000}"/>
    <cellStyle name="요약 37 6 2 3 2" xfId="38104" xr:uid="{00000000-0005-0000-0000-000077650000}"/>
    <cellStyle name="요약 37 6 2 4" xfId="12911" xr:uid="{00000000-0005-0000-0000-000078650000}"/>
    <cellStyle name="요약 37 6 2 4 2" xfId="38105" xr:uid="{00000000-0005-0000-0000-000079650000}"/>
    <cellStyle name="요약 37 6 2 5" xfId="12912" xr:uid="{00000000-0005-0000-0000-00007A650000}"/>
    <cellStyle name="요약 37 6 2 5 2" xfId="38106" xr:uid="{00000000-0005-0000-0000-00007B650000}"/>
    <cellStyle name="요약 37 6 2 6" xfId="38102" xr:uid="{00000000-0005-0000-0000-00007C650000}"/>
    <cellStyle name="요약 37 6 3" xfId="12913" xr:uid="{00000000-0005-0000-0000-00007D650000}"/>
    <cellStyle name="요약 37 6 3 2" xfId="38107" xr:uid="{00000000-0005-0000-0000-00007E650000}"/>
    <cellStyle name="요약 37 6 4" xfId="12914" xr:uid="{00000000-0005-0000-0000-00007F650000}"/>
    <cellStyle name="요약 37 6 4 2" xfId="38108" xr:uid="{00000000-0005-0000-0000-000080650000}"/>
    <cellStyle name="요약 37 6 5" xfId="12915" xr:uid="{00000000-0005-0000-0000-000081650000}"/>
    <cellStyle name="요약 37 6 5 2" xfId="38109" xr:uid="{00000000-0005-0000-0000-000082650000}"/>
    <cellStyle name="요약 37 6 6" xfId="12916" xr:uid="{00000000-0005-0000-0000-000083650000}"/>
    <cellStyle name="요약 37 6 6 2" xfId="38110" xr:uid="{00000000-0005-0000-0000-000084650000}"/>
    <cellStyle name="요약 37 6 7" xfId="38101" xr:uid="{00000000-0005-0000-0000-000085650000}"/>
    <cellStyle name="요약 37 7" xfId="12917" xr:uid="{00000000-0005-0000-0000-000086650000}"/>
    <cellStyle name="요약 37 7 2" xfId="12918" xr:uid="{00000000-0005-0000-0000-000087650000}"/>
    <cellStyle name="요약 37 7 2 2" xfId="12919" xr:uid="{00000000-0005-0000-0000-000088650000}"/>
    <cellStyle name="요약 37 7 2 2 2" xfId="38113" xr:uid="{00000000-0005-0000-0000-000089650000}"/>
    <cellStyle name="요약 37 7 2 3" xfId="12920" xr:uid="{00000000-0005-0000-0000-00008A650000}"/>
    <cellStyle name="요약 37 7 2 3 2" xfId="38114" xr:uid="{00000000-0005-0000-0000-00008B650000}"/>
    <cellStyle name="요약 37 7 2 4" xfId="12921" xr:uid="{00000000-0005-0000-0000-00008C650000}"/>
    <cellStyle name="요약 37 7 2 4 2" xfId="38115" xr:uid="{00000000-0005-0000-0000-00008D650000}"/>
    <cellStyle name="요약 37 7 2 5" xfId="12922" xr:uid="{00000000-0005-0000-0000-00008E650000}"/>
    <cellStyle name="요약 37 7 2 5 2" xfId="38116" xr:uid="{00000000-0005-0000-0000-00008F650000}"/>
    <cellStyle name="요약 37 7 2 6" xfId="38112" xr:uid="{00000000-0005-0000-0000-000090650000}"/>
    <cellStyle name="요약 37 7 3" xfId="12923" xr:uid="{00000000-0005-0000-0000-000091650000}"/>
    <cellStyle name="요약 37 7 3 2" xfId="38117" xr:uid="{00000000-0005-0000-0000-000092650000}"/>
    <cellStyle name="요약 37 7 4" xfId="12924" xr:uid="{00000000-0005-0000-0000-000093650000}"/>
    <cellStyle name="요약 37 7 4 2" xfId="38118" xr:uid="{00000000-0005-0000-0000-000094650000}"/>
    <cellStyle name="요약 37 7 5" xfId="12925" xr:uid="{00000000-0005-0000-0000-000095650000}"/>
    <cellStyle name="요약 37 7 5 2" xfId="38119" xr:uid="{00000000-0005-0000-0000-000096650000}"/>
    <cellStyle name="요약 37 7 6" xfId="12926" xr:uid="{00000000-0005-0000-0000-000097650000}"/>
    <cellStyle name="요약 37 7 6 2" xfId="38120" xr:uid="{00000000-0005-0000-0000-000098650000}"/>
    <cellStyle name="요약 37 7 7" xfId="38111" xr:uid="{00000000-0005-0000-0000-000099650000}"/>
    <cellStyle name="요약 37 8" xfId="12927" xr:uid="{00000000-0005-0000-0000-00009A650000}"/>
    <cellStyle name="요약 37 8 2" xfId="12928" xr:uid="{00000000-0005-0000-0000-00009B650000}"/>
    <cellStyle name="요약 37 8 2 2" xfId="12929" xr:uid="{00000000-0005-0000-0000-00009C650000}"/>
    <cellStyle name="요약 37 8 2 2 2" xfId="38123" xr:uid="{00000000-0005-0000-0000-00009D650000}"/>
    <cellStyle name="요약 37 8 2 3" xfId="12930" xr:uid="{00000000-0005-0000-0000-00009E650000}"/>
    <cellStyle name="요약 37 8 2 3 2" xfId="38124" xr:uid="{00000000-0005-0000-0000-00009F650000}"/>
    <cellStyle name="요약 37 8 2 4" xfId="12931" xr:uid="{00000000-0005-0000-0000-0000A0650000}"/>
    <cellStyle name="요약 37 8 2 4 2" xfId="38125" xr:uid="{00000000-0005-0000-0000-0000A1650000}"/>
    <cellStyle name="요약 37 8 2 5" xfId="12932" xr:uid="{00000000-0005-0000-0000-0000A2650000}"/>
    <cellStyle name="요약 37 8 2 5 2" xfId="38126" xr:uid="{00000000-0005-0000-0000-0000A3650000}"/>
    <cellStyle name="요약 37 8 2 6" xfId="38122" xr:uid="{00000000-0005-0000-0000-0000A4650000}"/>
    <cellStyle name="요약 37 8 3" xfId="12933" xr:uid="{00000000-0005-0000-0000-0000A5650000}"/>
    <cellStyle name="요약 37 8 3 2" xfId="38127" xr:uid="{00000000-0005-0000-0000-0000A6650000}"/>
    <cellStyle name="요약 37 8 4" xfId="12934" xr:uid="{00000000-0005-0000-0000-0000A7650000}"/>
    <cellStyle name="요약 37 8 4 2" xfId="38128" xr:uid="{00000000-0005-0000-0000-0000A8650000}"/>
    <cellStyle name="요약 37 8 5" xfId="12935" xr:uid="{00000000-0005-0000-0000-0000A9650000}"/>
    <cellStyle name="요약 37 8 5 2" xfId="38129" xr:uid="{00000000-0005-0000-0000-0000AA650000}"/>
    <cellStyle name="요약 37 8 6" xfId="12936" xr:uid="{00000000-0005-0000-0000-0000AB650000}"/>
    <cellStyle name="요약 37 8 6 2" xfId="38130" xr:uid="{00000000-0005-0000-0000-0000AC650000}"/>
    <cellStyle name="요약 37 8 7" xfId="38121" xr:uid="{00000000-0005-0000-0000-0000AD650000}"/>
    <cellStyle name="요약 37 9" xfId="12937" xr:uid="{00000000-0005-0000-0000-0000AE650000}"/>
    <cellStyle name="요약 37 9 2" xfId="12938" xr:uid="{00000000-0005-0000-0000-0000AF650000}"/>
    <cellStyle name="요약 37 9 2 2" xfId="38132" xr:uid="{00000000-0005-0000-0000-0000B0650000}"/>
    <cellStyle name="요약 37 9 3" xfId="12939" xr:uid="{00000000-0005-0000-0000-0000B1650000}"/>
    <cellStyle name="요약 37 9 3 2" xfId="38133" xr:uid="{00000000-0005-0000-0000-0000B2650000}"/>
    <cellStyle name="요약 37 9 4" xfId="12940" xr:uid="{00000000-0005-0000-0000-0000B3650000}"/>
    <cellStyle name="요약 37 9 4 2" xfId="38134" xr:uid="{00000000-0005-0000-0000-0000B4650000}"/>
    <cellStyle name="요약 37 9 5" xfId="12941" xr:uid="{00000000-0005-0000-0000-0000B5650000}"/>
    <cellStyle name="요약 37 9 5 2" xfId="38135" xr:uid="{00000000-0005-0000-0000-0000B6650000}"/>
    <cellStyle name="요약 37 9 6" xfId="38131" xr:uid="{00000000-0005-0000-0000-0000B7650000}"/>
    <cellStyle name="요약 38" xfId="12942" xr:uid="{00000000-0005-0000-0000-0000B8650000}"/>
    <cellStyle name="요약 38 10" xfId="12943" xr:uid="{00000000-0005-0000-0000-0000B9650000}"/>
    <cellStyle name="요약 38 10 2" xfId="12944" xr:uid="{00000000-0005-0000-0000-0000BA650000}"/>
    <cellStyle name="요약 38 10 2 2" xfId="38138" xr:uid="{00000000-0005-0000-0000-0000BB650000}"/>
    <cellStyle name="요약 38 10 3" xfId="38137" xr:uid="{00000000-0005-0000-0000-0000BC650000}"/>
    <cellStyle name="요약 38 11" xfId="12945" xr:uid="{00000000-0005-0000-0000-0000BD650000}"/>
    <cellStyle name="요약 38 11 2" xfId="12946" xr:uid="{00000000-0005-0000-0000-0000BE650000}"/>
    <cellStyle name="요약 38 11 2 2" xfId="38140" xr:uid="{00000000-0005-0000-0000-0000BF650000}"/>
    <cellStyle name="요약 38 11 3" xfId="38139" xr:uid="{00000000-0005-0000-0000-0000C0650000}"/>
    <cellStyle name="요약 38 12" xfId="12947" xr:uid="{00000000-0005-0000-0000-0000C1650000}"/>
    <cellStyle name="요약 38 12 2" xfId="12948" xr:uid="{00000000-0005-0000-0000-0000C2650000}"/>
    <cellStyle name="요약 38 12 2 2" xfId="38142" xr:uid="{00000000-0005-0000-0000-0000C3650000}"/>
    <cellStyle name="요약 38 12 3" xfId="38141" xr:uid="{00000000-0005-0000-0000-0000C4650000}"/>
    <cellStyle name="요약 38 13" xfId="12949" xr:uid="{00000000-0005-0000-0000-0000C5650000}"/>
    <cellStyle name="요약 38 13 2" xfId="38143" xr:uid="{00000000-0005-0000-0000-0000C6650000}"/>
    <cellStyle name="요약 38 14" xfId="38136" xr:uid="{00000000-0005-0000-0000-0000C7650000}"/>
    <cellStyle name="요약 38 2" xfId="12950" xr:uid="{00000000-0005-0000-0000-0000C8650000}"/>
    <cellStyle name="요약 38 2 2" xfId="12951" xr:uid="{00000000-0005-0000-0000-0000C9650000}"/>
    <cellStyle name="요약 38 2 2 2" xfId="12952" xr:uid="{00000000-0005-0000-0000-0000CA650000}"/>
    <cellStyle name="요약 38 2 2 2 2" xfId="12953" xr:uid="{00000000-0005-0000-0000-0000CB650000}"/>
    <cellStyle name="요약 38 2 2 2 2 2" xfId="38147" xr:uid="{00000000-0005-0000-0000-0000CC650000}"/>
    <cellStyle name="요약 38 2 2 2 3" xfId="12954" xr:uid="{00000000-0005-0000-0000-0000CD650000}"/>
    <cellStyle name="요약 38 2 2 2 3 2" xfId="38148" xr:uid="{00000000-0005-0000-0000-0000CE650000}"/>
    <cellStyle name="요약 38 2 2 2 4" xfId="12955" xr:uid="{00000000-0005-0000-0000-0000CF650000}"/>
    <cellStyle name="요약 38 2 2 2 4 2" xfId="38149" xr:uid="{00000000-0005-0000-0000-0000D0650000}"/>
    <cellStyle name="요약 38 2 2 2 5" xfId="12956" xr:uid="{00000000-0005-0000-0000-0000D1650000}"/>
    <cellStyle name="요약 38 2 2 2 5 2" xfId="38150" xr:uid="{00000000-0005-0000-0000-0000D2650000}"/>
    <cellStyle name="요약 38 2 2 2 6" xfId="38146" xr:uid="{00000000-0005-0000-0000-0000D3650000}"/>
    <cellStyle name="요약 38 2 2 3" xfId="12957" xr:uid="{00000000-0005-0000-0000-0000D4650000}"/>
    <cellStyle name="요약 38 2 2 3 2" xfId="38151" xr:uid="{00000000-0005-0000-0000-0000D5650000}"/>
    <cellStyle name="요약 38 2 2 4" xfId="12958" xr:uid="{00000000-0005-0000-0000-0000D6650000}"/>
    <cellStyle name="요약 38 2 2 4 2" xfId="38152" xr:uid="{00000000-0005-0000-0000-0000D7650000}"/>
    <cellStyle name="요약 38 2 2 5" xfId="12959" xr:uid="{00000000-0005-0000-0000-0000D8650000}"/>
    <cellStyle name="요약 38 2 2 5 2" xfId="38153" xr:uid="{00000000-0005-0000-0000-0000D9650000}"/>
    <cellStyle name="요약 38 2 2 6" xfId="12960" xr:uid="{00000000-0005-0000-0000-0000DA650000}"/>
    <cellStyle name="요약 38 2 2 6 2" xfId="38154" xr:uid="{00000000-0005-0000-0000-0000DB650000}"/>
    <cellStyle name="요약 38 2 2 7" xfId="38145" xr:uid="{00000000-0005-0000-0000-0000DC650000}"/>
    <cellStyle name="요약 38 2 3" xfId="12961" xr:uid="{00000000-0005-0000-0000-0000DD650000}"/>
    <cellStyle name="요약 38 2 3 2" xfId="12962" xr:uid="{00000000-0005-0000-0000-0000DE650000}"/>
    <cellStyle name="요약 38 2 3 2 2" xfId="38156" xr:uid="{00000000-0005-0000-0000-0000DF650000}"/>
    <cellStyle name="요약 38 2 3 3" xfId="12963" xr:uid="{00000000-0005-0000-0000-0000E0650000}"/>
    <cellStyle name="요약 38 2 3 3 2" xfId="38157" xr:uid="{00000000-0005-0000-0000-0000E1650000}"/>
    <cellStyle name="요약 38 2 3 4" xfId="12964" xr:uid="{00000000-0005-0000-0000-0000E2650000}"/>
    <cellStyle name="요약 38 2 3 4 2" xfId="38158" xr:uid="{00000000-0005-0000-0000-0000E3650000}"/>
    <cellStyle name="요약 38 2 3 5" xfId="12965" xr:uid="{00000000-0005-0000-0000-0000E4650000}"/>
    <cellStyle name="요약 38 2 3 5 2" xfId="38159" xr:uid="{00000000-0005-0000-0000-0000E5650000}"/>
    <cellStyle name="요약 38 2 3 6" xfId="38155" xr:uid="{00000000-0005-0000-0000-0000E6650000}"/>
    <cellStyle name="요약 38 2 4" xfId="12966" xr:uid="{00000000-0005-0000-0000-0000E7650000}"/>
    <cellStyle name="요약 38 2 4 2" xfId="12967" xr:uid="{00000000-0005-0000-0000-0000E8650000}"/>
    <cellStyle name="요약 38 2 4 2 2" xfId="38161" xr:uid="{00000000-0005-0000-0000-0000E9650000}"/>
    <cellStyle name="요약 38 2 4 3" xfId="38160" xr:uid="{00000000-0005-0000-0000-0000EA650000}"/>
    <cellStyle name="요약 38 2 5" xfId="12968" xr:uid="{00000000-0005-0000-0000-0000EB650000}"/>
    <cellStyle name="요약 38 2 5 2" xfId="12969" xr:uid="{00000000-0005-0000-0000-0000EC650000}"/>
    <cellStyle name="요약 38 2 5 2 2" xfId="38163" xr:uid="{00000000-0005-0000-0000-0000ED650000}"/>
    <cellStyle name="요약 38 2 5 3" xfId="38162" xr:uid="{00000000-0005-0000-0000-0000EE650000}"/>
    <cellStyle name="요약 38 2 6" xfId="12970" xr:uid="{00000000-0005-0000-0000-0000EF650000}"/>
    <cellStyle name="요약 38 2 6 2" xfId="12971" xr:uid="{00000000-0005-0000-0000-0000F0650000}"/>
    <cellStyle name="요약 38 2 6 2 2" xfId="38165" xr:uid="{00000000-0005-0000-0000-0000F1650000}"/>
    <cellStyle name="요약 38 2 6 3" xfId="38164" xr:uid="{00000000-0005-0000-0000-0000F2650000}"/>
    <cellStyle name="요약 38 2 7" xfId="12972" xr:uid="{00000000-0005-0000-0000-0000F3650000}"/>
    <cellStyle name="요약 38 2 7 2" xfId="38166" xr:uid="{00000000-0005-0000-0000-0000F4650000}"/>
    <cellStyle name="요약 38 2 8" xfId="38144" xr:uid="{00000000-0005-0000-0000-0000F5650000}"/>
    <cellStyle name="요약 38 3" xfId="12973" xr:uid="{00000000-0005-0000-0000-0000F6650000}"/>
    <cellStyle name="요약 38 3 2" xfId="12974" xr:uid="{00000000-0005-0000-0000-0000F7650000}"/>
    <cellStyle name="요약 38 3 2 2" xfId="12975" xr:uid="{00000000-0005-0000-0000-0000F8650000}"/>
    <cellStyle name="요약 38 3 2 2 2" xfId="12976" xr:uid="{00000000-0005-0000-0000-0000F9650000}"/>
    <cellStyle name="요약 38 3 2 2 2 2" xfId="38170" xr:uid="{00000000-0005-0000-0000-0000FA650000}"/>
    <cellStyle name="요약 38 3 2 2 3" xfId="12977" xr:uid="{00000000-0005-0000-0000-0000FB650000}"/>
    <cellStyle name="요약 38 3 2 2 3 2" xfId="38171" xr:uid="{00000000-0005-0000-0000-0000FC650000}"/>
    <cellStyle name="요약 38 3 2 2 4" xfId="12978" xr:uid="{00000000-0005-0000-0000-0000FD650000}"/>
    <cellStyle name="요약 38 3 2 2 4 2" xfId="38172" xr:uid="{00000000-0005-0000-0000-0000FE650000}"/>
    <cellStyle name="요약 38 3 2 2 5" xfId="12979" xr:uid="{00000000-0005-0000-0000-0000FF650000}"/>
    <cellStyle name="요약 38 3 2 2 5 2" xfId="38173" xr:uid="{00000000-0005-0000-0000-000000660000}"/>
    <cellStyle name="요약 38 3 2 2 6" xfId="38169" xr:uid="{00000000-0005-0000-0000-000001660000}"/>
    <cellStyle name="요약 38 3 2 3" xfId="12980" xr:uid="{00000000-0005-0000-0000-000002660000}"/>
    <cellStyle name="요약 38 3 2 3 2" xfId="38174" xr:uid="{00000000-0005-0000-0000-000003660000}"/>
    <cellStyle name="요약 38 3 2 4" xfId="12981" xr:uid="{00000000-0005-0000-0000-000004660000}"/>
    <cellStyle name="요약 38 3 2 4 2" xfId="38175" xr:uid="{00000000-0005-0000-0000-000005660000}"/>
    <cellStyle name="요약 38 3 2 5" xfId="12982" xr:uid="{00000000-0005-0000-0000-000006660000}"/>
    <cellStyle name="요약 38 3 2 5 2" xfId="38176" xr:uid="{00000000-0005-0000-0000-000007660000}"/>
    <cellStyle name="요약 38 3 2 6" xfId="12983" xr:uid="{00000000-0005-0000-0000-000008660000}"/>
    <cellStyle name="요약 38 3 2 6 2" xfId="38177" xr:uid="{00000000-0005-0000-0000-000009660000}"/>
    <cellStyle name="요약 38 3 2 7" xfId="38168" xr:uid="{00000000-0005-0000-0000-00000A660000}"/>
    <cellStyle name="요약 38 3 3" xfId="12984" xr:uid="{00000000-0005-0000-0000-00000B660000}"/>
    <cellStyle name="요약 38 3 3 2" xfId="12985" xr:uid="{00000000-0005-0000-0000-00000C660000}"/>
    <cellStyle name="요약 38 3 3 2 2" xfId="38179" xr:uid="{00000000-0005-0000-0000-00000D660000}"/>
    <cellStyle name="요약 38 3 3 3" xfId="12986" xr:uid="{00000000-0005-0000-0000-00000E660000}"/>
    <cellStyle name="요약 38 3 3 3 2" xfId="38180" xr:uid="{00000000-0005-0000-0000-00000F660000}"/>
    <cellStyle name="요약 38 3 3 4" xfId="12987" xr:uid="{00000000-0005-0000-0000-000010660000}"/>
    <cellStyle name="요약 38 3 3 4 2" xfId="38181" xr:uid="{00000000-0005-0000-0000-000011660000}"/>
    <cellStyle name="요약 38 3 3 5" xfId="12988" xr:uid="{00000000-0005-0000-0000-000012660000}"/>
    <cellStyle name="요약 38 3 3 5 2" xfId="38182" xr:uid="{00000000-0005-0000-0000-000013660000}"/>
    <cellStyle name="요약 38 3 3 6" xfId="38178" xr:uid="{00000000-0005-0000-0000-000014660000}"/>
    <cellStyle name="요약 38 3 4" xfId="12989" xr:uid="{00000000-0005-0000-0000-000015660000}"/>
    <cellStyle name="요약 38 3 4 2" xfId="12990" xr:uid="{00000000-0005-0000-0000-000016660000}"/>
    <cellStyle name="요약 38 3 4 2 2" xfId="38184" xr:uid="{00000000-0005-0000-0000-000017660000}"/>
    <cellStyle name="요약 38 3 4 3" xfId="38183" xr:uid="{00000000-0005-0000-0000-000018660000}"/>
    <cellStyle name="요약 38 3 5" xfId="12991" xr:uid="{00000000-0005-0000-0000-000019660000}"/>
    <cellStyle name="요약 38 3 5 2" xfId="12992" xr:uid="{00000000-0005-0000-0000-00001A660000}"/>
    <cellStyle name="요약 38 3 5 2 2" xfId="38186" xr:uid="{00000000-0005-0000-0000-00001B660000}"/>
    <cellStyle name="요약 38 3 5 3" xfId="38185" xr:uid="{00000000-0005-0000-0000-00001C660000}"/>
    <cellStyle name="요약 38 3 6" xfId="12993" xr:uid="{00000000-0005-0000-0000-00001D660000}"/>
    <cellStyle name="요약 38 3 6 2" xfId="12994" xr:uid="{00000000-0005-0000-0000-00001E660000}"/>
    <cellStyle name="요약 38 3 6 2 2" xfId="38188" xr:uid="{00000000-0005-0000-0000-00001F660000}"/>
    <cellStyle name="요약 38 3 6 3" xfId="38187" xr:uid="{00000000-0005-0000-0000-000020660000}"/>
    <cellStyle name="요약 38 3 7" xfId="12995" xr:uid="{00000000-0005-0000-0000-000021660000}"/>
    <cellStyle name="요약 38 3 7 2" xfId="38189" xr:uid="{00000000-0005-0000-0000-000022660000}"/>
    <cellStyle name="요약 38 3 8" xfId="38167" xr:uid="{00000000-0005-0000-0000-000023660000}"/>
    <cellStyle name="요약 38 4" xfId="12996" xr:uid="{00000000-0005-0000-0000-000024660000}"/>
    <cellStyle name="요약 38 4 2" xfId="12997" xr:uid="{00000000-0005-0000-0000-000025660000}"/>
    <cellStyle name="요약 38 4 2 2" xfId="12998" xr:uid="{00000000-0005-0000-0000-000026660000}"/>
    <cellStyle name="요약 38 4 2 2 2" xfId="38192" xr:uid="{00000000-0005-0000-0000-000027660000}"/>
    <cellStyle name="요약 38 4 2 3" xfId="12999" xr:uid="{00000000-0005-0000-0000-000028660000}"/>
    <cellStyle name="요약 38 4 2 3 2" xfId="38193" xr:uid="{00000000-0005-0000-0000-000029660000}"/>
    <cellStyle name="요약 38 4 2 4" xfId="13000" xr:uid="{00000000-0005-0000-0000-00002A660000}"/>
    <cellStyle name="요약 38 4 2 4 2" xfId="38194" xr:uid="{00000000-0005-0000-0000-00002B660000}"/>
    <cellStyle name="요약 38 4 2 5" xfId="13001" xr:uid="{00000000-0005-0000-0000-00002C660000}"/>
    <cellStyle name="요약 38 4 2 5 2" xfId="38195" xr:uid="{00000000-0005-0000-0000-00002D660000}"/>
    <cellStyle name="요약 38 4 2 6" xfId="38191" xr:uid="{00000000-0005-0000-0000-00002E660000}"/>
    <cellStyle name="요약 38 4 3" xfId="13002" xr:uid="{00000000-0005-0000-0000-00002F660000}"/>
    <cellStyle name="요약 38 4 3 2" xfId="38196" xr:uid="{00000000-0005-0000-0000-000030660000}"/>
    <cellStyle name="요약 38 4 4" xfId="13003" xr:uid="{00000000-0005-0000-0000-000031660000}"/>
    <cellStyle name="요약 38 4 4 2" xfId="38197" xr:uid="{00000000-0005-0000-0000-000032660000}"/>
    <cellStyle name="요약 38 4 5" xfId="13004" xr:uid="{00000000-0005-0000-0000-000033660000}"/>
    <cellStyle name="요약 38 4 5 2" xfId="38198" xr:uid="{00000000-0005-0000-0000-000034660000}"/>
    <cellStyle name="요약 38 4 6" xfId="13005" xr:uid="{00000000-0005-0000-0000-000035660000}"/>
    <cellStyle name="요약 38 4 6 2" xfId="38199" xr:uid="{00000000-0005-0000-0000-000036660000}"/>
    <cellStyle name="요약 38 4 7" xfId="38190" xr:uid="{00000000-0005-0000-0000-000037660000}"/>
    <cellStyle name="요약 38 5" xfId="13006" xr:uid="{00000000-0005-0000-0000-000038660000}"/>
    <cellStyle name="요약 38 5 2" xfId="13007" xr:uid="{00000000-0005-0000-0000-000039660000}"/>
    <cellStyle name="요약 38 5 2 2" xfId="13008" xr:uid="{00000000-0005-0000-0000-00003A660000}"/>
    <cellStyle name="요약 38 5 2 2 2" xfId="38202" xr:uid="{00000000-0005-0000-0000-00003B660000}"/>
    <cellStyle name="요약 38 5 2 3" xfId="13009" xr:uid="{00000000-0005-0000-0000-00003C660000}"/>
    <cellStyle name="요약 38 5 2 3 2" xfId="38203" xr:uid="{00000000-0005-0000-0000-00003D660000}"/>
    <cellStyle name="요약 38 5 2 4" xfId="13010" xr:uid="{00000000-0005-0000-0000-00003E660000}"/>
    <cellStyle name="요약 38 5 2 4 2" xfId="38204" xr:uid="{00000000-0005-0000-0000-00003F660000}"/>
    <cellStyle name="요약 38 5 2 5" xfId="13011" xr:uid="{00000000-0005-0000-0000-000040660000}"/>
    <cellStyle name="요약 38 5 2 5 2" xfId="38205" xr:uid="{00000000-0005-0000-0000-000041660000}"/>
    <cellStyle name="요약 38 5 2 6" xfId="38201" xr:uid="{00000000-0005-0000-0000-000042660000}"/>
    <cellStyle name="요약 38 5 3" xfId="13012" xr:uid="{00000000-0005-0000-0000-000043660000}"/>
    <cellStyle name="요약 38 5 3 2" xfId="38206" xr:uid="{00000000-0005-0000-0000-000044660000}"/>
    <cellStyle name="요약 38 5 4" xfId="13013" xr:uid="{00000000-0005-0000-0000-000045660000}"/>
    <cellStyle name="요약 38 5 4 2" xfId="38207" xr:uid="{00000000-0005-0000-0000-000046660000}"/>
    <cellStyle name="요약 38 5 5" xfId="13014" xr:uid="{00000000-0005-0000-0000-000047660000}"/>
    <cellStyle name="요약 38 5 5 2" xfId="38208" xr:uid="{00000000-0005-0000-0000-000048660000}"/>
    <cellStyle name="요약 38 5 6" xfId="13015" xr:uid="{00000000-0005-0000-0000-000049660000}"/>
    <cellStyle name="요약 38 5 6 2" xfId="38209" xr:uid="{00000000-0005-0000-0000-00004A660000}"/>
    <cellStyle name="요약 38 5 7" xfId="38200" xr:uid="{00000000-0005-0000-0000-00004B660000}"/>
    <cellStyle name="요약 38 6" xfId="13016" xr:uid="{00000000-0005-0000-0000-00004C660000}"/>
    <cellStyle name="요약 38 6 2" xfId="13017" xr:uid="{00000000-0005-0000-0000-00004D660000}"/>
    <cellStyle name="요약 38 6 2 2" xfId="13018" xr:uid="{00000000-0005-0000-0000-00004E660000}"/>
    <cellStyle name="요약 38 6 2 2 2" xfId="38212" xr:uid="{00000000-0005-0000-0000-00004F660000}"/>
    <cellStyle name="요약 38 6 2 3" xfId="13019" xr:uid="{00000000-0005-0000-0000-000050660000}"/>
    <cellStyle name="요약 38 6 2 3 2" xfId="38213" xr:uid="{00000000-0005-0000-0000-000051660000}"/>
    <cellStyle name="요약 38 6 2 4" xfId="13020" xr:uid="{00000000-0005-0000-0000-000052660000}"/>
    <cellStyle name="요약 38 6 2 4 2" xfId="38214" xr:uid="{00000000-0005-0000-0000-000053660000}"/>
    <cellStyle name="요약 38 6 2 5" xfId="13021" xr:uid="{00000000-0005-0000-0000-000054660000}"/>
    <cellStyle name="요약 38 6 2 5 2" xfId="38215" xr:uid="{00000000-0005-0000-0000-000055660000}"/>
    <cellStyle name="요약 38 6 2 6" xfId="38211" xr:uid="{00000000-0005-0000-0000-000056660000}"/>
    <cellStyle name="요약 38 6 3" xfId="13022" xr:uid="{00000000-0005-0000-0000-000057660000}"/>
    <cellStyle name="요약 38 6 3 2" xfId="38216" xr:uid="{00000000-0005-0000-0000-000058660000}"/>
    <cellStyle name="요약 38 6 4" xfId="13023" xr:uid="{00000000-0005-0000-0000-000059660000}"/>
    <cellStyle name="요약 38 6 4 2" xfId="38217" xr:uid="{00000000-0005-0000-0000-00005A660000}"/>
    <cellStyle name="요약 38 6 5" xfId="13024" xr:uid="{00000000-0005-0000-0000-00005B660000}"/>
    <cellStyle name="요약 38 6 5 2" xfId="38218" xr:uid="{00000000-0005-0000-0000-00005C660000}"/>
    <cellStyle name="요약 38 6 6" xfId="13025" xr:uid="{00000000-0005-0000-0000-00005D660000}"/>
    <cellStyle name="요약 38 6 6 2" xfId="38219" xr:uid="{00000000-0005-0000-0000-00005E660000}"/>
    <cellStyle name="요약 38 6 7" xfId="38210" xr:uid="{00000000-0005-0000-0000-00005F660000}"/>
    <cellStyle name="요약 38 7" xfId="13026" xr:uid="{00000000-0005-0000-0000-000060660000}"/>
    <cellStyle name="요약 38 7 2" xfId="13027" xr:uid="{00000000-0005-0000-0000-000061660000}"/>
    <cellStyle name="요약 38 7 2 2" xfId="13028" xr:uid="{00000000-0005-0000-0000-000062660000}"/>
    <cellStyle name="요약 38 7 2 2 2" xfId="38222" xr:uid="{00000000-0005-0000-0000-000063660000}"/>
    <cellStyle name="요약 38 7 2 3" xfId="13029" xr:uid="{00000000-0005-0000-0000-000064660000}"/>
    <cellStyle name="요약 38 7 2 3 2" xfId="38223" xr:uid="{00000000-0005-0000-0000-000065660000}"/>
    <cellStyle name="요약 38 7 2 4" xfId="13030" xr:uid="{00000000-0005-0000-0000-000066660000}"/>
    <cellStyle name="요약 38 7 2 4 2" xfId="38224" xr:uid="{00000000-0005-0000-0000-000067660000}"/>
    <cellStyle name="요약 38 7 2 5" xfId="13031" xr:uid="{00000000-0005-0000-0000-000068660000}"/>
    <cellStyle name="요약 38 7 2 5 2" xfId="38225" xr:uid="{00000000-0005-0000-0000-000069660000}"/>
    <cellStyle name="요약 38 7 2 6" xfId="38221" xr:uid="{00000000-0005-0000-0000-00006A660000}"/>
    <cellStyle name="요약 38 7 3" xfId="13032" xr:uid="{00000000-0005-0000-0000-00006B660000}"/>
    <cellStyle name="요약 38 7 3 2" xfId="38226" xr:uid="{00000000-0005-0000-0000-00006C660000}"/>
    <cellStyle name="요약 38 7 4" xfId="13033" xr:uid="{00000000-0005-0000-0000-00006D660000}"/>
    <cellStyle name="요약 38 7 4 2" xfId="38227" xr:uid="{00000000-0005-0000-0000-00006E660000}"/>
    <cellStyle name="요약 38 7 5" xfId="13034" xr:uid="{00000000-0005-0000-0000-00006F660000}"/>
    <cellStyle name="요약 38 7 5 2" xfId="38228" xr:uid="{00000000-0005-0000-0000-000070660000}"/>
    <cellStyle name="요약 38 7 6" xfId="13035" xr:uid="{00000000-0005-0000-0000-000071660000}"/>
    <cellStyle name="요약 38 7 6 2" xfId="38229" xr:uid="{00000000-0005-0000-0000-000072660000}"/>
    <cellStyle name="요약 38 7 7" xfId="38220" xr:uid="{00000000-0005-0000-0000-000073660000}"/>
    <cellStyle name="요약 38 8" xfId="13036" xr:uid="{00000000-0005-0000-0000-000074660000}"/>
    <cellStyle name="요약 38 8 2" xfId="13037" xr:uid="{00000000-0005-0000-0000-000075660000}"/>
    <cellStyle name="요약 38 8 2 2" xfId="13038" xr:uid="{00000000-0005-0000-0000-000076660000}"/>
    <cellStyle name="요약 38 8 2 2 2" xfId="38232" xr:uid="{00000000-0005-0000-0000-000077660000}"/>
    <cellStyle name="요약 38 8 2 3" xfId="13039" xr:uid="{00000000-0005-0000-0000-000078660000}"/>
    <cellStyle name="요약 38 8 2 3 2" xfId="38233" xr:uid="{00000000-0005-0000-0000-000079660000}"/>
    <cellStyle name="요약 38 8 2 4" xfId="13040" xr:uid="{00000000-0005-0000-0000-00007A660000}"/>
    <cellStyle name="요약 38 8 2 4 2" xfId="38234" xr:uid="{00000000-0005-0000-0000-00007B660000}"/>
    <cellStyle name="요약 38 8 2 5" xfId="13041" xr:uid="{00000000-0005-0000-0000-00007C660000}"/>
    <cellStyle name="요약 38 8 2 5 2" xfId="38235" xr:uid="{00000000-0005-0000-0000-00007D660000}"/>
    <cellStyle name="요약 38 8 2 6" xfId="38231" xr:uid="{00000000-0005-0000-0000-00007E660000}"/>
    <cellStyle name="요약 38 8 3" xfId="13042" xr:uid="{00000000-0005-0000-0000-00007F660000}"/>
    <cellStyle name="요약 38 8 3 2" xfId="38236" xr:uid="{00000000-0005-0000-0000-000080660000}"/>
    <cellStyle name="요약 38 8 4" xfId="13043" xr:uid="{00000000-0005-0000-0000-000081660000}"/>
    <cellStyle name="요약 38 8 4 2" xfId="38237" xr:uid="{00000000-0005-0000-0000-000082660000}"/>
    <cellStyle name="요약 38 8 5" xfId="13044" xr:uid="{00000000-0005-0000-0000-000083660000}"/>
    <cellStyle name="요약 38 8 5 2" xfId="38238" xr:uid="{00000000-0005-0000-0000-000084660000}"/>
    <cellStyle name="요약 38 8 6" xfId="13045" xr:uid="{00000000-0005-0000-0000-000085660000}"/>
    <cellStyle name="요약 38 8 6 2" xfId="38239" xr:uid="{00000000-0005-0000-0000-000086660000}"/>
    <cellStyle name="요약 38 8 7" xfId="38230" xr:uid="{00000000-0005-0000-0000-000087660000}"/>
    <cellStyle name="요약 38 9" xfId="13046" xr:uid="{00000000-0005-0000-0000-000088660000}"/>
    <cellStyle name="요약 38 9 2" xfId="13047" xr:uid="{00000000-0005-0000-0000-000089660000}"/>
    <cellStyle name="요약 38 9 2 2" xfId="38241" xr:uid="{00000000-0005-0000-0000-00008A660000}"/>
    <cellStyle name="요약 38 9 3" xfId="13048" xr:uid="{00000000-0005-0000-0000-00008B660000}"/>
    <cellStyle name="요약 38 9 3 2" xfId="38242" xr:uid="{00000000-0005-0000-0000-00008C660000}"/>
    <cellStyle name="요약 38 9 4" xfId="13049" xr:uid="{00000000-0005-0000-0000-00008D660000}"/>
    <cellStyle name="요약 38 9 4 2" xfId="38243" xr:uid="{00000000-0005-0000-0000-00008E660000}"/>
    <cellStyle name="요약 38 9 5" xfId="13050" xr:uid="{00000000-0005-0000-0000-00008F660000}"/>
    <cellStyle name="요약 38 9 5 2" xfId="38244" xr:uid="{00000000-0005-0000-0000-000090660000}"/>
    <cellStyle name="요약 38 9 6" xfId="38240" xr:uid="{00000000-0005-0000-0000-000091660000}"/>
    <cellStyle name="요약 39" xfId="13051" xr:uid="{00000000-0005-0000-0000-000092660000}"/>
    <cellStyle name="요약 39 2" xfId="13052" xr:uid="{00000000-0005-0000-0000-000093660000}"/>
    <cellStyle name="요약 39 2 2" xfId="13053" xr:uid="{00000000-0005-0000-0000-000094660000}"/>
    <cellStyle name="요약 39 2 2 2" xfId="13054" xr:uid="{00000000-0005-0000-0000-000095660000}"/>
    <cellStyle name="요약 39 2 2 2 2" xfId="38248" xr:uid="{00000000-0005-0000-0000-000096660000}"/>
    <cellStyle name="요약 39 2 2 3" xfId="13055" xr:uid="{00000000-0005-0000-0000-000097660000}"/>
    <cellStyle name="요약 39 2 2 3 2" xfId="38249" xr:uid="{00000000-0005-0000-0000-000098660000}"/>
    <cellStyle name="요약 39 2 2 4" xfId="13056" xr:uid="{00000000-0005-0000-0000-000099660000}"/>
    <cellStyle name="요약 39 2 2 4 2" xfId="38250" xr:uid="{00000000-0005-0000-0000-00009A660000}"/>
    <cellStyle name="요약 39 2 2 5" xfId="13057" xr:uid="{00000000-0005-0000-0000-00009B660000}"/>
    <cellStyle name="요약 39 2 2 5 2" xfId="38251" xr:uid="{00000000-0005-0000-0000-00009C660000}"/>
    <cellStyle name="요약 39 2 2 6" xfId="38247" xr:uid="{00000000-0005-0000-0000-00009D660000}"/>
    <cellStyle name="요약 39 2 3" xfId="13058" xr:uid="{00000000-0005-0000-0000-00009E660000}"/>
    <cellStyle name="요약 39 2 3 2" xfId="38252" xr:uid="{00000000-0005-0000-0000-00009F660000}"/>
    <cellStyle name="요약 39 2 4" xfId="13059" xr:uid="{00000000-0005-0000-0000-0000A0660000}"/>
    <cellStyle name="요약 39 2 4 2" xfId="38253" xr:uid="{00000000-0005-0000-0000-0000A1660000}"/>
    <cellStyle name="요약 39 2 5" xfId="13060" xr:uid="{00000000-0005-0000-0000-0000A2660000}"/>
    <cellStyle name="요약 39 2 5 2" xfId="38254" xr:uid="{00000000-0005-0000-0000-0000A3660000}"/>
    <cellStyle name="요약 39 2 6" xfId="13061" xr:uid="{00000000-0005-0000-0000-0000A4660000}"/>
    <cellStyle name="요약 39 2 6 2" xfId="38255" xr:uid="{00000000-0005-0000-0000-0000A5660000}"/>
    <cellStyle name="요약 39 2 7" xfId="38246" xr:uid="{00000000-0005-0000-0000-0000A6660000}"/>
    <cellStyle name="요약 39 3" xfId="13062" xr:uid="{00000000-0005-0000-0000-0000A7660000}"/>
    <cellStyle name="요약 39 3 2" xfId="13063" xr:uid="{00000000-0005-0000-0000-0000A8660000}"/>
    <cellStyle name="요약 39 3 2 2" xfId="38257" xr:uid="{00000000-0005-0000-0000-0000A9660000}"/>
    <cellStyle name="요약 39 3 3" xfId="13064" xr:uid="{00000000-0005-0000-0000-0000AA660000}"/>
    <cellStyle name="요약 39 3 3 2" xfId="38258" xr:uid="{00000000-0005-0000-0000-0000AB660000}"/>
    <cellStyle name="요약 39 3 4" xfId="13065" xr:uid="{00000000-0005-0000-0000-0000AC660000}"/>
    <cellStyle name="요약 39 3 4 2" xfId="38259" xr:uid="{00000000-0005-0000-0000-0000AD660000}"/>
    <cellStyle name="요약 39 3 5" xfId="13066" xr:uid="{00000000-0005-0000-0000-0000AE660000}"/>
    <cellStyle name="요약 39 3 5 2" xfId="38260" xr:uid="{00000000-0005-0000-0000-0000AF660000}"/>
    <cellStyle name="요약 39 3 6" xfId="38256" xr:uid="{00000000-0005-0000-0000-0000B0660000}"/>
    <cellStyle name="요약 39 4" xfId="13067" xr:uid="{00000000-0005-0000-0000-0000B1660000}"/>
    <cellStyle name="요약 39 4 2" xfId="13068" xr:uid="{00000000-0005-0000-0000-0000B2660000}"/>
    <cellStyle name="요약 39 4 2 2" xfId="38262" xr:uid="{00000000-0005-0000-0000-0000B3660000}"/>
    <cellStyle name="요약 39 4 3" xfId="38261" xr:uid="{00000000-0005-0000-0000-0000B4660000}"/>
    <cellStyle name="요약 39 5" xfId="13069" xr:uid="{00000000-0005-0000-0000-0000B5660000}"/>
    <cellStyle name="요약 39 5 2" xfId="13070" xr:uid="{00000000-0005-0000-0000-0000B6660000}"/>
    <cellStyle name="요약 39 5 2 2" xfId="38264" xr:uid="{00000000-0005-0000-0000-0000B7660000}"/>
    <cellStyle name="요약 39 5 3" xfId="38263" xr:uid="{00000000-0005-0000-0000-0000B8660000}"/>
    <cellStyle name="요약 39 6" xfId="13071" xr:uid="{00000000-0005-0000-0000-0000B9660000}"/>
    <cellStyle name="요약 39 6 2" xfId="13072" xr:uid="{00000000-0005-0000-0000-0000BA660000}"/>
    <cellStyle name="요약 39 6 2 2" xfId="38266" xr:uid="{00000000-0005-0000-0000-0000BB660000}"/>
    <cellStyle name="요약 39 6 3" xfId="38265" xr:uid="{00000000-0005-0000-0000-0000BC660000}"/>
    <cellStyle name="요약 39 7" xfId="13073" xr:uid="{00000000-0005-0000-0000-0000BD660000}"/>
    <cellStyle name="요약 39 7 2" xfId="38267" xr:uid="{00000000-0005-0000-0000-0000BE660000}"/>
    <cellStyle name="요약 39 8" xfId="38245" xr:uid="{00000000-0005-0000-0000-0000BF660000}"/>
    <cellStyle name="요약 4" xfId="13074" xr:uid="{00000000-0005-0000-0000-0000C0660000}"/>
    <cellStyle name="요약 4 10" xfId="13075" xr:uid="{00000000-0005-0000-0000-0000C1660000}"/>
    <cellStyle name="요약 4 10 2" xfId="13076" xr:uid="{00000000-0005-0000-0000-0000C2660000}"/>
    <cellStyle name="요약 4 10 2 2" xfId="13077" xr:uid="{00000000-0005-0000-0000-0000C3660000}"/>
    <cellStyle name="요약 4 10 2 2 2" xfId="38271" xr:uid="{00000000-0005-0000-0000-0000C4660000}"/>
    <cellStyle name="요약 4 10 2 3" xfId="13078" xr:uid="{00000000-0005-0000-0000-0000C5660000}"/>
    <cellStyle name="요약 4 10 2 3 2" xfId="38272" xr:uid="{00000000-0005-0000-0000-0000C6660000}"/>
    <cellStyle name="요약 4 10 2 4" xfId="13079" xr:uid="{00000000-0005-0000-0000-0000C7660000}"/>
    <cellStyle name="요약 4 10 2 4 2" xfId="38273" xr:uid="{00000000-0005-0000-0000-0000C8660000}"/>
    <cellStyle name="요약 4 10 2 5" xfId="13080" xr:uid="{00000000-0005-0000-0000-0000C9660000}"/>
    <cellStyle name="요약 4 10 2 5 2" xfId="38274" xr:uid="{00000000-0005-0000-0000-0000CA660000}"/>
    <cellStyle name="요약 4 10 2 6" xfId="38270" xr:uid="{00000000-0005-0000-0000-0000CB660000}"/>
    <cellStyle name="요약 4 10 3" xfId="13081" xr:uid="{00000000-0005-0000-0000-0000CC660000}"/>
    <cellStyle name="요약 4 10 3 2" xfId="13082" xr:uid="{00000000-0005-0000-0000-0000CD660000}"/>
    <cellStyle name="요약 4 10 3 2 2" xfId="38276" xr:uid="{00000000-0005-0000-0000-0000CE660000}"/>
    <cellStyle name="요약 4 10 3 3" xfId="13083" xr:uid="{00000000-0005-0000-0000-0000CF660000}"/>
    <cellStyle name="요약 4 10 3 3 2" xfId="38277" xr:uid="{00000000-0005-0000-0000-0000D0660000}"/>
    <cellStyle name="요약 4 10 3 4" xfId="13084" xr:uid="{00000000-0005-0000-0000-0000D1660000}"/>
    <cellStyle name="요약 4 10 3 4 2" xfId="38278" xr:uid="{00000000-0005-0000-0000-0000D2660000}"/>
    <cellStyle name="요약 4 10 3 5" xfId="13085" xr:uid="{00000000-0005-0000-0000-0000D3660000}"/>
    <cellStyle name="요약 4 10 3 5 2" xfId="38279" xr:uid="{00000000-0005-0000-0000-0000D4660000}"/>
    <cellStyle name="요약 4 10 3 6" xfId="38275" xr:uid="{00000000-0005-0000-0000-0000D5660000}"/>
    <cellStyle name="요약 4 10 4" xfId="13086" xr:uid="{00000000-0005-0000-0000-0000D6660000}"/>
    <cellStyle name="요약 4 10 4 2" xfId="38280" xr:uid="{00000000-0005-0000-0000-0000D7660000}"/>
    <cellStyle name="요약 4 10 5" xfId="13087" xr:uid="{00000000-0005-0000-0000-0000D8660000}"/>
    <cellStyle name="요약 4 10 5 2" xfId="38281" xr:uid="{00000000-0005-0000-0000-0000D9660000}"/>
    <cellStyle name="요약 4 10 6" xfId="13088" xr:uid="{00000000-0005-0000-0000-0000DA660000}"/>
    <cellStyle name="요약 4 10 6 2" xfId="38282" xr:uid="{00000000-0005-0000-0000-0000DB660000}"/>
    <cellStyle name="요약 4 10 7" xfId="13089" xr:uid="{00000000-0005-0000-0000-0000DC660000}"/>
    <cellStyle name="요약 4 10 7 2" xfId="38283" xr:uid="{00000000-0005-0000-0000-0000DD660000}"/>
    <cellStyle name="요약 4 10 8" xfId="38269" xr:uid="{00000000-0005-0000-0000-0000DE660000}"/>
    <cellStyle name="요약 4 11" xfId="13090" xr:uid="{00000000-0005-0000-0000-0000DF660000}"/>
    <cellStyle name="요약 4 11 2" xfId="13091" xr:uid="{00000000-0005-0000-0000-0000E0660000}"/>
    <cellStyle name="요약 4 11 2 2" xfId="38285" xr:uid="{00000000-0005-0000-0000-0000E1660000}"/>
    <cellStyle name="요약 4 11 3" xfId="13092" xr:uid="{00000000-0005-0000-0000-0000E2660000}"/>
    <cellStyle name="요약 4 11 3 2" xfId="38286" xr:uid="{00000000-0005-0000-0000-0000E3660000}"/>
    <cellStyle name="요약 4 11 4" xfId="13093" xr:uid="{00000000-0005-0000-0000-0000E4660000}"/>
    <cellStyle name="요약 4 11 4 2" xfId="38287" xr:uid="{00000000-0005-0000-0000-0000E5660000}"/>
    <cellStyle name="요약 4 11 5" xfId="13094" xr:uid="{00000000-0005-0000-0000-0000E6660000}"/>
    <cellStyle name="요약 4 11 5 2" xfId="38288" xr:uid="{00000000-0005-0000-0000-0000E7660000}"/>
    <cellStyle name="요약 4 11 6" xfId="38284" xr:uid="{00000000-0005-0000-0000-0000E8660000}"/>
    <cellStyle name="요약 4 12" xfId="13095" xr:uid="{00000000-0005-0000-0000-0000E9660000}"/>
    <cellStyle name="요약 4 12 2" xfId="13096" xr:uid="{00000000-0005-0000-0000-0000EA660000}"/>
    <cellStyle name="요약 4 12 2 2" xfId="38290" xr:uid="{00000000-0005-0000-0000-0000EB660000}"/>
    <cellStyle name="요약 4 12 3" xfId="13097" xr:uid="{00000000-0005-0000-0000-0000EC660000}"/>
    <cellStyle name="요약 4 12 3 2" xfId="38291" xr:uid="{00000000-0005-0000-0000-0000ED660000}"/>
    <cellStyle name="요약 4 12 4" xfId="13098" xr:uid="{00000000-0005-0000-0000-0000EE660000}"/>
    <cellStyle name="요약 4 12 4 2" xfId="38292" xr:uid="{00000000-0005-0000-0000-0000EF660000}"/>
    <cellStyle name="요약 4 12 5" xfId="13099" xr:uid="{00000000-0005-0000-0000-0000F0660000}"/>
    <cellStyle name="요약 4 12 5 2" xfId="38293" xr:uid="{00000000-0005-0000-0000-0000F1660000}"/>
    <cellStyle name="요약 4 12 6" xfId="38289" xr:uid="{00000000-0005-0000-0000-0000F2660000}"/>
    <cellStyle name="요약 4 13" xfId="13100" xr:uid="{00000000-0005-0000-0000-0000F3660000}"/>
    <cellStyle name="요약 4 13 2" xfId="38294" xr:uid="{00000000-0005-0000-0000-0000F4660000}"/>
    <cellStyle name="요약 4 14" xfId="13101" xr:uid="{00000000-0005-0000-0000-0000F5660000}"/>
    <cellStyle name="요약 4 14 2" xfId="38295" xr:uid="{00000000-0005-0000-0000-0000F6660000}"/>
    <cellStyle name="요약 4 15" xfId="13102" xr:uid="{00000000-0005-0000-0000-0000F7660000}"/>
    <cellStyle name="요약 4 15 2" xfId="38296" xr:uid="{00000000-0005-0000-0000-0000F8660000}"/>
    <cellStyle name="요약 4 16" xfId="13103" xr:uid="{00000000-0005-0000-0000-0000F9660000}"/>
    <cellStyle name="요약 4 16 2" xfId="38297" xr:uid="{00000000-0005-0000-0000-0000FA660000}"/>
    <cellStyle name="요약 4 17" xfId="38268" xr:uid="{00000000-0005-0000-0000-0000FB660000}"/>
    <cellStyle name="요약 4 18" xfId="50603" xr:uid="{00000000-0005-0000-0000-0000FC660000}"/>
    <cellStyle name="요약 4 2" xfId="13104" xr:uid="{00000000-0005-0000-0000-0000FD660000}"/>
    <cellStyle name="요약 4 2 2" xfId="13105" xr:uid="{00000000-0005-0000-0000-0000FE660000}"/>
    <cellStyle name="요약 4 2 2 2" xfId="13106" xr:uid="{00000000-0005-0000-0000-0000FF660000}"/>
    <cellStyle name="요약 4 2 2 2 2" xfId="13107" xr:uid="{00000000-0005-0000-0000-000000670000}"/>
    <cellStyle name="요약 4 2 2 2 2 2" xfId="38301" xr:uid="{00000000-0005-0000-0000-000001670000}"/>
    <cellStyle name="요약 4 2 2 2 3" xfId="13108" xr:uid="{00000000-0005-0000-0000-000002670000}"/>
    <cellStyle name="요약 4 2 2 2 3 2" xfId="38302" xr:uid="{00000000-0005-0000-0000-000003670000}"/>
    <cellStyle name="요약 4 2 2 2 4" xfId="13109" xr:uid="{00000000-0005-0000-0000-000004670000}"/>
    <cellStyle name="요약 4 2 2 2 4 2" xfId="38303" xr:uid="{00000000-0005-0000-0000-000005670000}"/>
    <cellStyle name="요약 4 2 2 2 5" xfId="13110" xr:uid="{00000000-0005-0000-0000-000006670000}"/>
    <cellStyle name="요약 4 2 2 2 5 2" xfId="38304" xr:uid="{00000000-0005-0000-0000-000007670000}"/>
    <cellStyle name="요약 4 2 2 2 6" xfId="38300" xr:uid="{00000000-0005-0000-0000-000008670000}"/>
    <cellStyle name="요약 4 2 2 3" xfId="13111" xr:uid="{00000000-0005-0000-0000-000009670000}"/>
    <cellStyle name="요약 4 2 2 3 2" xfId="38305" xr:uid="{00000000-0005-0000-0000-00000A670000}"/>
    <cellStyle name="요약 4 2 2 4" xfId="13112" xr:uid="{00000000-0005-0000-0000-00000B670000}"/>
    <cellStyle name="요약 4 2 2 4 2" xfId="38306" xr:uid="{00000000-0005-0000-0000-00000C670000}"/>
    <cellStyle name="요약 4 2 2 5" xfId="13113" xr:uid="{00000000-0005-0000-0000-00000D670000}"/>
    <cellStyle name="요약 4 2 2 5 2" xfId="38307" xr:uid="{00000000-0005-0000-0000-00000E670000}"/>
    <cellStyle name="요약 4 2 2 6" xfId="13114" xr:uid="{00000000-0005-0000-0000-00000F670000}"/>
    <cellStyle name="요약 4 2 2 6 2" xfId="38308" xr:uid="{00000000-0005-0000-0000-000010670000}"/>
    <cellStyle name="요약 4 2 2 7" xfId="38299" xr:uid="{00000000-0005-0000-0000-000011670000}"/>
    <cellStyle name="요약 4 2 3" xfId="13115" xr:uid="{00000000-0005-0000-0000-000012670000}"/>
    <cellStyle name="요약 4 2 3 2" xfId="13116" xr:uid="{00000000-0005-0000-0000-000013670000}"/>
    <cellStyle name="요약 4 2 3 2 2" xfId="38310" xr:uid="{00000000-0005-0000-0000-000014670000}"/>
    <cellStyle name="요약 4 2 3 3" xfId="13117" xr:uid="{00000000-0005-0000-0000-000015670000}"/>
    <cellStyle name="요약 4 2 3 3 2" xfId="38311" xr:uid="{00000000-0005-0000-0000-000016670000}"/>
    <cellStyle name="요약 4 2 3 4" xfId="13118" xr:uid="{00000000-0005-0000-0000-000017670000}"/>
    <cellStyle name="요약 4 2 3 4 2" xfId="38312" xr:uid="{00000000-0005-0000-0000-000018670000}"/>
    <cellStyle name="요약 4 2 3 5" xfId="13119" xr:uid="{00000000-0005-0000-0000-000019670000}"/>
    <cellStyle name="요약 4 2 3 5 2" xfId="38313" xr:uid="{00000000-0005-0000-0000-00001A670000}"/>
    <cellStyle name="요약 4 2 3 6" xfId="38309" xr:uid="{00000000-0005-0000-0000-00001B670000}"/>
    <cellStyle name="요약 4 2 4" xfId="13120" xr:uid="{00000000-0005-0000-0000-00001C670000}"/>
    <cellStyle name="요약 4 2 4 2" xfId="13121" xr:uid="{00000000-0005-0000-0000-00001D670000}"/>
    <cellStyle name="요약 4 2 4 2 2" xfId="38315" xr:uid="{00000000-0005-0000-0000-00001E670000}"/>
    <cellStyle name="요약 4 2 4 3" xfId="38314" xr:uid="{00000000-0005-0000-0000-00001F670000}"/>
    <cellStyle name="요약 4 2 5" xfId="13122" xr:uid="{00000000-0005-0000-0000-000020670000}"/>
    <cellStyle name="요약 4 2 5 2" xfId="13123" xr:uid="{00000000-0005-0000-0000-000021670000}"/>
    <cellStyle name="요약 4 2 5 2 2" xfId="38317" xr:uid="{00000000-0005-0000-0000-000022670000}"/>
    <cellStyle name="요약 4 2 5 3" xfId="38316" xr:uid="{00000000-0005-0000-0000-000023670000}"/>
    <cellStyle name="요약 4 2 6" xfId="13124" xr:uid="{00000000-0005-0000-0000-000024670000}"/>
    <cellStyle name="요약 4 2 6 2" xfId="13125" xr:uid="{00000000-0005-0000-0000-000025670000}"/>
    <cellStyle name="요약 4 2 6 2 2" xfId="38319" xr:uid="{00000000-0005-0000-0000-000026670000}"/>
    <cellStyle name="요약 4 2 6 3" xfId="38318" xr:uid="{00000000-0005-0000-0000-000027670000}"/>
    <cellStyle name="요약 4 2 7" xfId="13126" xr:uid="{00000000-0005-0000-0000-000028670000}"/>
    <cellStyle name="요약 4 2 7 2" xfId="38320" xr:uid="{00000000-0005-0000-0000-000029670000}"/>
    <cellStyle name="요약 4 2 8" xfId="38298" xr:uid="{00000000-0005-0000-0000-00002A670000}"/>
    <cellStyle name="요약 4 3" xfId="13127" xr:uid="{00000000-0005-0000-0000-00002B670000}"/>
    <cellStyle name="요약 4 3 2" xfId="13128" xr:uid="{00000000-0005-0000-0000-00002C670000}"/>
    <cellStyle name="요약 4 3 2 2" xfId="13129" xr:uid="{00000000-0005-0000-0000-00002D670000}"/>
    <cellStyle name="요약 4 3 2 2 2" xfId="13130" xr:uid="{00000000-0005-0000-0000-00002E670000}"/>
    <cellStyle name="요약 4 3 2 2 2 2" xfId="38324" xr:uid="{00000000-0005-0000-0000-00002F670000}"/>
    <cellStyle name="요약 4 3 2 2 3" xfId="13131" xr:uid="{00000000-0005-0000-0000-000030670000}"/>
    <cellStyle name="요약 4 3 2 2 3 2" xfId="38325" xr:uid="{00000000-0005-0000-0000-000031670000}"/>
    <cellStyle name="요약 4 3 2 2 4" xfId="13132" xr:uid="{00000000-0005-0000-0000-000032670000}"/>
    <cellStyle name="요약 4 3 2 2 4 2" xfId="38326" xr:uid="{00000000-0005-0000-0000-000033670000}"/>
    <cellStyle name="요약 4 3 2 2 5" xfId="13133" xr:uid="{00000000-0005-0000-0000-000034670000}"/>
    <cellStyle name="요약 4 3 2 2 5 2" xfId="38327" xr:uid="{00000000-0005-0000-0000-000035670000}"/>
    <cellStyle name="요약 4 3 2 2 6" xfId="38323" xr:uid="{00000000-0005-0000-0000-000036670000}"/>
    <cellStyle name="요약 4 3 2 3" xfId="13134" xr:uid="{00000000-0005-0000-0000-000037670000}"/>
    <cellStyle name="요약 4 3 2 3 2" xfId="38328" xr:uid="{00000000-0005-0000-0000-000038670000}"/>
    <cellStyle name="요약 4 3 2 4" xfId="13135" xr:uid="{00000000-0005-0000-0000-000039670000}"/>
    <cellStyle name="요약 4 3 2 4 2" xfId="38329" xr:uid="{00000000-0005-0000-0000-00003A670000}"/>
    <cellStyle name="요약 4 3 2 5" xfId="13136" xr:uid="{00000000-0005-0000-0000-00003B670000}"/>
    <cellStyle name="요약 4 3 2 5 2" xfId="38330" xr:uid="{00000000-0005-0000-0000-00003C670000}"/>
    <cellStyle name="요약 4 3 2 6" xfId="13137" xr:uid="{00000000-0005-0000-0000-00003D670000}"/>
    <cellStyle name="요약 4 3 2 6 2" xfId="38331" xr:uid="{00000000-0005-0000-0000-00003E670000}"/>
    <cellStyle name="요약 4 3 2 7" xfId="38322" xr:uid="{00000000-0005-0000-0000-00003F670000}"/>
    <cellStyle name="요약 4 3 3" xfId="13138" xr:uid="{00000000-0005-0000-0000-000040670000}"/>
    <cellStyle name="요약 4 3 3 2" xfId="13139" xr:uid="{00000000-0005-0000-0000-000041670000}"/>
    <cellStyle name="요약 4 3 3 2 2" xfId="38333" xr:uid="{00000000-0005-0000-0000-000042670000}"/>
    <cellStyle name="요약 4 3 3 3" xfId="13140" xr:uid="{00000000-0005-0000-0000-000043670000}"/>
    <cellStyle name="요약 4 3 3 3 2" xfId="38334" xr:uid="{00000000-0005-0000-0000-000044670000}"/>
    <cellStyle name="요약 4 3 3 4" xfId="13141" xr:uid="{00000000-0005-0000-0000-000045670000}"/>
    <cellStyle name="요약 4 3 3 4 2" xfId="38335" xr:uid="{00000000-0005-0000-0000-000046670000}"/>
    <cellStyle name="요약 4 3 3 5" xfId="13142" xr:uid="{00000000-0005-0000-0000-000047670000}"/>
    <cellStyle name="요약 4 3 3 5 2" xfId="38336" xr:uid="{00000000-0005-0000-0000-000048670000}"/>
    <cellStyle name="요약 4 3 3 6" xfId="38332" xr:uid="{00000000-0005-0000-0000-000049670000}"/>
    <cellStyle name="요약 4 3 4" xfId="13143" xr:uid="{00000000-0005-0000-0000-00004A670000}"/>
    <cellStyle name="요약 4 3 4 2" xfId="13144" xr:uid="{00000000-0005-0000-0000-00004B670000}"/>
    <cellStyle name="요약 4 3 4 2 2" xfId="38338" xr:uid="{00000000-0005-0000-0000-00004C670000}"/>
    <cellStyle name="요약 4 3 4 3" xfId="38337" xr:uid="{00000000-0005-0000-0000-00004D670000}"/>
    <cellStyle name="요약 4 3 5" xfId="13145" xr:uid="{00000000-0005-0000-0000-00004E670000}"/>
    <cellStyle name="요약 4 3 5 2" xfId="13146" xr:uid="{00000000-0005-0000-0000-00004F670000}"/>
    <cellStyle name="요약 4 3 5 2 2" xfId="38340" xr:uid="{00000000-0005-0000-0000-000050670000}"/>
    <cellStyle name="요약 4 3 5 3" xfId="38339" xr:uid="{00000000-0005-0000-0000-000051670000}"/>
    <cellStyle name="요약 4 3 6" xfId="13147" xr:uid="{00000000-0005-0000-0000-000052670000}"/>
    <cellStyle name="요약 4 3 6 2" xfId="13148" xr:uid="{00000000-0005-0000-0000-000053670000}"/>
    <cellStyle name="요약 4 3 6 2 2" xfId="38342" xr:uid="{00000000-0005-0000-0000-000054670000}"/>
    <cellStyle name="요약 4 3 6 3" xfId="38341" xr:uid="{00000000-0005-0000-0000-000055670000}"/>
    <cellStyle name="요약 4 3 7" xfId="13149" xr:uid="{00000000-0005-0000-0000-000056670000}"/>
    <cellStyle name="요약 4 3 7 2" xfId="38343" xr:uid="{00000000-0005-0000-0000-000057670000}"/>
    <cellStyle name="요약 4 3 8" xfId="38321" xr:uid="{00000000-0005-0000-0000-000058670000}"/>
    <cellStyle name="요약 4 4" xfId="13150" xr:uid="{00000000-0005-0000-0000-000059670000}"/>
    <cellStyle name="요약 4 4 2" xfId="13151" xr:uid="{00000000-0005-0000-0000-00005A670000}"/>
    <cellStyle name="요약 4 4 2 2" xfId="13152" xr:uid="{00000000-0005-0000-0000-00005B670000}"/>
    <cellStyle name="요약 4 4 2 2 2" xfId="38346" xr:uid="{00000000-0005-0000-0000-00005C670000}"/>
    <cellStyle name="요약 4 4 2 3" xfId="13153" xr:uid="{00000000-0005-0000-0000-00005D670000}"/>
    <cellStyle name="요약 4 4 2 3 2" xfId="38347" xr:uid="{00000000-0005-0000-0000-00005E670000}"/>
    <cellStyle name="요약 4 4 2 4" xfId="13154" xr:uid="{00000000-0005-0000-0000-00005F670000}"/>
    <cellStyle name="요약 4 4 2 4 2" xfId="38348" xr:uid="{00000000-0005-0000-0000-000060670000}"/>
    <cellStyle name="요약 4 4 2 5" xfId="13155" xr:uid="{00000000-0005-0000-0000-000061670000}"/>
    <cellStyle name="요약 4 4 2 5 2" xfId="38349" xr:uid="{00000000-0005-0000-0000-000062670000}"/>
    <cellStyle name="요약 4 4 2 6" xfId="38345" xr:uid="{00000000-0005-0000-0000-000063670000}"/>
    <cellStyle name="요약 4 4 3" xfId="13156" xr:uid="{00000000-0005-0000-0000-000064670000}"/>
    <cellStyle name="요약 4 4 3 2" xfId="13157" xr:uid="{00000000-0005-0000-0000-000065670000}"/>
    <cellStyle name="요약 4 4 3 2 2" xfId="38351" xr:uid="{00000000-0005-0000-0000-000066670000}"/>
    <cellStyle name="요약 4 4 3 3" xfId="13158" xr:uid="{00000000-0005-0000-0000-000067670000}"/>
    <cellStyle name="요약 4 4 3 3 2" xfId="38352" xr:uid="{00000000-0005-0000-0000-000068670000}"/>
    <cellStyle name="요약 4 4 3 4" xfId="13159" xr:uid="{00000000-0005-0000-0000-000069670000}"/>
    <cellStyle name="요약 4 4 3 4 2" xfId="38353" xr:uid="{00000000-0005-0000-0000-00006A670000}"/>
    <cellStyle name="요약 4 4 3 5" xfId="13160" xr:uid="{00000000-0005-0000-0000-00006B670000}"/>
    <cellStyle name="요약 4 4 3 5 2" xfId="38354" xr:uid="{00000000-0005-0000-0000-00006C670000}"/>
    <cellStyle name="요약 4 4 3 6" xfId="38350" xr:uid="{00000000-0005-0000-0000-00006D670000}"/>
    <cellStyle name="요약 4 4 4" xfId="13161" xr:uid="{00000000-0005-0000-0000-00006E670000}"/>
    <cellStyle name="요약 4 4 4 2" xfId="38355" xr:uid="{00000000-0005-0000-0000-00006F670000}"/>
    <cellStyle name="요약 4 4 5" xfId="13162" xr:uid="{00000000-0005-0000-0000-000070670000}"/>
    <cellStyle name="요약 4 4 5 2" xfId="38356" xr:uid="{00000000-0005-0000-0000-000071670000}"/>
    <cellStyle name="요약 4 4 6" xfId="13163" xr:uid="{00000000-0005-0000-0000-000072670000}"/>
    <cellStyle name="요약 4 4 6 2" xfId="38357" xr:uid="{00000000-0005-0000-0000-000073670000}"/>
    <cellStyle name="요약 4 4 7" xfId="13164" xr:uid="{00000000-0005-0000-0000-000074670000}"/>
    <cellStyle name="요약 4 4 7 2" xfId="38358" xr:uid="{00000000-0005-0000-0000-000075670000}"/>
    <cellStyle name="요약 4 4 8" xfId="38344" xr:uid="{00000000-0005-0000-0000-000076670000}"/>
    <cellStyle name="요약 4 5" xfId="13165" xr:uid="{00000000-0005-0000-0000-000077670000}"/>
    <cellStyle name="요약 4 5 2" xfId="13166" xr:uid="{00000000-0005-0000-0000-000078670000}"/>
    <cellStyle name="요약 4 5 2 2" xfId="13167" xr:uid="{00000000-0005-0000-0000-000079670000}"/>
    <cellStyle name="요약 4 5 2 2 2" xfId="38361" xr:uid="{00000000-0005-0000-0000-00007A670000}"/>
    <cellStyle name="요약 4 5 2 3" xfId="13168" xr:uid="{00000000-0005-0000-0000-00007B670000}"/>
    <cellStyle name="요약 4 5 2 3 2" xfId="38362" xr:uid="{00000000-0005-0000-0000-00007C670000}"/>
    <cellStyle name="요약 4 5 2 4" xfId="13169" xr:uid="{00000000-0005-0000-0000-00007D670000}"/>
    <cellStyle name="요약 4 5 2 4 2" xfId="38363" xr:uid="{00000000-0005-0000-0000-00007E670000}"/>
    <cellStyle name="요약 4 5 2 5" xfId="13170" xr:uid="{00000000-0005-0000-0000-00007F670000}"/>
    <cellStyle name="요약 4 5 2 5 2" xfId="38364" xr:uid="{00000000-0005-0000-0000-000080670000}"/>
    <cellStyle name="요약 4 5 2 6" xfId="38360" xr:uid="{00000000-0005-0000-0000-000081670000}"/>
    <cellStyle name="요약 4 5 3" xfId="13171" xr:uid="{00000000-0005-0000-0000-000082670000}"/>
    <cellStyle name="요약 4 5 3 2" xfId="13172" xr:uid="{00000000-0005-0000-0000-000083670000}"/>
    <cellStyle name="요약 4 5 3 2 2" xfId="38366" xr:uid="{00000000-0005-0000-0000-000084670000}"/>
    <cellStyle name="요약 4 5 3 3" xfId="13173" xr:uid="{00000000-0005-0000-0000-000085670000}"/>
    <cellStyle name="요약 4 5 3 3 2" xfId="38367" xr:uid="{00000000-0005-0000-0000-000086670000}"/>
    <cellStyle name="요약 4 5 3 4" xfId="13174" xr:uid="{00000000-0005-0000-0000-000087670000}"/>
    <cellStyle name="요약 4 5 3 4 2" xfId="38368" xr:uid="{00000000-0005-0000-0000-000088670000}"/>
    <cellStyle name="요약 4 5 3 5" xfId="13175" xr:uid="{00000000-0005-0000-0000-000089670000}"/>
    <cellStyle name="요약 4 5 3 5 2" xfId="38369" xr:uid="{00000000-0005-0000-0000-00008A670000}"/>
    <cellStyle name="요약 4 5 3 6" xfId="38365" xr:uid="{00000000-0005-0000-0000-00008B670000}"/>
    <cellStyle name="요약 4 5 4" xfId="13176" xr:uid="{00000000-0005-0000-0000-00008C670000}"/>
    <cellStyle name="요약 4 5 4 2" xfId="38370" xr:uid="{00000000-0005-0000-0000-00008D670000}"/>
    <cellStyle name="요약 4 5 5" xfId="13177" xr:uid="{00000000-0005-0000-0000-00008E670000}"/>
    <cellStyle name="요약 4 5 5 2" xfId="38371" xr:uid="{00000000-0005-0000-0000-00008F670000}"/>
    <cellStyle name="요약 4 5 6" xfId="13178" xr:uid="{00000000-0005-0000-0000-000090670000}"/>
    <cellStyle name="요약 4 5 6 2" xfId="38372" xr:uid="{00000000-0005-0000-0000-000091670000}"/>
    <cellStyle name="요약 4 5 7" xfId="13179" xr:uid="{00000000-0005-0000-0000-000092670000}"/>
    <cellStyle name="요약 4 5 7 2" xfId="38373" xr:uid="{00000000-0005-0000-0000-000093670000}"/>
    <cellStyle name="요약 4 5 8" xfId="38359" xr:uid="{00000000-0005-0000-0000-000094670000}"/>
    <cellStyle name="요약 4 6" xfId="13180" xr:uid="{00000000-0005-0000-0000-000095670000}"/>
    <cellStyle name="요약 4 6 2" xfId="13181" xr:uid="{00000000-0005-0000-0000-000096670000}"/>
    <cellStyle name="요약 4 6 2 2" xfId="13182" xr:uid="{00000000-0005-0000-0000-000097670000}"/>
    <cellStyle name="요약 4 6 2 2 2" xfId="38376" xr:uid="{00000000-0005-0000-0000-000098670000}"/>
    <cellStyle name="요약 4 6 2 3" xfId="13183" xr:uid="{00000000-0005-0000-0000-000099670000}"/>
    <cellStyle name="요약 4 6 2 3 2" xfId="38377" xr:uid="{00000000-0005-0000-0000-00009A670000}"/>
    <cellStyle name="요약 4 6 2 4" xfId="13184" xr:uid="{00000000-0005-0000-0000-00009B670000}"/>
    <cellStyle name="요약 4 6 2 4 2" xfId="38378" xr:uid="{00000000-0005-0000-0000-00009C670000}"/>
    <cellStyle name="요약 4 6 2 5" xfId="13185" xr:uid="{00000000-0005-0000-0000-00009D670000}"/>
    <cellStyle name="요약 4 6 2 5 2" xfId="38379" xr:uid="{00000000-0005-0000-0000-00009E670000}"/>
    <cellStyle name="요약 4 6 2 6" xfId="38375" xr:uid="{00000000-0005-0000-0000-00009F670000}"/>
    <cellStyle name="요약 4 6 3" xfId="13186" xr:uid="{00000000-0005-0000-0000-0000A0670000}"/>
    <cellStyle name="요약 4 6 3 2" xfId="13187" xr:uid="{00000000-0005-0000-0000-0000A1670000}"/>
    <cellStyle name="요약 4 6 3 2 2" xfId="38381" xr:uid="{00000000-0005-0000-0000-0000A2670000}"/>
    <cellStyle name="요약 4 6 3 3" xfId="13188" xr:uid="{00000000-0005-0000-0000-0000A3670000}"/>
    <cellStyle name="요약 4 6 3 3 2" xfId="38382" xr:uid="{00000000-0005-0000-0000-0000A4670000}"/>
    <cellStyle name="요약 4 6 3 4" xfId="13189" xr:uid="{00000000-0005-0000-0000-0000A5670000}"/>
    <cellStyle name="요약 4 6 3 4 2" xfId="38383" xr:uid="{00000000-0005-0000-0000-0000A6670000}"/>
    <cellStyle name="요약 4 6 3 5" xfId="13190" xr:uid="{00000000-0005-0000-0000-0000A7670000}"/>
    <cellStyle name="요약 4 6 3 5 2" xfId="38384" xr:uid="{00000000-0005-0000-0000-0000A8670000}"/>
    <cellStyle name="요약 4 6 3 6" xfId="38380" xr:uid="{00000000-0005-0000-0000-0000A9670000}"/>
    <cellStyle name="요약 4 6 4" xfId="13191" xr:uid="{00000000-0005-0000-0000-0000AA670000}"/>
    <cellStyle name="요약 4 6 4 2" xfId="38385" xr:uid="{00000000-0005-0000-0000-0000AB670000}"/>
    <cellStyle name="요약 4 6 5" xfId="13192" xr:uid="{00000000-0005-0000-0000-0000AC670000}"/>
    <cellStyle name="요약 4 6 5 2" xfId="38386" xr:uid="{00000000-0005-0000-0000-0000AD670000}"/>
    <cellStyle name="요약 4 6 6" xfId="13193" xr:uid="{00000000-0005-0000-0000-0000AE670000}"/>
    <cellStyle name="요약 4 6 6 2" xfId="38387" xr:uid="{00000000-0005-0000-0000-0000AF670000}"/>
    <cellStyle name="요약 4 6 7" xfId="13194" xr:uid="{00000000-0005-0000-0000-0000B0670000}"/>
    <cellStyle name="요약 4 6 7 2" xfId="38388" xr:uid="{00000000-0005-0000-0000-0000B1670000}"/>
    <cellStyle name="요약 4 6 8" xfId="38374" xr:uid="{00000000-0005-0000-0000-0000B2670000}"/>
    <cellStyle name="요약 4 7" xfId="13195" xr:uid="{00000000-0005-0000-0000-0000B3670000}"/>
    <cellStyle name="요약 4 7 2" xfId="13196" xr:uid="{00000000-0005-0000-0000-0000B4670000}"/>
    <cellStyle name="요약 4 7 2 2" xfId="13197" xr:uid="{00000000-0005-0000-0000-0000B5670000}"/>
    <cellStyle name="요약 4 7 2 2 2" xfId="38391" xr:uid="{00000000-0005-0000-0000-0000B6670000}"/>
    <cellStyle name="요약 4 7 2 3" xfId="13198" xr:uid="{00000000-0005-0000-0000-0000B7670000}"/>
    <cellStyle name="요약 4 7 2 3 2" xfId="38392" xr:uid="{00000000-0005-0000-0000-0000B8670000}"/>
    <cellStyle name="요약 4 7 2 4" xfId="13199" xr:uid="{00000000-0005-0000-0000-0000B9670000}"/>
    <cellStyle name="요약 4 7 2 4 2" xfId="38393" xr:uid="{00000000-0005-0000-0000-0000BA670000}"/>
    <cellStyle name="요약 4 7 2 5" xfId="13200" xr:uid="{00000000-0005-0000-0000-0000BB670000}"/>
    <cellStyle name="요약 4 7 2 5 2" xfId="38394" xr:uid="{00000000-0005-0000-0000-0000BC670000}"/>
    <cellStyle name="요약 4 7 2 6" xfId="38390" xr:uid="{00000000-0005-0000-0000-0000BD670000}"/>
    <cellStyle name="요약 4 7 3" xfId="13201" xr:uid="{00000000-0005-0000-0000-0000BE670000}"/>
    <cellStyle name="요약 4 7 3 2" xfId="13202" xr:uid="{00000000-0005-0000-0000-0000BF670000}"/>
    <cellStyle name="요약 4 7 3 2 2" xfId="38396" xr:uid="{00000000-0005-0000-0000-0000C0670000}"/>
    <cellStyle name="요약 4 7 3 3" xfId="13203" xr:uid="{00000000-0005-0000-0000-0000C1670000}"/>
    <cellStyle name="요약 4 7 3 3 2" xfId="38397" xr:uid="{00000000-0005-0000-0000-0000C2670000}"/>
    <cellStyle name="요약 4 7 3 4" xfId="13204" xr:uid="{00000000-0005-0000-0000-0000C3670000}"/>
    <cellStyle name="요약 4 7 3 4 2" xfId="38398" xr:uid="{00000000-0005-0000-0000-0000C4670000}"/>
    <cellStyle name="요약 4 7 3 5" xfId="13205" xr:uid="{00000000-0005-0000-0000-0000C5670000}"/>
    <cellStyle name="요약 4 7 3 5 2" xfId="38399" xr:uid="{00000000-0005-0000-0000-0000C6670000}"/>
    <cellStyle name="요약 4 7 3 6" xfId="38395" xr:uid="{00000000-0005-0000-0000-0000C7670000}"/>
    <cellStyle name="요약 4 7 4" xfId="13206" xr:uid="{00000000-0005-0000-0000-0000C8670000}"/>
    <cellStyle name="요약 4 7 4 2" xfId="38400" xr:uid="{00000000-0005-0000-0000-0000C9670000}"/>
    <cellStyle name="요약 4 7 5" xfId="13207" xr:uid="{00000000-0005-0000-0000-0000CA670000}"/>
    <cellStyle name="요약 4 7 5 2" xfId="38401" xr:uid="{00000000-0005-0000-0000-0000CB670000}"/>
    <cellStyle name="요약 4 7 6" xfId="13208" xr:uid="{00000000-0005-0000-0000-0000CC670000}"/>
    <cellStyle name="요약 4 7 6 2" xfId="38402" xr:uid="{00000000-0005-0000-0000-0000CD670000}"/>
    <cellStyle name="요약 4 7 7" xfId="13209" xr:uid="{00000000-0005-0000-0000-0000CE670000}"/>
    <cellStyle name="요약 4 7 7 2" xfId="38403" xr:uid="{00000000-0005-0000-0000-0000CF670000}"/>
    <cellStyle name="요약 4 7 8" xfId="38389" xr:uid="{00000000-0005-0000-0000-0000D0670000}"/>
    <cellStyle name="요약 4 8" xfId="13210" xr:uid="{00000000-0005-0000-0000-0000D1670000}"/>
    <cellStyle name="요약 4 8 2" xfId="13211" xr:uid="{00000000-0005-0000-0000-0000D2670000}"/>
    <cellStyle name="요약 4 8 2 2" xfId="13212" xr:uid="{00000000-0005-0000-0000-0000D3670000}"/>
    <cellStyle name="요약 4 8 2 2 2" xfId="38406" xr:uid="{00000000-0005-0000-0000-0000D4670000}"/>
    <cellStyle name="요약 4 8 2 3" xfId="13213" xr:uid="{00000000-0005-0000-0000-0000D5670000}"/>
    <cellStyle name="요약 4 8 2 3 2" xfId="38407" xr:uid="{00000000-0005-0000-0000-0000D6670000}"/>
    <cellStyle name="요약 4 8 2 4" xfId="13214" xr:uid="{00000000-0005-0000-0000-0000D7670000}"/>
    <cellStyle name="요약 4 8 2 4 2" xfId="38408" xr:uid="{00000000-0005-0000-0000-0000D8670000}"/>
    <cellStyle name="요약 4 8 2 5" xfId="13215" xr:uid="{00000000-0005-0000-0000-0000D9670000}"/>
    <cellStyle name="요약 4 8 2 5 2" xfId="38409" xr:uid="{00000000-0005-0000-0000-0000DA670000}"/>
    <cellStyle name="요약 4 8 2 6" xfId="38405" xr:uid="{00000000-0005-0000-0000-0000DB670000}"/>
    <cellStyle name="요약 4 8 3" xfId="13216" xr:uid="{00000000-0005-0000-0000-0000DC670000}"/>
    <cellStyle name="요약 4 8 3 2" xfId="13217" xr:uid="{00000000-0005-0000-0000-0000DD670000}"/>
    <cellStyle name="요약 4 8 3 2 2" xfId="38411" xr:uid="{00000000-0005-0000-0000-0000DE670000}"/>
    <cellStyle name="요약 4 8 3 3" xfId="13218" xr:uid="{00000000-0005-0000-0000-0000DF670000}"/>
    <cellStyle name="요약 4 8 3 3 2" xfId="38412" xr:uid="{00000000-0005-0000-0000-0000E0670000}"/>
    <cellStyle name="요약 4 8 3 4" xfId="13219" xr:uid="{00000000-0005-0000-0000-0000E1670000}"/>
    <cellStyle name="요약 4 8 3 4 2" xfId="38413" xr:uid="{00000000-0005-0000-0000-0000E2670000}"/>
    <cellStyle name="요약 4 8 3 5" xfId="13220" xr:uid="{00000000-0005-0000-0000-0000E3670000}"/>
    <cellStyle name="요약 4 8 3 5 2" xfId="38414" xr:uid="{00000000-0005-0000-0000-0000E4670000}"/>
    <cellStyle name="요약 4 8 3 6" xfId="38410" xr:uid="{00000000-0005-0000-0000-0000E5670000}"/>
    <cellStyle name="요약 4 8 4" xfId="13221" xr:uid="{00000000-0005-0000-0000-0000E6670000}"/>
    <cellStyle name="요약 4 8 4 2" xfId="38415" xr:uid="{00000000-0005-0000-0000-0000E7670000}"/>
    <cellStyle name="요약 4 8 5" xfId="13222" xr:uid="{00000000-0005-0000-0000-0000E8670000}"/>
    <cellStyle name="요약 4 8 5 2" xfId="38416" xr:uid="{00000000-0005-0000-0000-0000E9670000}"/>
    <cellStyle name="요약 4 8 6" xfId="13223" xr:uid="{00000000-0005-0000-0000-0000EA670000}"/>
    <cellStyle name="요약 4 8 6 2" xfId="38417" xr:uid="{00000000-0005-0000-0000-0000EB670000}"/>
    <cellStyle name="요약 4 8 7" xfId="13224" xr:uid="{00000000-0005-0000-0000-0000EC670000}"/>
    <cellStyle name="요약 4 8 7 2" xfId="38418" xr:uid="{00000000-0005-0000-0000-0000ED670000}"/>
    <cellStyle name="요약 4 8 8" xfId="38404" xr:uid="{00000000-0005-0000-0000-0000EE670000}"/>
    <cellStyle name="요약 4 9" xfId="13225" xr:uid="{00000000-0005-0000-0000-0000EF670000}"/>
    <cellStyle name="요약 4 9 2" xfId="13226" xr:uid="{00000000-0005-0000-0000-0000F0670000}"/>
    <cellStyle name="요약 4 9 2 2" xfId="13227" xr:uid="{00000000-0005-0000-0000-0000F1670000}"/>
    <cellStyle name="요약 4 9 2 2 2" xfId="38421" xr:uid="{00000000-0005-0000-0000-0000F2670000}"/>
    <cellStyle name="요약 4 9 2 3" xfId="13228" xr:uid="{00000000-0005-0000-0000-0000F3670000}"/>
    <cellStyle name="요약 4 9 2 3 2" xfId="38422" xr:uid="{00000000-0005-0000-0000-0000F4670000}"/>
    <cellStyle name="요약 4 9 2 4" xfId="13229" xr:uid="{00000000-0005-0000-0000-0000F5670000}"/>
    <cellStyle name="요약 4 9 2 4 2" xfId="38423" xr:uid="{00000000-0005-0000-0000-0000F6670000}"/>
    <cellStyle name="요약 4 9 2 5" xfId="13230" xr:uid="{00000000-0005-0000-0000-0000F7670000}"/>
    <cellStyle name="요약 4 9 2 5 2" xfId="38424" xr:uid="{00000000-0005-0000-0000-0000F8670000}"/>
    <cellStyle name="요약 4 9 2 6" xfId="38420" xr:uid="{00000000-0005-0000-0000-0000F9670000}"/>
    <cellStyle name="요약 4 9 3" xfId="13231" xr:uid="{00000000-0005-0000-0000-0000FA670000}"/>
    <cellStyle name="요약 4 9 3 2" xfId="13232" xr:uid="{00000000-0005-0000-0000-0000FB670000}"/>
    <cellStyle name="요약 4 9 3 2 2" xfId="38426" xr:uid="{00000000-0005-0000-0000-0000FC670000}"/>
    <cellStyle name="요약 4 9 3 3" xfId="13233" xr:uid="{00000000-0005-0000-0000-0000FD670000}"/>
    <cellStyle name="요약 4 9 3 3 2" xfId="38427" xr:uid="{00000000-0005-0000-0000-0000FE670000}"/>
    <cellStyle name="요약 4 9 3 4" xfId="13234" xr:uid="{00000000-0005-0000-0000-0000FF670000}"/>
    <cellStyle name="요약 4 9 3 4 2" xfId="38428" xr:uid="{00000000-0005-0000-0000-000000680000}"/>
    <cellStyle name="요약 4 9 3 5" xfId="13235" xr:uid="{00000000-0005-0000-0000-000001680000}"/>
    <cellStyle name="요약 4 9 3 5 2" xfId="38429" xr:uid="{00000000-0005-0000-0000-000002680000}"/>
    <cellStyle name="요약 4 9 3 6" xfId="38425" xr:uid="{00000000-0005-0000-0000-000003680000}"/>
    <cellStyle name="요약 4 9 4" xfId="13236" xr:uid="{00000000-0005-0000-0000-000004680000}"/>
    <cellStyle name="요약 4 9 4 2" xfId="38430" xr:uid="{00000000-0005-0000-0000-000005680000}"/>
    <cellStyle name="요약 4 9 5" xfId="13237" xr:uid="{00000000-0005-0000-0000-000006680000}"/>
    <cellStyle name="요약 4 9 5 2" xfId="38431" xr:uid="{00000000-0005-0000-0000-000007680000}"/>
    <cellStyle name="요약 4 9 6" xfId="13238" xr:uid="{00000000-0005-0000-0000-000008680000}"/>
    <cellStyle name="요약 4 9 6 2" xfId="38432" xr:uid="{00000000-0005-0000-0000-000009680000}"/>
    <cellStyle name="요약 4 9 7" xfId="13239" xr:uid="{00000000-0005-0000-0000-00000A680000}"/>
    <cellStyle name="요약 4 9 7 2" xfId="38433" xr:uid="{00000000-0005-0000-0000-00000B680000}"/>
    <cellStyle name="요약 4 9 8" xfId="38419" xr:uid="{00000000-0005-0000-0000-00000C680000}"/>
    <cellStyle name="요약 40" xfId="13240" xr:uid="{00000000-0005-0000-0000-00000D680000}"/>
    <cellStyle name="요약 40 2" xfId="13241" xr:uid="{00000000-0005-0000-0000-00000E680000}"/>
    <cellStyle name="요약 40 2 2" xfId="13242" xr:uid="{00000000-0005-0000-0000-00000F680000}"/>
    <cellStyle name="요약 40 2 2 2" xfId="13243" xr:uid="{00000000-0005-0000-0000-000010680000}"/>
    <cellStyle name="요약 40 2 2 2 2" xfId="38437" xr:uid="{00000000-0005-0000-0000-000011680000}"/>
    <cellStyle name="요약 40 2 2 3" xfId="13244" xr:uid="{00000000-0005-0000-0000-000012680000}"/>
    <cellStyle name="요약 40 2 2 3 2" xfId="38438" xr:uid="{00000000-0005-0000-0000-000013680000}"/>
    <cellStyle name="요약 40 2 2 4" xfId="13245" xr:uid="{00000000-0005-0000-0000-000014680000}"/>
    <cellStyle name="요약 40 2 2 4 2" xfId="38439" xr:uid="{00000000-0005-0000-0000-000015680000}"/>
    <cellStyle name="요약 40 2 2 5" xfId="13246" xr:uid="{00000000-0005-0000-0000-000016680000}"/>
    <cellStyle name="요약 40 2 2 5 2" xfId="38440" xr:uid="{00000000-0005-0000-0000-000017680000}"/>
    <cellStyle name="요약 40 2 2 6" xfId="38436" xr:uid="{00000000-0005-0000-0000-000018680000}"/>
    <cellStyle name="요약 40 2 3" xfId="13247" xr:uid="{00000000-0005-0000-0000-000019680000}"/>
    <cellStyle name="요약 40 2 3 2" xfId="38441" xr:uid="{00000000-0005-0000-0000-00001A680000}"/>
    <cellStyle name="요약 40 2 4" xfId="13248" xr:uid="{00000000-0005-0000-0000-00001B680000}"/>
    <cellStyle name="요약 40 2 4 2" xfId="38442" xr:uid="{00000000-0005-0000-0000-00001C680000}"/>
    <cellStyle name="요약 40 2 5" xfId="13249" xr:uid="{00000000-0005-0000-0000-00001D680000}"/>
    <cellStyle name="요약 40 2 5 2" xfId="38443" xr:uid="{00000000-0005-0000-0000-00001E680000}"/>
    <cellStyle name="요약 40 2 6" xfId="13250" xr:uid="{00000000-0005-0000-0000-00001F680000}"/>
    <cellStyle name="요약 40 2 6 2" xfId="38444" xr:uid="{00000000-0005-0000-0000-000020680000}"/>
    <cellStyle name="요약 40 2 7" xfId="38435" xr:uid="{00000000-0005-0000-0000-000021680000}"/>
    <cellStyle name="요약 40 3" xfId="13251" xr:uid="{00000000-0005-0000-0000-000022680000}"/>
    <cellStyle name="요약 40 3 2" xfId="13252" xr:uid="{00000000-0005-0000-0000-000023680000}"/>
    <cellStyle name="요약 40 3 2 2" xfId="38446" xr:uid="{00000000-0005-0000-0000-000024680000}"/>
    <cellStyle name="요약 40 3 3" xfId="13253" xr:uid="{00000000-0005-0000-0000-000025680000}"/>
    <cellStyle name="요약 40 3 3 2" xfId="38447" xr:uid="{00000000-0005-0000-0000-000026680000}"/>
    <cellStyle name="요약 40 3 4" xfId="13254" xr:uid="{00000000-0005-0000-0000-000027680000}"/>
    <cellStyle name="요약 40 3 4 2" xfId="38448" xr:uid="{00000000-0005-0000-0000-000028680000}"/>
    <cellStyle name="요약 40 3 5" xfId="13255" xr:uid="{00000000-0005-0000-0000-000029680000}"/>
    <cellStyle name="요약 40 3 5 2" xfId="38449" xr:uid="{00000000-0005-0000-0000-00002A680000}"/>
    <cellStyle name="요약 40 3 6" xfId="38445" xr:uid="{00000000-0005-0000-0000-00002B680000}"/>
    <cellStyle name="요약 40 4" xfId="13256" xr:uid="{00000000-0005-0000-0000-00002C680000}"/>
    <cellStyle name="요약 40 4 2" xfId="13257" xr:uid="{00000000-0005-0000-0000-00002D680000}"/>
    <cellStyle name="요약 40 4 2 2" xfId="38451" xr:uid="{00000000-0005-0000-0000-00002E680000}"/>
    <cellStyle name="요약 40 4 3" xfId="38450" xr:uid="{00000000-0005-0000-0000-00002F680000}"/>
    <cellStyle name="요약 40 5" xfId="13258" xr:uid="{00000000-0005-0000-0000-000030680000}"/>
    <cellStyle name="요약 40 5 2" xfId="13259" xr:uid="{00000000-0005-0000-0000-000031680000}"/>
    <cellStyle name="요약 40 5 2 2" xfId="38453" xr:uid="{00000000-0005-0000-0000-000032680000}"/>
    <cellStyle name="요약 40 5 3" xfId="38452" xr:uid="{00000000-0005-0000-0000-000033680000}"/>
    <cellStyle name="요약 40 6" xfId="13260" xr:uid="{00000000-0005-0000-0000-000034680000}"/>
    <cellStyle name="요약 40 6 2" xfId="13261" xr:uid="{00000000-0005-0000-0000-000035680000}"/>
    <cellStyle name="요약 40 6 2 2" xfId="38455" xr:uid="{00000000-0005-0000-0000-000036680000}"/>
    <cellStyle name="요약 40 6 3" xfId="38454" xr:uid="{00000000-0005-0000-0000-000037680000}"/>
    <cellStyle name="요약 40 7" xfId="13262" xr:uid="{00000000-0005-0000-0000-000038680000}"/>
    <cellStyle name="요약 40 7 2" xfId="38456" xr:uid="{00000000-0005-0000-0000-000039680000}"/>
    <cellStyle name="요약 40 8" xfId="38434" xr:uid="{00000000-0005-0000-0000-00003A680000}"/>
    <cellStyle name="요약 41" xfId="13263" xr:uid="{00000000-0005-0000-0000-00003B680000}"/>
    <cellStyle name="요약 41 2" xfId="13264" xr:uid="{00000000-0005-0000-0000-00003C680000}"/>
    <cellStyle name="요약 41 2 2" xfId="13265" xr:uid="{00000000-0005-0000-0000-00003D680000}"/>
    <cellStyle name="요약 41 2 2 2" xfId="13266" xr:uid="{00000000-0005-0000-0000-00003E680000}"/>
    <cellStyle name="요약 41 2 2 2 2" xfId="38460" xr:uid="{00000000-0005-0000-0000-00003F680000}"/>
    <cellStyle name="요약 41 2 2 3" xfId="13267" xr:uid="{00000000-0005-0000-0000-000040680000}"/>
    <cellStyle name="요약 41 2 2 3 2" xfId="38461" xr:uid="{00000000-0005-0000-0000-000041680000}"/>
    <cellStyle name="요약 41 2 2 4" xfId="13268" xr:uid="{00000000-0005-0000-0000-000042680000}"/>
    <cellStyle name="요약 41 2 2 4 2" xfId="38462" xr:uid="{00000000-0005-0000-0000-000043680000}"/>
    <cellStyle name="요약 41 2 2 5" xfId="13269" xr:uid="{00000000-0005-0000-0000-000044680000}"/>
    <cellStyle name="요약 41 2 2 5 2" xfId="38463" xr:uid="{00000000-0005-0000-0000-000045680000}"/>
    <cellStyle name="요약 41 2 2 6" xfId="38459" xr:uid="{00000000-0005-0000-0000-000046680000}"/>
    <cellStyle name="요약 41 2 3" xfId="13270" xr:uid="{00000000-0005-0000-0000-000047680000}"/>
    <cellStyle name="요약 41 2 3 2" xfId="38464" xr:uid="{00000000-0005-0000-0000-000048680000}"/>
    <cellStyle name="요약 41 2 4" xfId="13271" xr:uid="{00000000-0005-0000-0000-000049680000}"/>
    <cellStyle name="요약 41 2 4 2" xfId="38465" xr:uid="{00000000-0005-0000-0000-00004A680000}"/>
    <cellStyle name="요약 41 2 5" xfId="13272" xr:uid="{00000000-0005-0000-0000-00004B680000}"/>
    <cellStyle name="요약 41 2 5 2" xfId="38466" xr:uid="{00000000-0005-0000-0000-00004C680000}"/>
    <cellStyle name="요약 41 2 6" xfId="13273" xr:uid="{00000000-0005-0000-0000-00004D680000}"/>
    <cellStyle name="요약 41 2 6 2" xfId="38467" xr:uid="{00000000-0005-0000-0000-00004E680000}"/>
    <cellStyle name="요약 41 2 7" xfId="38458" xr:uid="{00000000-0005-0000-0000-00004F680000}"/>
    <cellStyle name="요약 41 3" xfId="13274" xr:uid="{00000000-0005-0000-0000-000050680000}"/>
    <cellStyle name="요약 41 3 2" xfId="13275" xr:uid="{00000000-0005-0000-0000-000051680000}"/>
    <cellStyle name="요약 41 3 2 2" xfId="38469" xr:uid="{00000000-0005-0000-0000-000052680000}"/>
    <cellStyle name="요약 41 3 3" xfId="13276" xr:uid="{00000000-0005-0000-0000-000053680000}"/>
    <cellStyle name="요약 41 3 3 2" xfId="38470" xr:uid="{00000000-0005-0000-0000-000054680000}"/>
    <cellStyle name="요약 41 3 4" xfId="13277" xr:uid="{00000000-0005-0000-0000-000055680000}"/>
    <cellStyle name="요약 41 3 4 2" xfId="38471" xr:uid="{00000000-0005-0000-0000-000056680000}"/>
    <cellStyle name="요약 41 3 5" xfId="13278" xr:uid="{00000000-0005-0000-0000-000057680000}"/>
    <cellStyle name="요약 41 3 5 2" xfId="38472" xr:uid="{00000000-0005-0000-0000-000058680000}"/>
    <cellStyle name="요약 41 3 6" xfId="38468" xr:uid="{00000000-0005-0000-0000-000059680000}"/>
    <cellStyle name="요약 41 4" xfId="13279" xr:uid="{00000000-0005-0000-0000-00005A680000}"/>
    <cellStyle name="요약 41 4 2" xfId="38473" xr:uid="{00000000-0005-0000-0000-00005B680000}"/>
    <cellStyle name="요약 41 5" xfId="13280" xr:uid="{00000000-0005-0000-0000-00005C680000}"/>
    <cellStyle name="요약 41 5 2" xfId="38474" xr:uid="{00000000-0005-0000-0000-00005D680000}"/>
    <cellStyle name="요약 41 6" xfId="13281" xr:uid="{00000000-0005-0000-0000-00005E680000}"/>
    <cellStyle name="요약 41 6 2" xfId="38475" xr:uid="{00000000-0005-0000-0000-00005F680000}"/>
    <cellStyle name="요약 41 7" xfId="13282" xr:uid="{00000000-0005-0000-0000-000060680000}"/>
    <cellStyle name="요약 41 7 2" xfId="38476" xr:uid="{00000000-0005-0000-0000-000061680000}"/>
    <cellStyle name="요약 41 8" xfId="38457" xr:uid="{00000000-0005-0000-0000-000062680000}"/>
    <cellStyle name="요약 42" xfId="13283" xr:uid="{00000000-0005-0000-0000-000063680000}"/>
    <cellStyle name="요약 42 2" xfId="13284" xr:uid="{00000000-0005-0000-0000-000064680000}"/>
    <cellStyle name="요약 42 2 2" xfId="13285" xr:uid="{00000000-0005-0000-0000-000065680000}"/>
    <cellStyle name="요약 42 2 2 2" xfId="38479" xr:uid="{00000000-0005-0000-0000-000066680000}"/>
    <cellStyle name="요약 42 2 3" xfId="13286" xr:uid="{00000000-0005-0000-0000-000067680000}"/>
    <cellStyle name="요약 42 2 3 2" xfId="38480" xr:uid="{00000000-0005-0000-0000-000068680000}"/>
    <cellStyle name="요약 42 2 4" xfId="13287" xr:uid="{00000000-0005-0000-0000-000069680000}"/>
    <cellStyle name="요약 42 2 4 2" xfId="38481" xr:uid="{00000000-0005-0000-0000-00006A680000}"/>
    <cellStyle name="요약 42 2 5" xfId="13288" xr:uid="{00000000-0005-0000-0000-00006B680000}"/>
    <cellStyle name="요약 42 2 5 2" xfId="38482" xr:uid="{00000000-0005-0000-0000-00006C680000}"/>
    <cellStyle name="요약 42 2 6" xfId="38478" xr:uid="{00000000-0005-0000-0000-00006D680000}"/>
    <cellStyle name="요약 42 3" xfId="13289" xr:uid="{00000000-0005-0000-0000-00006E680000}"/>
    <cellStyle name="요약 42 3 2" xfId="38483" xr:uid="{00000000-0005-0000-0000-00006F680000}"/>
    <cellStyle name="요약 42 4" xfId="13290" xr:uid="{00000000-0005-0000-0000-000070680000}"/>
    <cellStyle name="요약 42 4 2" xfId="38484" xr:uid="{00000000-0005-0000-0000-000071680000}"/>
    <cellStyle name="요약 42 5" xfId="13291" xr:uid="{00000000-0005-0000-0000-000072680000}"/>
    <cellStyle name="요약 42 5 2" xfId="38485" xr:uid="{00000000-0005-0000-0000-000073680000}"/>
    <cellStyle name="요약 42 6" xfId="13292" xr:uid="{00000000-0005-0000-0000-000074680000}"/>
    <cellStyle name="요약 42 6 2" xfId="38486" xr:uid="{00000000-0005-0000-0000-000075680000}"/>
    <cellStyle name="요약 42 7" xfId="38477" xr:uid="{00000000-0005-0000-0000-000076680000}"/>
    <cellStyle name="요약 43" xfId="13293" xr:uid="{00000000-0005-0000-0000-000077680000}"/>
    <cellStyle name="요약 43 2" xfId="13294" xr:uid="{00000000-0005-0000-0000-000078680000}"/>
    <cellStyle name="요약 43 2 2" xfId="13295" xr:uid="{00000000-0005-0000-0000-000079680000}"/>
    <cellStyle name="요약 43 2 2 2" xfId="38489" xr:uid="{00000000-0005-0000-0000-00007A680000}"/>
    <cellStyle name="요약 43 2 3" xfId="13296" xr:uid="{00000000-0005-0000-0000-00007B680000}"/>
    <cellStyle name="요약 43 2 3 2" xfId="38490" xr:uid="{00000000-0005-0000-0000-00007C680000}"/>
    <cellStyle name="요약 43 2 4" xfId="13297" xr:uid="{00000000-0005-0000-0000-00007D680000}"/>
    <cellStyle name="요약 43 2 4 2" xfId="38491" xr:uid="{00000000-0005-0000-0000-00007E680000}"/>
    <cellStyle name="요약 43 2 5" xfId="13298" xr:uid="{00000000-0005-0000-0000-00007F680000}"/>
    <cellStyle name="요약 43 2 5 2" xfId="38492" xr:uid="{00000000-0005-0000-0000-000080680000}"/>
    <cellStyle name="요약 43 2 6" xfId="38488" xr:uid="{00000000-0005-0000-0000-000081680000}"/>
    <cellStyle name="요약 43 3" xfId="13299" xr:uid="{00000000-0005-0000-0000-000082680000}"/>
    <cellStyle name="요약 43 3 2" xfId="38493" xr:uid="{00000000-0005-0000-0000-000083680000}"/>
    <cellStyle name="요약 43 4" xfId="13300" xr:uid="{00000000-0005-0000-0000-000084680000}"/>
    <cellStyle name="요약 43 4 2" xfId="38494" xr:uid="{00000000-0005-0000-0000-000085680000}"/>
    <cellStyle name="요약 43 5" xfId="13301" xr:uid="{00000000-0005-0000-0000-000086680000}"/>
    <cellStyle name="요약 43 5 2" xfId="38495" xr:uid="{00000000-0005-0000-0000-000087680000}"/>
    <cellStyle name="요약 43 6" xfId="13302" xr:uid="{00000000-0005-0000-0000-000088680000}"/>
    <cellStyle name="요약 43 6 2" xfId="38496" xr:uid="{00000000-0005-0000-0000-000089680000}"/>
    <cellStyle name="요약 43 7" xfId="38487" xr:uid="{00000000-0005-0000-0000-00008A680000}"/>
    <cellStyle name="요약 44" xfId="13303" xr:uid="{00000000-0005-0000-0000-00008B680000}"/>
    <cellStyle name="요약 44 2" xfId="13304" xr:uid="{00000000-0005-0000-0000-00008C680000}"/>
    <cellStyle name="요약 44 2 2" xfId="13305" xr:uid="{00000000-0005-0000-0000-00008D680000}"/>
    <cellStyle name="요약 44 2 2 2" xfId="38499" xr:uid="{00000000-0005-0000-0000-00008E680000}"/>
    <cellStyle name="요약 44 2 3" xfId="13306" xr:uid="{00000000-0005-0000-0000-00008F680000}"/>
    <cellStyle name="요약 44 2 3 2" xfId="38500" xr:uid="{00000000-0005-0000-0000-000090680000}"/>
    <cellStyle name="요약 44 2 4" xfId="13307" xr:uid="{00000000-0005-0000-0000-000091680000}"/>
    <cellStyle name="요약 44 2 4 2" xfId="38501" xr:uid="{00000000-0005-0000-0000-000092680000}"/>
    <cellStyle name="요약 44 2 5" xfId="13308" xr:uid="{00000000-0005-0000-0000-000093680000}"/>
    <cellStyle name="요약 44 2 5 2" xfId="38502" xr:uid="{00000000-0005-0000-0000-000094680000}"/>
    <cellStyle name="요약 44 2 6" xfId="38498" xr:uid="{00000000-0005-0000-0000-000095680000}"/>
    <cellStyle name="요약 44 3" xfId="13309" xr:uid="{00000000-0005-0000-0000-000096680000}"/>
    <cellStyle name="요약 44 3 2" xfId="38503" xr:uid="{00000000-0005-0000-0000-000097680000}"/>
    <cellStyle name="요약 44 4" xfId="13310" xr:uid="{00000000-0005-0000-0000-000098680000}"/>
    <cellStyle name="요약 44 4 2" xfId="38504" xr:uid="{00000000-0005-0000-0000-000099680000}"/>
    <cellStyle name="요약 44 5" xfId="13311" xr:uid="{00000000-0005-0000-0000-00009A680000}"/>
    <cellStyle name="요약 44 5 2" xfId="38505" xr:uid="{00000000-0005-0000-0000-00009B680000}"/>
    <cellStyle name="요약 44 6" xfId="13312" xr:uid="{00000000-0005-0000-0000-00009C680000}"/>
    <cellStyle name="요약 44 6 2" xfId="38506" xr:uid="{00000000-0005-0000-0000-00009D680000}"/>
    <cellStyle name="요약 44 7" xfId="38497" xr:uid="{00000000-0005-0000-0000-00009E680000}"/>
    <cellStyle name="요약 45" xfId="13313" xr:uid="{00000000-0005-0000-0000-00009F680000}"/>
    <cellStyle name="요약 45 2" xfId="13314" xr:uid="{00000000-0005-0000-0000-0000A0680000}"/>
    <cellStyle name="요약 45 2 2" xfId="13315" xr:uid="{00000000-0005-0000-0000-0000A1680000}"/>
    <cellStyle name="요약 45 2 2 2" xfId="38509" xr:uid="{00000000-0005-0000-0000-0000A2680000}"/>
    <cellStyle name="요약 45 2 3" xfId="13316" xr:uid="{00000000-0005-0000-0000-0000A3680000}"/>
    <cellStyle name="요약 45 2 3 2" xfId="38510" xr:uid="{00000000-0005-0000-0000-0000A4680000}"/>
    <cellStyle name="요약 45 2 4" xfId="13317" xr:uid="{00000000-0005-0000-0000-0000A5680000}"/>
    <cellStyle name="요약 45 2 4 2" xfId="38511" xr:uid="{00000000-0005-0000-0000-0000A6680000}"/>
    <cellStyle name="요약 45 2 5" xfId="13318" xr:uid="{00000000-0005-0000-0000-0000A7680000}"/>
    <cellStyle name="요약 45 2 5 2" xfId="38512" xr:uid="{00000000-0005-0000-0000-0000A8680000}"/>
    <cellStyle name="요약 45 2 6" xfId="38508" xr:uid="{00000000-0005-0000-0000-0000A9680000}"/>
    <cellStyle name="요약 45 3" xfId="13319" xr:uid="{00000000-0005-0000-0000-0000AA680000}"/>
    <cellStyle name="요약 45 3 2" xfId="38513" xr:uid="{00000000-0005-0000-0000-0000AB680000}"/>
    <cellStyle name="요약 45 4" xfId="13320" xr:uid="{00000000-0005-0000-0000-0000AC680000}"/>
    <cellStyle name="요약 45 4 2" xfId="38514" xr:uid="{00000000-0005-0000-0000-0000AD680000}"/>
    <cellStyle name="요약 45 5" xfId="13321" xr:uid="{00000000-0005-0000-0000-0000AE680000}"/>
    <cellStyle name="요약 45 5 2" xfId="38515" xr:uid="{00000000-0005-0000-0000-0000AF680000}"/>
    <cellStyle name="요약 45 6" xfId="13322" xr:uid="{00000000-0005-0000-0000-0000B0680000}"/>
    <cellStyle name="요약 45 6 2" xfId="38516" xr:uid="{00000000-0005-0000-0000-0000B1680000}"/>
    <cellStyle name="요약 45 7" xfId="38507" xr:uid="{00000000-0005-0000-0000-0000B2680000}"/>
    <cellStyle name="요약 46" xfId="13323" xr:uid="{00000000-0005-0000-0000-0000B3680000}"/>
    <cellStyle name="요약 46 2" xfId="13324" xr:uid="{00000000-0005-0000-0000-0000B4680000}"/>
    <cellStyle name="요약 46 2 2" xfId="13325" xr:uid="{00000000-0005-0000-0000-0000B5680000}"/>
    <cellStyle name="요약 46 2 2 2" xfId="38519" xr:uid="{00000000-0005-0000-0000-0000B6680000}"/>
    <cellStyle name="요약 46 2 3" xfId="13326" xr:uid="{00000000-0005-0000-0000-0000B7680000}"/>
    <cellStyle name="요약 46 2 3 2" xfId="38520" xr:uid="{00000000-0005-0000-0000-0000B8680000}"/>
    <cellStyle name="요약 46 2 4" xfId="13327" xr:uid="{00000000-0005-0000-0000-0000B9680000}"/>
    <cellStyle name="요약 46 2 4 2" xfId="38521" xr:uid="{00000000-0005-0000-0000-0000BA680000}"/>
    <cellStyle name="요약 46 2 5" xfId="13328" xr:uid="{00000000-0005-0000-0000-0000BB680000}"/>
    <cellStyle name="요약 46 2 5 2" xfId="38522" xr:uid="{00000000-0005-0000-0000-0000BC680000}"/>
    <cellStyle name="요약 46 2 6" xfId="38518" xr:uid="{00000000-0005-0000-0000-0000BD680000}"/>
    <cellStyle name="요약 46 3" xfId="13329" xr:uid="{00000000-0005-0000-0000-0000BE680000}"/>
    <cellStyle name="요약 46 3 2" xfId="13330" xr:uid="{00000000-0005-0000-0000-0000BF680000}"/>
    <cellStyle name="요약 46 3 2 2" xfId="38524" xr:uid="{00000000-0005-0000-0000-0000C0680000}"/>
    <cellStyle name="요약 46 3 3" xfId="38523" xr:uid="{00000000-0005-0000-0000-0000C1680000}"/>
    <cellStyle name="요약 46 4" xfId="13331" xr:uid="{00000000-0005-0000-0000-0000C2680000}"/>
    <cellStyle name="요약 46 4 2" xfId="13332" xr:uid="{00000000-0005-0000-0000-0000C3680000}"/>
    <cellStyle name="요약 46 4 2 2" xfId="38526" xr:uid="{00000000-0005-0000-0000-0000C4680000}"/>
    <cellStyle name="요약 46 4 3" xfId="38525" xr:uid="{00000000-0005-0000-0000-0000C5680000}"/>
    <cellStyle name="요약 46 5" xfId="13333" xr:uid="{00000000-0005-0000-0000-0000C6680000}"/>
    <cellStyle name="요약 46 5 2" xfId="13334" xr:uid="{00000000-0005-0000-0000-0000C7680000}"/>
    <cellStyle name="요약 46 5 2 2" xfId="38528" xr:uid="{00000000-0005-0000-0000-0000C8680000}"/>
    <cellStyle name="요약 46 5 3" xfId="38527" xr:uid="{00000000-0005-0000-0000-0000C9680000}"/>
    <cellStyle name="요약 46 6" xfId="13335" xr:uid="{00000000-0005-0000-0000-0000CA680000}"/>
    <cellStyle name="요약 46 6 2" xfId="38529" xr:uid="{00000000-0005-0000-0000-0000CB680000}"/>
    <cellStyle name="요약 46 7" xfId="13336" xr:uid="{00000000-0005-0000-0000-0000CC680000}"/>
    <cellStyle name="요약 46 7 2" xfId="38530" xr:uid="{00000000-0005-0000-0000-0000CD680000}"/>
    <cellStyle name="요약 46 8" xfId="13337" xr:uid="{00000000-0005-0000-0000-0000CE680000}"/>
    <cellStyle name="요약 46 8 2" xfId="38531" xr:uid="{00000000-0005-0000-0000-0000CF680000}"/>
    <cellStyle name="요약 46 9" xfId="38517" xr:uid="{00000000-0005-0000-0000-0000D0680000}"/>
    <cellStyle name="요약 47" xfId="13338" xr:uid="{00000000-0005-0000-0000-0000D1680000}"/>
    <cellStyle name="요약 47 2" xfId="13339" xr:uid="{00000000-0005-0000-0000-0000D2680000}"/>
    <cellStyle name="요약 47 2 2" xfId="13340" xr:uid="{00000000-0005-0000-0000-0000D3680000}"/>
    <cellStyle name="요약 47 2 2 2" xfId="38534" xr:uid="{00000000-0005-0000-0000-0000D4680000}"/>
    <cellStyle name="요약 47 2 3" xfId="13341" xr:uid="{00000000-0005-0000-0000-0000D5680000}"/>
    <cellStyle name="요약 47 2 3 2" xfId="38535" xr:uid="{00000000-0005-0000-0000-0000D6680000}"/>
    <cellStyle name="요약 47 2 4" xfId="13342" xr:uid="{00000000-0005-0000-0000-0000D7680000}"/>
    <cellStyle name="요약 47 2 4 2" xfId="38536" xr:uid="{00000000-0005-0000-0000-0000D8680000}"/>
    <cellStyle name="요약 47 2 5" xfId="13343" xr:uid="{00000000-0005-0000-0000-0000D9680000}"/>
    <cellStyle name="요약 47 2 5 2" xfId="38537" xr:uid="{00000000-0005-0000-0000-0000DA680000}"/>
    <cellStyle name="요약 47 2 6" xfId="38533" xr:uid="{00000000-0005-0000-0000-0000DB680000}"/>
    <cellStyle name="요약 47 3" xfId="13344" xr:uid="{00000000-0005-0000-0000-0000DC680000}"/>
    <cellStyle name="요약 47 3 2" xfId="38538" xr:uid="{00000000-0005-0000-0000-0000DD680000}"/>
    <cellStyle name="요약 47 4" xfId="13345" xr:uid="{00000000-0005-0000-0000-0000DE680000}"/>
    <cellStyle name="요약 47 4 2" xfId="38539" xr:uid="{00000000-0005-0000-0000-0000DF680000}"/>
    <cellStyle name="요약 47 5" xfId="13346" xr:uid="{00000000-0005-0000-0000-0000E0680000}"/>
    <cellStyle name="요약 47 5 2" xfId="38540" xr:uid="{00000000-0005-0000-0000-0000E1680000}"/>
    <cellStyle name="요약 47 6" xfId="13347" xr:uid="{00000000-0005-0000-0000-0000E2680000}"/>
    <cellStyle name="요약 47 6 2" xfId="38541" xr:uid="{00000000-0005-0000-0000-0000E3680000}"/>
    <cellStyle name="요약 47 7" xfId="13348" xr:uid="{00000000-0005-0000-0000-0000E4680000}"/>
    <cellStyle name="요약 47 7 2" xfId="38542" xr:uid="{00000000-0005-0000-0000-0000E5680000}"/>
    <cellStyle name="요약 47 8" xfId="13349" xr:uid="{00000000-0005-0000-0000-0000E6680000}"/>
    <cellStyle name="요약 47 8 2" xfId="38543" xr:uid="{00000000-0005-0000-0000-0000E7680000}"/>
    <cellStyle name="요약 47 9" xfId="38532" xr:uid="{00000000-0005-0000-0000-0000E8680000}"/>
    <cellStyle name="요약 48" xfId="13350" xr:uid="{00000000-0005-0000-0000-0000E9680000}"/>
    <cellStyle name="요약 48 2" xfId="13351" xr:uid="{00000000-0005-0000-0000-0000EA680000}"/>
    <cellStyle name="요약 48 2 2" xfId="38545" xr:uid="{00000000-0005-0000-0000-0000EB680000}"/>
    <cellStyle name="요약 48 3" xfId="13352" xr:uid="{00000000-0005-0000-0000-0000EC680000}"/>
    <cellStyle name="요약 48 3 2" xfId="38546" xr:uid="{00000000-0005-0000-0000-0000ED680000}"/>
    <cellStyle name="요약 48 4" xfId="13353" xr:uid="{00000000-0005-0000-0000-0000EE680000}"/>
    <cellStyle name="요약 48 4 2" xfId="38547" xr:uid="{00000000-0005-0000-0000-0000EF680000}"/>
    <cellStyle name="요약 48 5" xfId="13354" xr:uid="{00000000-0005-0000-0000-0000F0680000}"/>
    <cellStyle name="요약 48 5 2" xfId="38548" xr:uid="{00000000-0005-0000-0000-0000F1680000}"/>
    <cellStyle name="요약 48 6" xfId="13355" xr:uid="{00000000-0005-0000-0000-0000F2680000}"/>
    <cellStyle name="요약 48 6 2" xfId="38549" xr:uid="{00000000-0005-0000-0000-0000F3680000}"/>
    <cellStyle name="요약 48 7" xfId="13356" xr:uid="{00000000-0005-0000-0000-0000F4680000}"/>
    <cellStyle name="요약 48 7 2" xfId="38550" xr:uid="{00000000-0005-0000-0000-0000F5680000}"/>
    <cellStyle name="요약 48 8" xfId="13357" xr:uid="{00000000-0005-0000-0000-0000F6680000}"/>
    <cellStyle name="요약 48 8 2" xfId="38551" xr:uid="{00000000-0005-0000-0000-0000F7680000}"/>
    <cellStyle name="요약 48 9" xfId="38544" xr:uid="{00000000-0005-0000-0000-0000F8680000}"/>
    <cellStyle name="요약 49" xfId="13358" xr:uid="{00000000-0005-0000-0000-0000F9680000}"/>
    <cellStyle name="요약 49 2" xfId="13359" xr:uid="{00000000-0005-0000-0000-0000FA680000}"/>
    <cellStyle name="요약 49 2 2" xfId="38553" xr:uid="{00000000-0005-0000-0000-0000FB680000}"/>
    <cellStyle name="요약 49 3" xfId="38552" xr:uid="{00000000-0005-0000-0000-0000FC680000}"/>
    <cellStyle name="요약 5" xfId="13360" xr:uid="{00000000-0005-0000-0000-0000FD680000}"/>
    <cellStyle name="요약 5 10" xfId="13361" xr:uid="{00000000-0005-0000-0000-0000FE680000}"/>
    <cellStyle name="요약 5 10 2" xfId="13362" xr:uid="{00000000-0005-0000-0000-0000FF680000}"/>
    <cellStyle name="요약 5 10 2 2" xfId="13363" xr:uid="{00000000-0005-0000-0000-000000690000}"/>
    <cellStyle name="요약 5 10 2 2 2" xfId="38557" xr:uid="{00000000-0005-0000-0000-000001690000}"/>
    <cellStyle name="요약 5 10 2 3" xfId="13364" xr:uid="{00000000-0005-0000-0000-000002690000}"/>
    <cellStyle name="요약 5 10 2 3 2" xfId="38558" xr:uid="{00000000-0005-0000-0000-000003690000}"/>
    <cellStyle name="요약 5 10 2 4" xfId="13365" xr:uid="{00000000-0005-0000-0000-000004690000}"/>
    <cellStyle name="요약 5 10 2 4 2" xfId="38559" xr:uid="{00000000-0005-0000-0000-000005690000}"/>
    <cellStyle name="요약 5 10 2 5" xfId="13366" xr:uid="{00000000-0005-0000-0000-000006690000}"/>
    <cellStyle name="요약 5 10 2 5 2" xfId="38560" xr:uid="{00000000-0005-0000-0000-000007690000}"/>
    <cellStyle name="요약 5 10 2 6" xfId="38556" xr:uid="{00000000-0005-0000-0000-000008690000}"/>
    <cellStyle name="요약 5 10 3" xfId="13367" xr:uid="{00000000-0005-0000-0000-000009690000}"/>
    <cellStyle name="요약 5 10 3 2" xfId="13368" xr:uid="{00000000-0005-0000-0000-00000A690000}"/>
    <cellStyle name="요약 5 10 3 2 2" xfId="38562" xr:uid="{00000000-0005-0000-0000-00000B690000}"/>
    <cellStyle name="요약 5 10 3 3" xfId="13369" xr:uid="{00000000-0005-0000-0000-00000C690000}"/>
    <cellStyle name="요약 5 10 3 3 2" xfId="38563" xr:uid="{00000000-0005-0000-0000-00000D690000}"/>
    <cellStyle name="요약 5 10 3 4" xfId="13370" xr:uid="{00000000-0005-0000-0000-00000E690000}"/>
    <cellStyle name="요약 5 10 3 4 2" xfId="38564" xr:uid="{00000000-0005-0000-0000-00000F690000}"/>
    <cellStyle name="요약 5 10 3 5" xfId="13371" xr:uid="{00000000-0005-0000-0000-000010690000}"/>
    <cellStyle name="요약 5 10 3 5 2" xfId="38565" xr:uid="{00000000-0005-0000-0000-000011690000}"/>
    <cellStyle name="요약 5 10 3 6" xfId="38561" xr:uid="{00000000-0005-0000-0000-000012690000}"/>
    <cellStyle name="요약 5 10 4" xfId="13372" xr:uid="{00000000-0005-0000-0000-000013690000}"/>
    <cellStyle name="요약 5 10 4 2" xfId="38566" xr:uid="{00000000-0005-0000-0000-000014690000}"/>
    <cellStyle name="요약 5 10 5" xfId="13373" xr:uid="{00000000-0005-0000-0000-000015690000}"/>
    <cellStyle name="요약 5 10 5 2" xfId="38567" xr:uid="{00000000-0005-0000-0000-000016690000}"/>
    <cellStyle name="요약 5 10 6" xfId="13374" xr:uid="{00000000-0005-0000-0000-000017690000}"/>
    <cellStyle name="요약 5 10 6 2" xfId="38568" xr:uid="{00000000-0005-0000-0000-000018690000}"/>
    <cellStyle name="요약 5 10 7" xfId="13375" xr:uid="{00000000-0005-0000-0000-000019690000}"/>
    <cellStyle name="요약 5 10 7 2" xfId="38569" xr:uid="{00000000-0005-0000-0000-00001A690000}"/>
    <cellStyle name="요약 5 10 8" xfId="38555" xr:uid="{00000000-0005-0000-0000-00001B690000}"/>
    <cellStyle name="요약 5 11" xfId="13376" xr:uid="{00000000-0005-0000-0000-00001C690000}"/>
    <cellStyle name="요약 5 11 2" xfId="13377" xr:uid="{00000000-0005-0000-0000-00001D690000}"/>
    <cellStyle name="요약 5 11 2 2" xfId="38571" xr:uid="{00000000-0005-0000-0000-00001E690000}"/>
    <cellStyle name="요약 5 11 3" xfId="13378" xr:uid="{00000000-0005-0000-0000-00001F690000}"/>
    <cellStyle name="요약 5 11 3 2" xfId="38572" xr:uid="{00000000-0005-0000-0000-000020690000}"/>
    <cellStyle name="요약 5 11 4" xfId="13379" xr:uid="{00000000-0005-0000-0000-000021690000}"/>
    <cellStyle name="요약 5 11 4 2" xfId="38573" xr:uid="{00000000-0005-0000-0000-000022690000}"/>
    <cellStyle name="요약 5 11 5" xfId="13380" xr:uid="{00000000-0005-0000-0000-000023690000}"/>
    <cellStyle name="요약 5 11 5 2" xfId="38574" xr:uid="{00000000-0005-0000-0000-000024690000}"/>
    <cellStyle name="요약 5 11 6" xfId="38570" xr:uid="{00000000-0005-0000-0000-000025690000}"/>
    <cellStyle name="요약 5 12" xfId="13381" xr:uid="{00000000-0005-0000-0000-000026690000}"/>
    <cellStyle name="요약 5 12 2" xfId="13382" xr:uid="{00000000-0005-0000-0000-000027690000}"/>
    <cellStyle name="요약 5 12 2 2" xfId="38576" xr:uid="{00000000-0005-0000-0000-000028690000}"/>
    <cellStyle name="요약 5 12 3" xfId="13383" xr:uid="{00000000-0005-0000-0000-000029690000}"/>
    <cellStyle name="요약 5 12 3 2" xfId="38577" xr:uid="{00000000-0005-0000-0000-00002A690000}"/>
    <cellStyle name="요약 5 12 4" xfId="13384" xr:uid="{00000000-0005-0000-0000-00002B690000}"/>
    <cellStyle name="요약 5 12 4 2" xfId="38578" xr:uid="{00000000-0005-0000-0000-00002C690000}"/>
    <cellStyle name="요약 5 12 5" xfId="13385" xr:uid="{00000000-0005-0000-0000-00002D690000}"/>
    <cellStyle name="요약 5 12 5 2" xfId="38579" xr:uid="{00000000-0005-0000-0000-00002E690000}"/>
    <cellStyle name="요약 5 12 6" xfId="38575" xr:uid="{00000000-0005-0000-0000-00002F690000}"/>
    <cellStyle name="요약 5 13" xfId="13386" xr:uid="{00000000-0005-0000-0000-000030690000}"/>
    <cellStyle name="요약 5 13 2" xfId="38580" xr:uid="{00000000-0005-0000-0000-000031690000}"/>
    <cellStyle name="요약 5 14" xfId="13387" xr:uid="{00000000-0005-0000-0000-000032690000}"/>
    <cellStyle name="요약 5 14 2" xfId="38581" xr:uid="{00000000-0005-0000-0000-000033690000}"/>
    <cellStyle name="요약 5 15" xfId="13388" xr:uid="{00000000-0005-0000-0000-000034690000}"/>
    <cellStyle name="요약 5 15 2" xfId="38582" xr:uid="{00000000-0005-0000-0000-000035690000}"/>
    <cellStyle name="요약 5 16" xfId="13389" xr:uid="{00000000-0005-0000-0000-000036690000}"/>
    <cellStyle name="요약 5 16 2" xfId="38583" xr:uid="{00000000-0005-0000-0000-000037690000}"/>
    <cellStyle name="요약 5 17" xfId="38554" xr:uid="{00000000-0005-0000-0000-000038690000}"/>
    <cellStyle name="요약 5 18" xfId="50604" xr:uid="{00000000-0005-0000-0000-000039690000}"/>
    <cellStyle name="요약 5 2" xfId="13390" xr:uid="{00000000-0005-0000-0000-00003A690000}"/>
    <cellStyle name="요약 5 2 2" xfId="13391" xr:uid="{00000000-0005-0000-0000-00003B690000}"/>
    <cellStyle name="요약 5 2 2 2" xfId="13392" xr:uid="{00000000-0005-0000-0000-00003C690000}"/>
    <cellStyle name="요약 5 2 2 2 2" xfId="13393" xr:uid="{00000000-0005-0000-0000-00003D690000}"/>
    <cellStyle name="요약 5 2 2 2 2 2" xfId="38587" xr:uid="{00000000-0005-0000-0000-00003E690000}"/>
    <cellStyle name="요약 5 2 2 2 3" xfId="13394" xr:uid="{00000000-0005-0000-0000-00003F690000}"/>
    <cellStyle name="요약 5 2 2 2 3 2" xfId="38588" xr:uid="{00000000-0005-0000-0000-000040690000}"/>
    <cellStyle name="요약 5 2 2 2 4" xfId="13395" xr:uid="{00000000-0005-0000-0000-000041690000}"/>
    <cellStyle name="요약 5 2 2 2 4 2" xfId="38589" xr:uid="{00000000-0005-0000-0000-000042690000}"/>
    <cellStyle name="요약 5 2 2 2 5" xfId="13396" xr:uid="{00000000-0005-0000-0000-000043690000}"/>
    <cellStyle name="요약 5 2 2 2 5 2" xfId="38590" xr:uid="{00000000-0005-0000-0000-000044690000}"/>
    <cellStyle name="요약 5 2 2 2 6" xfId="38586" xr:uid="{00000000-0005-0000-0000-000045690000}"/>
    <cellStyle name="요약 5 2 2 3" xfId="13397" xr:uid="{00000000-0005-0000-0000-000046690000}"/>
    <cellStyle name="요약 5 2 2 3 2" xfId="38591" xr:uid="{00000000-0005-0000-0000-000047690000}"/>
    <cellStyle name="요약 5 2 2 4" xfId="13398" xr:uid="{00000000-0005-0000-0000-000048690000}"/>
    <cellStyle name="요약 5 2 2 4 2" xfId="38592" xr:uid="{00000000-0005-0000-0000-000049690000}"/>
    <cellStyle name="요약 5 2 2 5" xfId="13399" xr:uid="{00000000-0005-0000-0000-00004A690000}"/>
    <cellStyle name="요약 5 2 2 5 2" xfId="38593" xr:uid="{00000000-0005-0000-0000-00004B690000}"/>
    <cellStyle name="요약 5 2 2 6" xfId="13400" xr:uid="{00000000-0005-0000-0000-00004C690000}"/>
    <cellStyle name="요약 5 2 2 6 2" xfId="38594" xr:uid="{00000000-0005-0000-0000-00004D690000}"/>
    <cellStyle name="요약 5 2 2 7" xfId="38585" xr:uid="{00000000-0005-0000-0000-00004E690000}"/>
    <cellStyle name="요약 5 2 3" xfId="13401" xr:uid="{00000000-0005-0000-0000-00004F690000}"/>
    <cellStyle name="요약 5 2 3 2" xfId="13402" xr:uid="{00000000-0005-0000-0000-000050690000}"/>
    <cellStyle name="요약 5 2 3 2 2" xfId="38596" xr:uid="{00000000-0005-0000-0000-000051690000}"/>
    <cellStyle name="요약 5 2 3 3" xfId="13403" xr:uid="{00000000-0005-0000-0000-000052690000}"/>
    <cellStyle name="요약 5 2 3 3 2" xfId="38597" xr:uid="{00000000-0005-0000-0000-000053690000}"/>
    <cellStyle name="요약 5 2 3 4" xfId="13404" xr:uid="{00000000-0005-0000-0000-000054690000}"/>
    <cellStyle name="요약 5 2 3 4 2" xfId="38598" xr:uid="{00000000-0005-0000-0000-000055690000}"/>
    <cellStyle name="요약 5 2 3 5" xfId="13405" xr:uid="{00000000-0005-0000-0000-000056690000}"/>
    <cellStyle name="요약 5 2 3 5 2" xfId="38599" xr:uid="{00000000-0005-0000-0000-000057690000}"/>
    <cellStyle name="요약 5 2 3 6" xfId="38595" xr:uid="{00000000-0005-0000-0000-000058690000}"/>
    <cellStyle name="요약 5 2 4" xfId="13406" xr:uid="{00000000-0005-0000-0000-000059690000}"/>
    <cellStyle name="요약 5 2 4 2" xfId="13407" xr:uid="{00000000-0005-0000-0000-00005A690000}"/>
    <cellStyle name="요약 5 2 4 2 2" xfId="38601" xr:uid="{00000000-0005-0000-0000-00005B690000}"/>
    <cellStyle name="요약 5 2 4 3" xfId="38600" xr:uid="{00000000-0005-0000-0000-00005C690000}"/>
    <cellStyle name="요약 5 2 5" xfId="13408" xr:uid="{00000000-0005-0000-0000-00005D690000}"/>
    <cellStyle name="요약 5 2 5 2" xfId="13409" xr:uid="{00000000-0005-0000-0000-00005E690000}"/>
    <cellStyle name="요약 5 2 5 2 2" xfId="38603" xr:uid="{00000000-0005-0000-0000-00005F690000}"/>
    <cellStyle name="요약 5 2 5 3" xfId="38602" xr:uid="{00000000-0005-0000-0000-000060690000}"/>
    <cellStyle name="요약 5 2 6" xfId="13410" xr:uid="{00000000-0005-0000-0000-000061690000}"/>
    <cellStyle name="요약 5 2 6 2" xfId="13411" xr:uid="{00000000-0005-0000-0000-000062690000}"/>
    <cellStyle name="요약 5 2 6 2 2" xfId="38605" xr:uid="{00000000-0005-0000-0000-000063690000}"/>
    <cellStyle name="요약 5 2 6 3" xfId="38604" xr:uid="{00000000-0005-0000-0000-000064690000}"/>
    <cellStyle name="요약 5 2 7" xfId="13412" xr:uid="{00000000-0005-0000-0000-000065690000}"/>
    <cellStyle name="요약 5 2 7 2" xfId="38606" xr:uid="{00000000-0005-0000-0000-000066690000}"/>
    <cellStyle name="요약 5 2 8" xfId="38584" xr:uid="{00000000-0005-0000-0000-000067690000}"/>
    <cellStyle name="요약 5 3" xfId="13413" xr:uid="{00000000-0005-0000-0000-000068690000}"/>
    <cellStyle name="요약 5 3 2" xfId="13414" xr:uid="{00000000-0005-0000-0000-000069690000}"/>
    <cellStyle name="요약 5 3 2 2" xfId="13415" xr:uid="{00000000-0005-0000-0000-00006A690000}"/>
    <cellStyle name="요약 5 3 2 2 2" xfId="13416" xr:uid="{00000000-0005-0000-0000-00006B690000}"/>
    <cellStyle name="요약 5 3 2 2 2 2" xfId="38610" xr:uid="{00000000-0005-0000-0000-00006C690000}"/>
    <cellStyle name="요약 5 3 2 2 3" xfId="13417" xr:uid="{00000000-0005-0000-0000-00006D690000}"/>
    <cellStyle name="요약 5 3 2 2 3 2" xfId="38611" xr:uid="{00000000-0005-0000-0000-00006E690000}"/>
    <cellStyle name="요약 5 3 2 2 4" xfId="13418" xr:uid="{00000000-0005-0000-0000-00006F690000}"/>
    <cellStyle name="요약 5 3 2 2 4 2" xfId="38612" xr:uid="{00000000-0005-0000-0000-000070690000}"/>
    <cellStyle name="요약 5 3 2 2 5" xfId="13419" xr:uid="{00000000-0005-0000-0000-000071690000}"/>
    <cellStyle name="요약 5 3 2 2 5 2" xfId="38613" xr:uid="{00000000-0005-0000-0000-000072690000}"/>
    <cellStyle name="요약 5 3 2 2 6" xfId="38609" xr:uid="{00000000-0005-0000-0000-000073690000}"/>
    <cellStyle name="요약 5 3 2 3" xfId="13420" xr:uid="{00000000-0005-0000-0000-000074690000}"/>
    <cellStyle name="요약 5 3 2 3 2" xfId="38614" xr:uid="{00000000-0005-0000-0000-000075690000}"/>
    <cellStyle name="요약 5 3 2 4" xfId="13421" xr:uid="{00000000-0005-0000-0000-000076690000}"/>
    <cellStyle name="요약 5 3 2 4 2" xfId="38615" xr:uid="{00000000-0005-0000-0000-000077690000}"/>
    <cellStyle name="요약 5 3 2 5" xfId="13422" xr:uid="{00000000-0005-0000-0000-000078690000}"/>
    <cellStyle name="요약 5 3 2 5 2" xfId="38616" xr:uid="{00000000-0005-0000-0000-000079690000}"/>
    <cellStyle name="요약 5 3 2 6" xfId="13423" xr:uid="{00000000-0005-0000-0000-00007A690000}"/>
    <cellStyle name="요약 5 3 2 6 2" xfId="38617" xr:uid="{00000000-0005-0000-0000-00007B690000}"/>
    <cellStyle name="요약 5 3 2 7" xfId="38608" xr:uid="{00000000-0005-0000-0000-00007C690000}"/>
    <cellStyle name="요약 5 3 3" xfId="13424" xr:uid="{00000000-0005-0000-0000-00007D690000}"/>
    <cellStyle name="요약 5 3 3 2" xfId="13425" xr:uid="{00000000-0005-0000-0000-00007E690000}"/>
    <cellStyle name="요약 5 3 3 2 2" xfId="38619" xr:uid="{00000000-0005-0000-0000-00007F690000}"/>
    <cellStyle name="요약 5 3 3 3" xfId="13426" xr:uid="{00000000-0005-0000-0000-000080690000}"/>
    <cellStyle name="요약 5 3 3 3 2" xfId="38620" xr:uid="{00000000-0005-0000-0000-000081690000}"/>
    <cellStyle name="요약 5 3 3 4" xfId="13427" xr:uid="{00000000-0005-0000-0000-000082690000}"/>
    <cellStyle name="요약 5 3 3 4 2" xfId="38621" xr:uid="{00000000-0005-0000-0000-000083690000}"/>
    <cellStyle name="요약 5 3 3 5" xfId="13428" xr:uid="{00000000-0005-0000-0000-000084690000}"/>
    <cellStyle name="요약 5 3 3 5 2" xfId="38622" xr:uid="{00000000-0005-0000-0000-000085690000}"/>
    <cellStyle name="요약 5 3 3 6" xfId="38618" xr:uid="{00000000-0005-0000-0000-000086690000}"/>
    <cellStyle name="요약 5 3 4" xfId="13429" xr:uid="{00000000-0005-0000-0000-000087690000}"/>
    <cellStyle name="요약 5 3 4 2" xfId="13430" xr:uid="{00000000-0005-0000-0000-000088690000}"/>
    <cellStyle name="요약 5 3 4 2 2" xfId="38624" xr:uid="{00000000-0005-0000-0000-000089690000}"/>
    <cellStyle name="요약 5 3 4 3" xfId="38623" xr:uid="{00000000-0005-0000-0000-00008A690000}"/>
    <cellStyle name="요약 5 3 5" xfId="13431" xr:uid="{00000000-0005-0000-0000-00008B690000}"/>
    <cellStyle name="요약 5 3 5 2" xfId="13432" xr:uid="{00000000-0005-0000-0000-00008C690000}"/>
    <cellStyle name="요약 5 3 5 2 2" xfId="38626" xr:uid="{00000000-0005-0000-0000-00008D690000}"/>
    <cellStyle name="요약 5 3 5 3" xfId="38625" xr:uid="{00000000-0005-0000-0000-00008E690000}"/>
    <cellStyle name="요약 5 3 6" xfId="13433" xr:uid="{00000000-0005-0000-0000-00008F690000}"/>
    <cellStyle name="요약 5 3 6 2" xfId="13434" xr:uid="{00000000-0005-0000-0000-000090690000}"/>
    <cellStyle name="요약 5 3 6 2 2" xfId="38628" xr:uid="{00000000-0005-0000-0000-000091690000}"/>
    <cellStyle name="요약 5 3 6 3" xfId="38627" xr:uid="{00000000-0005-0000-0000-000092690000}"/>
    <cellStyle name="요약 5 3 7" xfId="13435" xr:uid="{00000000-0005-0000-0000-000093690000}"/>
    <cellStyle name="요약 5 3 7 2" xfId="38629" xr:uid="{00000000-0005-0000-0000-000094690000}"/>
    <cellStyle name="요약 5 3 8" xfId="38607" xr:uid="{00000000-0005-0000-0000-000095690000}"/>
    <cellStyle name="요약 5 4" xfId="13436" xr:uid="{00000000-0005-0000-0000-000096690000}"/>
    <cellStyle name="요약 5 4 2" xfId="13437" xr:uid="{00000000-0005-0000-0000-000097690000}"/>
    <cellStyle name="요약 5 4 2 2" xfId="13438" xr:uid="{00000000-0005-0000-0000-000098690000}"/>
    <cellStyle name="요약 5 4 2 2 2" xfId="38632" xr:uid="{00000000-0005-0000-0000-000099690000}"/>
    <cellStyle name="요약 5 4 2 3" xfId="13439" xr:uid="{00000000-0005-0000-0000-00009A690000}"/>
    <cellStyle name="요약 5 4 2 3 2" xfId="38633" xr:uid="{00000000-0005-0000-0000-00009B690000}"/>
    <cellStyle name="요약 5 4 2 4" xfId="13440" xr:uid="{00000000-0005-0000-0000-00009C690000}"/>
    <cellStyle name="요약 5 4 2 4 2" xfId="38634" xr:uid="{00000000-0005-0000-0000-00009D690000}"/>
    <cellStyle name="요약 5 4 2 5" xfId="13441" xr:uid="{00000000-0005-0000-0000-00009E690000}"/>
    <cellStyle name="요약 5 4 2 5 2" xfId="38635" xr:uid="{00000000-0005-0000-0000-00009F690000}"/>
    <cellStyle name="요약 5 4 2 6" xfId="38631" xr:uid="{00000000-0005-0000-0000-0000A0690000}"/>
    <cellStyle name="요약 5 4 3" xfId="13442" xr:uid="{00000000-0005-0000-0000-0000A1690000}"/>
    <cellStyle name="요약 5 4 3 2" xfId="13443" xr:uid="{00000000-0005-0000-0000-0000A2690000}"/>
    <cellStyle name="요약 5 4 3 2 2" xfId="38637" xr:uid="{00000000-0005-0000-0000-0000A3690000}"/>
    <cellStyle name="요약 5 4 3 3" xfId="13444" xr:uid="{00000000-0005-0000-0000-0000A4690000}"/>
    <cellStyle name="요약 5 4 3 3 2" xfId="38638" xr:uid="{00000000-0005-0000-0000-0000A5690000}"/>
    <cellStyle name="요약 5 4 3 4" xfId="13445" xr:uid="{00000000-0005-0000-0000-0000A6690000}"/>
    <cellStyle name="요약 5 4 3 4 2" xfId="38639" xr:uid="{00000000-0005-0000-0000-0000A7690000}"/>
    <cellStyle name="요약 5 4 3 5" xfId="13446" xr:uid="{00000000-0005-0000-0000-0000A8690000}"/>
    <cellStyle name="요약 5 4 3 5 2" xfId="38640" xr:uid="{00000000-0005-0000-0000-0000A9690000}"/>
    <cellStyle name="요약 5 4 3 6" xfId="38636" xr:uid="{00000000-0005-0000-0000-0000AA690000}"/>
    <cellStyle name="요약 5 4 4" xfId="13447" xr:uid="{00000000-0005-0000-0000-0000AB690000}"/>
    <cellStyle name="요약 5 4 4 2" xfId="38641" xr:uid="{00000000-0005-0000-0000-0000AC690000}"/>
    <cellStyle name="요약 5 4 5" xfId="13448" xr:uid="{00000000-0005-0000-0000-0000AD690000}"/>
    <cellStyle name="요약 5 4 5 2" xfId="38642" xr:uid="{00000000-0005-0000-0000-0000AE690000}"/>
    <cellStyle name="요약 5 4 6" xfId="13449" xr:uid="{00000000-0005-0000-0000-0000AF690000}"/>
    <cellStyle name="요약 5 4 6 2" xfId="38643" xr:uid="{00000000-0005-0000-0000-0000B0690000}"/>
    <cellStyle name="요약 5 4 7" xfId="13450" xr:uid="{00000000-0005-0000-0000-0000B1690000}"/>
    <cellStyle name="요약 5 4 7 2" xfId="38644" xr:uid="{00000000-0005-0000-0000-0000B2690000}"/>
    <cellStyle name="요약 5 4 8" xfId="38630" xr:uid="{00000000-0005-0000-0000-0000B3690000}"/>
    <cellStyle name="요약 5 5" xfId="13451" xr:uid="{00000000-0005-0000-0000-0000B4690000}"/>
    <cellStyle name="요약 5 5 2" xfId="13452" xr:uid="{00000000-0005-0000-0000-0000B5690000}"/>
    <cellStyle name="요약 5 5 2 2" xfId="13453" xr:uid="{00000000-0005-0000-0000-0000B6690000}"/>
    <cellStyle name="요약 5 5 2 2 2" xfId="38647" xr:uid="{00000000-0005-0000-0000-0000B7690000}"/>
    <cellStyle name="요약 5 5 2 3" xfId="13454" xr:uid="{00000000-0005-0000-0000-0000B8690000}"/>
    <cellStyle name="요약 5 5 2 3 2" xfId="38648" xr:uid="{00000000-0005-0000-0000-0000B9690000}"/>
    <cellStyle name="요약 5 5 2 4" xfId="13455" xr:uid="{00000000-0005-0000-0000-0000BA690000}"/>
    <cellStyle name="요약 5 5 2 4 2" xfId="38649" xr:uid="{00000000-0005-0000-0000-0000BB690000}"/>
    <cellStyle name="요약 5 5 2 5" xfId="13456" xr:uid="{00000000-0005-0000-0000-0000BC690000}"/>
    <cellStyle name="요약 5 5 2 5 2" xfId="38650" xr:uid="{00000000-0005-0000-0000-0000BD690000}"/>
    <cellStyle name="요약 5 5 2 6" xfId="38646" xr:uid="{00000000-0005-0000-0000-0000BE690000}"/>
    <cellStyle name="요약 5 5 3" xfId="13457" xr:uid="{00000000-0005-0000-0000-0000BF690000}"/>
    <cellStyle name="요약 5 5 3 2" xfId="13458" xr:uid="{00000000-0005-0000-0000-0000C0690000}"/>
    <cellStyle name="요약 5 5 3 2 2" xfId="38652" xr:uid="{00000000-0005-0000-0000-0000C1690000}"/>
    <cellStyle name="요약 5 5 3 3" xfId="13459" xr:uid="{00000000-0005-0000-0000-0000C2690000}"/>
    <cellStyle name="요약 5 5 3 3 2" xfId="38653" xr:uid="{00000000-0005-0000-0000-0000C3690000}"/>
    <cellStyle name="요약 5 5 3 4" xfId="13460" xr:uid="{00000000-0005-0000-0000-0000C4690000}"/>
    <cellStyle name="요약 5 5 3 4 2" xfId="38654" xr:uid="{00000000-0005-0000-0000-0000C5690000}"/>
    <cellStyle name="요약 5 5 3 5" xfId="13461" xr:uid="{00000000-0005-0000-0000-0000C6690000}"/>
    <cellStyle name="요약 5 5 3 5 2" xfId="38655" xr:uid="{00000000-0005-0000-0000-0000C7690000}"/>
    <cellStyle name="요약 5 5 3 6" xfId="38651" xr:uid="{00000000-0005-0000-0000-0000C8690000}"/>
    <cellStyle name="요약 5 5 4" xfId="13462" xr:uid="{00000000-0005-0000-0000-0000C9690000}"/>
    <cellStyle name="요약 5 5 4 2" xfId="38656" xr:uid="{00000000-0005-0000-0000-0000CA690000}"/>
    <cellStyle name="요약 5 5 5" xfId="13463" xr:uid="{00000000-0005-0000-0000-0000CB690000}"/>
    <cellStyle name="요약 5 5 5 2" xfId="38657" xr:uid="{00000000-0005-0000-0000-0000CC690000}"/>
    <cellStyle name="요약 5 5 6" xfId="13464" xr:uid="{00000000-0005-0000-0000-0000CD690000}"/>
    <cellStyle name="요약 5 5 6 2" xfId="38658" xr:uid="{00000000-0005-0000-0000-0000CE690000}"/>
    <cellStyle name="요약 5 5 7" xfId="13465" xr:uid="{00000000-0005-0000-0000-0000CF690000}"/>
    <cellStyle name="요약 5 5 7 2" xfId="38659" xr:uid="{00000000-0005-0000-0000-0000D0690000}"/>
    <cellStyle name="요약 5 5 8" xfId="38645" xr:uid="{00000000-0005-0000-0000-0000D1690000}"/>
    <cellStyle name="요약 5 6" xfId="13466" xr:uid="{00000000-0005-0000-0000-0000D2690000}"/>
    <cellStyle name="요약 5 6 2" xfId="13467" xr:uid="{00000000-0005-0000-0000-0000D3690000}"/>
    <cellStyle name="요약 5 6 2 2" xfId="13468" xr:uid="{00000000-0005-0000-0000-0000D4690000}"/>
    <cellStyle name="요약 5 6 2 2 2" xfId="38662" xr:uid="{00000000-0005-0000-0000-0000D5690000}"/>
    <cellStyle name="요약 5 6 2 3" xfId="13469" xr:uid="{00000000-0005-0000-0000-0000D6690000}"/>
    <cellStyle name="요약 5 6 2 3 2" xfId="38663" xr:uid="{00000000-0005-0000-0000-0000D7690000}"/>
    <cellStyle name="요약 5 6 2 4" xfId="13470" xr:uid="{00000000-0005-0000-0000-0000D8690000}"/>
    <cellStyle name="요약 5 6 2 4 2" xfId="38664" xr:uid="{00000000-0005-0000-0000-0000D9690000}"/>
    <cellStyle name="요약 5 6 2 5" xfId="13471" xr:uid="{00000000-0005-0000-0000-0000DA690000}"/>
    <cellStyle name="요약 5 6 2 5 2" xfId="38665" xr:uid="{00000000-0005-0000-0000-0000DB690000}"/>
    <cellStyle name="요약 5 6 2 6" xfId="38661" xr:uid="{00000000-0005-0000-0000-0000DC690000}"/>
    <cellStyle name="요약 5 6 3" xfId="13472" xr:uid="{00000000-0005-0000-0000-0000DD690000}"/>
    <cellStyle name="요약 5 6 3 2" xfId="13473" xr:uid="{00000000-0005-0000-0000-0000DE690000}"/>
    <cellStyle name="요약 5 6 3 2 2" xfId="38667" xr:uid="{00000000-0005-0000-0000-0000DF690000}"/>
    <cellStyle name="요약 5 6 3 3" xfId="13474" xr:uid="{00000000-0005-0000-0000-0000E0690000}"/>
    <cellStyle name="요약 5 6 3 3 2" xfId="38668" xr:uid="{00000000-0005-0000-0000-0000E1690000}"/>
    <cellStyle name="요약 5 6 3 4" xfId="13475" xr:uid="{00000000-0005-0000-0000-0000E2690000}"/>
    <cellStyle name="요약 5 6 3 4 2" xfId="38669" xr:uid="{00000000-0005-0000-0000-0000E3690000}"/>
    <cellStyle name="요약 5 6 3 5" xfId="13476" xr:uid="{00000000-0005-0000-0000-0000E4690000}"/>
    <cellStyle name="요약 5 6 3 5 2" xfId="38670" xr:uid="{00000000-0005-0000-0000-0000E5690000}"/>
    <cellStyle name="요약 5 6 3 6" xfId="38666" xr:uid="{00000000-0005-0000-0000-0000E6690000}"/>
    <cellStyle name="요약 5 6 4" xfId="13477" xr:uid="{00000000-0005-0000-0000-0000E7690000}"/>
    <cellStyle name="요약 5 6 4 2" xfId="38671" xr:uid="{00000000-0005-0000-0000-0000E8690000}"/>
    <cellStyle name="요약 5 6 5" xfId="13478" xr:uid="{00000000-0005-0000-0000-0000E9690000}"/>
    <cellStyle name="요약 5 6 5 2" xfId="38672" xr:uid="{00000000-0005-0000-0000-0000EA690000}"/>
    <cellStyle name="요약 5 6 6" xfId="13479" xr:uid="{00000000-0005-0000-0000-0000EB690000}"/>
    <cellStyle name="요약 5 6 6 2" xfId="38673" xr:uid="{00000000-0005-0000-0000-0000EC690000}"/>
    <cellStyle name="요약 5 6 7" xfId="13480" xr:uid="{00000000-0005-0000-0000-0000ED690000}"/>
    <cellStyle name="요약 5 6 7 2" xfId="38674" xr:uid="{00000000-0005-0000-0000-0000EE690000}"/>
    <cellStyle name="요약 5 6 8" xfId="38660" xr:uid="{00000000-0005-0000-0000-0000EF690000}"/>
    <cellStyle name="요약 5 7" xfId="13481" xr:uid="{00000000-0005-0000-0000-0000F0690000}"/>
    <cellStyle name="요약 5 7 2" xfId="13482" xr:uid="{00000000-0005-0000-0000-0000F1690000}"/>
    <cellStyle name="요약 5 7 2 2" xfId="13483" xr:uid="{00000000-0005-0000-0000-0000F2690000}"/>
    <cellStyle name="요약 5 7 2 2 2" xfId="38677" xr:uid="{00000000-0005-0000-0000-0000F3690000}"/>
    <cellStyle name="요약 5 7 2 3" xfId="13484" xr:uid="{00000000-0005-0000-0000-0000F4690000}"/>
    <cellStyle name="요약 5 7 2 3 2" xfId="38678" xr:uid="{00000000-0005-0000-0000-0000F5690000}"/>
    <cellStyle name="요약 5 7 2 4" xfId="13485" xr:uid="{00000000-0005-0000-0000-0000F6690000}"/>
    <cellStyle name="요약 5 7 2 4 2" xfId="38679" xr:uid="{00000000-0005-0000-0000-0000F7690000}"/>
    <cellStyle name="요약 5 7 2 5" xfId="13486" xr:uid="{00000000-0005-0000-0000-0000F8690000}"/>
    <cellStyle name="요약 5 7 2 5 2" xfId="38680" xr:uid="{00000000-0005-0000-0000-0000F9690000}"/>
    <cellStyle name="요약 5 7 2 6" xfId="38676" xr:uid="{00000000-0005-0000-0000-0000FA690000}"/>
    <cellStyle name="요약 5 7 3" xfId="13487" xr:uid="{00000000-0005-0000-0000-0000FB690000}"/>
    <cellStyle name="요약 5 7 3 2" xfId="13488" xr:uid="{00000000-0005-0000-0000-0000FC690000}"/>
    <cellStyle name="요약 5 7 3 2 2" xfId="38682" xr:uid="{00000000-0005-0000-0000-0000FD690000}"/>
    <cellStyle name="요약 5 7 3 3" xfId="13489" xr:uid="{00000000-0005-0000-0000-0000FE690000}"/>
    <cellStyle name="요약 5 7 3 3 2" xfId="38683" xr:uid="{00000000-0005-0000-0000-0000FF690000}"/>
    <cellStyle name="요약 5 7 3 4" xfId="13490" xr:uid="{00000000-0005-0000-0000-0000006A0000}"/>
    <cellStyle name="요약 5 7 3 4 2" xfId="38684" xr:uid="{00000000-0005-0000-0000-0000016A0000}"/>
    <cellStyle name="요약 5 7 3 5" xfId="13491" xr:uid="{00000000-0005-0000-0000-0000026A0000}"/>
    <cellStyle name="요약 5 7 3 5 2" xfId="38685" xr:uid="{00000000-0005-0000-0000-0000036A0000}"/>
    <cellStyle name="요약 5 7 3 6" xfId="38681" xr:uid="{00000000-0005-0000-0000-0000046A0000}"/>
    <cellStyle name="요약 5 7 4" xfId="13492" xr:uid="{00000000-0005-0000-0000-0000056A0000}"/>
    <cellStyle name="요약 5 7 4 2" xfId="38686" xr:uid="{00000000-0005-0000-0000-0000066A0000}"/>
    <cellStyle name="요약 5 7 5" xfId="13493" xr:uid="{00000000-0005-0000-0000-0000076A0000}"/>
    <cellStyle name="요약 5 7 5 2" xfId="38687" xr:uid="{00000000-0005-0000-0000-0000086A0000}"/>
    <cellStyle name="요약 5 7 6" xfId="13494" xr:uid="{00000000-0005-0000-0000-0000096A0000}"/>
    <cellStyle name="요약 5 7 6 2" xfId="38688" xr:uid="{00000000-0005-0000-0000-00000A6A0000}"/>
    <cellStyle name="요약 5 7 7" xfId="13495" xr:uid="{00000000-0005-0000-0000-00000B6A0000}"/>
    <cellStyle name="요약 5 7 7 2" xfId="38689" xr:uid="{00000000-0005-0000-0000-00000C6A0000}"/>
    <cellStyle name="요약 5 7 8" xfId="38675" xr:uid="{00000000-0005-0000-0000-00000D6A0000}"/>
    <cellStyle name="요약 5 8" xfId="13496" xr:uid="{00000000-0005-0000-0000-00000E6A0000}"/>
    <cellStyle name="요약 5 8 2" xfId="13497" xr:uid="{00000000-0005-0000-0000-00000F6A0000}"/>
    <cellStyle name="요약 5 8 2 2" xfId="13498" xr:uid="{00000000-0005-0000-0000-0000106A0000}"/>
    <cellStyle name="요약 5 8 2 2 2" xfId="38692" xr:uid="{00000000-0005-0000-0000-0000116A0000}"/>
    <cellStyle name="요약 5 8 2 3" xfId="13499" xr:uid="{00000000-0005-0000-0000-0000126A0000}"/>
    <cellStyle name="요약 5 8 2 3 2" xfId="38693" xr:uid="{00000000-0005-0000-0000-0000136A0000}"/>
    <cellStyle name="요약 5 8 2 4" xfId="13500" xr:uid="{00000000-0005-0000-0000-0000146A0000}"/>
    <cellStyle name="요약 5 8 2 4 2" xfId="38694" xr:uid="{00000000-0005-0000-0000-0000156A0000}"/>
    <cellStyle name="요약 5 8 2 5" xfId="13501" xr:uid="{00000000-0005-0000-0000-0000166A0000}"/>
    <cellStyle name="요약 5 8 2 5 2" xfId="38695" xr:uid="{00000000-0005-0000-0000-0000176A0000}"/>
    <cellStyle name="요약 5 8 2 6" xfId="38691" xr:uid="{00000000-0005-0000-0000-0000186A0000}"/>
    <cellStyle name="요약 5 8 3" xfId="13502" xr:uid="{00000000-0005-0000-0000-0000196A0000}"/>
    <cellStyle name="요약 5 8 3 2" xfId="13503" xr:uid="{00000000-0005-0000-0000-00001A6A0000}"/>
    <cellStyle name="요약 5 8 3 2 2" xfId="38697" xr:uid="{00000000-0005-0000-0000-00001B6A0000}"/>
    <cellStyle name="요약 5 8 3 3" xfId="13504" xr:uid="{00000000-0005-0000-0000-00001C6A0000}"/>
    <cellStyle name="요약 5 8 3 3 2" xfId="38698" xr:uid="{00000000-0005-0000-0000-00001D6A0000}"/>
    <cellStyle name="요약 5 8 3 4" xfId="13505" xr:uid="{00000000-0005-0000-0000-00001E6A0000}"/>
    <cellStyle name="요약 5 8 3 4 2" xfId="38699" xr:uid="{00000000-0005-0000-0000-00001F6A0000}"/>
    <cellStyle name="요약 5 8 3 5" xfId="13506" xr:uid="{00000000-0005-0000-0000-0000206A0000}"/>
    <cellStyle name="요약 5 8 3 5 2" xfId="38700" xr:uid="{00000000-0005-0000-0000-0000216A0000}"/>
    <cellStyle name="요약 5 8 3 6" xfId="38696" xr:uid="{00000000-0005-0000-0000-0000226A0000}"/>
    <cellStyle name="요약 5 8 4" xfId="13507" xr:uid="{00000000-0005-0000-0000-0000236A0000}"/>
    <cellStyle name="요약 5 8 4 2" xfId="38701" xr:uid="{00000000-0005-0000-0000-0000246A0000}"/>
    <cellStyle name="요약 5 8 5" xfId="13508" xr:uid="{00000000-0005-0000-0000-0000256A0000}"/>
    <cellStyle name="요약 5 8 5 2" xfId="38702" xr:uid="{00000000-0005-0000-0000-0000266A0000}"/>
    <cellStyle name="요약 5 8 6" xfId="13509" xr:uid="{00000000-0005-0000-0000-0000276A0000}"/>
    <cellStyle name="요약 5 8 6 2" xfId="38703" xr:uid="{00000000-0005-0000-0000-0000286A0000}"/>
    <cellStyle name="요약 5 8 7" xfId="13510" xr:uid="{00000000-0005-0000-0000-0000296A0000}"/>
    <cellStyle name="요약 5 8 7 2" xfId="38704" xr:uid="{00000000-0005-0000-0000-00002A6A0000}"/>
    <cellStyle name="요약 5 8 8" xfId="38690" xr:uid="{00000000-0005-0000-0000-00002B6A0000}"/>
    <cellStyle name="요약 5 9" xfId="13511" xr:uid="{00000000-0005-0000-0000-00002C6A0000}"/>
    <cellStyle name="요약 5 9 2" xfId="13512" xr:uid="{00000000-0005-0000-0000-00002D6A0000}"/>
    <cellStyle name="요약 5 9 2 2" xfId="13513" xr:uid="{00000000-0005-0000-0000-00002E6A0000}"/>
    <cellStyle name="요약 5 9 2 2 2" xfId="38707" xr:uid="{00000000-0005-0000-0000-00002F6A0000}"/>
    <cellStyle name="요약 5 9 2 3" xfId="13514" xr:uid="{00000000-0005-0000-0000-0000306A0000}"/>
    <cellStyle name="요약 5 9 2 3 2" xfId="38708" xr:uid="{00000000-0005-0000-0000-0000316A0000}"/>
    <cellStyle name="요약 5 9 2 4" xfId="13515" xr:uid="{00000000-0005-0000-0000-0000326A0000}"/>
    <cellStyle name="요약 5 9 2 4 2" xfId="38709" xr:uid="{00000000-0005-0000-0000-0000336A0000}"/>
    <cellStyle name="요약 5 9 2 5" xfId="13516" xr:uid="{00000000-0005-0000-0000-0000346A0000}"/>
    <cellStyle name="요약 5 9 2 5 2" xfId="38710" xr:uid="{00000000-0005-0000-0000-0000356A0000}"/>
    <cellStyle name="요약 5 9 2 6" xfId="38706" xr:uid="{00000000-0005-0000-0000-0000366A0000}"/>
    <cellStyle name="요약 5 9 3" xfId="13517" xr:uid="{00000000-0005-0000-0000-0000376A0000}"/>
    <cellStyle name="요약 5 9 3 2" xfId="13518" xr:uid="{00000000-0005-0000-0000-0000386A0000}"/>
    <cellStyle name="요약 5 9 3 2 2" xfId="38712" xr:uid="{00000000-0005-0000-0000-0000396A0000}"/>
    <cellStyle name="요약 5 9 3 3" xfId="13519" xr:uid="{00000000-0005-0000-0000-00003A6A0000}"/>
    <cellStyle name="요약 5 9 3 3 2" xfId="38713" xr:uid="{00000000-0005-0000-0000-00003B6A0000}"/>
    <cellStyle name="요약 5 9 3 4" xfId="13520" xr:uid="{00000000-0005-0000-0000-00003C6A0000}"/>
    <cellStyle name="요약 5 9 3 4 2" xfId="38714" xr:uid="{00000000-0005-0000-0000-00003D6A0000}"/>
    <cellStyle name="요약 5 9 3 5" xfId="13521" xr:uid="{00000000-0005-0000-0000-00003E6A0000}"/>
    <cellStyle name="요약 5 9 3 5 2" xfId="38715" xr:uid="{00000000-0005-0000-0000-00003F6A0000}"/>
    <cellStyle name="요약 5 9 3 6" xfId="38711" xr:uid="{00000000-0005-0000-0000-0000406A0000}"/>
    <cellStyle name="요약 5 9 4" xfId="13522" xr:uid="{00000000-0005-0000-0000-0000416A0000}"/>
    <cellStyle name="요약 5 9 4 2" xfId="38716" xr:uid="{00000000-0005-0000-0000-0000426A0000}"/>
    <cellStyle name="요약 5 9 5" xfId="13523" xr:uid="{00000000-0005-0000-0000-0000436A0000}"/>
    <cellStyle name="요약 5 9 5 2" xfId="38717" xr:uid="{00000000-0005-0000-0000-0000446A0000}"/>
    <cellStyle name="요약 5 9 6" xfId="13524" xr:uid="{00000000-0005-0000-0000-0000456A0000}"/>
    <cellStyle name="요약 5 9 6 2" xfId="38718" xr:uid="{00000000-0005-0000-0000-0000466A0000}"/>
    <cellStyle name="요약 5 9 7" xfId="13525" xr:uid="{00000000-0005-0000-0000-0000476A0000}"/>
    <cellStyle name="요약 5 9 7 2" xfId="38719" xr:uid="{00000000-0005-0000-0000-0000486A0000}"/>
    <cellStyle name="요약 5 9 8" xfId="38705" xr:uid="{00000000-0005-0000-0000-0000496A0000}"/>
    <cellStyle name="요약 50" xfId="13526" xr:uid="{00000000-0005-0000-0000-00004A6A0000}"/>
    <cellStyle name="요약 50 2" xfId="38720" xr:uid="{00000000-0005-0000-0000-00004B6A0000}"/>
    <cellStyle name="요약 51" xfId="13527" xr:uid="{00000000-0005-0000-0000-00004C6A0000}"/>
    <cellStyle name="요약 51 2" xfId="38721" xr:uid="{00000000-0005-0000-0000-00004D6A0000}"/>
    <cellStyle name="요약 6" xfId="13528" xr:uid="{00000000-0005-0000-0000-00004E6A0000}"/>
    <cellStyle name="요약 6 10" xfId="13529" xr:uid="{00000000-0005-0000-0000-00004F6A0000}"/>
    <cellStyle name="요약 6 10 2" xfId="13530" xr:uid="{00000000-0005-0000-0000-0000506A0000}"/>
    <cellStyle name="요약 6 10 2 2" xfId="13531" xr:uid="{00000000-0005-0000-0000-0000516A0000}"/>
    <cellStyle name="요약 6 10 2 2 2" xfId="38725" xr:uid="{00000000-0005-0000-0000-0000526A0000}"/>
    <cellStyle name="요약 6 10 2 3" xfId="13532" xr:uid="{00000000-0005-0000-0000-0000536A0000}"/>
    <cellStyle name="요약 6 10 2 3 2" xfId="38726" xr:uid="{00000000-0005-0000-0000-0000546A0000}"/>
    <cellStyle name="요약 6 10 2 4" xfId="13533" xr:uid="{00000000-0005-0000-0000-0000556A0000}"/>
    <cellStyle name="요약 6 10 2 4 2" xfId="38727" xr:uid="{00000000-0005-0000-0000-0000566A0000}"/>
    <cellStyle name="요약 6 10 2 5" xfId="13534" xr:uid="{00000000-0005-0000-0000-0000576A0000}"/>
    <cellStyle name="요약 6 10 2 5 2" xfId="38728" xr:uid="{00000000-0005-0000-0000-0000586A0000}"/>
    <cellStyle name="요약 6 10 2 6" xfId="38724" xr:uid="{00000000-0005-0000-0000-0000596A0000}"/>
    <cellStyle name="요약 6 10 3" xfId="13535" xr:uid="{00000000-0005-0000-0000-00005A6A0000}"/>
    <cellStyle name="요약 6 10 3 2" xfId="13536" xr:uid="{00000000-0005-0000-0000-00005B6A0000}"/>
    <cellStyle name="요약 6 10 3 2 2" xfId="38730" xr:uid="{00000000-0005-0000-0000-00005C6A0000}"/>
    <cellStyle name="요약 6 10 3 3" xfId="13537" xr:uid="{00000000-0005-0000-0000-00005D6A0000}"/>
    <cellStyle name="요약 6 10 3 3 2" xfId="38731" xr:uid="{00000000-0005-0000-0000-00005E6A0000}"/>
    <cellStyle name="요약 6 10 3 4" xfId="13538" xr:uid="{00000000-0005-0000-0000-00005F6A0000}"/>
    <cellStyle name="요약 6 10 3 4 2" xfId="38732" xr:uid="{00000000-0005-0000-0000-0000606A0000}"/>
    <cellStyle name="요약 6 10 3 5" xfId="13539" xr:uid="{00000000-0005-0000-0000-0000616A0000}"/>
    <cellStyle name="요약 6 10 3 5 2" xfId="38733" xr:uid="{00000000-0005-0000-0000-0000626A0000}"/>
    <cellStyle name="요약 6 10 3 6" xfId="38729" xr:uid="{00000000-0005-0000-0000-0000636A0000}"/>
    <cellStyle name="요약 6 10 4" xfId="13540" xr:uid="{00000000-0005-0000-0000-0000646A0000}"/>
    <cellStyle name="요약 6 10 4 2" xfId="38734" xr:uid="{00000000-0005-0000-0000-0000656A0000}"/>
    <cellStyle name="요약 6 10 5" xfId="13541" xr:uid="{00000000-0005-0000-0000-0000666A0000}"/>
    <cellStyle name="요약 6 10 5 2" xfId="38735" xr:uid="{00000000-0005-0000-0000-0000676A0000}"/>
    <cellStyle name="요약 6 10 6" xfId="13542" xr:uid="{00000000-0005-0000-0000-0000686A0000}"/>
    <cellStyle name="요약 6 10 6 2" xfId="38736" xr:uid="{00000000-0005-0000-0000-0000696A0000}"/>
    <cellStyle name="요약 6 10 7" xfId="13543" xr:uid="{00000000-0005-0000-0000-00006A6A0000}"/>
    <cellStyle name="요약 6 10 7 2" xfId="38737" xr:uid="{00000000-0005-0000-0000-00006B6A0000}"/>
    <cellStyle name="요약 6 10 8" xfId="38723" xr:uid="{00000000-0005-0000-0000-00006C6A0000}"/>
    <cellStyle name="요약 6 11" xfId="13544" xr:uid="{00000000-0005-0000-0000-00006D6A0000}"/>
    <cellStyle name="요약 6 11 2" xfId="13545" xr:uid="{00000000-0005-0000-0000-00006E6A0000}"/>
    <cellStyle name="요약 6 11 2 2" xfId="38739" xr:uid="{00000000-0005-0000-0000-00006F6A0000}"/>
    <cellStyle name="요약 6 11 3" xfId="13546" xr:uid="{00000000-0005-0000-0000-0000706A0000}"/>
    <cellStyle name="요약 6 11 3 2" xfId="38740" xr:uid="{00000000-0005-0000-0000-0000716A0000}"/>
    <cellStyle name="요약 6 11 4" xfId="13547" xr:uid="{00000000-0005-0000-0000-0000726A0000}"/>
    <cellStyle name="요약 6 11 4 2" xfId="38741" xr:uid="{00000000-0005-0000-0000-0000736A0000}"/>
    <cellStyle name="요약 6 11 5" xfId="13548" xr:uid="{00000000-0005-0000-0000-0000746A0000}"/>
    <cellStyle name="요약 6 11 5 2" xfId="38742" xr:uid="{00000000-0005-0000-0000-0000756A0000}"/>
    <cellStyle name="요약 6 11 6" xfId="38738" xr:uid="{00000000-0005-0000-0000-0000766A0000}"/>
    <cellStyle name="요약 6 12" xfId="13549" xr:uid="{00000000-0005-0000-0000-0000776A0000}"/>
    <cellStyle name="요약 6 12 2" xfId="13550" xr:uid="{00000000-0005-0000-0000-0000786A0000}"/>
    <cellStyle name="요약 6 12 2 2" xfId="38744" xr:uid="{00000000-0005-0000-0000-0000796A0000}"/>
    <cellStyle name="요약 6 12 3" xfId="13551" xr:uid="{00000000-0005-0000-0000-00007A6A0000}"/>
    <cellStyle name="요약 6 12 3 2" xfId="38745" xr:uid="{00000000-0005-0000-0000-00007B6A0000}"/>
    <cellStyle name="요약 6 12 4" xfId="13552" xr:uid="{00000000-0005-0000-0000-00007C6A0000}"/>
    <cellStyle name="요약 6 12 4 2" xfId="38746" xr:uid="{00000000-0005-0000-0000-00007D6A0000}"/>
    <cellStyle name="요약 6 12 5" xfId="13553" xr:uid="{00000000-0005-0000-0000-00007E6A0000}"/>
    <cellStyle name="요약 6 12 5 2" xfId="38747" xr:uid="{00000000-0005-0000-0000-00007F6A0000}"/>
    <cellStyle name="요약 6 12 6" xfId="38743" xr:uid="{00000000-0005-0000-0000-0000806A0000}"/>
    <cellStyle name="요약 6 13" xfId="13554" xr:uid="{00000000-0005-0000-0000-0000816A0000}"/>
    <cellStyle name="요약 6 13 2" xfId="38748" xr:uid="{00000000-0005-0000-0000-0000826A0000}"/>
    <cellStyle name="요약 6 14" xfId="13555" xr:uid="{00000000-0005-0000-0000-0000836A0000}"/>
    <cellStyle name="요약 6 14 2" xfId="38749" xr:uid="{00000000-0005-0000-0000-0000846A0000}"/>
    <cellStyle name="요약 6 15" xfId="13556" xr:uid="{00000000-0005-0000-0000-0000856A0000}"/>
    <cellStyle name="요약 6 15 2" xfId="38750" xr:uid="{00000000-0005-0000-0000-0000866A0000}"/>
    <cellStyle name="요약 6 16" xfId="13557" xr:uid="{00000000-0005-0000-0000-0000876A0000}"/>
    <cellStyle name="요약 6 16 2" xfId="38751" xr:uid="{00000000-0005-0000-0000-0000886A0000}"/>
    <cellStyle name="요약 6 17" xfId="38722" xr:uid="{00000000-0005-0000-0000-0000896A0000}"/>
    <cellStyle name="요약 6 18" xfId="50605" xr:uid="{00000000-0005-0000-0000-00008A6A0000}"/>
    <cellStyle name="요약 6 2" xfId="13558" xr:uid="{00000000-0005-0000-0000-00008B6A0000}"/>
    <cellStyle name="요약 6 2 2" xfId="13559" xr:uid="{00000000-0005-0000-0000-00008C6A0000}"/>
    <cellStyle name="요약 6 2 2 2" xfId="13560" xr:uid="{00000000-0005-0000-0000-00008D6A0000}"/>
    <cellStyle name="요약 6 2 2 2 2" xfId="13561" xr:uid="{00000000-0005-0000-0000-00008E6A0000}"/>
    <cellStyle name="요약 6 2 2 2 2 2" xfId="38755" xr:uid="{00000000-0005-0000-0000-00008F6A0000}"/>
    <cellStyle name="요약 6 2 2 2 3" xfId="13562" xr:uid="{00000000-0005-0000-0000-0000906A0000}"/>
    <cellStyle name="요약 6 2 2 2 3 2" xfId="38756" xr:uid="{00000000-0005-0000-0000-0000916A0000}"/>
    <cellStyle name="요약 6 2 2 2 4" xfId="13563" xr:uid="{00000000-0005-0000-0000-0000926A0000}"/>
    <cellStyle name="요약 6 2 2 2 4 2" xfId="38757" xr:uid="{00000000-0005-0000-0000-0000936A0000}"/>
    <cellStyle name="요약 6 2 2 2 5" xfId="13564" xr:uid="{00000000-0005-0000-0000-0000946A0000}"/>
    <cellStyle name="요약 6 2 2 2 5 2" xfId="38758" xr:uid="{00000000-0005-0000-0000-0000956A0000}"/>
    <cellStyle name="요약 6 2 2 2 6" xfId="38754" xr:uid="{00000000-0005-0000-0000-0000966A0000}"/>
    <cellStyle name="요약 6 2 2 3" xfId="13565" xr:uid="{00000000-0005-0000-0000-0000976A0000}"/>
    <cellStyle name="요약 6 2 2 3 2" xfId="38759" xr:uid="{00000000-0005-0000-0000-0000986A0000}"/>
    <cellStyle name="요약 6 2 2 4" xfId="13566" xr:uid="{00000000-0005-0000-0000-0000996A0000}"/>
    <cellStyle name="요약 6 2 2 4 2" xfId="38760" xr:uid="{00000000-0005-0000-0000-00009A6A0000}"/>
    <cellStyle name="요약 6 2 2 5" xfId="13567" xr:uid="{00000000-0005-0000-0000-00009B6A0000}"/>
    <cellStyle name="요약 6 2 2 5 2" xfId="38761" xr:uid="{00000000-0005-0000-0000-00009C6A0000}"/>
    <cellStyle name="요약 6 2 2 6" xfId="13568" xr:uid="{00000000-0005-0000-0000-00009D6A0000}"/>
    <cellStyle name="요약 6 2 2 6 2" xfId="38762" xr:uid="{00000000-0005-0000-0000-00009E6A0000}"/>
    <cellStyle name="요약 6 2 2 7" xfId="38753" xr:uid="{00000000-0005-0000-0000-00009F6A0000}"/>
    <cellStyle name="요약 6 2 3" xfId="13569" xr:uid="{00000000-0005-0000-0000-0000A06A0000}"/>
    <cellStyle name="요약 6 2 3 2" xfId="13570" xr:uid="{00000000-0005-0000-0000-0000A16A0000}"/>
    <cellStyle name="요약 6 2 3 2 2" xfId="38764" xr:uid="{00000000-0005-0000-0000-0000A26A0000}"/>
    <cellStyle name="요약 6 2 3 3" xfId="13571" xr:uid="{00000000-0005-0000-0000-0000A36A0000}"/>
    <cellStyle name="요약 6 2 3 3 2" xfId="38765" xr:uid="{00000000-0005-0000-0000-0000A46A0000}"/>
    <cellStyle name="요약 6 2 3 4" xfId="13572" xr:uid="{00000000-0005-0000-0000-0000A56A0000}"/>
    <cellStyle name="요약 6 2 3 4 2" xfId="38766" xr:uid="{00000000-0005-0000-0000-0000A66A0000}"/>
    <cellStyle name="요약 6 2 3 5" xfId="13573" xr:uid="{00000000-0005-0000-0000-0000A76A0000}"/>
    <cellStyle name="요약 6 2 3 5 2" xfId="38767" xr:uid="{00000000-0005-0000-0000-0000A86A0000}"/>
    <cellStyle name="요약 6 2 3 6" xfId="38763" xr:uid="{00000000-0005-0000-0000-0000A96A0000}"/>
    <cellStyle name="요약 6 2 4" xfId="13574" xr:uid="{00000000-0005-0000-0000-0000AA6A0000}"/>
    <cellStyle name="요약 6 2 4 2" xfId="13575" xr:uid="{00000000-0005-0000-0000-0000AB6A0000}"/>
    <cellStyle name="요약 6 2 4 2 2" xfId="38769" xr:uid="{00000000-0005-0000-0000-0000AC6A0000}"/>
    <cellStyle name="요약 6 2 4 3" xfId="38768" xr:uid="{00000000-0005-0000-0000-0000AD6A0000}"/>
    <cellStyle name="요약 6 2 5" xfId="13576" xr:uid="{00000000-0005-0000-0000-0000AE6A0000}"/>
    <cellStyle name="요약 6 2 5 2" xfId="13577" xr:uid="{00000000-0005-0000-0000-0000AF6A0000}"/>
    <cellStyle name="요약 6 2 5 2 2" xfId="38771" xr:uid="{00000000-0005-0000-0000-0000B06A0000}"/>
    <cellStyle name="요약 6 2 5 3" xfId="38770" xr:uid="{00000000-0005-0000-0000-0000B16A0000}"/>
    <cellStyle name="요약 6 2 6" xfId="13578" xr:uid="{00000000-0005-0000-0000-0000B26A0000}"/>
    <cellStyle name="요약 6 2 6 2" xfId="13579" xr:uid="{00000000-0005-0000-0000-0000B36A0000}"/>
    <cellStyle name="요약 6 2 6 2 2" xfId="38773" xr:uid="{00000000-0005-0000-0000-0000B46A0000}"/>
    <cellStyle name="요약 6 2 6 3" xfId="38772" xr:uid="{00000000-0005-0000-0000-0000B56A0000}"/>
    <cellStyle name="요약 6 2 7" xfId="13580" xr:uid="{00000000-0005-0000-0000-0000B66A0000}"/>
    <cellStyle name="요약 6 2 7 2" xfId="38774" xr:uid="{00000000-0005-0000-0000-0000B76A0000}"/>
    <cellStyle name="요약 6 2 8" xfId="38752" xr:uid="{00000000-0005-0000-0000-0000B86A0000}"/>
    <cellStyle name="요약 6 3" xfId="13581" xr:uid="{00000000-0005-0000-0000-0000B96A0000}"/>
    <cellStyle name="요약 6 3 2" xfId="13582" xr:uid="{00000000-0005-0000-0000-0000BA6A0000}"/>
    <cellStyle name="요약 6 3 2 2" xfId="13583" xr:uid="{00000000-0005-0000-0000-0000BB6A0000}"/>
    <cellStyle name="요약 6 3 2 2 2" xfId="13584" xr:uid="{00000000-0005-0000-0000-0000BC6A0000}"/>
    <cellStyle name="요약 6 3 2 2 2 2" xfId="38778" xr:uid="{00000000-0005-0000-0000-0000BD6A0000}"/>
    <cellStyle name="요약 6 3 2 2 3" xfId="13585" xr:uid="{00000000-0005-0000-0000-0000BE6A0000}"/>
    <cellStyle name="요약 6 3 2 2 3 2" xfId="38779" xr:uid="{00000000-0005-0000-0000-0000BF6A0000}"/>
    <cellStyle name="요약 6 3 2 2 4" xfId="13586" xr:uid="{00000000-0005-0000-0000-0000C06A0000}"/>
    <cellStyle name="요약 6 3 2 2 4 2" xfId="38780" xr:uid="{00000000-0005-0000-0000-0000C16A0000}"/>
    <cellStyle name="요약 6 3 2 2 5" xfId="13587" xr:uid="{00000000-0005-0000-0000-0000C26A0000}"/>
    <cellStyle name="요약 6 3 2 2 5 2" xfId="38781" xr:uid="{00000000-0005-0000-0000-0000C36A0000}"/>
    <cellStyle name="요약 6 3 2 2 6" xfId="38777" xr:uid="{00000000-0005-0000-0000-0000C46A0000}"/>
    <cellStyle name="요약 6 3 2 3" xfId="13588" xr:uid="{00000000-0005-0000-0000-0000C56A0000}"/>
    <cellStyle name="요약 6 3 2 3 2" xfId="38782" xr:uid="{00000000-0005-0000-0000-0000C66A0000}"/>
    <cellStyle name="요약 6 3 2 4" xfId="13589" xr:uid="{00000000-0005-0000-0000-0000C76A0000}"/>
    <cellStyle name="요약 6 3 2 4 2" xfId="38783" xr:uid="{00000000-0005-0000-0000-0000C86A0000}"/>
    <cellStyle name="요약 6 3 2 5" xfId="13590" xr:uid="{00000000-0005-0000-0000-0000C96A0000}"/>
    <cellStyle name="요약 6 3 2 5 2" xfId="38784" xr:uid="{00000000-0005-0000-0000-0000CA6A0000}"/>
    <cellStyle name="요약 6 3 2 6" xfId="13591" xr:uid="{00000000-0005-0000-0000-0000CB6A0000}"/>
    <cellStyle name="요약 6 3 2 6 2" xfId="38785" xr:uid="{00000000-0005-0000-0000-0000CC6A0000}"/>
    <cellStyle name="요약 6 3 2 7" xfId="38776" xr:uid="{00000000-0005-0000-0000-0000CD6A0000}"/>
    <cellStyle name="요약 6 3 3" xfId="13592" xr:uid="{00000000-0005-0000-0000-0000CE6A0000}"/>
    <cellStyle name="요약 6 3 3 2" xfId="13593" xr:uid="{00000000-0005-0000-0000-0000CF6A0000}"/>
    <cellStyle name="요약 6 3 3 2 2" xfId="38787" xr:uid="{00000000-0005-0000-0000-0000D06A0000}"/>
    <cellStyle name="요약 6 3 3 3" xfId="13594" xr:uid="{00000000-0005-0000-0000-0000D16A0000}"/>
    <cellStyle name="요약 6 3 3 3 2" xfId="38788" xr:uid="{00000000-0005-0000-0000-0000D26A0000}"/>
    <cellStyle name="요약 6 3 3 4" xfId="13595" xr:uid="{00000000-0005-0000-0000-0000D36A0000}"/>
    <cellStyle name="요약 6 3 3 4 2" xfId="38789" xr:uid="{00000000-0005-0000-0000-0000D46A0000}"/>
    <cellStyle name="요약 6 3 3 5" xfId="13596" xr:uid="{00000000-0005-0000-0000-0000D56A0000}"/>
    <cellStyle name="요약 6 3 3 5 2" xfId="38790" xr:uid="{00000000-0005-0000-0000-0000D66A0000}"/>
    <cellStyle name="요약 6 3 3 6" xfId="38786" xr:uid="{00000000-0005-0000-0000-0000D76A0000}"/>
    <cellStyle name="요약 6 3 4" xfId="13597" xr:uid="{00000000-0005-0000-0000-0000D86A0000}"/>
    <cellStyle name="요약 6 3 4 2" xfId="13598" xr:uid="{00000000-0005-0000-0000-0000D96A0000}"/>
    <cellStyle name="요약 6 3 4 2 2" xfId="38792" xr:uid="{00000000-0005-0000-0000-0000DA6A0000}"/>
    <cellStyle name="요약 6 3 4 3" xfId="38791" xr:uid="{00000000-0005-0000-0000-0000DB6A0000}"/>
    <cellStyle name="요약 6 3 5" xfId="13599" xr:uid="{00000000-0005-0000-0000-0000DC6A0000}"/>
    <cellStyle name="요약 6 3 5 2" xfId="13600" xr:uid="{00000000-0005-0000-0000-0000DD6A0000}"/>
    <cellStyle name="요약 6 3 5 2 2" xfId="38794" xr:uid="{00000000-0005-0000-0000-0000DE6A0000}"/>
    <cellStyle name="요약 6 3 5 3" xfId="38793" xr:uid="{00000000-0005-0000-0000-0000DF6A0000}"/>
    <cellStyle name="요약 6 3 6" xfId="13601" xr:uid="{00000000-0005-0000-0000-0000E06A0000}"/>
    <cellStyle name="요약 6 3 6 2" xfId="13602" xr:uid="{00000000-0005-0000-0000-0000E16A0000}"/>
    <cellStyle name="요약 6 3 6 2 2" xfId="38796" xr:uid="{00000000-0005-0000-0000-0000E26A0000}"/>
    <cellStyle name="요약 6 3 6 3" xfId="38795" xr:uid="{00000000-0005-0000-0000-0000E36A0000}"/>
    <cellStyle name="요약 6 3 7" xfId="13603" xr:uid="{00000000-0005-0000-0000-0000E46A0000}"/>
    <cellStyle name="요약 6 3 7 2" xfId="38797" xr:uid="{00000000-0005-0000-0000-0000E56A0000}"/>
    <cellStyle name="요약 6 3 8" xfId="38775" xr:uid="{00000000-0005-0000-0000-0000E66A0000}"/>
    <cellStyle name="요약 6 4" xfId="13604" xr:uid="{00000000-0005-0000-0000-0000E76A0000}"/>
    <cellStyle name="요약 6 4 2" xfId="13605" xr:uid="{00000000-0005-0000-0000-0000E86A0000}"/>
    <cellStyle name="요약 6 4 2 2" xfId="13606" xr:uid="{00000000-0005-0000-0000-0000E96A0000}"/>
    <cellStyle name="요약 6 4 2 2 2" xfId="38800" xr:uid="{00000000-0005-0000-0000-0000EA6A0000}"/>
    <cellStyle name="요약 6 4 2 3" xfId="13607" xr:uid="{00000000-0005-0000-0000-0000EB6A0000}"/>
    <cellStyle name="요약 6 4 2 3 2" xfId="38801" xr:uid="{00000000-0005-0000-0000-0000EC6A0000}"/>
    <cellStyle name="요약 6 4 2 4" xfId="13608" xr:uid="{00000000-0005-0000-0000-0000ED6A0000}"/>
    <cellStyle name="요약 6 4 2 4 2" xfId="38802" xr:uid="{00000000-0005-0000-0000-0000EE6A0000}"/>
    <cellStyle name="요약 6 4 2 5" xfId="13609" xr:uid="{00000000-0005-0000-0000-0000EF6A0000}"/>
    <cellStyle name="요약 6 4 2 5 2" xfId="38803" xr:uid="{00000000-0005-0000-0000-0000F06A0000}"/>
    <cellStyle name="요약 6 4 2 6" xfId="38799" xr:uid="{00000000-0005-0000-0000-0000F16A0000}"/>
    <cellStyle name="요약 6 4 3" xfId="13610" xr:uid="{00000000-0005-0000-0000-0000F26A0000}"/>
    <cellStyle name="요약 6 4 3 2" xfId="13611" xr:uid="{00000000-0005-0000-0000-0000F36A0000}"/>
    <cellStyle name="요약 6 4 3 2 2" xfId="38805" xr:uid="{00000000-0005-0000-0000-0000F46A0000}"/>
    <cellStyle name="요약 6 4 3 3" xfId="13612" xr:uid="{00000000-0005-0000-0000-0000F56A0000}"/>
    <cellStyle name="요약 6 4 3 3 2" xfId="38806" xr:uid="{00000000-0005-0000-0000-0000F66A0000}"/>
    <cellStyle name="요약 6 4 3 4" xfId="13613" xr:uid="{00000000-0005-0000-0000-0000F76A0000}"/>
    <cellStyle name="요약 6 4 3 4 2" xfId="38807" xr:uid="{00000000-0005-0000-0000-0000F86A0000}"/>
    <cellStyle name="요약 6 4 3 5" xfId="13614" xr:uid="{00000000-0005-0000-0000-0000F96A0000}"/>
    <cellStyle name="요약 6 4 3 5 2" xfId="38808" xr:uid="{00000000-0005-0000-0000-0000FA6A0000}"/>
    <cellStyle name="요약 6 4 3 6" xfId="38804" xr:uid="{00000000-0005-0000-0000-0000FB6A0000}"/>
    <cellStyle name="요약 6 4 4" xfId="13615" xr:uid="{00000000-0005-0000-0000-0000FC6A0000}"/>
    <cellStyle name="요약 6 4 4 2" xfId="38809" xr:uid="{00000000-0005-0000-0000-0000FD6A0000}"/>
    <cellStyle name="요약 6 4 5" xfId="13616" xr:uid="{00000000-0005-0000-0000-0000FE6A0000}"/>
    <cellStyle name="요약 6 4 5 2" xfId="38810" xr:uid="{00000000-0005-0000-0000-0000FF6A0000}"/>
    <cellStyle name="요약 6 4 6" xfId="13617" xr:uid="{00000000-0005-0000-0000-0000006B0000}"/>
    <cellStyle name="요약 6 4 6 2" xfId="38811" xr:uid="{00000000-0005-0000-0000-0000016B0000}"/>
    <cellStyle name="요약 6 4 7" xfId="13618" xr:uid="{00000000-0005-0000-0000-0000026B0000}"/>
    <cellStyle name="요약 6 4 7 2" xfId="38812" xr:uid="{00000000-0005-0000-0000-0000036B0000}"/>
    <cellStyle name="요약 6 4 8" xfId="38798" xr:uid="{00000000-0005-0000-0000-0000046B0000}"/>
    <cellStyle name="요약 6 5" xfId="13619" xr:uid="{00000000-0005-0000-0000-0000056B0000}"/>
    <cellStyle name="요약 6 5 2" xfId="13620" xr:uid="{00000000-0005-0000-0000-0000066B0000}"/>
    <cellStyle name="요약 6 5 2 2" xfId="13621" xr:uid="{00000000-0005-0000-0000-0000076B0000}"/>
    <cellStyle name="요약 6 5 2 2 2" xfId="38815" xr:uid="{00000000-0005-0000-0000-0000086B0000}"/>
    <cellStyle name="요약 6 5 2 3" xfId="13622" xr:uid="{00000000-0005-0000-0000-0000096B0000}"/>
    <cellStyle name="요약 6 5 2 3 2" xfId="38816" xr:uid="{00000000-0005-0000-0000-00000A6B0000}"/>
    <cellStyle name="요약 6 5 2 4" xfId="13623" xr:uid="{00000000-0005-0000-0000-00000B6B0000}"/>
    <cellStyle name="요약 6 5 2 4 2" xfId="38817" xr:uid="{00000000-0005-0000-0000-00000C6B0000}"/>
    <cellStyle name="요약 6 5 2 5" xfId="13624" xr:uid="{00000000-0005-0000-0000-00000D6B0000}"/>
    <cellStyle name="요약 6 5 2 5 2" xfId="38818" xr:uid="{00000000-0005-0000-0000-00000E6B0000}"/>
    <cellStyle name="요약 6 5 2 6" xfId="38814" xr:uid="{00000000-0005-0000-0000-00000F6B0000}"/>
    <cellStyle name="요약 6 5 3" xfId="13625" xr:uid="{00000000-0005-0000-0000-0000106B0000}"/>
    <cellStyle name="요약 6 5 3 2" xfId="13626" xr:uid="{00000000-0005-0000-0000-0000116B0000}"/>
    <cellStyle name="요약 6 5 3 2 2" xfId="38820" xr:uid="{00000000-0005-0000-0000-0000126B0000}"/>
    <cellStyle name="요약 6 5 3 3" xfId="13627" xr:uid="{00000000-0005-0000-0000-0000136B0000}"/>
    <cellStyle name="요약 6 5 3 3 2" xfId="38821" xr:uid="{00000000-0005-0000-0000-0000146B0000}"/>
    <cellStyle name="요약 6 5 3 4" xfId="13628" xr:uid="{00000000-0005-0000-0000-0000156B0000}"/>
    <cellStyle name="요약 6 5 3 4 2" xfId="38822" xr:uid="{00000000-0005-0000-0000-0000166B0000}"/>
    <cellStyle name="요약 6 5 3 5" xfId="13629" xr:uid="{00000000-0005-0000-0000-0000176B0000}"/>
    <cellStyle name="요약 6 5 3 5 2" xfId="38823" xr:uid="{00000000-0005-0000-0000-0000186B0000}"/>
    <cellStyle name="요약 6 5 3 6" xfId="38819" xr:uid="{00000000-0005-0000-0000-0000196B0000}"/>
    <cellStyle name="요약 6 5 4" xfId="13630" xr:uid="{00000000-0005-0000-0000-00001A6B0000}"/>
    <cellStyle name="요약 6 5 4 2" xfId="38824" xr:uid="{00000000-0005-0000-0000-00001B6B0000}"/>
    <cellStyle name="요약 6 5 5" xfId="13631" xr:uid="{00000000-0005-0000-0000-00001C6B0000}"/>
    <cellStyle name="요약 6 5 5 2" xfId="38825" xr:uid="{00000000-0005-0000-0000-00001D6B0000}"/>
    <cellStyle name="요약 6 5 6" xfId="13632" xr:uid="{00000000-0005-0000-0000-00001E6B0000}"/>
    <cellStyle name="요약 6 5 6 2" xfId="38826" xr:uid="{00000000-0005-0000-0000-00001F6B0000}"/>
    <cellStyle name="요약 6 5 7" xfId="13633" xr:uid="{00000000-0005-0000-0000-0000206B0000}"/>
    <cellStyle name="요약 6 5 7 2" xfId="38827" xr:uid="{00000000-0005-0000-0000-0000216B0000}"/>
    <cellStyle name="요약 6 5 8" xfId="38813" xr:uid="{00000000-0005-0000-0000-0000226B0000}"/>
    <cellStyle name="요약 6 6" xfId="13634" xr:uid="{00000000-0005-0000-0000-0000236B0000}"/>
    <cellStyle name="요약 6 6 2" xfId="13635" xr:uid="{00000000-0005-0000-0000-0000246B0000}"/>
    <cellStyle name="요약 6 6 2 2" xfId="13636" xr:uid="{00000000-0005-0000-0000-0000256B0000}"/>
    <cellStyle name="요약 6 6 2 2 2" xfId="38830" xr:uid="{00000000-0005-0000-0000-0000266B0000}"/>
    <cellStyle name="요약 6 6 2 3" xfId="13637" xr:uid="{00000000-0005-0000-0000-0000276B0000}"/>
    <cellStyle name="요약 6 6 2 3 2" xfId="38831" xr:uid="{00000000-0005-0000-0000-0000286B0000}"/>
    <cellStyle name="요약 6 6 2 4" xfId="13638" xr:uid="{00000000-0005-0000-0000-0000296B0000}"/>
    <cellStyle name="요약 6 6 2 4 2" xfId="38832" xr:uid="{00000000-0005-0000-0000-00002A6B0000}"/>
    <cellStyle name="요약 6 6 2 5" xfId="13639" xr:uid="{00000000-0005-0000-0000-00002B6B0000}"/>
    <cellStyle name="요약 6 6 2 5 2" xfId="38833" xr:uid="{00000000-0005-0000-0000-00002C6B0000}"/>
    <cellStyle name="요약 6 6 2 6" xfId="38829" xr:uid="{00000000-0005-0000-0000-00002D6B0000}"/>
    <cellStyle name="요약 6 6 3" xfId="13640" xr:uid="{00000000-0005-0000-0000-00002E6B0000}"/>
    <cellStyle name="요약 6 6 3 2" xfId="13641" xr:uid="{00000000-0005-0000-0000-00002F6B0000}"/>
    <cellStyle name="요약 6 6 3 2 2" xfId="38835" xr:uid="{00000000-0005-0000-0000-0000306B0000}"/>
    <cellStyle name="요약 6 6 3 3" xfId="13642" xr:uid="{00000000-0005-0000-0000-0000316B0000}"/>
    <cellStyle name="요약 6 6 3 3 2" xfId="38836" xr:uid="{00000000-0005-0000-0000-0000326B0000}"/>
    <cellStyle name="요약 6 6 3 4" xfId="13643" xr:uid="{00000000-0005-0000-0000-0000336B0000}"/>
    <cellStyle name="요약 6 6 3 4 2" xfId="38837" xr:uid="{00000000-0005-0000-0000-0000346B0000}"/>
    <cellStyle name="요약 6 6 3 5" xfId="13644" xr:uid="{00000000-0005-0000-0000-0000356B0000}"/>
    <cellStyle name="요약 6 6 3 5 2" xfId="38838" xr:uid="{00000000-0005-0000-0000-0000366B0000}"/>
    <cellStyle name="요약 6 6 3 6" xfId="38834" xr:uid="{00000000-0005-0000-0000-0000376B0000}"/>
    <cellStyle name="요약 6 6 4" xfId="13645" xr:uid="{00000000-0005-0000-0000-0000386B0000}"/>
    <cellStyle name="요약 6 6 4 2" xfId="38839" xr:uid="{00000000-0005-0000-0000-0000396B0000}"/>
    <cellStyle name="요약 6 6 5" xfId="13646" xr:uid="{00000000-0005-0000-0000-00003A6B0000}"/>
    <cellStyle name="요약 6 6 5 2" xfId="38840" xr:uid="{00000000-0005-0000-0000-00003B6B0000}"/>
    <cellStyle name="요약 6 6 6" xfId="13647" xr:uid="{00000000-0005-0000-0000-00003C6B0000}"/>
    <cellStyle name="요약 6 6 6 2" xfId="38841" xr:uid="{00000000-0005-0000-0000-00003D6B0000}"/>
    <cellStyle name="요약 6 6 7" xfId="13648" xr:uid="{00000000-0005-0000-0000-00003E6B0000}"/>
    <cellStyle name="요약 6 6 7 2" xfId="38842" xr:uid="{00000000-0005-0000-0000-00003F6B0000}"/>
    <cellStyle name="요약 6 6 8" xfId="38828" xr:uid="{00000000-0005-0000-0000-0000406B0000}"/>
    <cellStyle name="요약 6 7" xfId="13649" xr:uid="{00000000-0005-0000-0000-0000416B0000}"/>
    <cellStyle name="요약 6 7 2" xfId="13650" xr:uid="{00000000-0005-0000-0000-0000426B0000}"/>
    <cellStyle name="요약 6 7 2 2" xfId="13651" xr:uid="{00000000-0005-0000-0000-0000436B0000}"/>
    <cellStyle name="요약 6 7 2 2 2" xfId="38845" xr:uid="{00000000-0005-0000-0000-0000446B0000}"/>
    <cellStyle name="요약 6 7 2 3" xfId="13652" xr:uid="{00000000-0005-0000-0000-0000456B0000}"/>
    <cellStyle name="요약 6 7 2 3 2" xfId="38846" xr:uid="{00000000-0005-0000-0000-0000466B0000}"/>
    <cellStyle name="요약 6 7 2 4" xfId="13653" xr:uid="{00000000-0005-0000-0000-0000476B0000}"/>
    <cellStyle name="요약 6 7 2 4 2" xfId="38847" xr:uid="{00000000-0005-0000-0000-0000486B0000}"/>
    <cellStyle name="요약 6 7 2 5" xfId="13654" xr:uid="{00000000-0005-0000-0000-0000496B0000}"/>
    <cellStyle name="요약 6 7 2 5 2" xfId="38848" xr:uid="{00000000-0005-0000-0000-00004A6B0000}"/>
    <cellStyle name="요약 6 7 2 6" xfId="38844" xr:uid="{00000000-0005-0000-0000-00004B6B0000}"/>
    <cellStyle name="요약 6 7 3" xfId="13655" xr:uid="{00000000-0005-0000-0000-00004C6B0000}"/>
    <cellStyle name="요약 6 7 3 2" xfId="13656" xr:uid="{00000000-0005-0000-0000-00004D6B0000}"/>
    <cellStyle name="요약 6 7 3 2 2" xfId="38850" xr:uid="{00000000-0005-0000-0000-00004E6B0000}"/>
    <cellStyle name="요약 6 7 3 3" xfId="13657" xr:uid="{00000000-0005-0000-0000-00004F6B0000}"/>
    <cellStyle name="요약 6 7 3 3 2" xfId="38851" xr:uid="{00000000-0005-0000-0000-0000506B0000}"/>
    <cellStyle name="요약 6 7 3 4" xfId="13658" xr:uid="{00000000-0005-0000-0000-0000516B0000}"/>
    <cellStyle name="요약 6 7 3 4 2" xfId="38852" xr:uid="{00000000-0005-0000-0000-0000526B0000}"/>
    <cellStyle name="요약 6 7 3 5" xfId="13659" xr:uid="{00000000-0005-0000-0000-0000536B0000}"/>
    <cellStyle name="요약 6 7 3 5 2" xfId="38853" xr:uid="{00000000-0005-0000-0000-0000546B0000}"/>
    <cellStyle name="요약 6 7 3 6" xfId="38849" xr:uid="{00000000-0005-0000-0000-0000556B0000}"/>
    <cellStyle name="요약 6 7 4" xfId="13660" xr:uid="{00000000-0005-0000-0000-0000566B0000}"/>
    <cellStyle name="요약 6 7 4 2" xfId="38854" xr:uid="{00000000-0005-0000-0000-0000576B0000}"/>
    <cellStyle name="요약 6 7 5" xfId="13661" xr:uid="{00000000-0005-0000-0000-0000586B0000}"/>
    <cellStyle name="요약 6 7 5 2" xfId="38855" xr:uid="{00000000-0005-0000-0000-0000596B0000}"/>
    <cellStyle name="요약 6 7 6" xfId="13662" xr:uid="{00000000-0005-0000-0000-00005A6B0000}"/>
    <cellStyle name="요약 6 7 6 2" xfId="38856" xr:uid="{00000000-0005-0000-0000-00005B6B0000}"/>
    <cellStyle name="요약 6 7 7" xfId="13663" xr:uid="{00000000-0005-0000-0000-00005C6B0000}"/>
    <cellStyle name="요약 6 7 7 2" xfId="38857" xr:uid="{00000000-0005-0000-0000-00005D6B0000}"/>
    <cellStyle name="요약 6 7 8" xfId="38843" xr:uid="{00000000-0005-0000-0000-00005E6B0000}"/>
    <cellStyle name="요약 6 8" xfId="13664" xr:uid="{00000000-0005-0000-0000-00005F6B0000}"/>
    <cellStyle name="요약 6 8 2" xfId="13665" xr:uid="{00000000-0005-0000-0000-0000606B0000}"/>
    <cellStyle name="요약 6 8 2 2" xfId="13666" xr:uid="{00000000-0005-0000-0000-0000616B0000}"/>
    <cellStyle name="요약 6 8 2 2 2" xfId="38860" xr:uid="{00000000-0005-0000-0000-0000626B0000}"/>
    <cellStyle name="요약 6 8 2 3" xfId="13667" xr:uid="{00000000-0005-0000-0000-0000636B0000}"/>
    <cellStyle name="요약 6 8 2 3 2" xfId="38861" xr:uid="{00000000-0005-0000-0000-0000646B0000}"/>
    <cellStyle name="요약 6 8 2 4" xfId="13668" xr:uid="{00000000-0005-0000-0000-0000656B0000}"/>
    <cellStyle name="요약 6 8 2 4 2" xfId="38862" xr:uid="{00000000-0005-0000-0000-0000666B0000}"/>
    <cellStyle name="요약 6 8 2 5" xfId="13669" xr:uid="{00000000-0005-0000-0000-0000676B0000}"/>
    <cellStyle name="요약 6 8 2 5 2" xfId="38863" xr:uid="{00000000-0005-0000-0000-0000686B0000}"/>
    <cellStyle name="요약 6 8 2 6" xfId="38859" xr:uid="{00000000-0005-0000-0000-0000696B0000}"/>
    <cellStyle name="요약 6 8 3" xfId="13670" xr:uid="{00000000-0005-0000-0000-00006A6B0000}"/>
    <cellStyle name="요약 6 8 3 2" xfId="13671" xr:uid="{00000000-0005-0000-0000-00006B6B0000}"/>
    <cellStyle name="요약 6 8 3 2 2" xfId="38865" xr:uid="{00000000-0005-0000-0000-00006C6B0000}"/>
    <cellStyle name="요약 6 8 3 3" xfId="13672" xr:uid="{00000000-0005-0000-0000-00006D6B0000}"/>
    <cellStyle name="요약 6 8 3 3 2" xfId="38866" xr:uid="{00000000-0005-0000-0000-00006E6B0000}"/>
    <cellStyle name="요약 6 8 3 4" xfId="13673" xr:uid="{00000000-0005-0000-0000-00006F6B0000}"/>
    <cellStyle name="요약 6 8 3 4 2" xfId="38867" xr:uid="{00000000-0005-0000-0000-0000706B0000}"/>
    <cellStyle name="요약 6 8 3 5" xfId="13674" xr:uid="{00000000-0005-0000-0000-0000716B0000}"/>
    <cellStyle name="요약 6 8 3 5 2" xfId="38868" xr:uid="{00000000-0005-0000-0000-0000726B0000}"/>
    <cellStyle name="요약 6 8 3 6" xfId="38864" xr:uid="{00000000-0005-0000-0000-0000736B0000}"/>
    <cellStyle name="요약 6 8 4" xfId="13675" xr:uid="{00000000-0005-0000-0000-0000746B0000}"/>
    <cellStyle name="요약 6 8 4 2" xfId="38869" xr:uid="{00000000-0005-0000-0000-0000756B0000}"/>
    <cellStyle name="요약 6 8 5" xfId="13676" xr:uid="{00000000-0005-0000-0000-0000766B0000}"/>
    <cellStyle name="요약 6 8 5 2" xfId="38870" xr:uid="{00000000-0005-0000-0000-0000776B0000}"/>
    <cellStyle name="요약 6 8 6" xfId="13677" xr:uid="{00000000-0005-0000-0000-0000786B0000}"/>
    <cellStyle name="요약 6 8 6 2" xfId="38871" xr:uid="{00000000-0005-0000-0000-0000796B0000}"/>
    <cellStyle name="요약 6 8 7" xfId="13678" xr:uid="{00000000-0005-0000-0000-00007A6B0000}"/>
    <cellStyle name="요약 6 8 7 2" xfId="38872" xr:uid="{00000000-0005-0000-0000-00007B6B0000}"/>
    <cellStyle name="요약 6 8 8" xfId="38858" xr:uid="{00000000-0005-0000-0000-00007C6B0000}"/>
    <cellStyle name="요약 6 9" xfId="13679" xr:uid="{00000000-0005-0000-0000-00007D6B0000}"/>
    <cellStyle name="요약 6 9 2" xfId="13680" xr:uid="{00000000-0005-0000-0000-00007E6B0000}"/>
    <cellStyle name="요약 6 9 2 2" xfId="13681" xr:uid="{00000000-0005-0000-0000-00007F6B0000}"/>
    <cellStyle name="요약 6 9 2 2 2" xfId="38875" xr:uid="{00000000-0005-0000-0000-0000806B0000}"/>
    <cellStyle name="요약 6 9 2 3" xfId="13682" xr:uid="{00000000-0005-0000-0000-0000816B0000}"/>
    <cellStyle name="요약 6 9 2 3 2" xfId="38876" xr:uid="{00000000-0005-0000-0000-0000826B0000}"/>
    <cellStyle name="요약 6 9 2 4" xfId="13683" xr:uid="{00000000-0005-0000-0000-0000836B0000}"/>
    <cellStyle name="요약 6 9 2 4 2" xfId="38877" xr:uid="{00000000-0005-0000-0000-0000846B0000}"/>
    <cellStyle name="요약 6 9 2 5" xfId="13684" xr:uid="{00000000-0005-0000-0000-0000856B0000}"/>
    <cellStyle name="요약 6 9 2 5 2" xfId="38878" xr:uid="{00000000-0005-0000-0000-0000866B0000}"/>
    <cellStyle name="요약 6 9 2 6" xfId="38874" xr:uid="{00000000-0005-0000-0000-0000876B0000}"/>
    <cellStyle name="요약 6 9 3" xfId="13685" xr:uid="{00000000-0005-0000-0000-0000886B0000}"/>
    <cellStyle name="요약 6 9 3 2" xfId="13686" xr:uid="{00000000-0005-0000-0000-0000896B0000}"/>
    <cellStyle name="요약 6 9 3 2 2" xfId="38880" xr:uid="{00000000-0005-0000-0000-00008A6B0000}"/>
    <cellStyle name="요약 6 9 3 3" xfId="13687" xr:uid="{00000000-0005-0000-0000-00008B6B0000}"/>
    <cellStyle name="요약 6 9 3 3 2" xfId="38881" xr:uid="{00000000-0005-0000-0000-00008C6B0000}"/>
    <cellStyle name="요약 6 9 3 4" xfId="13688" xr:uid="{00000000-0005-0000-0000-00008D6B0000}"/>
    <cellStyle name="요약 6 9 3 4 2" xfId="38882" xr:uid="{00000000-0005-0000-0000-00008E6B0000}"/>
    <cellStyle name="요약 6 9 3 5" xfId="13689" xr:uid="{00000000-0005-0000-0000-00008F6B0000}"/>
    <cellStyle name="요약 6 9 3 5 2" xfId="38883" xr:uid="{00000000-0005-0000-0000-0000906B0000}"/>
    <cellStyle name="요약 6 9 3 6" xfId="38879" xr:uid="{00000000-0005-0000-0000-0000916B0000}"/>
    <cellStyle name="요약 6 9 4" xfId="13690" xr:uid="{00000000-0005-0000-0000-0000926B0000}"/>
    <cellStyle name="요약 6 9 4 2" xfId="38884" xr:uid="{00000000-0005-0000-0000-0000936B0000}"/>
    <cellStyle name="요약 6 9 5" xfId="13691" xr:uid="{00000000-0005-0000-0000-0000946B0000}"/>
    <cellStyle name="요약 6 9 5 2" xfId="38885" xr:uid="{00000000-0005-0000-0000-0000956B0000}"/>
    <cellStyle name="요약 6 9 6" xfId="13692" xr:uid="{00000000-0005-0000-0000-0000966B0000}"/>
    <cellStyle name="요약 6 9 6 2" xfId="38886" xr:uid="{00000000-0005-0000-0000-0000976B0000}"/>
    <cellStyle name="요약 6 9 7" xfId="13693" xr:uid="{00000000-0005-0000-0000-0000986B0000}"/>
    <cellStyle name="요약 6 9 7 2" xfId="38887" xr:uid="{00000000-0005-0000-0000-0000996B0000}"/>
    <cellStyle name="요약 6 9 8" xfId="38873" xr:uid="{00000000-0005-0000-0000-00009A6B0000}"/>
    <cellStyle name="요약 7" xfId="13694" xr:uid="{00000000-0005-0000-0000-00009B6B0000}"/>
    <cellStyle name="요약 7 10" xfId="13695" xr:uid="{00000000-0005-0000-0000-00009C6B0000}"/>
    <cellStyle name="요약 7 10 2" xfId="13696" xr:uid="{00000000-0005-0000-0000-00009D6B0000}"/>
    <cellStyle name="요약 7 10 2 2" xfId="13697" xr:uid="{00000000-0005-0000-0000-00009E6B0000}"/>
    <cellStyle name="요약 7 10 2 2 2" xfId="38891" xr:uid="{00000000-0005-0000-0000-00009F6B0000}"/>
    <cellStyle name="요약 7 10 2 3" xfId="13698" xr:uid="{00000000-0005-0000-0000-0000A06B0000}"/>
    <cellStyle name="요약 7 10 2 3 2" xfId="38892" xr:uid="{00000000-0005-0000-0000-0000A16B0000}"/>
    <cellStyle name="요약 7 10 2 4" xfId="13699" xr:uid="{00000000-0005-0000-0000-0000A26B0000}"/>
    <cellStyle name="요약 7 10 2 4 2" xfId="38893" xr:uid="{00000000-0005-0000-0000-0000A36B0000}"/>
    <cellStyle name="요약 7 10 2 5" xfId="13700" xr:uid="{00000000-0005-0000-0000-0000A46B0000}"/>
    <cellStyle name="요약 7 10 2 5 2" xfId="38894" xr:uid="{00000000-0005-0000-0000-0000A56B0000}"/>
    <cellStyle name="요약 7 10 2 6" xfId="38890" xr:uid="{00000000-0005-0000-0000-0000A66B0000}"/>
    <cellStyle name="요약 7 10 3" xfId="13701" xr:uid="{00000000-0005-0000-0000-0000A76B0000}"/>
    <cellStyle name="요약 7 10 3 2" xfId="13702" xr:uid="{00000000-0005-0000-0000-0000A86B0000}"/>
    <cellStyle name="요약 7 10 3 2 2" xfId="38896" xr:uid="{00000000-0005-0000-0000-0000A96B0000}"/>
    <cellStyle name="요약 7 10 3 3" xfId="13703" xr:uid="{00000000-0005-0000-0000-0000AA6B0000}"/>
    <cellStyle name="요약 7 10 3 3 2" xfId="38897" xr:uid="{00000000-0005-0000-0000-0000AB6B0000}"/>
    <cellStyle name="요약 7 10 3 4" xfId="13704" xr:uid="{00000000-0005-0000-0000-0000AC6B0000}"/>
    <cellStyle name="요약 7 10 3 4 2" xfId="38898" xr:uid="{00000000-0005-0000-0000-0000AD6B0000}"/>
    <cellStyle name="요약 7 10 3 5" xfId="13705" xr:uid="{00000000-0005-0000-0000-0000AE6B0000}"/>
    <cellStyle name="요약 7 10 3 5 2" xfId="38899" xr:uid="{00000000-0005-0000-0000-0000AF6B0000}"/>
    <cellStyle name="요약 7 10 3 6" xfId="38895" xr:uid="{00000000-0005-0000-0000-0000B06B0000}"/>
    <cellStyle name="요약 7 10 4" xfId="13706" xr:uid="{00000000-0005-0000-0000-0000B16B0000}"/>
    <cellStyle name="요약 7 10 4 2" xfId="38900" xr:uid="{00000000-0005-0000-0000-0000B26B0000}"/>
    <cellStyle name="요약 7 10 5" xfId="13707" xr:uid="{00000000-0005-0000-0000-0000B36B0000}"/>
    <cellStyle name="요약 7 10 5 2" xfId="38901" xr:uid="{00000000-0005-0000-0000-0000B46B0000}"/>
    <cellStyle name="요약 7 10 6" xfId="13708" xr:uid="{00000000-0005-0000-0000-0000B56B0000}"/>
    <cellStyle name="요약 7 10 6 2" xfId="38902" xr:uid="{00000000-0005-0000-0000-0000B66B0000}"/>
    <cellStyle name="요약 7 10 7" xfId="13709" xr:uid="{00000000-0005-0000-0000-0000B76B0000}"/>
    <cellStyle name="요약 7 10 7 2" xfId="38903" xr:uid="{00000000-0005-0000-0000-0000B86B0000}"/>
    <cellStyle name="요약 7 10 8" xfId="38889" xr:uid="{00000000-0005-0000-0000-0000B96B0000}"/>
    <cellStyle name="요약 7 11" xfId="13710" xr:uid="{00000000-0005-0000-0000-0000BA6B0000}"/>
    <cellStyle name="요약 7 11 2" xfId="13711" xr:uid="{00000000-0005-0000-0000-0000BB6B0000}"/>
    <cellStyle name="요약 7 11 2 2" xfId="38905" xr:uid="{00000000-0005-0000-0000-0000BC6B0000}"/>
    <cellStyle name="요약 7 11 3" xfId="13712" xr:uid="{00000000-0005-0000-0000-0000BD6B0000}"/>
    <cellStyle name="요약 7 11 3 2" xfId="38906" xr:uid="{00000000-0005-0000-0000-0000BE6B0000}"/>
    <cellStyle name="요약 7 11 4" xfId="13713" xr:uid="{00000000-0005-0000-0000-0000BF6B0000}"/>
    <cellStyle name="요약 7 11 4 2" xfId="38907" xr:uid="{00000000-0005-0000-0000-0000C06B0000}"/>
    <cellStyle name="요약 7 11 5" xfId="13714" xr:uid="{00000000-0005-0000-0000-0000C16B0000}"/>
    <cellStyle name="요약 7 11 5 2" xfId="38908" xr:uid="{00000000-0005-0000-0000-0000C26B0000}"/>
    <cellStyle name="요약 7 11 6" xfId="38904" xr:uid="{00000000-0005-0000-0000-0000C36B0000}"/>
    <cellStyle name="요약 7 12" xfId="13715" xr:uid="{00000000-0005-0000-0000-0000C46B0000}"/>
    <cellStyle name="요약 7 12 2" xfId="13716" xr:uid="{00000000-0005-0000-0000-0000C56B0000}"/>
    <cellStyle name="요약 7 12 2 2" xfId="38910" xr:uid="{00000000-0005-0000-0000-0000C66B0000}"/>
    <cellStyle name="요약 7 12 3" xfId="13717" xr:uid="{00000000-0005-0000-0000-0000C76B0000}"/>
    <cellStyle name="요약 7 12 3 2" xfId="38911" xr:uid="{00000000-0005-0000-0000-0000C86B0000}"/>
    <cellStyle name="요약 7 12 4" xfId="13718" xr:uid="{00000000-0005-0000-0000-0000C96B0000}"/>
    <cellStyle name="요약 7 12 4 2" xfId="38912" xr:uid="{00000000-0005-0000-0000-0000CA6B0000}"/>
    <cellStyle name="요약 7 12 5" xfId="13719" xr:uid="{00000000-0005-0000-0000-0000CB6B0000}"/>
    <cellStyle name="요약 7 12 5 2" xfId="38913" xr:uid="{00000000-0005-0000-0000-0000CC6B0000}"/>
    <cellStyle name="요약 7 12 6" xfId="38909" xr:uid="{00000000-0005-0000-0000-0000CD6B0000}"/>
    <cellStyle name="요약 7 13" xfId="13720" xr:uid="{00000000-0005-0000-0000-0000CE6B0000}"/>
    <cellStyle name="요약 7 13 2" xfId="38914" xr:uid="{00000000-0005-0000-0000-0000CF6B0000}"/>
    <cellStyle name="요약 7 14" xfId="13721" xr:uid="{00000000-0005-0000-0000-0000D06B0000}"/>
    <cellStyle name="요약 7 14 2" xfId="38915" xr:uid="{00000000-0005-0000-0000-0000D16B0000}"/>
    <cellStyle name="요약 7 15" xfId="13722" xr:uid="{00000000-0005-0000-0000-0000D26B0000}"/>
    <cellStyle name="요약 7 15 2" xfId="38916" xr:uid="{00000000-0005-0000-0000-0000D36B0000}"/>
    <cellStyle name="요약 7 16" xfId="13723" xr:uid="{00000000-0005-0000-0000-0000D46B0000}"/>
    <cellStyle name="요약 7 16 2" xfId="38917" xr:uid="{00000000-0005-0000-0000-0000D56B0000}"/>
    <cellStyle name="요약 7 17" xfId="38888" xr:uid="{00000000-0005-0000-0000-0000D66B0000}"/>
    <cellStyle name="요약 7 18" xfId="50606" xr:uid="{00000000-0005-0000-0000-0000D76B0000}"/>
    <cellStyle name="요약 7 2" xfId="13724" xr:uid="{00000000-0005-0000-0000-0000D86B0000}"/>
    <cellStyle name="요약 7 2 2" xfId="13725" xr:uid="{00000000-0005-0000-0000-0000D96B0000}"/>
    <cellStyle name="요약 7 2 2 2" xfId="13726" xr:uid="{00000000-0005-0000-0000-0000DA6B0000}"/>
    <cellStyle name="요약 7 2 2 2 2" xfId="13727" xr:uid="{00000000-0005-0000-0000-0000DB6B0000}"/>
    <cellStyle name="요약 7 2 2 2 2 2" xfId="38921" xr:uid="{00000000-0005-0000-0000-0000DC6B0000}"/>
    <cellStyle name="요약 7 2 2 2 3" xfId="13728" xr:uid="{00000000-0005-0000-0000-0000DD6B0000}"/>
    <cellStyle name="요약 7 2 2 2 3 2" xfId="38922" xr:uid="{00000000-0005-0000-0000-0000DE6B0000}"/>
    <cellStyle name="요약 7 2 2 2 4" xfId="13729" xr:uid="{00000000-0005-0000-0000-0000DF6B0000}"/>
    <cellStyle name="요약 7 2 2 2 4 2" xfId="38923" xr:uid="{00000000-0005-0000-0000-0000E06B0000}"/>
    <cellStyle name="요약 7 2 2 2 5" xfId="13730" xr:uid="{00000000-0005-0000-0000-0000E16B0000}"/>
    <cellStyle name="요약 7 2 2 2 5 2" xfId="38924" xr:uid="{00000000-0005-0000-0000-0000E26B0000}"/>
    <cellStyle name="요약 7 2 2 2 6" xfId="38920" xr:uid="{00000000-0005-0000-0000-0000E36B0000}"/>
    <cellStyle name="요약 7 2 2 3" xfId="13731" xr:uid="{00000000-0005-0000-0000-0000E46B0000}"/>
    <cellStyle name="요약 7 2 2 3 2" xfId="38925" xr:uid="{00000000-0005-0000-0000-0000E56B0000}"/>
    <cellStyle name="요약 7 2 2 4" xfId="13732" xr:uid="{00000000-0005-0000-0000-0000E66B0000}"/>
    <cellStyle name="요약 7 2 2 4 2" xfId="38926" xr:uid="{00000000-0005-0000-0000-0000E76B0000}"/>
    <cellStyle name="요약 7 2 2 5" xfId="13733" xr:uid="{00000000-0005-0000-0000-0000E86B0000}"/>
    <cellStyle name="요약 7 2 2 5 2" xfId="38927" xr:uid="{00000000-0005-0000-0000-0000E96B0000}"/>
    <cellStyle name="요약 7 2 2 6" xfId="13734" xr:uid="{00000000-0005-0000-0000-0000EA6B0000}"/>
    <cellStyle name="요약 7 2 2 6 2" xfId="38928" xr:uid="{00000000-0005-0000-0000-0000EB6B0000}"/>
    <cellStyle name="요약 7 2 2 7" xfId="38919" xr:uid="{00000000-0005-0000-0000-0000EC6B0000}"/>
    <cellStyle name="요약 7 2 3" xfId="13735" xr:uid="{00000000-0005-0000-0000-0000ED6B0000}"/>
    <cellStyle name="요약 7 2 3 2" xfId="13736" xr:uid="{00000000-0005-0000-0000-0000EE6B0000}"/>
    <cellStyle name="요약 7 2 3 2 2" xfId="38930" xr:uid="{00000000-0005-0000-0000-0000EF6B0000}"/>
    <cellStyle name="요약 7 2 3 3" xfId="13737" xr:uid="{00000000-0005-0000-0000-0000F06B0000}"/>
    <cellStyle name="요약 7 2 3 3 2" xfId="38931" xr:uid="{00000000-0005-0000-0000-0000F16B0000}"/>
    <cellStyle name="요약 7 2 3 4" xfId="13738" xr:uid="{00000000-0005-0000-0000-0000F26B0000}"/>
    <cellStyle name="요약 7 2 3 4 2" xfId="38932" xr:uid="{00000000-0005-0000-0000-0000F36B0000}"/>
    <cellStyle name="요약 7 2 3 5" xfId="13739" xr:uid="{00000000-0005-0000-0000-0000F46B0000}"/>
    <cellStyle name="요약 7 2 3 5 2" xfId="38933" xr:uid="{00000000-0005-0000-0000-0000F56B0000}"/>
    <cellStyle name="요약 7 2 3 6" xfId="38929" xr:uid="{00000000-0005-0000-0000-0000F66B0000}"/>
    <cellStyle name="요약 7 2 4" xfId="13740" xr:uid="{00000000-0005-0000-0000-0000F76B0000}"/>
    <cellStyle name="요약 7 2 4 2" xfId="13741" xr:uid="{00000000-0005-0000-0000-0000F86B0000}"/>
    <cellStyle name="요약 7 2 4 2 2" xfId="38935" xr:uid="{00000000-0005-0000-0000-0000F96B0000}"/>
    <cellStyle name="요약 7 2 4 3" xfId="38934" xr:uid="{00000000-0005-0000-0000-0000FA6B0000}"/>
    <cellStyle name="요약 7 2 5" xfId="13742" xr:uid="{00000000-0005-0000-0000-0000FB6B0000}"/>
    <cellStyle name="요약 7 2 5 2" xfId="13743" xr:uid="{00000000-0005-0000-0000-0000FC6B0000}"/>
    <cellStyle name="요약 7 2 5 2 2" xfId="38937" xr:uid="{00000000-0005-0000-0000-0000FD6B0000}"/>
    <cellStyle name="요약 7 2 5 3" xfId="38936" xr:uid="{00000000-0005-0000-0000-0000FE6B0000}"/>
    <cellStyle name="요약 7 2 6" xfId="13744" xr:uid="{00000000-0005-0000-0000-0000FF6B0000}"/>
    <cellStyle name="요약 7 2 6 2" xfId="13745" xr:uid="{00000000-0005-0000-0000-0000006C0000}"/>
    <cellStyle name="요약 7 2 6 2 2" xfId="38939" xr:uid="{00000000-0005-0000-0000-0000016C0000}"/>
    <cellStyle name="요약 7 2 6 3" xfId="38938" xr:uid="{00000000-0005-0000-0000-0000026C0000}"/>
    <cellStyle name="요약 7 2 7" xfId="13746" xr:uid="{00000000-0005-0000-0000-0000036C0000}"/>
    <cellStyle name="요약 7 2 7 2" xfId="38940" xr:uid="{00000000-0005-0000-0000-0000046C0000}"/>
    <cellStyle name="요약 7 2 8" xfId="38918" xr:uid="{00000000-0005-0000-0000-0000056C0000}"/>
    <cellStyle name="요약 7 3" xfId="13747" xr:uid="{00000000-0005-0000-0000-0000066C0000}"/>
    <cellStyle name="요약 7 3 2" xfId="13748" xr:uid="{00000000-0005-0000-0000-0000076C0000}"/>
    <cellStyle name="요약 7 3 2 2" xfId="13749" xr:uid="{00000000-0005-0000-0000-0000086C0000}"/>
    <cellStyle name="요약 7 3 2 2 2" xfId="13750" xr:uid="{00000000-0005-0000-0000-0000096C0000}"/>
    <cellStyle name="요약 7 3 2 2 2 2" xfId="38944" xr:uid="{00000000-0005-0000-0000-00000A6C0000}"/>
    <cellStyle name="요약 7 3 2 2 3" xfId="13751" xr:uid="{00000000-0005-0000-0000-00000B6C0000}"/>
    <cellStyle name="요약 7 3 2 2 3 2" xfId="38945" xr:uid="{00000000-0005-0000-0000-00000C6C0000}"/>
    <cellStyle name="요약 7 3 2 2 4" xfId="13752" xr:uid="{00000000-0005-0000-0000-00000D6C0000}"/>
    <cellStyle name="요약 7 3 2 2 4 2" xfId="38946" xr:uid="{00000000-0005-0000-0000-00000E6C0000}"/>
    <cellStyle name="요약 7 3 2 2 5" xfId="13753" xr:uid="{00000000-0005-0000-0000-00000F6C0000}"/>
    <cellStyle name="요약 7 3 2 2 5 2" xfId="38947" xr:uid="{00000000-0005-0000-0000-0000106C0000}"/>
    <cellStyle name="요약 7 3 2 2 6" xfId="38943" xr:uid="{00000000-0005-0000-0000-0000116C0000}"/>
    <cellStyle name="요약 7 3 2 3" xfId="13754" xr:uid="{00000000-0005-0000-0000-0000126C0000}"/>
    <cellStyle name="요약 7 3 2 3 2" xfId="38948" xr:uid="{00000000-0005-0000-0000-0000136C0000}"/>
    <cellStyle name="요약 7 3 2 4" xfId="13755" xr:uid="{00000000-0005-0000-0000-0000146C0000}"/>
    <cellStyle name="요약 7 3 2 4 2" xfId="38949" xr:uid="{00000000-0005-0000-0000-0000156C0000}"/>
    <cellStyle name="요약 7 3 2 5" xfId="13756" xr:uid="{00000000-0005-0000-0000-0000166C0000}"/>
    <cellStyle name="요약 7 3 2 5 2" xfId="38950" xr:uid="{00000000-0005-0000-0000-0000176C0000}"/>
    <cellStyle name="요약 7 3 2 6" xfId="13757" xr:uid="{00000000-0005-0000-0000-0000186C0000}"/>
    <cellStyle name="요약 7 3 2 6 2" xfId="38951" xr:uid="{00000000-0005-0000-0000-0000196C0000}"/>
    <cellStyle name="요약 7 3 2 7" xfId="38942" xr:uid="{00000000-0005-0000-0000-00001A6C0000}"/>
    <cellStyle name="요약 7 3 3" xfId="13758" xr:uid="{00000000-0005-0000-0000-00001B6C0000}"/>
    <cellStyle name="요약 7 3 3 2" xfId="13759" xr:uid="{00000000-0005-0000-0000-00001C6C0000}"/>
    <cellStyle name="요약 7 3 3 2 2" xfId="38953" xr:uid="{00000000-0005-0000-0000-00001D6C0000}"/>
    <cellStyle name="요약 7 3 3 3" xfId="13760" xr:uid="{00000000-0005-0000-0000-00001E6C0000}"/>
    <cellStyle name="요약 7 3 3 3 2" xfId="38954" xr:uid="{00000000-0005-0000-0000-00001F6C0000}"/>
    <cellStyle name="요약 7 3 3 4" xfId="13761" xr:uid="{00000000-0005-0000-0000-0000206C0000}"/>
    <cellStyle name="요약 7 3 3 4 2" xfId="38955" xr:uid="{00000000-0005-0000-0000-0000216C0000}"/>
    <cellStyle name="요약 7 3 3 5" xfId="13762" xr:uid="{00000000-0005-0000-0000-0000226C0000}"/>
    <cellStyle name="요약 7 3 3 5 2" xfId="38956" xr:uid="{00000000-0005-0000-0000-0000236C0000}"/>
    <cellStyle name="요약 7 3 3 6" xfId="38952" xr:uid="{00000000-0005-0000-0000-0000246C0000}"/>
    <cellStyle name="요약 7 3 4" xfId="13763" xr:uid="{00000000-0005-0000-0000-0000256C0000}"/>
    <cellStyle name="요약 7 3 4 2" xfId="13764" xr:uid="{00000000-0005-0000-0000-0000266C0000}"/>
    <cellStyle name="요약 7 3 4 2 2" xfId="38958" xr:uid="{00000000-0005-0000-0000-0000276C0000}"/>
    <cellStyle name="요약 7 3 4 3" xfId="38957" xr:uid="{00000000-0005-0000-0000-0000286C0000}"/>
    <cellStyle name="요약 7 3 5" xfId="13765" xr:uid="{00000000-0005-0000-0000-0000296C0000}"/>
    <cellStyle name="요약 7 3 5 2" xfId="13766" xr:uid="{00000000-0005-0000-0000-00002A6C0000}"/>
    <cellStyle name="요약 7 3 5 2 2" xfId="38960" xr:uid="{00000000-0005-0000-0000-00002B6C0000}"/>
    <cellStyle name="요약 7 3 5 3" xfId="38959" xr:uid="{00000000-0005-0000-0000-00002C6C0000}"/>
    <cellStyle name="요약 7 3 6" xfId="13767" xr:uid="{00000000-0005-0000-0000-00002D6C0000}"/>
    <cellStyle name="요약 7 3 6 2" xfId="13768" xr:uid="{00000000-0005-0000-0000-00002E6C0000}"/>
    <cellStyle name="요약 7 3 6 2 2" xfId="38962" xr:uid="{00000000-0005-0000-0000-00002F6C0000}"/>
    <cellStyle name="요약 7 3 6 3" xfId="38961" xr:uid="{00000000-0005-0000-0000-0000306C0000}"/>
    <cellStyle name="요약 7 3 7" xfId="13769" xr:uid="{00000000-0005-0000-0000-0000316C0000}"/>
    <cellStyle name="요약 7 3 7 2" xfId="38963" xr:uid="{00000000-0005-0000-0000-0000326C0000}"/>
    <cellStyle name="요약 7 3 8" xfId="38941" xr:uid="{00000000-0005-0000-0000-0000336C0000}"/>
    <cellStyle name="요약 7 4" xfId="13770" xr:uid="{00000000-0005-0000-0000-0000346C0000}"/>
    <cellStyle name="요약 7 4 2" xfId="13771" xr:uid="{00000000-0005-0000-0000-0000356C0000}"/>
    <cellStyle name="요약 7 4 2 2" xfId="13772" xr:uid="{00000000-0005-0000-0000-0000366C0000}"/>
    <cellStyle name="요약 7 4 2 2 2" xfId="38966" xr:uid="{00000000-0005-0000-0000-0000376C0000}"/>
    <cellStyle name="요약 7 4 2 3" xfId="13773" xr:uid="{00000000-0005-0000-0000-0000386C0000}"/>
    <cellStyle name="요약 7 4 2 3 2" xfId="38967" xr:uid="{00000000-0005-0000-0000-0000396C0000}"/>
    <cellStyle name="요약 7 4 2 4" xfId="13774" xr:uid="{00000000-0005-0000-0000-00003A6C0000}"/>
    <cellStyle name="요약 7 4 2 4 2" xfId="38968" xr:uid="{00000000-0005-0000-0000-00003B6C0000}"/>
    <cellStyle name="요약 7 4 2 5" xfId="13775" xr:uid="{00000000-0005-0000-0000-00003C6C0000}"/>
    <cellStyle name="요약 7 4 2 5 2" xfId="38969" xr:uid="{00000000-0005-0000-0000-00003D6C0000}"/>
    <cellStyle name="요약 7 4 2 6" xfId="38965" xr:uid="{00000000-0005-0000-0000-00003E6C0000}"/>
    <cellStyle name="요약 7 4 3" xfId="13776" xr:uid="{00000000-0005-0000-0000-00003F6C0000}"/>
    <cellStyle name="요약 7 4 3 2" xfId="13777" xr:uid="{00000000-0005-0000-0000-0000406C0000}"/>
    <cellStyle name="요약 7 4 3 2 2" xfId="38971" xr:uid="{00000000-0005-0000-0000-0000416C0000}"/>
    <cellStyle name="요약 7 4 3 3" xfId="13778" xr:uid="{00000000-0005-0000-0000-0000426C0000}"/>
    <cellStyle name="요약 7 4 3 3 2" xfId="38972" xr:uid="{00000000-0005-0000-0000-0000436C0000}"/>
    <cellStyle name="요약 7 4 3 4" xfId="13779" xr:uid="{00000000-0005-0000-0000-0000446C0000}"/>
    <cellStyle name="요약 7 4 3 4 2" xfId="38973" xr:uid="{00000000-0005-0000-0000-0000456C0000}"/>
    <cellStyle name="요약 7 4 3 5" xfId="13780" xr:uid="{00000000-0005-0000-0000-0000466C0000}"/>
    <cellStyle name="요약 7 4 3 5 2" xfId="38974" xr:uid="{00000000-0005-0000-0000-0000476C0000}"/>
    <cellStyle name="요약 7 4 3 6" xfId="38970" xr:uid="{00000000-0005-0000-0000-0000486C0000}"/>
    <cellStyle name="요약 7 4 4" xfId="13781" xr:uid="{00000000-0005-0000-0000-0000496C0000}"/>
    <cellStyle name="요약 7 4 4 2" xfId="38975" xr:uid="{00000000-0005-0000-0000-00004A6C0000}"/>
    <cellStyle name="요약 7 4 5" xfId="13782" xr:uid="{00000000-0005-0000-0000-00004B6C0000}"/>
    <cellStyle name="요약 7 4 5 2" xfId="38976" xr:uid="{00000000-0005-0000-0000-00004C6C0000}"/>
    <cellStyle name="요약 7 4 6" xfId="13783" xr:uid="{00000000-0005-0000-0000-00004D6C0000}"/>
    <cellStyle name="요약 7 4 6 2" xfId="38977" xr:uid="{00000000-0005-0000-0000-00004E6C0000}"/>
    <cellStyle name="요약 7 4 7" xfId="13784" xr:uid="{00000000-0005-0000-0000-00004F6C0000}"/>
    <cellStyle name="요약 7 4 7 2" xfId="38978" xr:uid="{00000000-0005-0000-0000-0000506C0000}"/>
    <cellStyle name="요약 7 4 8" xfId="38964" xr:uid="{00000000-0005-0000-0000-0000516C0000}"/>
    <cellStyle name="요약 7 5" xfId="13785" xr:uid="{00000000-0005-0000-0000-0000526C0000}"/>
    <cellStyle name="요약 7 5 2" xfId="13786" xr:uid="{00000000-0005-0000-0000-0000536C0000}"/>
    <cellStyle name="요약 7 5 2 2" xfId="13787" xr:uid="{00000000-0005-0000-0000-0000546C0000}"/>
    <cellStyle name="요약 7 5 2 2 2" xfId="38981" xr:uid="{00000000-0005-0000-0000-0000556C0000}"/>
    <cellStyle name="요약 7 5 2 3" xfId="13788" xr:uid="{00000000-0005-0000-0000-0000566C0000}"/>
    <cellStyle name="요약 7 5 2 3 2" xfId="38982" xr:uid="{00000000-0005-0000-0000-0000576C0000}"/>
    <cellStyle name="요약 7 5 2 4" xfId="13789" xr:uid="{00000000-0005-0000-0000-0000586C0000}"/>
    <cellStyle name="요약 7 5 2 4 2" xfId="38983" xr:uid="{00000000-0005-0000-0000-0000596C0000}"/>
    <cellStyle name="요약 7 5 2 5" xfId="13790" xr:uid="{00000000-0005-0000-0000-00005A6C0000}"/>
    <cellStyle name="요약 7 5 2 5 2" xfId="38984" xr:uid="{00000000-0005-0000-0000-00005B6C0000}"/>
    <cellStyle name="요약 7 5 2 6" xfId="38980" xr:uid="{00000000-0005-0000-0000-00005C6C0000}"/>
    <cellStyle name="요약 7 5 3" xfId="13791" xr:uid="{00000000-0005-0000-0000-00005D6C0000}"/>
    <cellStyle name="요약 7 5 3 2" xfId="13792" xr:uid="{00000000-0005-0000-0000-00005E6C0000}"/>
    <cellStyle name="요약 7 5 3 2 2" xfId="38986" xr:uid="{00000000-0005-0000-0000-00005F6C0000}"/>
    <cellStyle name="요약 7 5 3 3" xfId="13793" xr:uid="{00000000-0005-0000-0000-0000606C0000}"/>
    <cellStyle name="요약 7 5 3 3 2" xfId="38987" xr:uid="{00000000-0005-0000-0000-0000616C0000}"/>
    <cellStyle name="요약 7 5 3 4" xfId="13794" xr:uid="{00000000-0005-0000-0000-0000626C0000}"/>
    <cellStyle name="요약 7 5 3 4 2" xfId="38988" xr:uid="{00000000-0005-0000-0000-0000636C0000}"/>
    <cellStyle name="요약 7 5 3 5" xfId="13795" xr:uid="{00000000-0005-0000-0000-0000646C0000}"/>
    <cellStyle name="요약 7 5 3 5 2" xfId="38989" xr:uid="{00000000-0005-0000-0000-0000656C0000}"/>
    <cellStyle name="요약 7 5 3 6" xfId="38985" xr:uid="{00000000-0005-0000-0000-0000666C0000}"/>
    <cellStyle name="요약 7 5 4" xfId="13796" xr:uid="{00000000-0005-0000-0000-0000676C0000}"/>
    <cellStyle name="요약 7 5 4 2" xfId="38990" xr:uid="{00000000-0005-0000-0000-0000686C0000}"/>
    <cellStyle name="요약 7 5 5" xfId="13797" xr:uid="{00000000-0005-0000-0000-0000696C0000}"/>
    <cellStyle name="요약 7 5 5 2" xfId="38991" xr:uid="{00000000-0005-0000-0000-00006A6C0000}"/>
    <cellStyle name="요약 7 5 6" xfId="13798" xr:uid="{00000000-0005-0000-0000-00006B6C0000}"/>
    <cellStyle name="요약 7 5 6 2" xfId="38992" xr:uid="{00000000-0005-0000-0000-00006C6C0000}"/>
    <cellStyle name="요약 7 5 7" xfId="13799" xr:uid="{00000000-0005-0000-0000-00006D6C0000}"/>
    <cellStyle name="요약 7 5 7 2" xfId="38993" xr:uid="{00000000-0005-0000-0000-00006E6C0000}"/>
    <cellStyle name="요약 7 5 8" xfId="38979" xr:uid="{00000000-0005-0000-0000-00006F6C0000}"/>
    <cellStyle name="요약 7 6" xfId="13800" xr:uid="{00000000-0005-0000-0000-0000706C0000}"/>
    <cellStyle name="요약 7 6 2" xfId="13801" xr:uid="{00000000-0005-0000-0000-0000716C0000}"/>
    <cellStyle name="요약 7 6 2 2" xfId="13802" xr:uid="{00000000-0005-0000-0000-0000726C0000}"/>
    <cellStyle name="요약 7 6 2 2 2" xfId="38996" xr:uid="{00000000-0005-0000-0000-0000736C0000}"/>
    <cellStyle name="요약 7 6 2 3" xfId="13803" xr:uid="{00000000-0005-0000-0000-0000746C0000}"/>
    <cellStyle name="요약 7 6 2 3 2" xfId="38997" xr:uid="{00000000-0005-0000-0000-0000756C0000}"/>
    <cellStyle name="요약 7 6 2 4" xfId="13804" xr:uid="{00000000-0005-0000-0000-0000766C0000}"/>
    <cellStyle name="요약 7 6 2 4 2" xfId="38998" xr:uid="{00000000-0005-0000-0000-0000776C0000}"/>
    <cellStyle name="요약 7 6 2 5" xfId="13805" xr:uid="{00000000-0005-0000-0000-0000786C0000}"/>
    <cellStyle name="요약 7 6 2 5 2" xfId="38999" xr:uid="{00000000-0005-0000-0000-0000796C0000}"/>
    <cellStyle name="요약 7 6 2 6" xfId="38995" xr:uid="{00000000-0005-0000-0000-00007A6C0000}"/>
    <cellStyle name="요약 7 6 3" xfId="13806" xr:uid="{00000000-0005-0000-0000-00007B6C0000}"/>
    <cellStyle name="요약 7 6 3 2" xfId="13807" xr:uid="{00000000-0005-0000-0000-00007C6C0000}"/>
    <cellStyle name="요약 7 6 3 2 2" xfId="39001" xr:uid="{00000000-0005-0000-0000-00007D6C0000}"/>
    <cellStyle name="요약 7 6 3 3" xfId="13808" xr:uid="{00000000-0005-0000-0000-00007E6C0000}"/>
    <cellStyle name="요약 7 6 3 3 2" xfId="39002" xr:uid="{00000000-0005-0000-0000-00007F6C0000}"/>
    <cellStyle name="요약 7 6 3 4" xfId="13809" xr:uid="{00000000-0005-0000-0000-0000806C0000}"/>
    <cellStyle name="요약 7 6 3 4 2" xfId="39003" xr:uid="{00000000-0005-0000-0000-0000816C0000}"/>
    <cellStyle name="요약 7 6 3 5" xfId="13810" xr:uid="{00000000-0005-0000-0000-0000826C0000}"/>
    <cellStyle name="요약 7 6 3 5 2" xfId="39004" xr:uid="{00000000-0005-0000-0000-0000836C0000}"/>
    <cellStyle name="요약 7 6 3 6" xfId="39000" xr:uid="{00000000-0005-0000-0000-0000846C0000}"/>
    <cellStyle name="요약 7 6 4" xfId="13811" xr:uid="{00000000-0005-0000-0000-0000856C0000}"/>
    <cellStyle name="요약 7 6 4 2" xfId="39005" xr:uid="{00000000-0005-0000-0000-0000866C0000}"/>
    <cellStyle name="요약 7 6 5" xfId="13812" xr:uid="{00000000-0005-0000-0000-0000876C0000}"/>
    <cellStyle name="요약 7 6 5 2" xfId="39006" xr:uid="{00000000-0005-0000-0000-0000886C0000}"/>
    <cellStyle name="요약 7 6 6" xfId="13813" xr:uid="{00000000-0005-0000-0000-0000896C0000}"/>
    <cellStyle name="요약 7 6 6 2" xfId="39007" xr:uid="{00000000-0005-0000-0000-00008A6C0000}"/>
    <cellStyle name="요약 7 6 7" xfId="13814" xr:uid="{00000000-0005-0000-0000-00008B6C0000}"/>
    <cellStyle name="요약 7 6 7 2" xfId="39008" xr:uid="{00000000-0005-0000-0000-00008C6C0000}"/>
    <cellStyle name="요약 7 6 8" xfId="38994" xr:uid="{00000000-0005-0000-0000-00008D6C0000}"/>
    <cellStyle name="요약 7 7" xfId="13815" xr:uid="{00000000-0005-0000-0000-00008E6C0000}"/>
    <cellStyle name="요약 7 7 2" xfId="13816" xr:uid="{00000000-0005-0000-0000-00008F6C0000}"/>
    <cellStyle name="요약 7 7 2 2" xfId="13817" xr:uid="{00000000-0005-0000-0000-0000906C0000}"/>
    <cellStyle name="요약 7 7 2 2 2" xfId="39011" xr:uid="{00000000-0005-0000-0000-0000916C0000}"/>
    <cellStyle name="요약 7 7 2 3" xfId="13818" xr:uid="{00000000-0005-0000-0000-0000926C0000}"/>
    <cellStyle name="요약 7 7 2 3 2" xfId="39012" xr:uid="{00000000-0005-0000-0000-0000936C0000}"/>
    <cellStyle name="요약 7 7 2 4" xfId="13819" xr:uid="{00000000-0005-0000-0000-0000946C0000}"/>
    <cellStyle name="요약 7 7 2 4 2" xfId="39013" xr:uid="{00000000-0005-0000-0000-0000956C0000}"/>
    <cellStyle name="요약 7 7 2 5" xfId="13820" xr:uid="{00000000-0005-0000-0000-0000966C0000}"/>
    <cellStyle name="요약 7 7 2 5 2" xfId="39014" xr:uid="{00000000-0005-0000-0000-0000976C0000}"/>
    <cellStyle name="요약 7 7 2 6" xfId="39010" xr:uid="{00000000-0005-0000-0000-0000986C0000}"/>
    <cellStyle name="요약 7 7 3" xfId="13821" xr:uid="{00000000-0005-0000-0000-0000996C0000}"/>
    <cellStyle name="요약 7 7 3 2" xfId="13822" xr:uid="{00000000-0005-0000-0000-00009A6C0000}"/>
    <cellStyle name="요약 7 7 3 2 2" xfId="39016" xr:uid="{00000000-0005-0000-0000-00009B6C0000}"/>
    <cellStyle name="요약 7 7 3 3" xfId="13823" xr:uid="{00000000-0005-0000-0000-00009C6C0000}"/>
    <cellStyle name="요약 7 7 3 3 2" xfId="39017" xr:uid="{00000000-0005-0000-0000-00009D6C0000}"/>
    <cellStyle name="요약 7 7 3 4" xfId="13824" xr:uid="{00000000-0005-0000-0000-00009E6C0000}"/>
    <cellStyle name="요약 7 7 3 4 2" xfId="39018" xr:uid="{00000000-0005-0000-0000-00009F6C0000}"/>
    <cellStyle name="요약 7 7 3 5" xfId="13825" xr:uid="{00000000-0005-0000-0000-0000A06C0000}"/>
    <cellStyle name="요약 7 7 3 5 2" xfId="39019" xr:uid="{00000000-0005-0000-0000-0000A16C0000}"/>
    <cellStyle name="요약 7 7 3 6" xfId="39015" xr:uid="{00000000-0005-0000-0000-0000A26C0000}"/>
    <cellStyle name="요약 7 7 4" xfId="13826" xr:uid="{00000000-0005-0000-0000-0000A36C0000}"/>
    <cellStyle name="요약 7 7 4 2" xfId="39020" xr:uid="{00000000-0005-0000-0000-0000A46C0000}"/>
    <cellStyle name="요약 7 7 5" xfId="13827" xr:uid="{00000000-0005-0000-0000-0000A56C0000}"/>
    <cellStyle name="요약 7 7 5 2" xfId="39021" xr:uid="{00000000-0005-0000-0000-0000A66C0000}"/>
    <cellStyle name="요약 7 7 6" xfId="13828" xr:uid="{00000000-0005-0000-0000-0000A76C0000}"/>
    <cellStyle name="요약 7 7 6 2" xfId="39022" xr:uid="{00000000-0005-0000-0000-0000A86C0000}"/>
    <cellStyle name="요약 7 7 7" xfId="13829" xr:uid="{00000000-0005-0000-0000-0000A96C0000}"/>
    <cellStyle name="요약 7 7 7 2" xfId="39023" xr:uid="{00000000-0005-0000-0000-0000AA6C0000}"/>
    <cellStyle name="요약 7 7 8" xfId="39009" xr:uid="{00000000-0005-0000-0000-0000AB6C0000}"/>
    <cellStyle name="요약 7 8" xfId="13830" xr:uid="{00000000-0005-0000-0000-0000AC6C0000}"/>
    <cellStyle name="요약 7 8 2" xfId="13831" xr:uid="{00000000-0005-0000-0000-0000AD6C0000}"/>
    <cellStyle name="요약 7 8 2 2" xfId="13832" xr:uid="{00000000-0005-0000-0000-0000AE6C0000}"/>
    <cellStyle name="요약 7 8 2 2 2" xfId="39026" xr:uid="{00000000-0005-0000-0000-0000AF6C0000}"/>
    <cellStyle name="요약 7 8 2 3" xfId="13833" xr:uid="{00000000-0005-0000-0000-0000B06C0000}"/>
    <cellStyle name="요약 7 8 2 3 2" xfId="39027" xr:uid="{00000000-0005-0000-0000-0000B16C0000}"/>
    <cellStyle name="요약 7 8 2 4" xfId="13834" xr:uid="{00000000-0005-0000-0000-0000B26C0000}"/>
    <cellStyle name="요약 7 8 2 4 2" xfId="39028" xr:uid="{00000000-0005-0000-0000-0000B36C0000}"/>
    <cellStyle name="요약 7 8 2 5" xfId="13835" xr:uid="{00000000-0005-0000-0000-0000B46C0000}"/>
    <cellStyle name="요약 7 8 2 5 2" xfId="39029" xr:uid="{00000000-0005-0000-0000-0000B56C0000}"/>
    <cellStyle name="요약 7 8 2 6" xfId="39025" xr:uid="{00000000-0005-0000-0000-0000B66C0000}"/>
    <cellStyle name="요약 7 8 3" xfId="13836" xr:uid="{00000000-0005-0000-0000-0000B76C0000}"/>
    <cellStyle name="요약 7 8 3 2" xfId="13837" xr:uid="{00000000-0005-0000-0000-0000B86C0000}"/>
    <cellStyle name="요약 7 8 3 2 2" xfId="39031" xr:uid="{00000000-0005-0000-0000-0000B96C0000}"/>
    <cellStyle name="요약 7 8 3 3" xfId="13838" xr:uid="{00000000-0005-0000-0000-0000BA6C0000}"/>
    <cellStyle name="요약 7 8 3 3 2" xfId="39032" xr:uid="{00000000-0005-0000-0000-0000BB6C0000}"/>
    <cellStyle name="요약 7 8 3 4" xfId="13839" xr:uid="{00000000-0005-0000-0000-0000BC6C0000}"/>
    <cellStyle name="요약 7 8 3 4 2" xfId="39033" xr:uid="{00000000-0005-0000-0000-0000BD6C0000}"/>
    <cellStyle name="요약 7 8 3 5" xfId="13840" xr:uid="{00000000-0005-0000-0000-0000BE6C0000}"/>
    <cellStyle name="요약 7 8 3 5 2" xfId="39034" xr:uid="{00000000-0005-0000-0000-0000BF6C0000}"/>
    <cellStyle name="요약 7 8 3 6" xfId="39030" xr:uid="{00000000-0005-0000-0000-0000C06C0000}"/>
    <cellStyle name="요약 7 8 4" xfId="13841" xr:uid="{00000000-0005-0000-0000-0000C16C0000}"/>
    <cellStyle name="요약 7 8 4 2" xfId="39035" xr:uid="{00000000-0005-0000-0000-0000C26C0000}"/>
    <cellStyle name="요약 7 8 5" xfId="13842" xr:uid="{00000000-0005-0000-0000-0000C36C0000}"/>
    <cellStyle name="요약 7 8 5 2" xfId="39036" xr:uid="{00000000-0005-0000-0000-0000C46C0000}"/>
    <cellStyle name="요약 7 8 6" xfId="13843" xr:uid="{00000000-0005-0000-0000-0000C56C0000}"/>
    <cellStyle name="요약 7 8 6 2" xfId="39037" xr:uid="{00000000-0005-0000-0000-0000C66C0000}"/>
    <cellStyle name="요약 7 8 7" xfId="13844" xr:uid="{00000000-0005-0000-0000-0000C76C0000}"/>
    <cellStyle name="요약 7 8 7 2" xfId="39038" xr:uid="{00000000-0005-0000-0000-0000C86C0000}"/>
    <cellStyle name="요약 7 8 8" xfId="39024" xr:uid="{00000000-0005-0000-0000-0000C96C0000}"/>
    <cellStyle name="요약 7 9" xfId="13845" xr:uid="{00000000-0005-0000-0000-0000CA6C0000}"/>
    <cellStyle name="요약 7 9 2" xfId="13846" xr:uid="{00000000-0005-0000-0000-0000CB6C0000}"/>
    <cellStyle name="요약 7 9 2 2" xfId="13847" xr:uid="{00000000-0005-0000-0000-0000CC6C0000}"/>
    <cellStyle name="요약 7 9 2 2 2" xfId="39041" xr:uid="{00000000-0005-0000-0000-0000CD6C0000}"/>
    <cellStyle name="요약 7 9 2 3" xfId="13848" xr:uid="{00000000-0005-0000-0000-0000CE6C0000}"/>
    <cellStyle name="요약 7 9 2 3 2" xfId="39042" xr:uid="{00000000-0005-0000-0000-0000CF6C0000}"/>
    <cellStyle name="요약 7 9 2 4" xfId="13849" xr:uid="{00000000-0005-0000-0000-0000D06C0000}"/>
    <cellStyle name="요약 7 9 2 4 2" xfId="39043" xr:uid="{00000000-0005-0000-0000-0000D16C0000}"/>
    <cellStyle name="요약 7 9 2 5" xfId="13850" xr:uid="{00000000-0005-0000-0000-0000D26C0000}"/>
    <cellStyle name="요약 7 9 2 5 2" xfId="39044" xr:uid="{00000000-0005-0000-0000-0000D36C0000}"/>
    <cellStyle name="요약 7 9 2 6" xfId="39040" xr:uid="{00000000-0005-0000-0000-0000D46C0000}"/>
    <cellStyle name="요약 7 9 3" xfId="13851" xr:uid="{00000000-0005-0000-0000-0000D56C0000}"/>
    <cellStyle name="요약 7 9 3 2" xfId="13852" xr:uid="{00000000-0005-0000-0000-0000D66C0000}"/>
    <cellStyle name="요약 7 9 3 2 2" xfId="39046" xr:uid="{00000000-0005-0000-0000-0000D76C0000}"/>
    <cellStyle name="요약 7 9 3 3" xfId="13853" xr:uid="{00000000-0005-0000-0000-0000D86C0000}"/>
    <cellStyle name="요약 7 9 3 3 2" xfId="39047" xr:uid="{00000000-0005-0000-0000-0000D96C0000}"/>
    <cellStyle name="요약 7 9 3 4" xfId="13854" xr:uid="{00000000-0005-0000-0000-0000DA6C0000}"/>
    <cellStyle name="요약 7 9 3 4 2" xfId="39048" xr:uid="{00000000-0005-0000-0000-0000DB6C0000}"/>
    <cellStyle name="요약 7 9 3 5" xfId="13855" xr:uid="{00000000-0005-0000-0000-0000DC6C0000}"/>
    <cellStyle name="요약 7 9 3 5 2" xfId="39049" xr:uid="{00000000-0005-0000-0000-0000DD6C0000}"/>
    <cellStyle name="요약 7 9 3 6" xfId="39045" xr:uid="{00000000-0005-0000-0000-0000DE6C0000}"/>
    <cellStyle name="요약 7 9 4" xfId="13856" xr:uid="{00000000-0005-0000-0000-0000DF6C0000}"/>
    <cellStyle name="요약 7 9 4 2" xfId="39050" xr:uid="{00000000-0005-0000-0000-0000E06C0000}"/>
    <cellStyle name="요약 7 9 5" xfId="13857" xr:uid="{00000000-0005-0000-0000-0000E16C0000}"/>
    <cellStyle name="요약 7 9 5 2" xfId="39051" xr:uid="{00000000-0005-0000-0000-0000E26C0000}"/>
    <cellStyle name="요약 7 9 6" xfId="13858" xr:uid="{00000000-0005-0000-0000-0000E36C0000}"/>
    <cellStyle name="요약 7 9 6 2" xfId="39052" xr:uid="{00000000-0005-0000-0000-0000E46C0000}"/>
    <cellStyle name="요약 7 9 7" xfId="13859" xr:uid="{00000000-0005-0000-0000-0000E56C0000}"/>
    <cellStyle name="요약 7 9 7 2" xfId="39053" xr:uid="{00000000-0005-0000-0000-0000E66C0000}"/>
    <cellStyle name="요약 7 9 8" xfId="39039" xr:uid="{00000000-0005-0000-0000-0000E76C0000}"/>
    <cellStyle name="요약 8" xfId="13860" xr:uid="{00000000-0005-0000-0000-0000E86C0000}"/>
    <cellStyle name="요약 8 10" xfId="13861" xr:uid="{00000000-0005-0000-0000-0000E96C0000}"/>
    <cellStyle name="요약 8 10 2" xfId="13862" xr:uid="{00000000-0005-0000-0000-0000EA6C0000}"/>
    <cellStyle name="요약 8 10 2 2" xfId="13863" xr:uid="{00000000-0005-0000-0000-0000EB6C0000}"/>
    <cellStyle name="요약 8 10 2 2 2" xfId="39057" xr:uid="{00000000-0005-0000-0000-0000EC6C0000}"/>
    <cellStyle name="요약 8 10 2 3" xfId="13864" xr:uid="{00000000-0005-0000-0000-0000ED6C0000}"/>
    <cellStyle name="요약 8 10 2 3 2" xfId="39058" xr:uid="{00000000-0005-0000-0000-0000EE6C0000}"/>
    <cellStyle name="요약 8 10 2 4" xfId="13865" xr:uid="{00000000-0005-0000-0000-0000EF6C0000}"/>
    <cellStyle name="요약 8 10 2 4 2" xfId="39059" xr:uid="{00000000-0005-0000-0000-0000F06C0000}"/>
    <cellStyle name="요약 8 10 2 5" xfId="13866" xr:uid="{00000000-0005-0000-0000-0000F16C0000}"/>
    <cellStyle name="요약 8 10 2 5 2" xfId="39060" xr:uid="{00000000-0005-0000-0000-0000F26C0000}"/>
    <cellStyle name="요약 8 10 2 6" xfId="39056" xr:uid="{00000000-0005-0000-0000-0000F36C0000}"/>
    <cellStyle name="요약 8 10 3" xfId="13867" xr:uid="{00000000-0005-0000-0000-0000F46C0000}"/>
    <cellStyle name="요약 8 10 3 2" xfId="13868" xr:uid="{00000000-0005-0000-0000-0000F56C0000}"/>
    <cellStyle name="요약 8 10 3 2 2" xfId="39062" xr:uid="{00000000-0005-0000-0000-0000F66C0000}"/>
    <cellStyle name="요약 8 10 3 3" xfId="13869" xr:uid="{00000000-0005-0000-0000-0000F76C0000}"/>
    <cellStyle name="요약 8 10 3 3 2" xfId="39063" xr:uid="{00000000-0005-0000-0000-0000F86C0000}"/>
    <cellStyle name="요약 8 10 3 4" xfId="13870" xr:uid="{00000000-0005-0000-0000-0000F96C0000}"/>
    <cellStyle name="요약 8 10 3 4 2" xfId="39064" xr:uid="{00000000-0005-0000-0000-0000FA6C0000}"/>
    <cellStyle name="요약 8 10 3 5" xfId="13871" xr:uid="{00000000-0005-0000-0000-0000FB6C0000}"/>
    <cellStyle name="요약 8 10 3 5 2" xfId="39065" xr:uid="{00000000-0005-0000-0000-0000FC6C0000}"/>
    <cellStyle name="요약 8 10 3 6" xfId="39061" xr:uid="{00000000-0005-0000-0000-0000FD6C0000}"/>
    <cellStyle name="요약 8 10 4" xfId="13872" xr:uid="{00000000-0005-0000-0000-0000FE6C0000}"/>
    <cellStyle name="요약 8 10 4 2" xfId="39066" xr:uid="{00000000-0005-0000-0000-0000FF6C0000}"/>
    <cellStyle name="요약 8 10 5" xfId="13873" xr:uid="{00000000-0005-0000-0000-0000006D0000}"/>
    <cellStyle name="요약 8 10 5 2" xfId="39067" xr:uid="{00000000-0005-0000-0000-0000016D0000}"/>
    <cellStyle name="요약 8 10 6" xfId="13874" xr:uid="{00000000-0005-0000-0000-0000026D0000}"/>
    <cellStyle name="요약 8 10 6 2" xfId="39068" xr:uid="{00000000-0005-0000-0000-0000036D0000}"/>
    <cellStyle name="요약 8 10 7" xfId="13875" xr:uid="{00000000-0005-0000-0000-0000046D0000}"/>
    <cellStyle name="요약 8 10 7 2" xfId="39069" xr:uid="{00000000-0005-0000-0000-0000056D0000}"/>
    <cellStyle name="요약 8 10 8" xfId="39055" xr:uid="{00000000-0005-0000-0000-0000066D0000}"/>
    <cellStyle name="요약 8 11" xfId="13876" xr:uid="{00000000-0005-0000-0000-0000076D0000}"/>
    <cellStyle name="요약 8 11 2" xfId="13877" xr:uid="{00000000-0005-0000-0000-0000086D0000}"/>
    <cellStyle name="요약 8 11 2 2" xfId="39071" xr:uid="{00000000-0005-0000-0000-0000096D0000}"/>
    <cellStyle name="요약 8 11 3" xfId="13878" xr:uid="{00000000-0005-0000-0000-00000A6D0000}"/>
    <cellStyle name="요약 8 11 3 2" xfId="39072" xr:uid="{00000000-0005-0000-0000-00000B6D0000}"/>
    <cellStyle name="요약 8 11 4" xfId="13879" xr:uid="{00000000-0005-0000-0000-00000C6D0000}"/>
    <cellStyle name="요약 8 11 4 2" xfId="39073" xr:uid="{00000000-0005-0000-0000-00000D6D0000}"/>
    <cellStyle name="요약 8 11 5" xfId="13880" xr:uid="{00000000-0005-0000-0000-00000E6D0000}"/>
    <cellStyle name="요약 8 11 5 2" xfId="39074" xr:uid="{00000000-0005-0000-0000-00000F6D0000}"/>
    <cellStyle name="요약 8 11 6" xfId="39070" xr:uid="{00000000-0005-0000-0000-0000106D0000}"/>
    <cellStyle name="요약 8 12" xfId="13881" xr:uid="{00000000-0005-0000-0000-0000116D0000}"/>
    <cellStyle name="요약 8 12 2" xfId="13882" xr:uid="{00000000-0005-0000-0000-0000126D0000}"/>
    <cellStyle name="요약 8 12 2 2" xfId="39076" xr:uid="{00000000-0005-0000-0000-0000136D0000}"/>
    <cellStyle name="요약 8 12 3" xfId="13883" xr:uid="{00000000-0005-0000-0000-0000146D0000}"/>
    <cellStyle name="요약 8 12 3 2" xfId="39077" xr:uid="{00000000-0005-0000-0000-0000156D0000}"/>
    <cellStyle name="요약 8 12 4" xfId="13884" xr:uid="{00000000-0005-0000-0000-0000166D0000}"/>
    <cellStyle name="요약 8 12 4 2" xfId="39078" xr:uid="{00000000-0005-0000-0000-0000176D0000}"/>
    <cellStyle name="요약 8 12 5" xfId="13885" xr:uid="{00000000-0005-0000-0000-0000186D0000}"/>
    <cellStyle name="요약 8 12 5 2" xfId="39079" xr:uid="{00000000-0005-0000-0000-0000196D0000}"/>
    <cellStyle name="요약 8 12 6" xfId="39075" xr:uid="{00000000-0005-0000-0000-00001A6D0000}"/>
    <cellStyle name="요약 8 13" xfId="13886" xr:uid="{00000000-0005-0000-0000-00001B6D0000}"/>
    <cellStyle name="요약 8 13 2" xfId="39080" xr:uid="{00000000-0005-0000-0000-00001C6D0000}"/>
    <cellStyle name="요약 8 14" xfId="13887" xr:uid="{00000000-0005-0000-0000-00001D6D0000}"/>
    <cellStyle name="요약 8 14 2" xfId="39081" xr:uid="{00000000-0005-0000-0000-00001E6D0000}"/>
    <cellStyle name="요약 8 15" xfId="13888" xr:uid="{00000000-0005-0000-0000-00001F6D0000}"/>
    <cellStyle name="요약 8 15 2" xfId="39082" xr:uid="{00000000-0005-0000-0000-0000206D0000}"/>
    <cellStyle name="요약 8 16" xfId="13889" xr:uid="{00000000-0005-0000-0000-0000216D0000}"/>
    <cellStyle name="요약 8 16 2" xfId="39083" xr:uid="{00000000-0005-0000-0000-0000226D0000}"/>
    <cellStyle name="요약 8 17" xfId="39054" xr:uid="{00000000-0005-0000-0000-0000236D0000}"/>
    <cellStyle name="요약 8 2" xfId="13890" xr:uid="{00000000-0005-0000-0000-0000246D0000}"/>
    <cellStyle name="요약 8 2 2" xfId="13891" xr:uid="{00000000-0005-0000-0000-0000256D0000}"/>
    <cellStyle name="요약 8 2 2 2" xfId="13892" xr:uid="{00000000-0005-0000-0000-0000266D0000}"/>
    <cellStyle name="요약 8 2 2 2 2" xfId="13893" xr:uid="{00000000-0005-0000-0000-0000276D0000}"/>
    <cellStyle name="요약 8 2 2 2 2 2" xfId="39087" xr:uid="{00000000-0005-0000-0000-0000286D0000}"/>
    <cellStyle name="요약 8 2 2 2 3" xfId="13894" xr:uid="{00000000-0005-0000-0000-0000296D0000}"/>
    <cellStyle name="요약 8 2 2 2 3 2" xfId="39088" xr:uid="{00000000-0005-0000-0000-00002A6D0000}"/>
    <cellStyle name="요약 8 2 2 2 4" xfId="13895" xr:uid="{00000000-0005-0000-0000-00002B6D0000}"/>
    <cellStyle name="요약 8 2 2 2 4 2" xfId="39089" xr:uid="{00000000-0005-0000-0000-00002C6D0000}"/>
    <cellStyle name="요약 8 2 2 2 5" xfId="13896" xr:uid="{00000000-0005-0000-0000-00002D6D0000}"/>
    <cellStyle name="요약 8 2 2 2 5 2" xfId="39090" xr:uid="{00000000-0005-0000-0000-00002E6D0000}"/>
    <cellStyle name="요약 8 2 2 2 6" xfId="39086" xr:uid="{00000000-0005-0000-0000-00002F6D0000}"/>
    <cellStyle name="요약 8 2 2 3" xfId="13897" xr:uid="{00000000-0005-0000-0000-0000306D0000}"/>
    <cellStyle name="요약 8 2 2 3 2" xfId="39091" xr:uid="{00000000-0005-0000-0000-0000316D0000}"/>
    <cellStyle name="요약 8 2 2 4" xfId="13898" xr:uid="{00000000-0005-0000-0000-0000326D0000}"/>
    <cellStyle name="요약 8 2 2 4 2" xfId="39092" xr:uid="{00000000-0005-0000-0000-0000336D0000}"/>
    <cellStyle name="요약 8 2 2 5" xfId="13899" xr:uid="{00000000-0005-0000-0000-0000346D0000}"/>
    <cellStyle name="요약 8 2 2 5 2" xfId="39093" xr:uid="{00000000-0005-0000-0000-0000356D0000}"/>
    <cellStyle name="요약 8 2 2 6" xfId="13900" xr:uid="{00000000-0005-0000-0000-0000366D0000}"/>
    <cellStyle name="요약 8 2 2 6 2" xfId="39094" xr:uid="{00000000-0005-0000-0000-0000376D0000}"/>
    <cellStyle name="요약 8 2 2 7" xfId="39085" xr:uid="{00000000-0005-0000-0000-0000386D0000}"/>
    <cellStyle name="요약 8 2 3" xfId="13901" xr:uid="{00000000-0005-0000-0000-0000396D0000}"/>
    <cellStyle name="요약 8 2 3 2" xfId="13902" xr:uid="{00000000-0005-0000-0000-00003A6D0000}"/>
    <cellStyle name="요약 8 2 3 2 2" xfId="39096" xr:uid="{00000000-0005-0000-0000-00003B6D0000}"/>
    <cellStyle name="요약 8 2 3 3" xfId="13903" xr:uid="{00000000-0005-0000-0000-00003C6D0000}"/>
    <cellStyle name="요약 8 2 3 3 2" xfId="39097" xr:uid="{00000000-0005-0000-0000-00003D6D0000}"/>
    <cellStyle name="요약 8 2 3 4" xfId="13904" xr:uid="{00000000-0005-0000-0000-00003E6D0000}"/>
    <cellStyle name="요약 8 2 3 4 2" xfId="39098" xr:uid="{00000000-0005-0000-0000-00003F6D0000}"/>
    <cellStyle name="요약 8 2 3 5" xfId="13905" xr:uid="{00000000-0005-0000-0000-0000406D0000}"/>
    <cellStyle name="요약 8 2 3 5 2" xfId="39099" xr:uid="{00000000-0005-0000-0000-0000416D0000}"/>
    <cellStyle name="요약 8 2 3 6" xfId="39095" xr:uid="{00000000-0005-0000-0000-0000426D0000}"/>
    <cellStyle name="요약 8 2 4" xfId="13906" xr:uid="{00000000-0005-0000-0000-0000436D0000}"/>
    <cellStyle name="요약 8 2 4 2" xfId="13907" xr:uid="{00000000-0005-0000-0000-0000446D0000}"/>
    <cellStyle name="요약 8 2 4 2 2" xfId="39101" xr:uid="{00000000-0005-0000-0000-0000456D0000}"/>
    <cellStyle name="요약 8 2 4 3" xfId="39100" xr:uid="{00000000-0005-0000-0000-0000466D0000}"/>
    <cellStyle name="요약 8 2 5" xfId="13908" xr:uid="{00000000-0005-0000-0000-0000476D0000}"/>
    <cellStyle name="요약 8 2 5 2" xfId="13909" xr:uid="{00000000-0005-0000-0000-0000486D0000}"/>
    <cellStyle name="요약 8 2 5 2 2" xfId="39103" xr:uid="{00000000-0005-0000-0000-0000496D0000}"/>
    <cellStyle name="요약 8 2 5 3" xfId="39102" xr:uid="{00000000-0005-0000-0000-00004A6D0000}"/>
    <cellStyle name="요약 8 2 6" xfId="13910" xr:uid="{00000000-0005-0000-0000-00004B6D0000}"/>
    <cellStyle name="요약 8 2 6 2" xfId="13911" xr:uid="{00000000-0005-0000-0000-00004C6D0000}"/>
    <cellStyle name="요약 8 2 6 2 2" xfId="39105" xr:uid="{00000000-0005-0000-0000-00004D6D0000}"/>
    <cellStyle name="요약 8 2 6 3" xfId="39104" xr:uid="{00000000-0005-0000-0000-00004E6D0000}"/>
    <cellStyle name="요약 8 2 7" xfId="13912" xr:uid="{00000000-0005-0000-0000-00004F6D0000}"/>
    <cellStyle name="요약 8 2 7 2" xfId="39106" xr:uid="{00000000-0005-0000-0000-0000506D0000}"/>
    <cellStyle name="요약 8 2 8" xfId="39084" xr:uid="{00000000-0005-0000-0000-0000516D0000}"/>
    <cellStyle name="요약 8 3" xfId="13913" xr:uid="{00000000-0005-0000-0000-0000526D0000}"/>
    <cellStyle name="요약 8 3 2" xfId="13914" xr:uid="{00000000-0005-0000-0000-0000536D0000}"/>
    <cellStyle name="요약 8 3 2 2" xfId="13915" xr:uid="{00000000-0005-0000-0000-0000546D0000}"/>
    <cellStyle name="요약 8 3 2 2 2" xfId="13916" xr:uid="{00000000-0005-0000-0000-0000556D0000}"/>
    <cellStyle name="요약 8 3 2 2 2 2" xfId="39110" xr:uid="{00000000-0005-0000-0000-0000566D0000}"/>
    <cellStyle name="요약 8 3 2 2 3" xfId="13917" xr:uid="{00000000-0005-0000-0000-0000576D0000}"/>
    <cellStyle name="요약 8 3 2 2 3 2" xfId="39111" xr:uid="{00000000-0005-0000-0000-0000586D0000}"/>
    <cellStyle name="요약 8 3 2 2 4" xfId="13918" xr:uid="{00000000-0005-0000-0000-0000596D0000}"/>
    <cellStyle name="요약 8 3 2 2 4 2" xfId="39112" xr:uid="{00000000-0005-0000-0000-00005A6D0000}"/>
    <cellStyle name="요약 8 3 2 2 5" xfId="13919" xr:uid="{00000000-0005-0000-0000-00005B6D0000}"/>
    <cellStyle name="요약 8 3 2 2 5 2" xfId="39113" xr:uid="{00000000-0005-0000-0000-00005C6D0000}"/>
    <cellStyle name="요약 8 3 2 2 6" xfId="39109" xr:uid="{00000000-0005-0000-0000-00005D6D0000}"/>
    <cellStyle name="요약 8 3 2 3" xfId="13920" xr:uid="{00000000-0005-0000-0000-00005E6D0000}"/>
    <cellStyle name="요약 8 3 2 3 2" xfId="39114" xr:uid="{00000000-0005-0000-0000-00005F6D0000}"/>
    <cellStyle name="요약 8 3 2 4" xfId="13921" xr:uid="{00000000-0005-0000-0000-0000606D0000}"/>
    <cellStyle name="요약 8 3 2 4 2" xfId="39115" xr:uid="{00000000-0005-0000-0000-0000616D0000}"/>
    <cellStyle name="요약 8 3 2 5" xfId="13922" xr:uid="{00000000-0005-0000-0000-0000626D0000}"/>
    <cellStyle name="요약 8 3 2 5 2" xfId="39116" xr:uid="{00000000-0005-0000-0000-0000636D0000}"/>
    <cellStyle name="요약 8 3 2 6" xfId="13923" xr:uid="{00000000-0005-0000-0000-0000646D0000}"/>
    <cellStyle name="요약 8 3 2 6 2" xfId="39117" xr:uid="{00000000-0005-0000-0000-0000656D0000}"/>
    <cellStyle name="요약 8 3 2 7" xfId="39108" xr:uid="{00000000-0005-0000-0000-0000666D0000}"/>
    <cellStyle name="요약 8 3 3" xfId="13924" xr:uid="{00000000-0005-0000-0000-0000676D0000}"/>
    <cellStyle name="요약 8 3 3 2" xfId="13925" xr:uid="{00000000-0005-0000-0000-0000686D0000}"/>
    <cellStyle name="요약 8 3 3 2 2" xfId="39119" xr:uid="{00000000-0005-0000-0000-0000696D0000}"/>
    <cellStyle name="요약 8 3 3 3" xfId="13926" xr:uid="{00000000-0005-0000-0000-00006A6D0000}"/>
    <cellStyle name="요약 8 3 3 3 2" xfId="39120" xr:uid="{00000000-0005-0000-0000-00006B6D0000}"/>
    <cellStyle name="요약 8 3 3 4" xfId="13927" xr:uid="{00000000-0005-0000-0000-00006C6D0000}"/>
    <cellStyle name="요약 8 3 3 4 2" xfId="39121" xr:uid="{00000000-0005-0000-0000-00006D6D0000}"/>
    <cellStyle name="요약 8 3 3 5" xfId="13928" xr:uid="{00000000-0005-0000-0000-00006E6D0000}"/>
    <cellStyle name="요약 8 3 3 5 2" xfId="39122" xr:uid="{00000000-0005-0000-0000-00006F6D0000}"/>
    <cellStyle name="요약 8 3 3 6" xfId="39118" xr:uid="{00000000-0005-0000-0000-0000706D0000}"/>
    <cellStyle name="요약 8 3 4" xfId="13929" xr:uid="{00000000-0005-0000-0000-0000716D0000}"/>
    <cellStyle name="요약 8 3 4 2" xfId="13930" xr:uid="{00000000-0005-0000-0000-0000726D0000}"/>
    <cellStyle name="요약 8 3 4 2 2" xfId="39124" xr:uid="{00000000-0005-0000-0000-0000736D0000}"/>
    <cellStyle name="요약 8 3 4 3" xfId="39123" xr:uid="{00000000-0005-0000-0000-0000746D0000}"/>
    <cellStyle name="요약 8 3 5" xfId="13931" xr:uid="{00000000-0005-0000-0000-0000756D0000}"/>
    <cellStyle name="요약 8 3 5 2" xfId="13932" xr:uid="{00000000-0005-0000-0000-0000766D0000}"/>
    <cellStyle name="요약 8 3 5 2 2" xfId="39126" xr:uid="{00000000-0005-0000-0000-0000776D0000}"/>
    <cellStyle name="요약 8 3 5 3" xfId="39125" xr:uid="{00000000-0005-0000-0000-0000786D0000}"/>
    <cellStyle name="요약 8 3 6" xfId="13933" xr:uid="{00000000-0005-0000-0000-0000796D0000}"/>
    <cellStyle name="요약 8 3 6 2" xfId="13934" xr:uid="{00000000-0005-0000-0000-00007A6D0000}"/>
    <cellStyle name="요약 8 3 6 2 2" xfId="39128" xr:uid="{00000000-0005-0000-0000-00007B6D0000}"/>
    <cellStyle name="요약 8 3 6 3" xfId="39127" xr:uid="{00000000-0005-0000-0000-00007C6D0000}"/>
    <cellStyle name="요약 8 3 7" xfId="13935" xr:uid="{00000000-0005-0000-0000-00007D6D0000}"/>
    <cellStyle name="요약 8 3 7 2" xfId="39129" xr:uid="{00000000-0005-0000-0000-00007E6D0000}"/>
    <cellStyle name="요약 8 3 8" xfId="39107" xr:uid="{00000000-0005-0000-0000-00007F6D0000}"/>
    <cellStyle name="요약 8 4" xfId="13936" xr:uid="{00000000-0005-0000-0000-0000806D0000}"/>
    <cellStyle name="요약 8 4 2" xfId="13937" xr:uid="{00000000-0005-0000-0000-0000816D0000}"/>
    <cellStyle name="요약 8 4 2 2" xfId="13938" xr:uid="{00000000-0005-0000-0000-0000826D0000}"/>
    <cellStyle name="요약 8 4 2 2 2" xfId="39132" xr:uid="{00000000-0005-0000-0000-0000836D0000}"/>
    <cellStyle name="요약 8 4 2 3" xfId="13939" xr:uid="{00000000-0005-0000-0000-0000846D0000}"/>
    <cellStyle name="요약 8 4 2 3 2" xfId="39133" xr:uid="{00000000-0005-0000-0000-0000856D0000}"/>
    <cellStyle name="요약 8 4 2 4" xfId="13940" xr:uid="{00000000-0005-0000-0000-0000866D0000}"/>
    <cellStyle name="요약 8 4 2 4 2" xfId="39134" xr:uid="{00000000-0005-0000-0000-0000876D0000}"/>
    <cellStyle name="요약 8 4 2 5" xfId="13941" xr:uid="{00000000-0005-0000-0000-0000886D0000}"/>
    <cellStyle name="요약 8 4 2 5 2" xfId="39135" xr:uid="{00000000-0005-0000-0000-0000896D0000}"/>
    <cellStyle name="요약 8 4 2 6" xfId="39131" xr:uid="{00000000-0005-0000-0000-00008A6D0000}"/>
    <cellStyle name="요약 8 4 3" xfId="13942" xr:uid="{00000000-0005-0000-0000-00008B6D0000}"/>
    <cellStyle name="요약 8 4 3 2" xfId="13943" xr:uid="{00000000-0005-0000-0000-00008C6D0000}"/>
    <cellStyle name="요약 8 4 3 2 2" xfId="39137" xr:uid="{00000000-0005-0000-0000-00008D6D0000}"/>
    <cellStyle name="요약 8 4 3 3" xfId="13944" xr:uid="{00000000-0005-0000-0000-00008E6D0000}"/>
    <cellStyle name="요약 8 4 3 3 2" xfId="39138" xr:uid="{00000000-0005-0000-0000-00008F6D0000}"/>
    <cellStyle name="요약 8 4 3 4" xfId="13945" xr:uid="{00000000-0005-0000-0000-0000906D0000}"/>
    <cellStyle name="요약 8 4 3 4 2" xfId="39139" xr:uid="{00000000-0005-0000-0000-0000916D0000}"/>
    <cellStyle name="요약 8 4 3 5" xfId="13946" xr:uid="{00000000-0005-0000-0000-0000926D0000}"/>
    <cellStyle name="요약 8 4 3 5 2" xfId="39140" xr:uid="{00000000-0005-0000-0000-0000936D0000}"/>
    <cellStyle name="요약 8 4 3 6" xfId="39136" xr:uid="{00000000-0005-0000-0000-0000946D0000}"/>
    <cellStyle name="요약 8 4 4" xfId="13947" xr:uid="{00000000-0005-0000-0000-0000956D0000}"/>
    <cellStyle name="요약 8 4 4 2" xfId="39141" xr:uid="{00000000-0005-0000-0000-0000966D0000}"/>
    <cellStyle name="요약 8 4 5" xfId="13948" xr:uid="{00000000-0005-0000-0000-0000976D0000}"/>
    <cellStyle name="요약 8 4 5 2" xfId="39142" xr:uid="{00000000-0005-0000-0000-0000986D0000}"/>
    <cellStyle name="요약 8 4 6" xfId="13949" xr:uid="{00000000-0005-0000-0000-0000996D0000}"/>
    <cellStyle name="요약 8 4 6 2" xfId="39143" xr:uid="{00000000-0005-0000-0000-00009A6D0000}"/>
    <cellStyle name="요약 8 4 7" xfId="13950" xr:uid="{00000000-0005-0000-0000-00009B6D0000}"/>
    <cellStyle name="요약 8 4 7 2" xfId="39144" xr:uid="{00000000-0005-0000-0000-00009C6D0000}"/>
    <cellStyle name="요약 8 4 8" xfId="39130" xr:uid="{00000000-0005-0000-0000-00009D6D0000}"/>
    <cellStyle name="요약 8 5" xfId="13951" xr:uid="{00000000-0005-0000-0000-00009E6D0000}"/>
    <cellStyle name="요약 8 5 2" xfId="13952" xr:uid="{00000000-0005-0000-0000-00009F6D0000}"/>
    <cellStyle name="요약 8 5 2 2" xfId="13953" xr:uid="{00000000-0005-0000-0000-0000A06D0000}"/>
    <cellStyle name="요약 8 5 2 2 2" xfId="39147" xr:uid="{00000000-0005-0000-0000-0000A16D0000}"/>
    <cellStyle name="요약 8 5 2 3" xfId="13954" xr:uid="{00000000-0005-0000-0000-0000A26D0000}"/>
    <cellStyle name="요약 8 5 2 3 2" xfId="39148" xr:uid="{00000000-0005-0000-0000-0000A36D0000}"/>
    <cellStyle name="요약 8 5 2 4" xfId="13955" xr:uid="{00000000-0005-0000-0000-0000A46D0000}"/>
    <cellStyle name="요약 8 5 2 4 2" xfId="39149" xr:uid="{00000000-0005-0000-0000-0000A56D0000}"/>
    <cellStyle name="요약 8 5 2 5" xfId="13956" xr:uid="{00000000-0005-0000-0000-0000A66D0000}"/>
    <cellStyle name="요약 8 5 2 5 2" xfId="39150" xr:uid="{00000000-0005-0000-0000-0000A76D0000}"/>
    <cellStyle name="요약 8 5 2 6" xfId="39146" xr:uid="{00000000-0005-0000-0000-0000A86D0000}"/>
    <cellStyle name="요약 8 5 3" xfId="13957" xr:uid="{00000000-0005-0000-0000-0000A96D0000}"/>
    <cellStyle name="요약 8 5 3 2" xfId="13958" xr:uid="{00000000-0005-0000-0000-0000AA6D0000}"/>
    <cellStyle name="요약 8 5 3 2 2" xfId="39152" xr:uid="{00000000-0005-0000-0000-0000AB6D0000}"/>
    <cellStyle name="요약 8 5 3 3" xfId="13959" xr:uid="{00000000-0005-0000-0000-0000AC6D0000}"/>
    <cellStyle name="요약 8 5 3 3 2" xfId="39153" xr:uid="{00000000-0005-0000-0000-0000AD6D0000}"/>
    <cellStyle name="요약 8 5 3 4" xfId="13960" xr:uid="{00000000-0005-0000-0000-0000AE6D0000}"/>
    <cellStyle name="요약 8 5 3 4 2" xfId="39154" xr:uid="{00000000-0005-0000-0000-0000AF6D0000}"/>
    <cellStyle name="요약 8 5 3 5" xfId="13961" xr:uid="{00000000-0005-0000-0000-0000B06D0000}"/>
    <cellStyle name="요약 8 5 3 5 2" xfId="39155" xr:uid="{00000000-0005-0000-0000-0000B16D0000}"/>
    <cellStyle name="요약 8 5 3 6" xfId="39151" xr:uid="{00000000-0005-0000-0000-0000B26D0000}"/>
    <cellStyle name="요약 8 5 4" xfId="13962" xr:uid="{00000000-0005-0000-0000-0000B36D0000}"/>
    <cellStyle name="요약 8 5 4 2" xfId="39156" xr:uid="{00000000-0005-0000-0000-0000B46D0000}"/>
    <cellStyle name="요약 8 5 5" xfId="13963" xr:uid="{00000000-0005-0000-0000-0000B56D0000}"/>
    <cellStyle name="요약 8 5 5 2" xfId="39157" xr:uid="{00000000-0005-0000-0000-0000B66D0000}"/>
    <cellStyle name="요약 8 5 6" xfId="13964" xr:uid="{00000000-0005-0000-0000-0000B76D0000}"/>
    <cellStyle name="요약 8 5 6 2" xfId="39158" xr:uid="{00000000-0005-0000-0000-0000B86D0000}"/>
    <cellStyle name="요약 8 5 7" xfId="13965" xr:uid="{00000000-0005-0000-0000-0000B96D0000}"/>
    <cellStyle name="요약 8 5 7 2" xfId="39159" xr:uid="{00000000-0005-0000-0000-0000BA6D0000}"/>
    <cellStyle name="요약 8 5 8" xfId="39145" xr:uid="{00000000-0005-0000-0000-0000BB6D0000}"/>
    <cellStyle name="요약 8 6" xfId="13966" xr:uid="{00000000-0005-0000-0000-0000BC6D0000}"/>
    <cellStyle name="요약 8 6 2" xfId="13967" xr:uid="{00000000-0005-0000-0000-0000BD6D0000}"/>
    <cellStyle name="요약 8 6 2 2" xfId="13968" xr:uid="{00000000-0005-0000-0000-0000BE6D0000}"/>
    <cellStyle name="요약 8 6 2 2 2" xfId="39162" xr:uid="{00000000-0005-0000-0000-0000BF6D0000}"/>
    <cellStyle name="요약 8 6 2 3" xfId="13969" xr:uid="{00000000-0005-0000-0000-0000C06D0000}"/>
    <cellStyle name="요약 8 6 2 3 2" xfId="39163" xr:uid="{00000000-0005-0000-0000-0000C16D0000}"/>
    <cellStyle name="요약 8 6 2 4" xfId="13970" xr:uid="{00000000-0005-0000-0000-0000C26D0000}"/>
    <cellStyle name="요약 8 6 2 4 2" xfId="39164" xr:uid="{00000000-0005-0000-0000-0000C36D0000}"/>
    <cellStyle name="요약 8 6 2 5" xfId="13971" xr:uid="{00000000-0005-0000-0000-0000C46D0000}"/>
    <cellStyle name="요약 8 6 2 5 2" xfId="39165" xr:uid="{00000000-0005-0000-0000-0000C56D0000}"/>
    <cellStyle name="요약 8 6 2 6" xfId="39161" xr:uid="{00000000-0005-0000-0000-0000C66D0000}"/>
    <cellStyle name="요약 8 6 3" xfId="13972" xr:uid="{00000000-0005-0000-0000-0000C76D0000}"/>
    <cellStyle name="요약 8 6 3 2" xfId="13973" xr:uid="{00000000-0005-0000-0000-0000C86D0000}"/>
    <cellStyle name="요약 8 6 3 2 2" xfId="39167" xr:uid="{00000000-0005-0000-0000-0000C96D0000}"/>
    <cellStyle name="요약 8 6 3 3" xfId="13974" xr:uid="{00000000-0005-0000-0000-0000CA6D0000}"/>
    <cellStyle name="요약 8 6 3 3 2" xfId="39168" xr:uid="{00000000-0005-0000-0000-0000CB6D0000}"/>
    <cellStyle name="요약 8 6 3 4" xfId="13975" xr:uid="{00000000-0005-0000-0000-0000CC6D0000}"/>
    <cellStyle name="요약 8 6 3 4 2" xfId="39169" xr:uid="{00000000-0005-0000-0000-0000CD6D0000}"/>
    <cellStyle name="요약 8 6 3 5" xfId="13976" xr:uid="{00000000-0005-0000-0000-0000CE6D0000}"/>
    <cellStyle name="요약 8 6 3 5 2" xfId="39170" xr:uid="{00000000-0005-0000-0000-0000CF6D0000}"/>
    <cellStyle name="요약 8 6 3 6" xfId="39166" xr:uid="{00000000-0005-0000-0000-0000D06D0000}"/>
    <cellStyle name="요약 8 6 4" xfId="13977" xr:uid="{00000000-0005-0000-0000-0000D16D0000}"/>
    <cellStyle name="요약 8 6 4 2" xfId="39171" xr:uid="{00000000-0005-0000-0000-0000D26D0000}"/>
    <cellStyle name="요약 8 6 5" xfId="13978" xr:uid="{00000000-0005-0000-0000-0000D36D0000}"/>
    <cellStyle name="요약 8 6 5 2" xfId="39172" xr:uid="{00000000-0005-0000-0000-0000D46D0000}"/>
    <cellStyle name="요약 8 6 6" xfId="13979" xr:uid="{00000000-0005-0000-0000-0000D56D0000}"/>
    <cellStyle name="요약 8 6 6 2" xfId="39173" xr:uid="{00000000-0005-0000-0000-0000D66D0000}"/>
    <cellStyle name="요약 8 6 7" xfId="13980" xr:uid="{00000000-0005-0000-0000-0000D76D0000}"/>
    <cellStyle name="요약 8 6 7 2" xfId="39174" xr:uid="{00000000-0005-0000-0000-0000D86D0000}"/>
    <cellStyle name="요약 8 6 8" xfId="39160" xr:uid="{00000000-0005-0000-0000-0000D96D0000}"/>
    <cellStyle name="요약 8 7" xfId="13981" xr:uid="{00000000-0005-0000-0000-0000DA6D0000}"/>
    <cellStyle name="요약 8 7 2" xfId="13982" xr:uid="{00000000-0005-0000-0000-0000DB6D0000}"/>
    <cellStyle name="요약 8 7 2 2" xfId="13983" xr:uid="{00000000-0005-0000-0000-0000DC6D0000}"/>
    <cellStyle name="요약 8 7 2 2 2" xfId="39177" xr:uid="{00000000-0005-0000-0000-0000DD6D0000}"/>
    <cellStyle name="요약 8 7 2 3" xfId="13984" xr:uid="{00000000-0005-0000-0000-0000DE6D0000}"/>
    <cellStyle name="요약 8 7 2 3 2" xfId="39178" xr:uid="{00000000-0005-0000-0000-0000DF6D0000}"/>
    <cellStyle name="요약 8 7 2 4" xfId="13985" xr:uid="{00000000-0005-0000-0000-0000E06D0000}"/>
    <cellStyle name="요약 8 7 2 4 2" xfId="39179" xr:uid="{00000000-0005-0000-0000-0000E16D0000}"/>
    <cellStyle name="요약 8 7 2 5" xfId="13986" xr:uid="{00000000-0005-0000-0000-0000E26D0000}"/>
    <cellStyle name="요약 8 7 2 5 2" xfId="39180" xr:uid="{00000000-0005-0000-0000-0000E36D0000}"/>
    <cellStyle name="요약 8 7 2 6" xfId="39176" xr:uid="{00000000-0005-0000-0000-0000E46D0000}"/>
    <cellStyle name="요약 8 7 3" xfId="13987" xr:uid="{00000000-0005-0000-0000-0000E56D0000}"/>
    <cellStyle name="요약 8 7 3 2" xfId="13988" xr:uid="{00000000-0005-0000-0000-0000E66D0000}"/>
    <cellStyle name="요약 8 7 3 2 2" xfId="39182" xr:uid="{00000000-0005-0000-0000-0000E76D0000}"/>
    <cellStyle name="요약 8 7 3 3" xfId="13989" xr:uid="{00000000-0005-0000-0000-0000E86D0000}"/>
    <cellStyle name="요약 8 7 3 3 2" xfId="39183" xr:uid="{00000000-0005-0000-0000-0000E96D0000}"/>
    <cellStyle name="요약 8 7 3 4" xfId="13990" xr:uid="{00000000-0005-0000-0000-0000EA6D0000}"/>
    <cellStyle name="요약 8 7 3 4 2" xfId="39184" xr:uid="{00000000-0005-0000-0000-0000EB6D0000}"/>
    <cellStyle name="요약 8 7 3 5" xfId="13991" xr:uid="{00000000-0005-0000-0000-0000EC6D0000}"/>
    <cellStyle name="요약 8 7 3 5 2" xfId="39185" xr:uid="{00000000-0005-0000-0000-0000ED6D0000}"/>
    <cellStyle name="요약 8 7 3 6" xfId="39181" xr:uid="{00000000-0005-0000-0000-0000EE6D0000}"/>
    <cellStyle name="요약 8 7 4" xfId="13992" xr:uid="{00000000-0005-0000-0000-0000EF6D0000}"/>
    <cellStyle name="요약 8 7 4 2" xfId="39186" xr:uid="{00000000-0005-0000-0000-0000F06D0000}"/>
    <cellStyle name="요약 8 7 5" xfId="13993" xr:uid="{00000000-0005-0000-0000-0000F16D0000}"/>
    <cellStyle name="요약 8 7 5 2" xfId="39187" xr:uid="{00000000-0005-0000-0000-0000F26D0000}"/>
    <cellStyle name="요약 8 7 6" xfId="13994" xr:uid="{00000000-0005-0000-0000-0000F36D0000}"/>
    <cellStyle name="요약 8 7 6 2" xfId="39188" xr:uid="{00000000-0005-0000-0000-0000F46D0000}"/>
    <cellStyle name="요약 8 7 7" xfId="13995" xr:uid="{00000000-0005-0000-0000-0000F56D0000}"/>
    <cellStyle name="요약 8 7 7 2" xfId="39189" xr:uid="{00000000-0005-0000-0000-0000F66D0000}"/>
    <cellStyle name="요약 8 7 8" xfId="39175" xr:uid="{00000000-0005-0000-0000-0000F76D0000}"/>
    <cellStyle name="요약 8 8" xfId="13996" xr:uid="{00000000-0005-0000-0000-0000F86D0000}"/>
    <cellStyle name="요약 8 8 2" xfId="13997" xr:uid="{00000000-0005-0000-0000-0000F96D0000}"/>
    <cellStyle name="요약 8 8 2 2" xfId="13998" xr:uid="{00000000-0005-0000-0000-0000FA6D0000}"/>
    <cellStyle name="요약 8 8 2 2 2" xfId="39192" xr:uid="{00000000-0005-0000-0000-0000FB6D0000}"/>
    <cellStyle name="요약 8 8 2 3" xfId="13999" xr:uid="{00000000-0005-0000-0000-0000FC6D0000}"/>
    <cellStyle name="요약 8 8 2 3 2" xfId="39193" xr:uid="{00000000-0005-0000-0000-0000FD6D0000}"/>
    <cellStyle name="요약 8 8 2 4" xfId="14000" xr:uid="{00000000-0005-0000-0000-0000FE6D0000}"/>
    <cellStyle name="요약 8 8 2 4 2" xfId="39194" xr:uid="{00000000-0005-0000-0000-0000FF6D0000}"/>
    <cellStyle name="요약 8 8 2 5" xfId="14001" xr:uid="{00000000-0005-0000-0000-0000006E0000}"/>
    <cellStyle name="요약 8 8 2 5 2" xfId="39195" xr:uid="{00000000-0005-0000-0000-0000016E0000}"/>
    <cellStyle name="요약 8 8 2 6" xfId="39191" xr:uid="{00000000-0005-0000-0000-0000026E0000}"/>
    <cellStyle name="요약 8 8 3" xfId="14002" xr:uid="{00000000-0005-0000-0000-0000036E0000}"/>
    <cellStyle name="요약 8 8 3 2" xfId="14003" xr:uid="{00000000-0005-0000-0000-0000046E0000}"/>
    <cellStyle name="요약 8 8 3 2 2" xfId="39197" xr:uid="{00000000-0005-0000-0000-0000056E0000}"/>
    <cellStyle name="요약 8 8 3 3" xfId="14004" xr:uid="{00000000-0005-0000-0000-0000066E0000}"/>
    <cellStyle name="요약 8 8 3 3 2" xfId="39198" xr:uid="{00000000-0005-0000-0000-0000076E0000}"/>
    <cellStyle name="요약 8 8 3 4" xfId="14005" xr:uid="{00000000-0005-0000-0000-0000086E0000}"/>
    <cellStyle name="요약 8 8 3 4 2" xfId="39199" xr:uid="{00000000-0005-0000-0000-0000096E0000}"/>
    <cellStyle name="요약 8 8 3 5" xfId="14006" xr:uid="{00000000-0005-0000-0000-00000A6E0000}"/>
    <cellStyle name="요약 8 8 3 5 2" xfId="39200" xr:uid="{00000000-0005-0000-0000-00000B6E0000}"/>
    <cellStyle name="요약 8 8 3 6" xfId="39196" xr:uid="{00000000-0005-0000-0000-00000C6E0000}"/>
    <cellStyle name="요약 8 8 4" xfId="14007" xr:uid="{00000000-0005-0000-0000-00000D6E0000}"/>
    <cellStyle name="요약 8 8 4 2" xfId="39201" xr:uid="{00000000-0005-0000-0000-00000E6E0000}"/>
    <cellStyle name="요약 8 8 5" xfId="14008" xr:uid="{00000000-0005-0000-0000-00000F6E0000}"/>
    <cellStyle name="요약 8 8 5 2" xfId="39202" xr:uid="{00000000-0005-0000-0000-0000106E0000}"/>
    <cellStyle name="요약 8 8 6" xfId="14009" xr:uid="{00000000-0005-0000-0000-0000116E0000}"/>
    <cellStyle name="요약 8 8 6 2" xfId="39203" xr:uid="{00000000-0005-0000-0000-0000126E0000}"/>
    <cellStyle name="요약 8 8 7" xfId="14010" xr:uid="{00000000-0005-0000-0000-0000136E0000}"/>
    <cellStyle name="요약 8 8 7 2" xfId="39204" xr:uid="{00000000-0005-0000-0000-0000146E0000}"/>
    <cellStyle name="요약 8 8 8" xfId="39190" xr:uid="{00000000-0005-0000-0000-0000156E0000}"/>
    <cellStyle name="요약 8 9" xfId="14011" xr:uid="{00000000-0005-0000-0000-0000166E0000}"/>
    <cellStyle name="요약 8 9 2" xfId="14012" xr:uid="{00000000-0005-0000-0000-0000176E0000}"/>
    <cellStyle name="요약 8 9 2 2" xfId="14013" xr:uid="{00000000-0005-0000-0000-0000186E0000}"/>
    <cellStyle name="요약 8 9 2 2 2" xfId="39207" xr:uid="{00000000-0005-0000-0000-0000196E0000}"/>
    <cellStyle name="요약 8 9 2 3" xfId="14014" xr:uid="{00000000-0005-0000-0000-00001A6E0000}"/>
    <cellStyle name="요약 8 9 2 3 2" xfId="39208" xr:uid="{00000000-0005-0000-0000-00001B6E0000}"/>
    <cellStyle name="요약 8 9 2 4" xfId="14015" xr:uid="{00000000-0005-0000-0000-00001C6E0000}"/>
    <cellStyle name="요약 8 9 2 4 2" xfId="39209" xr:uid="{00000000-0005-0000-0000-00001D6E0000}"/>
    <cellStyle name="요약 8 9 2 5" xfId="14016" xr:uid="{00000000-0005-0000-0000-00001E6E0000}"/>
    <cellStyle name="요약 8 9 2 5 2" xfId="39210" xr:uid="{00000000-0005-0000-0000-00001F6E0000}"/>
    <cellStyle name="요약 8 9 2 6" xfId="39206" xr:uid="{00000000-0005-0000-0000-0000206E0000}"/>
    <cellStyle name="요약 8 9 3" xfId="14017" xr:uid="{00000000-0005-0000-0000-0000216E0000}"/>
    <cellStyle name="요약 8 9 3 2" xfId="14018" xr:uid="{00000000-0005-0000-0000-0000226E0000}"/>
    <cellStyle name="요약 8 9 3 2 2" xfId="39212" xr:uid="{00000000-0005-0000-0000-0000236E0000}"/>
    <cellStyle name="요약 8 9 3 3" xfId="14019" xr:uid="{00000000-0005-0000-0000-0000246E0000}"/>
    <cellStyle name="요약 8 9 3 3 2" xfId="39213" xr:uid="{00000000-0005-0000-0000-0000256E0000}"/>
    <cellStyle name="요약 8 9 3 4" xfId="14020" xr:uid="{00000000-0005-0000-0000-0000266E0000}"/>
    <cellStyle name="요약 8 9 3 4 2" xfId="39214" xr:uid="{00000000-0005-0000-0000-0000276E0000}"/>
    <cellStyle name="요약 8 9 3 5" xfId="14021" xr:uid="{00000000-0005-0000-0000-0000286E0000}"/>
    <cellStyle name="요약 8 9 3 5 2" xfId="39215" xr:uid="{00000000-0005-0000-0000-0000296E0000}"/>
    <cellStyle name="요약 8 9 3 6" xfId="39211" xr:uid="{00000000-0005-0000-0000-00002A6E0000}"/>
    <cellStyle name="요약 8 9 4" xfId="14022" xr:uid="{00000000-0005-0000-0000-00002B6E0000}"/>
    <cellStyle name="요약 8 9 4 2" xfId="39216" xr:uid="{00000000-0005-0000-0000-00002C6E0000}"/>
    <cellStyle name="요약 8 9 5" xfId="14023" xr:uid="{00000000-0005-0000-0000-00002D6E0000}"/>
    <cellStyle name="요약 8 9 5 2" xfId="39217" xr:uid="{00000000-0005-0000-0000-00002E6E0000}"/>
    <cellStyle name="요약 8 9 6" xfId="14024" xr:uid="{00000000-0005-0000-0000-00002F6E0000}"/>
    <cellStyle name="요약 8 9 6 2" xfId="39218" xr:uid="{00000000-0005-0000-0000-0000306E0000}"/>
    <cellStyle name="요약 8 9 7" xfId="14025" xr:uid="{00000000-0005-0000-0000-0000316E0000}"/>
    <cellStyle name="요약 8 9 7 2" xfId="39219" xr:uid="{00000000-0005-0000-0000-0000326E0000}"/>
    <cellStyle name="요약 8 9 8" xfId="39205" xr:uid="{00000000-0005-0000-0000-0000336E0000}"/>
    <cellStyle name="요약 9" xfId="14026" xr:uid="{00000000-0005-0000-0000-0000346E0000}"/>
    <cellStyle name="요약 9 10" xfId="14027" xr:uid="{00000000-0005-0000-0000-0000356E0000}"/>
    <cellStyle name="요약 9 10 2" xfId="14028" xr:uid="{00000000-0005-0000-0000-0000366E0000}"/>
    <cellStyle name="요약 9 10 2 2" xfId="14029" xr:uid="{00000000-0005-0000-0000-0000376E0000}"/>
    <cellStyle name="요약 9 10 2 2 2" xfId="39223" xr:uid="{00000000-0005-0000-0000-0000386E0000}"/>
    <cellStyle name="요약 9 10 2 3" xfId="14030" xr:uid="{00000000-0005-0000-0000-0000396E0000}"/>
    <cellStyle name="요약 9 10 2 3 2" xfId="39224" xr:uid="{00000000-0005-0000-0000-00003A6E0000}"/>
    <cellStyle name="요약 9 10 2 4" xfId="14031" xr:uid="{00000000-0005-0000-0000-00003B6E0000}"/>
    <cellStyle name="요약 9 10 2 4 2" xfId="39225" xr:uid="{00000000-0005-0000-0000-00003C6E0000}"/>
    <cellStyle name="요약 9 10 2 5" xfId="14032" xr:uid="{00000000-0005-0000-0000-00003D6E0000}"/>
    <cellStyle name="요약 9 10 2 5 2" xfId="39226" xr:uid="{00000000-0005-0000-0000-00003E6E0000}"/>
    <cellStyle name="요약 9 10 2 6" xfId="39222" xr:uid="{00000000-0005-0000-0000-00003F6E0000}"/>
    <cellStyle name="요약 9 10 3" xfId="14033" xr:uid="{00000000-0005-0000-0000-0000406E0000}"/>
    <cellStyle name="요약 9 10 3 2" xfId="14034" xr:uid="{00000000-0005-0000-0000-0000416E0000}"/>
    <cellStyle name="요약 9 10 3 2 2" xfId="39228" xr:uid="{00000000-0005-0000-0000-0000426E0000}"/>
    <cellStyle name="요약 9 10 3 3" xfId="14035" xr:uid="{00000000-0005-0000-0000-0000436E0000}"/>
    <cellStyle name="요약 9 10 3 3 2" xfId="39229" xr:uid="{00000000-0005-0000-0000-0000446E0000}"/>
    <cellStyle name="요약 9 10 3 4" xfId="14036" xr:uid="{00000000-0005-0000-0000-0000456E0000}"/>
    <cellStyle name="요약 9 10 3 4 2" xfId="39230" xr:uid="{00000000-0005-0000-0000-0000466E0000}"/>
    <cellStyle name="요약 9 10 3 5" xfId="14037" xr:uid="{00000000-0005-0000-0000-0000476E0000}"/>
    <cellStyle name="요약 9 10 3 5 2" xfId="39231" xr:uid="{00000000-0005-0000-0000-0000486E0000}"/>
    <cellStyle name="요약 9 10 3 6" xfId="39227" xr:uid="{00000000-0005-0000-0000-0000496E0000}"/>
    <cellStyle name="요약 9 10 4" xfId="14038" xr:uid="{00000000-0005-0000-0000-00004A6E0000}"/>
    <cellStyle name="요약 9 10 4 2" xfId="39232" xr:uid="{00000000-0005-0000-0000-00004B6E0000}"/>
    <cellStyle name="요약 9 10 5" xfId="14039" xr:uid="{00000000-0005-0000-0000-00004C6E0000}"/>
    <cellStyle name="요약 9 10 5 2" xfId="39233" xr:uid="{00000000-0005-0000-0000-00004D6E0000}"/>
    <cellStyle name="요약 9 10 6" xfId="14040" xr:uid="{00000000-0005-0000-0000-00004E6E0000}"/>
    <cellStyle name="요약 9 10 6 2" xfId="39234" xr:uid="{00000000-0005-0000-0000-00004F6E0000}"/>
    <cellStyle name="요약 9 10 7" xfId="14041" xr:uid="{00000000-0005-0000-0000-0000506E0000}"/>
    <cellStyle name="요약 9 10 7 2" xfId="39235" xr:uid="{00000000-0005-0000-0000-0000516E0000}"/>
    <cellStyle name="요약 9 10 8" xfId="39221" xr:uid="{00000000-0005-0000-0000-0000526E0000}"/>
    <cellStyle name="요약 9 11" xfId="14042" xr:uid="{00000000-0005-0000-0000-0000536E0000}"/>
    <cellStyle name="요약 9 11 2" xfId="14043" xr:uid="{00000000-0005-0000-0000-0000546E0000}"/>
    <cellStyle name="요약 9 11 2 2" xfId="39237" xr:uid="{00000000-0005-0000-0000-0000556E0000}"/>
    <cellStyle name="요약 9 11 3" xfId="14044" xr:uid="{00000000-0005-0000-0000-0000566E0000}"/>
    <cellStyle name="요약 9 11 3 2" xfId="39238" xr:uid="{00000000-0005-0000-0000-0000576E0000}"/>
    <cellStyle name="요약 9 11 4" xfId="14045" xr:uid="{00000000-0005-0000-0000-0000586E0000}"/>
    <cellStyle name="요약 9 11 4 2" xfId="39239" xr:uid="{00000000-0005-0000-0000-0000596E0000}"/>
    <cellStyle name="요약 9 11 5" xfId="14046" xr:uid="{00000000-0005-0000-0000-00005A6E0000}"/>
    <cellStyle name="요약 9 11 5 2" xfId="39240" xr:uid="{00000000-0005-0000-0000-00005B6E0000}"/>
    <cellStyle name="요약 9 11 6" xfId="39236" xr:uid="{00000000-0005-0000-0000-00005C6E0000}"/>
    <cellStyle name="요약 9 12" xfId="14047" xr:uid="{00000000-0005-0000-0000-00005D6E0000}"/>
    <cellStyle name="요약 9 12 2" xfId="14048" xr:uid="{00000000-0005-0000-0000-00005E6E0000}"/>
    <cellStyle name="요약 9 12 2 2" xfId="39242" xr:uid="{00000000-0005-0000-0000-00005F6E0000}"/>
    <cellStyle name="요약 9 12 3" xfId="14049" xr:uid="{00000000-0005-0000-0000-0000606E0000}"/>
    <cellStyle name="요약 9 12 3 2" xfId="39243" xr:uid="{00000000-0005-0000-0000-0000616E0000}"/>
    <cellStyle name="요약 9 12 4" xfId="14050" xr:uid="{00000000-0005-0000-0000-0000626E0000}"/>
    <cellStyle name="요약 9 12 4 2" xfId="39244" xr:uid="{00000000-0005-0000-0000-0000636E0000}"/>
    <cellStyle name="요약 9 12 5" xfId="14051" xr:uid="{00000000-0005-0000-0000-0000646E0000}"/>
    <cellStyle name="요약 9 12 5 2" xfId="39245" xr:uid="{00000000-0005-0000-0000-0000656E0000}"/>
    <cellStyle name="요약 9 12 6" xfId="39241" xr:uid="{00000000-0005-0000-0000-0000666E0000}"/>
    <cellStyle name="요약 9 13" xfId="14052" xr:uid="{00000000-0005-0000-0000-0000676E0000}"/>
    <cellStyle name="요약 9 13 2" xfId="39246" xr:uid="{00000000-0005-0000-0000-0000686E0000}"/>
    <cellStyle name="요약 9 14" xfId="14053" xr:uid="{00000000-0005-0000-0000-0000696E0000}"/>
    <cellStyle name="요약 9 14 2" xfId="39247" xr:uid="{00000000-0005-0000-0000-00006A6E0000}"/>
    <cellStyle name="요약 9 15" xfId="14054" xr:uid="{00000000-0005-0000-0000-00006B6E0000}"/>
    <cellStyle name="요약 9 15 2" xfId="39248" xr:uid="{00000000-0005-0000-0000-00006C6E0000}"/>
    <cellStyle name="요약 9 16" xfId="14055" xr:uid="{00000000-0005-0000-0000-00006D6E0000}"/>
    <cellStyle name="요약 9 16 2" xfId="39249" xr:uid="{00000000-0005-0000-0000-00006E6E0000}"/>
    <cellStyle name="요약 9 17" xfId="39220" xr:uid="{00000000-0005-0000-0000-00006F6E0000}"/>
    <cellStyle name="요약 9 2" xfId="14056" xr:uid="{00000000-0005-0000-0000-0000706E0000}"/>
    <cellStyle name="요약 9 2 2" xfId="14057" xr:uid="{00000000-0005-0000-0000-0000716E0000}"/>
    <cellStyle name="요약 9 2 2 2" xfId="14058" xr:uid="{00000000-0005-0000-0000-0000726E0000}"/>
    <cellStyle name="요약 9 2 2 2 2" xfId="14059" xr:uid="{00000000-0005-0000-0000-0000736E0000}"/>
    <cellStyle name="요약 9 2 2 2 2 2" xfId="39253" xr:uid="{00000000-0005-0000-0000-0000746E0000}"/>
    <cellStyle name="요약 9 2 2 2 3" xfId="14060" xr:uid="{00000000-0005-0000-0000-0000756E0000}"/>
    <cellStyle name="요약 9 2 2 2 3 2" xfId="39254" xr:uid="{00000000-0005-0000-0000-0000766E0000}"/>
    <cellStyle name="요약 9 2 2 2 4" xfId="14061" xr:uid="{00000000-0005-0000-0000-0000776E0000}"/>
    <cellStyle name="요약 9 2 2 2 4 2" xfId="39255" xr:uid="{00000000-0005-0000-0000-0000786E0000}"/>
    <cellStyle name="요약 9 2 2 2 5" xfId="14062" xr:uid="{00000000-0005-0000-0000-0000796E0000}"/>
    <cellStyle name="요약 9 2 2 2 5 2" xfId="39256" xr:uid="{00000000-0005-0000-0000-00007A6E0000}"/>
    <cellStyle name="요약 9 2 2 2 6" xfId="39252" xr:uid="{00000000-0005-0000-0000-00007B6E0000}"/>
    <cellStyle name="요약 9 2 2 3" xfId="14063" xr:uid="{00000000-0005-0000-0000-00007C6E0000}"/>
    <cellStyle name="요약 9 2 2 3 2" xfId="39257" xr:uid="{00000000-0005-0000-0000-00007D6E0000}"/>
    <cellStyle name="요약 9 2 2 4" xfId="14064" xr:uid="{00000000-0005-0000-0000-00007E6E0000}"/>
    <cellStyle name="요약 9 2 2 4 2" xfId="39258" xr:uid="{00000000-0005-0000-0000-00007F6E0000}"/>
    <cellStyle name="요약 9 2 2 5" xfId="14065" xr:uid="{00000000-0005-0000-0000-0000806E0000}"/>
    <cellStyle name="요약 9 2 2 5 2" xfId="39259" xr:uid="{00000000-0005-0000-0000-0000816E0000}"/>
    <cellStyle name="요약 9 2 2 6" xfId="14066" xr:uid="{00000000-0005-0000-0000-0000826E0000}"/>
    <cellStyle name="요약 9 2 2 6 2" xfId="39260" xr:uid="{00000000-0005-0000-0000-0000836E0000}"/>
    <cellStyle name="요약 9 2 2 7" xfId="39251" xr:uid="{00000000-0005-0000-0000-0000846E0000}"/>
    <cellStyle name="요약 9 2 3" xfId="14067" xr:uid="{00000000-0005-0000-0000-0000856E0000}"/>
    <cellStyle name="요약 9 2 3 2" xfId="14068" xr:uid="{00000000-0005-0000-0000-0000866E0000}"/>
    <cellStyle name="요약 9 2 3 2 2" xfId="39262" xr:uid="{00000000-0005-0000-0000-0000876E0000}"/>
    <cellStyle name="요약 9 2 3 3" xfId="14069" xr:uid="{00000000-0005-0000-0000-0000886E0000}"/>
    <cellStyle name="요약 9 2 3 3 2" xfId="39263" xr:uid="{00000000-0005-0000-0000-0000896E0000}"/>
    <cellStyle name="요약 9 2 3 4" xfId="14070" xr:uid="{00000000-0005-0000-0000-00008A6E0000}"/>
    <cellStyle name="요약 9 2 3 4 2" xfId="39264" xr:uid="{00000000-0005-0000-0000-00008B6E0000}"/>
    <cellStyle name="요약 9 2 3 5" xfId="14071" xr:uid="{00000000-0005-0000-0000-00008C6E0000}"/>
    <cellStyle name="요약 9 2 3 5 2" xfId="39265" xr:uid="{00000000-0005-0000-0000-00008D6E0000}"/>
    <cellStyle name="요약 9 2 3 6" xfId="39261" xr:uid="{00000000-0005-0000-0000-00008E6E0000}"/>
    <cellStyle name="요약 9 2 4" xfId="14072" xr:uid="{00000000-0005-0000-0000-00008F6E0000}"/>
    <cellStyle name="요약 9 2 4 2" xfId="14073" xr:uid="{00000000-0005-0000-0000-0000906E0000}"/>
    <cellStyle name="요약 9 2 4 2 2" xfId="39267" xr:uid="{00000000-0005-0000-0000-0000916E0000}"/>
    <cellStyle name="요약 9 2 4 3" xfId="39266" xr:uid="{00000000-0005-0000-0000-0000926E0000}"/>
    <cellStyle name="요약 9 2 5" xfId="14074" xr:uid="{00000000-0005-0000-0000-0000936E0000}"/>
    <cellStyle name="요약 9 2 5 2" xfId="14075" xr:uid="{00000000-0005-0000-0000-0000946E0000}"/>
    <cellStyle name="요약 9 2 5 2 2" xfId="39269" xr:uid="{00000000-0005-0000-0000-0000956E0000}"/>
    <cellStyle name="요약 9 2 5 3" xfId="39268" xr:uid="{00000000-0005-0000-0000-0000966E0000}"/>
    <cellStyle name="요약 9 2 6" xfId="14076" xr:uid="{00000000-0005-0000-0000-0000976E0000}"/>
    <cellStyle name="요약 9 2 6 2" xfId="14077" xr:uid="{00000000-0005-0000-0000-0000986E0000}"/>
    <cellStyle name="요약 9 2 6 2 2" xfId="39271" xr:uid="{00000000-0005-0000-0000-0000996E0000}"/>
    <cellStyle name="요약 9 2 6 3" xfId="39270" xr:uid="{00000000-0005-0000-0000-00009A6E0000}"/>
    <cellStyle name="요약 9 2 7" xfId="14078" xr:uid="{00000000-0005-0000-0000-00009B6E0000}"/>
    <cellStyle name="요약 9 2 7 2" xfId="39272" xr:uid="{00000000-0005-0000-0000-00009C6E0000}"/>
    <cellStyle name="요약 9 2 8" xfId="39250" xr:uid="{00000000-0005-0000-0000-00009D6E0000}"/>
    <cellStyle name="요약 9 3" xfId="14079" xr:uid="{00000000-0005-0000-0000-00009E6E0000}"/>
    <cellStyle name="요약 9 3 2" xfId="14080" xr:uid="{00000000-0005-0000-0000-00009F6E0000}"/>
    <cellStyle name="요약 9 3 2 2" xfId="14081" xr:uid="{00000000-0005-0000-0000-0000A06E0000}"/>
    <cellStyle name="요약 9 3 2 2 2" xfId="14082" xr:uid="{00000000-0005-0000-0000-0000A16E0000}"/>
    <cellStyle name="요약 9 3 2 2 2 2" xfId="39276" xr:uid="{00000000-0005-0000-0000-0000A26E0000}"/>
    <cellStyle name="요약 9 3 2 2 3" xfId="14083" xr:uid="{00000000-0005-0000-0000-0000A36E0000}"/>
    <cellStyle name="요약 9 3 2 2 3 2" xfId="39277" xr:uid="{00000000-0005-0000-0000-0000A46E0000}"/>
    <cellStyle name="요약 9 3 2 2 4" xfId="14084" xr:uid="{00000000-0005-0000-0000-0000A56E0000}"/>
    <cellStyle name="요약 9 3 2 2 4 2" xfId="39278" xr:uid="{00000000-0005-0000-0000-0000A66E0000}"/>
    <cellStyle name="요약 9 3 2 2 5" xfId="14085" xr:uid="{00000000-0005-0000-0000-0000A76E0000}"/>
    <cellStyle name="요약 9 3 2 2 5 2" xfId="39279" xr:uid="{00000000-0005-0000-0000-0000A86E0000}"/>
    <cellStyle name="요약 9 3 2 2 6" xfId="39275" xr:uid="{00000000-0005-0000-0000-0000A96E0000}"/>
    <cellStyle name="요약 9 3 2 3" xfId="14086" xr:uid="{00000000-0005-0000-0000-0000AA6E0000}"/>
    <cellStyle name="요약 9 3 2 3 2" xfId="39280" xr:uid="{00000000-0005-0000-0000-0000AB6E0000}"/>
    <cellStyle name="요약 9 3 2 4" xfId="14087" xr:uid="{00000000-0005-0000-0000-0000AC6E0000}"/>
    <cellStyle name="요약 9 3 2 4 2" xfId="39281" xr:uid="{00000000-0005-0000-0000-0000AD6E0000}"/>
    <cellStyle name="요약 9 3 2 5" xfId="14088" xr:uid="{00000000-0005-0000-0000-0000AE6E0000}"/>
    <cellStyle name="요약 9 3 2 5 2" xfId="39282" xr:uid="{00000000-0005-0000-0000-0000AF6E0000}"/>
    <cellStyle name="요약 9 3 2 6" xfId="14089" xr:uid="{00000000-0005-0000-0000-0000B06E0000}"/>
    <cellStyle name="요약 9 3 2 6 2" xfId="39283" xr:uid="{00000000-0005-0000-0000-0000B16E0000}"/>
    <cellStyle name="요약 9 3 2 7" xfId="39274" xr:uid="{00000000-0005-0000-0000-0000B26E0000}"/>
    <cellStyle name="요약 9 3 3" xfId="14090" xr:uid="{00000000-0005-0000-0000-0000B36E0000}"/>
    <cellStyle name="요약 9 3 3 2" xfId="14091" xr:uid="{00000000-0005-0000-0000-0000B46E0000}"/>
    <cellStyle name="요약 9 3 3 2 2" xfId="39285" xr:uid="{00000000-0005-0000-0000-0000B56E0000}"/>
    <cellStyle name="요약 9 3 3 3" xfId="14092" xr:uid="{00000000-0005-0000-0000-0000B66E0000}"/>
    <cellStyle name="요약 9 3 3 3 2" xfId="39286" xr:uid="{00000000-0005-0000-0000-0000B76E0000}"/>
    <cellStyle name="요약 9 3 3 4" xfId="14093" xr:uid="{00000000-0005-0000-0000-0000B86E0000}"/>
    <cellStyle name="요약 9 3 3 4 2" xfId="39287" xr:uid="{00000000-0005-0000-0000-0000B96E0000}"/>
    <cellStyle name="요약 9 3 3 5" xfId="14094" xr:uid="{00000000-0005-0000-0000-0000BA6E0000}"/>
    <cellStyle name="요약 9 3 3 5 2" xfId="39288" xr:uid="{00000000-0005-0000-0000-0000BB6E0000}"/>
    <cellStyle name="요약 9 3 3 6" xfId="39284" xr:uid="{00000000-0005-0000-0000-0000BC6E0000}"/>
    <cellStyle name="요약 9 3 4" xfId="14095" xr:uid="{00000000-0005-0000-0000-0000BD6E0000}"/>
    <cellStyle name="요약 9 3 4 2" xfId="14096" xr:uid="{00000000-0005-0000-0000-0000BE6E0000}"/>
    <cellStyle name="요약 9 3 4 2 2" xfId="39290" xr:uid="{00000000-0005-0000-0000-0000BF6E0000}"/>
    <cellStyle name="요약 9 3 4 3" xfId="39289" xr:uid="{00000000-0005-0000-0000-0000C06E0000}"/>
    <cellStyle name="요약 9 3 5" xfId="14097" xr:uid="{00000000-0005-0000-0000-0000C16E0000}"/>
    <cellStyle name="요약 9 3 5 2" xfId="14098" xr:uid="{00000000-0005-0000-0000-0000C26E0000}"/>
    <cellStyle name="요약 9 3 5 2 2" xfId="39292" xr:uid="{00000000-0005-0000-0000-0000C36E0000}"/>
    <cellStyle name="요약 9 3 5 3" xfId="39291" xr:uid="{00000000-0005-0000-0000-0000C46E0000}"/>
    <cellStyle name="요약 9 3 6" xfId="14099" xr:uid="{00000000-0005-0000-0000-0000C56E0000}"/>
    <cellStyle name="요약 9 3 6 2" xfId="14100" xr:uid="{00000000-0005-0000-0000-0000C66E0000}"/>
    <cellStyle name="요약 9 3 6 2 2" xfId="39294" xr:uid="{00000000-0005-0000-0000-0000C76E0000}"/>
    <cellStyle name="요약 9 3 6 3" xfId="39293" xr:uid="{00000000-0005-0000-0000-0000C86E0000}"/>
    <cellStyle name="요약 9 3 7" xfId="14101" xr:uid="{00000000-0005-0000-0000-0000C96E0000}"/>
    <cellStyle name="요약 9 3 7 2" xfId="39295" xr:uid="{00000000-0005-0000-0000-0000CA6E0000}"/>
    <cellStyle name="요약 9 3 8" xfId="39273" xr:uid="{00000000-0005-0000-0000-0000CB6E0000}"/>
    <cellStyle name="요약 9 4" xfId="14102" xr:uid="{00000000-0005-0000-0000-0000CC6E0000}"/>
    <cellStyle name="요약 9 4 2" xfId="14103" xr:uid="{00000000-0005-0000-0000-0000CD6E0000}"/>
    <cellStyle name="요약 9 4 2 2" xfId="14104" xr:uid="{00000000-0005-0000-0000-0000CE6E0000}"/>
    <cellStyle name="요약 9 4 2 2 2" xfId="39298" xr:uid="{00000000-0005-0000-0000-0000CF6E0000}"/>
    <cellStyle name="요약 9 4 2 3" xfId="14105" xr:uid="{00000000-0005-0000-0000-0000D06E0000}"/>
    <cellStyle name="요약 9 4 2 3 2" xfId="39299" xr:uid="{00000000-0005-0000-0000-0000D16E0000}"/>
    <cellStyle name="요약 9 4 2 4" xfId="14106" xr:uid="{00000000-0005-0000-0000-0000D26E0000}"/>
    <cellStyle name="요약 9 4 2 4 2" xfId="39300" xr:uid="{00000000-0005-0000-0000-0000D36E0000}"/>
    <cellStyle name="요약 9 4 2 5" xfId="14107" xr:uid="{00000000-0005-0000-0000-0000D46E0000}"/>
    <cellStyle name="요약 9 4 2 5 2" xfId="39301" xr:uid="{00000000-0005-0000-0000-0000D56E0000}"/>
    <cellStyle name="요약 9 4 2 6" xfId="39297" xr:uid="{00000000-0005-0000-0000-0000D66E0000}"/>
    <cellStyle name="요약 9 4 3" xfId="14108" xr:uid="{00000000-0005-0000-0000-0000D76E0000}"/>
    <cellStyle name="요약 9 4 3 2" xfId="14109" xr:uid="{00000000-0005-0000-0000-0000D86E0000}"/>
    <cellStyle name="요약 9 4 3 2 2" xfId="39303" xr:uid="{00000000-0005-0000-0000-0000D96E0000}"/>
    <cellStyle name="요약 9 4 3 3" xfId="14110" xr:uid="{00000000-0005-0000-0000-0000DA6E0000}"/>
    <cellStyle name="요약 9 4 3 3 2" xfId="39304" xr:uid="{00000000-0005-0000-0000-0000DB6E0000}"/>
    <cellStyle name="요약 9 4 3 4" xfId="14111" xr:uid="{00000000-0005-0000-0000-0000DC6E0000}"/>
    <cellStyle name="요약 9 4 3 4 2" xfId="39305" xr:uid="{00000000-0005-0000-0000-0000DD6E0000}"/>
    <cellStyle name="요약 9 4 3 5" xfId="14112" xr:uid="{00000000-0005-0000-0000-0000DE6E0000}"/>
    <cellStyle name="요약 9 4 3 5 2" xfId="39306" xr:uid="{00000000-0005-0000-0000-0000DF6E0000}"/>
    <cellStyle name="요약 9 4 3 6" xfId="39302" xr:uid="{00000000-0005-0000-0000-0000E06E0000}"/>
    <cellStyle name="요약 9 4 4" xfId="14113" xr:uid="{00000000-0005-0000-0000-0000E16E0000}"/>
    <cellStyle name="요약 9 4 4 2" xfId="39307" xr:uid="{00000000-0005-0000-0000-0000E26E0000}"/>
    <cellStyle name="요약 9 4 5" xfId="14114" xr:uid="{00000000-0005-0000-0000-0000E36E0000}"/>
    <cellStyle name="요약 9 4 5 2" xfId="39308" xr:uid="{00000000-0005-0000-0000-0000E46E0000}"/>
    <cellStyle name="요약 9 4 6" xfId="14115" xr:uid="{00000000-0005-0000-0000-0000E56E0000}"/>
    <cellStyle name="요약 9 4 6 2" xfId="39309" xr:uid="{00000000-0005-0000-0000-0000E66E0000}"/>
    <cellStyle name="요약 9 4 7" xfId="14116" xr:uid="{00000000-0005-0000-0000-0000E76E0000}"/>
    <cellStyle name="요약 9 4 7 2" xfId="39310" xr:uid="{00000000-0005-0000-0000-0000E86E0000}"/>
    <cellStyle name="요약 9 4 8" xfId="39296" xr:uid="{00000000-0005-0000-0000-0000E96E0000}"/>
    <cellStyle name="요약 9 5" xfId="14117" xr:uid="{00000000-0005-0000-0000-0000EA6E0000}"/>
    <cellStyle name="요약 9 5 2" xfId="14118" xr:uid="{00000000-0005-0000-0000-0000EB6E0000}"/>
    <cellStyle name="요약 9 5 2 2" xfId="14119" xr:uid="{00000000-0005-0000-0000-0000EC6E0000}"/>
    <cellStyle name="요약 9 5 2 2 2" xfId="39313" xr:uid="{00000000-0005-0000-0000-0000ED6E0000}"/>
    <cellStyle name="요약 9 5 2 3" xfId="14120" xr:uid="{00000000-0005-0000-0000-0000EE6E0000}"/>
    <cellStyle name="요약 9 5 2 3 2" xfId="39314" xr:uid="{00000000-0005-0000-0000-0000EF6E0000}"/>
    <cellStyle name="요약 9 5 2 4" xfId="14121" xr:uid="{00000000-0005-0000-0000-0000F06E0000}"/>
    <cellStyle name="요약 9 5 2 4 2" xfId="39315" xr:uid="{00000000-0005-0000-0000-0000F16E0000}"/>
    <cellStyle name="요약 9 5 2 5" xfId="14122" xr:uid="{00000000-0005-0000-0000-0000F26E0000}"/>
    <cellStyle name="요약 9 5 2 5 2" xfId="39316" xr:uid="{00000000-0005-0000-0000-0000F36E0000}"/>
    <cellStyle name="요약 9 5 2 6" xfId="39312" xr:uid="{00000000-0005-0000-0000-0000F46E0000}"/>
    <cellStyle name="요약 9 5 3" xfId="14123" xr:uid="{00000000-0005-0000-0000-0000F56E0000}"/>
    <cellStyle name="요약 9 5 3 2" xfId="14124" xr:uid="{00000000-0005-0000-0000-0000F66E0000}"/>
    <cellStyle name="요약 9 5 3 2 2" xfId="39318" xr:uid="{00000000-0005-0000-0000-0000F76E0000}"/>
    <cellStyle name="요약 9 5 3 3" xfId="14125" xr:uid="{00000000-0005-0000-0000-0000F86E0000}"/>
    <cellStyle name="요약 9 5 3 3 2" xfId="39319" xr:uid="{00000000-0005-0000-0000-0000F96E0000}"/>
    <cellStyle name="요약 9 5 3 4" xfId="14126" xr:uid="{00000000-0005-0000-0000-0000FA6E0000}"/>
    <cellStyle name="요약 9 5 3 4 2" xfId="39320" xr:uid="{00000000-0005-0000-0000-0000FB6E0000}"/>
    <cellStyle name="요약 9 5 3 5" xfId="14127" xr:uid="{00000000-0005-0000-0000-0000FC6E0000}"/>
    <cellStyle name="요약 9 5 3 5 2" xfId="39321" xr:uid="{00000000-0005-0000-0000-0000FD6E0000}"/>
    <cellStyle name="요약 9 5 3 6" xfId="39317" xr:uid="{00000000-0005-0000-0000-0000FE6E0000}"/>
    <cellStyle name="요약 9 5 4" xfId="14128" xr:uid="{00000000-0005-0000-0000-0000FF6E0000}"/>
    <cellStyle name="요약 9 5 4 2" xfId="39322" xr:uid="{00000000-0005-0000-0000-0000006F0000}"/>
    <cellStyle name="요약 9 5 5" xfId="14129" xr:uid="{00000000-0005-0000-0000-0000016F0000}"/>
    <cellStyle name="요약 9 5 5 2" xfId="39323" xr:uid="{00000000-0005-0000-0000-0000026F0000}"/>
    <cellStyle name="요약 9 5 6" xfId="14130" xr:uid="{00000000-0005-0000-0000-0000036F0000}"/>
    <cellStyle name="요약 9 5 6 2" xfId="39324" xr:uid="{00000000-0005-0000-0000-0000046F0000}"/>
    <cellStyle name="요약 9 5 7" xfId="14131" xr:uid="{00000000-0005-0000-0000-0000056F0000}"/>
    <cellStyle name="요약 9 5 7 2" xfId="39325" xr:uid="{00000000-0005-0000-0000-0000066F0000}"/>
    <cellStyle name="요약 9 5 8" xfId="39311" xr:uid="{00000000-0005-0000-0000-0000076F0000}"/>
    <cellStyle name="요약 9 6" xfId="14132" xr:uid="{00000000-0005-0000-0000-0000086F0000}"/>
    <cellStyle name="요약 9 6 2" xfId="14133" xr:uid="{00000000-0005-0000-0000-0000096F0000}"/>
    <cellStyle name="요약 9 6 2 2" xfId="14134" xr:uid="{00000000-0005-0000-0000-00000A6F0000}"/>
    <cellStyle name="요약 9 6 2 2 2" xfId="39328" xr:uid="{00000000-0005-0000-0000-00000B6F0000}"/>
    <cellStyle name="요약 9 6 2 3" xfId="14135" xr:uid="{00000000-0005-0000-0000-00000C6F0000}"/>
    <cellStyle name="요약 9 6 2 3 2" xfId="39329" xr:uid="{00000000-0005-0000-0000-00000D6F0000}"/>
    <cellStyle name="요약 9 6 2 4" xfId="14136" xr:uid="{00000000-0005-0000-0000-00000E6F0000}"/>
    <cellStyle name="요약 9 6 2 4 2" xfId="39330" xr:uid="{00000000-0005-0000-0000-00000F6F0000}"/>
    <cellStyle name="요약 9 6 2 5" xfId="14137" xr:uid="{00000000-0005-0000-0000-0000106F0000}"/>
    <cellStyle name="요약 9 6 2 5 2" xfId="39331" xr:uid="{00000000-0005-0000-0000-0000116F0000}"/>
    <cellStyle name="요약 9 6 2 6" xfId="39327" xr:uid="{00000000-0005-0000-0000-0000126F0000}"/>
    <cellStyle name="요약 9 6 3" xfId="14138" xr:uid="{00000000-0005-0000-0000-0000136F0000}"/>
    <cellStyle name="요약 9 6 3 2" xfId="14139" xr:uid="{00000000-0005-0000-0000-0000146F0000}"/>
    <cellStyle name="요약 9 6 3 2 2" xfId="39333" xr:uid="{00000000-0005-0000-0000-0000156F0000}"/>
    <cellStyle name="요약 9 6 3 3" xfId="14140" xr:uid="{00000000-0005-0000-0000-0000166F0000}"/>
    <cellStyle name="요약 9 6 3 3 2" xfId="39334" xr:uid="{00000000-0005-0000-0000-0000176F0000}"/>
    <cellStyle name="요약 9 6 3 4" xfId="14141" xr:uid="{00000000-0005-0000-0000-0000186F0000}"/>
    <cellStyle name="요약 9 6 3 4 2" xfId="39335" xr:uid="{00000000-0005-0000-0000-0000196F0000}"/>
    <cellStyle name="요약 9 6 3 5" xfId="14142" xr:uid="{00000000-0005-0000-0000-00001A6F0000}"/>
    <cellStyle name="요약 9 6 3 5 2" xfId="39336" xr:uid="{00000000-0005-0000-0000-00001B6F0000}"/>
    <cellStyle name="요약 9 6 3 6" xfId="39332" xr:uid="{00000000-0005-0000-0000-00001C6F0000}"/>
    <cellStyle name="요약 9 6 4" xfId="14143" xr:uid="{00000000-0005-0000-0000-00001D6F0000}"/>
    <cellStyle name="요약 9 6 4 2" xfId="39337" xr:uid="{00000000-0005-0000-0000-00001E6F0000}"/>
    <cellStyle name="요약 9 6 5" xfId="14144" xr:uid="{00000000-0005-0000-0000-00001F6F0000}"/>
    <cellStyle name="요약 9 6 5 2" xfId="39338" xr:uid="{00000000-0005-0000-0000-0000206F0000}"/>
    <cellStyle name="요약 9 6 6" xfId="14145" xr:uid="{00000000-0005-0000-0000-0000216F0000}"/>
    <cellStyle name="요약 9 6 6 2" xfId="39339" xr:uid="{00000000-0005-0000-0000-0000226F0000}"/>
    <cellStyle name="요약 9 6 7" xfId="14146" xr:uid="{00000000-0005-0000-0000-0000236F0000}"/>
    <cellStyle name="요약 9 6 7 2" xfId="39340" xr:uid="{00000000-0005-0000-0000-0000246F0000}"/>
    <cellStyle name="요약 9 6 8" xfId="39326" xr:uid="{00000000-0005-0000-0000-0000256F0000}"/>
    <cellStyle name="요약 9 7" xfId="14147" xr:uid="{00000000-0005-0000-0000-0000266F0000}"/>
    <cellStyle name="요약 9 7 2" xfId="14148" xr:uid="{00000000-0005-0000-0000-0000276F0000}"/>
    <cellStyle name="요약 9 7 2 2" xfId="14149" xr:uid="{00000000-0005-0000-0000-0000286F0000}"/>
    <cellStyle name="요약 9 7 2 2 2" xfId="39343" xr:uid="{00000000-0005-0000-0000-0000296F0000}"/>
    <cellStyle name="요약 9 7 2 3" xfId="14150" xr:uid="{00000000-0005-0000-0000-00002A6F0000}"/>
    <cellStyle name="요약 9 7 2 3 2" xfId="39344" xr:uid="{00000000-0005-0000-0000-00002B6F0000}"/>
    <cellStyle name="요약 9 7 2 4" xfId="14151" xr:uid="{00000000-0005-0000-0000-00002C6F0000}"/>
    <cellStyle name="요약 9 7 2 4 2" xfId="39345" xr:uid="{00000000-0005-0000-0000-00002D6F0000}"/>
    <cellStyle name="요약 9 7 2 5" xfId="14152" xr:uid="{00000000-0005-0000-0000-00002E6F0000}"/>
    <cellStyle name="요약 9 7 2 5 2" xfId="39346" xr:uid="{00000000-0005-0000-0000-00002F6F0000}"/>
    <cellStyle name="요약 9 7 2 6" xfId="39342" xr:uid="{00000000-0005-0000-0000-0000306F0000}"/>
    <cellStyle name="요약 9 7 3" xfId="14153" xr:uid="{00000000-0005-0000-0000-0000316F0000}"/>
    <cellStyle name="요약 9 7 3 2" xfId="14154" xr:uid="{00000000-0005-0000-0000-0000326F0000}"/>
    <cellStyle name="요약 9 7 3 2 2" xfId="39348" xr:uid="{00000000-0005-0000-0000-0000336F0000}"/>
    <cellStyle name="요약 9 7 3 3" xfId="14155" xr:uid="{00000000-0005-0000-0000-0000346F0000}"/>
    <cellStyle name="요약 9 7 3 3 2" xfId="39349" xr:uid="{00000000-0005-0000-0000-0000356F0000}"/>
    <cellStyle name="요약 9 7 3 4" xfId="14156" xr:uid="{00000000-0005-0000-0000-0000366F0000}"/>
    <cellStyle name="요약 9 7 3 4 2" xfId="39350" xr:uid="{00000000-0005-0000-0000-0000376F0000}"/>
    <cellStyle name="요약 9 7 3 5" xfId="14157" xr:uid="{00000000-0005-0000-0000-0000386F0000}"/>
    <cellStyle name="요약 9 7 3 5 2" xfId="39351" xr:uid="{00000000-0005-0000-0000-0000396F0000}"/>
    <cellStyle name="요약 9 7 3 6" xfId="39347" xr:uid="{00000000-0005-0000-0000-00003A6F0000}"/>
    <cellStyle name="요약 9 7 4" xfId="14158" xr:uid="{00000000-0005-0000-0000-00003B6F0000}"/>
    <cellStyle name="요약 9 7 4 2" xfId="39352" xr:uid="{00000000-0005-0000-0000-00003C6F0000}"/>
    <cellStyle name="요약 9 7 5" xfId="14159" xr:uid="{00000000-0005-0000-0000-00003D6F0000}"/>
    <cellStyle name="요약 9 7 5 2" xfId="39353" xr:uid="{00000000-0005-0000-0000-00003E6F0000}"/>
    <cellStyle name="요약 9 7 6" xfId="14160" xr:uid="{00000000-0005-0000-0000-00003F6F0000}"/>
    <cellStyle name="요약 9 7 6 2" xfId="39354" xr:uid="{00000000-0005-0000-0000-0000406F0000}"/>
    <cellStyle name="요약 9 7 7" xfId="14161" xr:uid="{00000000-0005-0000-0000-0000416F0000}"/>
    <cellStyle name="요약 9 7 7 2" xfId="39355" xr:uid="{00000000-0005-0000-0000-0000426F0000}"/>
    <cellStyle name="요약 9 7 8" xfId="39341" xr:uid="{00000000-0005-0000-0000-0000436F0000}"/>
    <cellStyle name="요약 9 8" xfId="14162" xr:uid="{00000000-0005-0000-0000-0000446F0000}"/>
    <cellStyle name="요약 9 8 2" xfId="14163" xr:uid="{00000000-0005-0000-0000-0000456F0000}"/>
    <cellStyle name="요약 9 8 2 2" xfId="14164" xr:uid="{00000000-0005-0000-0000-0000466F0000}"/>
    <cellStyle name="요약 9 8 2 2 2" xfId="39358" xr:uid="{00000000-0005-0000-0000-0000476F0000}"/>
    <cellStyle name="요약 9 8 2 3" xfId="14165" xr:uid="{00000000-0005-0000-0000-0000486F0000}"/>
    <cellStyle name="요약 9 8 2 3 2" xfId="39359" xr:uid="{00000000-0005-0000-0000-0000496F0000}"/>
    <cellStyle name="요약 9 8 2 4" xfId="14166" xr:uid="{00000000-0005-0000-0000-00004A6F0000}"/>
    <cellStyle name="요약 9 8 2 4 2" xfId="39360" xr:uid="{00000000-0005-0000-0000-00004B6F0000}"/>
    <cellStyle name="요약 9 8 2 5" xfId="14167" xr:uid="{00000000-0005-0000-0000-00004C6F0000}"/>
    <cellStyle name="요약 9 8 2 5 2" xfId="39361" xr:uid="{00000000-0005-0000-0000-00004D6F0000}"/>
    <cellStyle name="요약 9 8 2 6" xfId="39357" xr:uid="{00000000-0005-0000-0000-00004E6F0000}"/>
    <cellStyle name="요약 9 8 3" xfId="14168" xr:uid="{00000000-0005-0000-0000-00004F6F0000}"/>
    <cellStyle name="요약 9 8 3 2" xfId="14169" xr:uid="{00000000-0005-0000-0000-0000506F0000}"/>
    <cellStyle name="요약 9 8 3 2 2" xfId="39363" xr:uid="{00000000-0005-0000-0000-0000516F0000}"/>
    <cellStyle name="요약 9 8 3 3" xfId="14170" xr:uid="{00000000-0005-0000-0000-0000526F0000}"/>
    <cellStyle name="요약 9 8 3 3 2" xfId="39364" xr:uid="{00000000-0005-0000-0000-0000536F0000}"/>
    <cellStyle name="요약 9 8 3 4" xfId="14171" xr:uid="{00000000-0005-0000-0000-0000546F0000}"/>
    <cellStyle name="요약 9 8 3 4 2" xfId="39365" xr:uid="{00000000-0005-0000-0000-0000556F0000}"/>
    <cellStyle name="요약 9 8 3 5" xfId="14172" xr:uid="{00000000-0005-0000-0000-0000566F0000}"/>
    <cellStyle name="요약 9 8 3 5 2" xfId="39366" xr:uid="{00000000-0005-0000-0000-0000576F0000}"/>
    <cellStyle name="요약 9 8 3 6" xfId="39362" xr:uid="{00000000-0005-0000-0000-0000586F0000}"/>
    <cellStyle name="요약 9 8 4" xfId="14173" xr:uid="{00000000-0005-0000-0000-0000596F0000}"/>
    <cellStyle name="요약 9 8 4 2" xfId="39367" xr:uid="{00000000-0005-0000-0000-00005A6F0000}"/>
    <cellStyle name="요약 9 8 5" xfId="14174" xr:uid="{00000000-0005-0000-0000-00005B6F0000}"/>
    <cellStyle name="요약 9 8 5 2" xfId="39368" xr:uid="{00000000-0005-0000-0000-00005C6F0000}"/>
    <cellStyle name="요약 9 8 6" xfId="14175" xr:uid="{00000000-0005-0000-0000-00005D6F0000}"/>
    <cellStyle name="요약 9 8 6 2" xfId="39369" xr:uid="{00000000-0005-0000-0000-00005E6F0000}"/>
    <cellStyle name="요약 9 8 7" xfId="14176" xr:uid="{00000000-0005-0000-0000-00005F6F0000}"/>
    <cellStyle name="요약 9 8 7 2" xfId="39370" xr:uid="{00000000-0005-0000-0000-0000606F0000}"/>
    <cellStyle name="요약 9 8 8" xfId="39356" xr:uid="{00000000-0005-0000-0000-0000616F0000}"/>
    <cellStyle name="요약 9 9" xfId="14177" xr:uid="{00000000-0005-0000-0000-0000626F0000}"/>
    <cellStyle name="요약 9 9 2" xfId="14178" xr:uid="{00000000-0005-0000-0000-0000636F0000}"/>
    <cellStyle name="요약 9 9 2 2" xfId="14179" xr:uid="{00000000-0005-0000-0000-0000646F0000}"/>
    <cellStyle name="요약 9 9 2 2 2" xfId="39373" xr:uid="{00000000-0005-0000-0000-0000656F0000}"/>
    <cellStyle name="요약 9 9 2 3" xfId="14180" xr:uid="{00000000-0005-0000-0000-0000666F0000}"/>
    <cellStyle name="요약 9 9 2 3 2" xfId="39374" xr:uid="{00000000-0005-0000-0000-0000676F0000}"/>
    <cellStyle name="요약 9 9 2 4" xfId="14181" xr:uid="{00000000-0005-0000-0000-0000686F0000}"/>
    <cellStyle name="요약 9 9 2 4 2" xfId="39375" xr:uid="{00000000-0005-0000-0000-0000696F0000}"/>
    <cellStyle name="요약 9 9 2 5" xfId="14182" xr:uid="{00000000-0005-0000-0000-00006A6F0000}"/>
    <cellStyle name="요약 9 9 2 5 2" xfId="39376" xr:uid="{00000000-0005-0000-0000-00006B6F0000}"/>
    <cellStyle name="요약 9 9 2 6" xfId="39372" xr:uid="{00000000-0005-0000-0000-00006C6F0000}"/>
    <cellStyle name="요약 9 9 3" xfId="14183" xr:uid="{00000000-0005-0000-0000-00006D6F0000}"/>
    <cellStyle name="요약 9 9 3 2" xfId="14184" xr:uid="{00000000-0005-0000-0000-00006E6F0000}"/>
    <cellStyle name="요약 9 9 3 2 2" xfId="39378" xr:uid="{00000000-0005-0000-0000-00006F6F0000}"/>
    <cellStyle name="요약 9 9 3 3" xfId="14185" xr:uid="{00000000-0005-0000-0000-0000706F0000}"/>
    <cellStyle name="요약 9 9 3 3 2" xfId="39379" xr:uid="{00000000-0005-0000-0000-0000716F0000}"/>
    <cellStyle name="요약 9 9 3 4" xfId="14186" xr:uid="{00000000-0005-0000-0000-0000726F0000}"/>
    <cellStyle name="요약 9 9 3 4 2" xfId="39380" xr:uid="{00000000-0005-0000-0000-0000736F0000}"/>
    <cellStyle name="요약 9 9 3 5" xfId="14187" xr:uid="{00000000-0005-0000-0000-0000746F0000}"/>
    <cellStyle name="요약 9 9 3 5 2" xfId="39381" xr:uid="{00000000-0005-0000-0000-0000756F0000}"/>
    <cellStyle name="요약 9 9 3 6" xfId="39377" xr:uid="{00000000-0005-0000-0000-0000766F0000}"/>
    <cellStyle name="요약 9 9 4" xfId="14188" xr:uid="{00000000-0005-0000-0000-0000776F0000}"/>
    <cellStyle name="요약 9 9 4 2" xfId="39382" xr:uid="{00000000-0005-0000-0000-0000786F0000}"/>
    <cellStyle name="요약 9 9 5" xfId="14189" xr:uid="{00000000-0005-0000-0000-0000796F0000}"/>
    <cellStyle name="요약 9 9 5 2" xfId="39383" xr:uid="{00000000-0005-0000-0000-00007A6F0000}"/>
    <cellStyle name="요약 9 9 6" xfId="14190" xr:uid="{00000000-0005-0000-0000-00007B6F0000}"/>
    <cellStyle name="요약 9 9 6 2" xfId="39384" xr:uid="{00000000-0005-0000-0000-00007C6F0000}"/>
    <cellStyle name="요약 9 9 7" xfId="14191" xr:uid="{00000000-0005-0000-0000-00007D6F0000}"/>
    <cellStyle name="요약 9 9 7 2" xfId="39385" xr:uid="{00000000-0005-0000-0000-00007E6F0000}"/>
    <cellStyle name="요약 9 9 8" xfId="39371" xr:uid="{00000000-0005-0000-0000-00007F6F0000}"/>
    <cellStyle name="입력 1" xfId="50607" xr:uid="{00000000-0005-0000-0000-0000806F0000}"/>
    <cellStyle name="입력 10" xfId="14192" xr:uid="{00000000-0005-0000-0000-0000816F0000}"/>
    <cellStyle name="입력 10 10" xfId="14193" xr:uid="{00000000-0005-0000-0000-0000826F0000}"/>
    <cellStyle name="입력 10 10 2" xfId="14194" xr:uid="{00000000-0005-0000-0000-0000836F0000}"/>
    <cellStyle name="입력 10 10 2 2" xfId="14195" xr:uid="{00000000-0005-0000-0000-0000846F0000}"/>
    <cellStyle name="입력 10 10 2 2 2" xfId="39389" xr:uid="{00000000-0005-0000-0000-0000856F0000}"/>
    <cellStyle name="입력 10 10 2 3" xfId="14196" xr:uid="{00000000-0005-0000-0000-0000866F0000}"/>
    <cellStyle name="입력 10 10 2 3 2" xfId="39390" xr:uid="{00000000-0005-0000-0000-0000876F0000}"/>
    <cellStyle name="입력 10 10 2 4" xfId="14197" xr:uid="{00000000-0005-0000-0000-0000886F0000}"/>
    <cellStyle name="입력 10 10 2 4 2" xfId="39391" xr:uid="{00000000-0005-0000-0000-0000896F0000}"/>
    <cellStyle name="입력 10 10 2 5" xfId="14198" xr:uid="{00000000-0005-0000-0000-00008A6F0000}"/>
    <cellStyle name="입력 10 10 2 5 2" xfId="39392" xr:uid="{00000000-0005-0000-0000-00008B6F0000}"/>
    <cellStyle name="입력 10 10 2 6" xfId="39388" xr:uid="{00000000-0005-0000-0000-00008C6F0000}"/>
    <cellStyle name="입력 10 10 3" xfId="14199" xr:uid="{00000000-0005-0000-0000-00008D6F0000}"/>
    <cellStyle name="입력 10 10 3 2" xfId="39393" xr:uid="{00000000-0005-0000-0000-00008E6F0000}"/>
    <cellStyle name="입력 10 10 4" xfId="14200" xr:uid="{00000000-0005-0000-0000-00008F6F0000}"/>
    <cellStyle name="입력 10 10 4 2" xfId="39394" xr:uid="{00000000-0005-0000-0000-0000906F0000}"/>
    <cellStyle name="입력 10 10 5" xfId="14201" xr:uid="{00000000-0005-0000-0000-0000916F0000}"/>
    <cellStyle name="입력 10 10 5 2" xfId="39395" xr:uid="{00000000-0005-0000-0000-0000926F0000}"/>
    <cellStyle name="입력 10 10 6" xfId="14202" xr:uid="{00000000-0005-0000-0000-0000936F0000}"/>
    <cellStyle name="입력 10 10 6 2" xfId="39396" xr:uid="{00000000-0005-0000-0000-0000946F0000}"/>
    <cellStyle name="입력 10 10 7" xfId="39387" xr:uid="{00000000-0005-0000-0000-0000956F0000}"/>
    <cellStyle name="입력 10 11" xfId="14203" xr:uid="{00000000-0005-0000-0000-0000966F0000}"/>
    <cellStyle name="입력 10 11 2" xfId="14204" xr:uid="{00000000-0005-0000-0000-0000976F0000}"/>
    <cellStyle name="입력 10 11 2 2" xfId="39398" xr:uid="{00000000-0005-0000-0000-0000986F0000}"/>
    <cellStyle name="입력 10 11 3" xfId="14205" xr:uid="{00000000-0005-0000-0000-0000996F0000}"/>
    <cellStyle name="입력 10 11 3 2" xfId="39399" xr:uid="{00000000-0005-0000-0000-00009A6F0000}"/>
    <cellStyle name="입력 10 11 4" xfId="14206" xr:uid="{00000000-0005-0000-0000-00009B6F0000}"/>
    <cellStyle name="입력 10 11 4 2" xfId="39400" xr:uid="{00000000-0005-0000-0000-00009C6F0000}"/>
    <cellStyle name="입력 10 11 5" xfId="14207" xr:uid="{00000000-0005-0000-0000-00009D6F0000}"/>
    <cellStyle name="입력 10 11 5 2" xfId="39401" xr:uid="{00000000-0005-0000-0000-00009E6F0000}"/>
    <cellStyle name="입력 10 11 6" xfId="39397" xr:uid="{00000000-0005-0000-0000-00009F6F0000}"/>
    <cellStyle name="입력 10 12" xfId="14208" xr:uid="{00000000-0005-0000-0000-0000A06F0000}"/>
    <cellStyle name="입력 10 12 2" xfId="14209" xr:uid="{00000000-0005-0000-0000-0000A16F0000}"/>
    <cellStyle name="입력 10 12 2 2" xfId="39403" xr:uid="{00000000-0005-0000-0000-0000A26F0000}"/>
    <cellStyle name="입력 10 12 3" xfId="39402" xr:uid="{00000000-0005-0000-0000-0000A36F0000}"/>
    <cellStyle name="입력 10 13" xfId="14210" xr:uid="{00000000-0005-0000-0000-0000A46F0000}"/>
    <cellStyle name="입력 10 13 2" xfId="39404" xr:uid="{00000000-0005-0000-0000-0000A56F0000}"/>
    <cellStyle name="입력 10 14" xfId="14211" xr:uid="{00000000-0005-0000-0000-0000A66F0000}"/>
    <cellStyle name="입력 10 14 2" xfId="39405" xr:uid="{00000000-0005-0000-0000-0000A76F0000}"/>
    <cellStyle name="입력 10 15" xfId="14212" xr:uid="{00000000-0005-0000-0000-0000A86F0000}"/>
    <cellStyle name="입력 10 15 2" xfId="39406" xr:uid="{00000000-0005-0000-0000-0000A96F0000}"/>
    <cellStyle name="입력 10 16" xfId="14213" xr:uid="{00000000-0005-0000-0000-0000AA6F0000}"/>
    <cellStyle name="입력 10 16 2" xfId="39407" xr:uid="{00000000-0005-0000-0000-0000AB6F0000}"/>
    <cellStyle name="입력 10 17" xfId="14214" xr:uid="{00000000-0005-0000-0000-0000AC6F0000}"/>
    <cellStyle name="입력 10 17 2" xfId="39408" xr:uid="{00000000-0005-0000-0000-0000AD6F0000}"/>
    <cellStyle name="입력 10 18" xfId="39386" xr:uid="{00000000-0005-0000-0000-0000AE6F0000}"/>
    <cellStyle name="입력 10 2" xfId="14215" xr:uid="{00000000-0005-0000-0000-0000AF6F0000}"/>
    <cellStyle name="입력 10 2 2" xfId="14216" xr:uid="{00000000-0005-0000-0000-0000B06F0000}"/>
    <cellStyle name="입력 10 2 2 2" xfId="14217" xr:uid="{00000000-0005-0000-0000-0000B16F0000}"/>
    <cellStyle name="입력 10 2 2 2 2" xfId="14218" xr:uid="{00000000-0005-0000-0000-0000B26F0000}"/>
    <cellStyle name="입력 10 2 2 2 2 2" xfId="39412" xr:uid="{00000000-0005-0000-0000-0000B36F0000}"/>
    <cellStyle name="입력 10 2 2 2 3" xfId="14219" xr:uid="{00000000-0005-0000-0000-0000B46F0000}"/>
    <cellStyle name="입력 10 2 2 2 3 2" xfId="39413" xr:uid="{00000000-0005-0000-0000-0000B56F0000}"/>
    <cellStyle name="입력 10 2 2 2 4" xfId="14220" xr:uid="{00000000-0005-0000-0000-0000B66F0000}"/>
    <cellStyle name="입력 10 2 2 2 4 2" xfId="39414" xr:uid="{00000000-0005-0000-0000-0000B76F0000}"/>
    <cellStyle name="입력 10 2 2 2 5" xfId="14221" xr:uid="{00000000-0005-0000-0000-0000B86F0000}"/>
    <cellStyle name="입력 10 2 2 2 5 2" xfId="39415" xr:uid="{00000000-0005-0000-0000-0000B96F0000}"/>
    <cellStyle name="입력 10 2 2 2 6" xfId="39411" xr:uid="{00000000-0005-0000-0000-0000BA6F0000}"/>
    <cellStyle name="입력 10 2 2 3" xfId="14222" xr:uid="{00000000-0005-0000-0000-0000BB6F0000}"/>
    <cellStyle name="입력 10 2 2 3 2" xfId="39416" xr:uid="{00000000-0005-0000-0000-0000BC6F0000}"/>
    <cellStyle name="입력 10 2 2 4" xfId="14223" xr:uid="{00000000-0005-0000-0000-0000BD6F0000}"/>
    <cellStyle name="입력 10 2 2 4 2" xfId="39417" xr:uid="{00000000-0005-0000-0000-0000BE6F0000}"/>
    <cellStyle name="입력 10 2 2 5" xfId="14224" xr:uid="{00000000-0005-0000-0000-0000BF6F0000}"/>
    <cellStyle name="입력 10 2 2 5 2" xfId="39418" xr:uid="{00000000-0005-0000-0000-0000C06F0000}"/>
    <cellStyle name="입력 10 2 2 6" xfId="14225" xr:uid="{00000000-0005-0000-0000-0000C16F0000}"/>
    <cellStyle name="입력 10 2 2 6 2" xfId="39419" xr:uid="{00000000-0005-0000-0000-0000C26F0000}"/>
    <cellStyle name="입력 10 2 2 7" xfId="39410" xr:uid="{00000000-0005-0000-0000-0000C36F0000}"/>
    <cellStyle name="입력 10 2 3" xfId="14226" xr:uid="{00000000-0005-0000-0000-0000C46F0000}"/>
    <cellStyle name="입력 10 2 3 2" xfId="14227" xr:uid="{00000000-0005-0000-0000-0000C56F0000}"/>
    <cellStyle name="입력 10 2 3 2 2" xfId="39421" xr:uid="{00000000-0005-0000-0000-0000C66F0000}"/>
    <cellStyle name="입력 10 2 3 3" xfId="14228" xr:uid="{00000000-0005-0000-0000-0000C76F0000}"/>
    <cellStyle name="입력 10 2 3 3 2" xfId="39422" xr:uid="{00000000-0005-0000-0000-0000C86F0000}"/>
    <cellStyle name="입력 10 2 3 4" xfId="14229" xr:uid="{00000000-0005-0000-0000-0000C96F0000}"/>
    <cellStyle name="입력 10 2 3 4 2" xfId="39423" xr:uid="{00000000-0005-0000-0000-0000CA6F0000}"/>
    <cellStyle name="입력 10 2 3 5" xfId="14230" xr:uid="{00000000-0005-0000-0000-0000CB6F0000}"/>
    <cellStyle name="입력 10 2 3 5 2" xfId="39424" xr:uid="{00000000-0005-0000-0000-0000CC6F0000}"/>
    <cellStyle name="입력 10 2 3 6" xfId="39420" xr:uid="{00000000-0005-0000-0000-0000CD6F0000}"/>
    <cellStyle name="입력 10 2 4" xfId="14231" xr:uid="{00000000-0005-0000-0000-0000CE6F0000}"/>
    <cellStyle name="입력 10 2 4 2" xfId="14232" xr:uid="{00000000-0005-0000-0000-0000CF6F0000}"/>
    <cellStyle name="입력 10 2 4 2 2" xfId="39426" xr:uid="{00000000-0005-0000-0000-0000D06F0000}"/>
    <cellStyle name="입력 10 2 4 3" xfId="39425" xr:uid="{00000000-0005-0000-0000-0000D16F0000}"/>
    <cellStyle name="입력 10 2 5" xfId="14233" xr:uid="{00000000-0005-0000-0000-0000D26F0000}"/>
    <cellStyle name="입력 10 2 5 2" xfId="14234" xr:uid="{00000000-0005-0000-0000-0000D36F0000}"/>
    <cellStyle name="입력 10 2 5 2 2" xfId="39428" xr:uid="{00000000-0005-0000-0000-0000D46F0000}"/>
    <cellStyle name="입력 10 2 5 3" xfId="39427" xr:uid="{00000000-0005-0000-0000-0000D56F0000}"/>
    <cellStyle name="입력 10 2 6" xfId="14235" xr:uid="{00000000-0005-0000-0000-0000D66F0000}"/>
    <cellStyle name="입력 10 2 6 2" xfId="14236" xr:uid="{00000000-0005-0000-0000-0000D76F0000}"/>
    <cellStyle name="입력 10 2 6 2 2" xfId="39430" xr:uid="{00000000-0005-0000-0000-0000D86F0000}"/>
    <cellStyle name="입력 10 2 6 3" xfId="39429" xr:uid="{00000000-0005-0000-0000-0000D96F0000}"/>
    <cellStyle name="입력 10 2 7" xfId="14237" xr:uid="{00000000-0005-0000-0000-0000DA6F0000}"/>
    <cellStyle name="입력 10 2 7 2" xfId="39431" xr:uid="{00000000-0005-0000-0000-0000DB6F0000}"/>
    <cellStyle name="입력 10 2 8" xfId="39409" xr:uid="{00000000-0005-0000-0000-0000DC6F0000}"/>
    <cellStyle name="입력 10 3" xfId="14238" xr:uid="{00000000-0005-0000-0000-0000DD6F0000}"/>
    <cellStyle name="입력 10 3 2" xfId="14239" xr:uid="{00000000-0005-0000-0000-0000DE6F0000}"/>
    <cellStyle name="입력 10 3 2 2" xfId="14240" xr:uid="{00000000-0005-0000-0000-0000DF6F0000}"/>
    <cellStyle name="입력 10 3 2 2 2" xfId="14241" xr:uid="{00000000-0005-0000-0000-0000E06F0000}"/>
    <cellStyle name="입력 10 3 2 2 2 2" xfId="39435" xr:uid="{00000000-0005-0000-0000-0000E16F0000}"/>
    <cellStyle name="입력 10 3 2 2 3" xfId="14242" xr:uid="{00000000-0005-0000-0000-0000E26F0000}"/>
    <cellStyle name="입력 10 3 2 2 3 2" xfId="39436" xr:uid="{00000000-0005-0000-0000-0000E36F0000}"/>
    <cellStyle name="입력 10 3 2 2 4" xfId="14243" xr:uid="{00000000-0005-0000-0000-0000E46F0000}"/>
    <cellStyle name="입력 10 3 2 2 4 2" xfId="39437" xr:uid="{00000000-0005-0000-0000-0000E56F0000}"/>
    <cellStyle name="입력 10 3 2 2 5" xfId="14244" xr:uid="{00000000-0005-0000-0000-0000E66F0000}"/>
    <cellStyle name="입력 10 3 2 2 5 2" xfId="39438" xr:uid="{00000000-0005-0000-0000-0000E76F0000}"/>
    <cellStyle name="입력 10 3 2 2 6" xfId="39434" xr:uid="{00000000-0005-0000-0000-0000E86F0000}"/>
    <cellStyle name="입력 10 3 2 3" xfId="14245" xr:uid="{00000000-0005-0000-0000-0000E96F0000}"/>
    <cellStyle name="입력 10 3 2 3 2" xfId="39439" xr:uid="{00000000-0005-0000-0000-0000EA6F0000}"/>
    <cellStyle name="입력 10 3 2 4" xfId="14246" xr:uid="{00000000-0005-0000-0000-0000EB6F0000}"/>
    <cellStyle name="입력 10 3 2 4 2" xfId="39440" xr:uid="{00000000-0005-0000-0000-0000EC6F0000}"/>
    <cellStyle name="입력 10 3 2 5" xfId="14247" xr:uid="{00000000-0005-0000-0000-0000ED6F0000}"/>
    <cellStyle name="입력 10 3 2 5 2" xfId="39441" xr:uid="{00000000-0005-0000-0000-0000EE6F0000}"/>
    <cellStyle name="입력 10 3 2 6" xfId="14248" xr:uid="{00000000-0005-0000-0000-0000EF6F0000}"/>
    <cellStyle name="입력 10 3 2 6 2" xfId="39442" xr:uid="{00000000-0005-0000-0000-0000F06F0000}"/>
    <cellStyle name="입력 10 3 2 7" xfId="39433" xr:uid="{00000000-0005-0000-0000-0000F16F0000}"/>
    <cellStyle name="입력 10 3 3" xfId="14249" xr:uid="{00000000-0005-0000-0000-0000F26F0000}"/>
    <cellStyle name="입력 10 3 3 2" xfId="14250" xr:uid="{00000000-0005-0000-0000-0000F36F0000}"/>
    <cellStyle name="입력 10 3 3 2 2" xfId="39444" xr:uid="{00000000-0005-0000-0000-0000F46F0000}"/>
    <cellStyle name="입력 10 3 3 3" xfId="14251" xr:uid="{00000000-0005-0000-0000-0000F56F0000}"/>
    <cellStyle name="입력 10 3 3 3 2" xfId="39445" xr:uid="{00000000-0005-0000-0000-0000F66F0000}"/>
    <cellStyle name="입력 10 3 3 4" xfId="14252" xr:uid="{00000000-0005-0000-0000-0000F76F0000}"/>
    <cellStyle name="입력 10 3 3 4 2" xfId="39446" xr:uid="{00000000-0005-0000-0000-0000F86F0000}"/>
    <cellStyle name="입력 10 3 3 5" xfId="14253" xr:uid="{00000000-0005-0000-0000-0000F96F0000}"/>
    <cellStyle name="입력 10 3 3 5 2" xfId="39447" xr:uid="{00000000-0005-0000-0000-0000FA6F0000}"/>
    <cellStyle name="입력 10 3 3 6" xfId="39443" xr:uid="{00000000-0005-0000-0000-0000FB6F0000}"/>
    <cellStyle name="입력 10 3 4" xfId="14254" xr:uid="{00000000-0005-0000-0000-0000FC6F0000}"/>
    <cellStyle name="입력 10 3 4 2" xfId="14255" xr:uid="{00000000-0005-0000-0000-0000FD6F0000}"/>
    <cellStyle name="입력 10 3 4 2 2" xfId="39449" xr:uid="{00000000-0005-0000-0000-0000FE6F0000}"/>
    <cellStyle name="입력 10 3 4 3" xfId="39448" xr:uid="{00000000-0005-0000-0000-0000FF6F0000}"/>
    <cellStyle name="입력 10 3 5" xfId="14256" xr:uid="{00000000-0005-0000-0000-000000700000}"/>
    <cellStyle name="입력 10 3 5 2" xfId="14257" xr:uid="{00000000-0005-0000-0000-000001700000}"/>
    <cellStyle name="입력 10 3 5 2 2" xfId="39451" xr:uid="{00000000-0005-0000-0000-000002700000}"/>
    <cellStyle name="입력 10 3 5 3" xfId="39450" xr:uid="{00000000-0005-0000-0000-000003700000}"/>
    <cellStyle name="입력 10 3 6" xfId="14258" xr:uid="{00000000-0005-0000-0000-000004700000}"/>
    <cellStyle name="입력 10 3 6 2" xfId="14259" xr:uid="{00000000-0005-0000-0000-000005700000}"/>
    <cellStyle name="입력 10 3 6 2 2" xfId="39453" xr:uid="{00000000-0005-0000-0000-000006700000}"/>
    <cellStyle name="입력 10 3 6 3" xfId="39452" xr:uid="{00000000-0005-0000-0000-000007700000}"/>
    <cellStyle name="입력 10 3 7" xfId="14260" xr:uid="{00000000-0005-0000-0000-000008700000}"/>
    <cellStyle name="입력 10 3 7 2" xfId="39454" xr:uid="{00000000-0005-0000-0000-000009700000}"/>
    <cellStyle name="입력 10 3 8" xfId="39432" xr:uid="{00000000-0005-0000-0000-00000A700000}"/>
    <cellStyle name="입력 10 4" xfId="14261" xr:uid="{00000000-0005-0000-0000-00000B700000}"/>
    <cellStyle name="입력 10 4 2" xfId="14262" xr:uid="{00000000-0005-0000-0000-00000C700000}"/>
    <cellStyle name="입력 10 4 2 2" xfId="14263" xr:uid="{00000000-0005-0000-0000-00000D700000}"/>
    <cellStyle name="입력 10 4 2 2 2" xfId="39457" xr:uid="{00000000-0005-0000-0000-00000E700000}"/>
    <cellStyle name="입력 10 4 2 3" xfId="14264" xr:uid="{00000000-0005-0000-0000-00000F700000}"/>
    <cellStyle name="입력 10 4 2 3 2" xfId="39458" xr:uid="{00000000-0005-0000-0000-000010700000}"/>
    <cellStyle name="입력 10 4 2 4" xfId="14265" xr:uid="{00000000-0005-0000-0000-000011700000}"/>
    <cellStyle name="입력 10 4 2 4 2" xfId="39459" xr:uid="{00000000-0005-0000-0000-000012700000}"/>
    <cellStyle name="입력 10 4 2 5" xfId="14266" xr:uid="{00000000-0005-0000-0000-000013700000}"/>
    <cellStyle name="입력 10 4 2 5 2" xfId="39460" xr:uid="{00000000-0005-0000-0000-000014700000}"/>
    <cellStyle name="입력 10 4 2 6" xfId="39456" xr:uid="{00000000-0005-0000-0000-000015700000}"/>
    <cellStyle name="입력 10 4 3" xfId="14267" xr:uid="{00000000-0005-0000-0000-000016700000}"/>
    <cellStyle name="입력 10 4 3 2" xfId="39461" xr:uid="{00000000-0005-0000-0000-000017700000}"/>
    <cellStyle name="입력 10 4 4" xfId="14268" xr:uid="{00000000-0005-0000-0000-000018700000}"/>
    <cellStyle name="입력 10 4 4 2" xfId="39462" xr:uid="{00000000-0005-0000-0000-000019700000}"/>
    <cellStyle name="입력 10 4 5" xfId="14269" xr:uid="{00000000-0005-0000-0000-00001A700000}"/>
    <cellStyle name="입력 10 4 5 2" xfId="39463" xr:uid="{00000000-0005-0000-0000-00001B700000}"/>
    <cellStyle name="입력 10 4 6" xfId="14270" xr:uid="{00000000-0005-0000-0000-00001C700000}"/>
    <cellStyle name="입력 10 4 6 2" xfId="39464" xr:uid="{00000000-0005-0000-0000-00001D700000}"/>
    <cellStyle name="입력 10 4 7" xfId="39455" xr:uid="{00000000-0005-0000-0000-00001E700000}"/>
    <cellStyle name="입력 10 5" xfId="14271" xr:uid="{00000000-0005-0000-0000-00001F700000}"/>
    <cellStyle name="입력 10 5 2" xfId="14272" xr:uid="{00000000-0005-0000-0000-000020700000}"/>
    <cellStyle name="입력 10 5 2 2" xfId="14273" xr:uid="{00000000-0005-0000-0000-000021700000}"/>
    <cellStyle name="입력 10 5 2 2 2" xfId="39467" xr:uid="{00000000-0005-0000-0000-000022700000}"/>
    <cellStyle name="입력 10 5 2 3" xfId="14274" xr:uid="{00000000-0005-0000-0000-000023700000}"/>
    <cellStyle name="입력 10 5 2 3 2" xfId="39468" xr:uid="{00000000-0005-0000-0000-000024700000}"/>
    <cellStyle name="입력 10 5 2 4" xfId="14275" xr:uid="{00000000-0005-0000-0000-000025700000}"/>
    <cellStyle name="입력 10 5 2 4 2" xfId="39469" xr:uid="{00000000-0005-0000-0000-000026700000}"/>
    <cellStyle name="입력 10 5 2 5" xfId="14276" xr:uid="{00000000-0005-0000-0000-000027700000}"/>
    <cellStyle name="입력 10 5 2 5 2" xfId="39470" xr:uid="{00000000-0005-0000-0000-000028700000}"/>
    <cellStyle name="입력 10 5 2 6" xfId="39466" xr:uid="{00000000-0005-0000-0000-000029700000}"/>
    <cellStyle name="입력 10 5 3" xfId="14277" xr:uid="{00000000-0005-0000-0000-00002A700000}"/>
    <cellStyle name="입력 10 5 3 2" xfId="39471" xr:uid="{00000000-0005-0000-0000-00002B700000}"/>
    <cellStyle name="입력 10 5 4" xfId="14278" xr:uid="{00000000-0005-0000-0000-00002C700000}"/>
    <cellStyle name="입력 10 5 4 2" xfId="39472" xr:uid="{00000000-0005-0000-0000-00002D700000}"/>
    <cellStyle name="입력 10 5 5" xfId="14279" xr:uid="{00000000-0005-0000-0000-00002E700000}"/>
    <cellStyle name="입력 10 5 5 2" xfId="39473" xr:uid="{00000000-0005-0000-0000-00002F700000}"/>
    <cellStyle name="입력 10 5 6" xfId="14280" xr:uid="{00000000-0005-0000-0000-000030700000}"/>
    <cellStyle name="입력 10 5 6 2" xfId="39474" xr:uid="{00000000-0005-0000-0000-000031700000}"/>
    <cellStyle name="입력 10 5 7" xfId="39465" xr:uid="{00000000-0005-0000-0000-000032700000}"/>
    <cellStyle name="입력 10 6" xfId="14281" xr:uid="{00000000-0005-0000-0000-000033700000}"/>
    <cellStyle name="입력 10 6 2" xfId="14282" xr:uid="{00000000-0005-0000-0000-000034700000}"/>
    <cellStyle name="입력 10 6 2 2" xfId="14283" xr:uid="{00000000-0005-0000-0000-000035700000}"/>
    <cellStyle name="입력 10 6 2 2 2" xfId="39477" xr:uid="{00000000-0005-0000-0000-000036700000}"/>
    <cellStyle name="입력 10 6 2 3" xfId="14284" xr:uid="{00000000-0005-0000-0000-000037700000}"/>
    <cellStyle name="입력 10 6 2 3 2" xfId="39478" xr:uid="{00000000-0005-0000-0000-000038700000}"/>
    <cellStyle name="입력 10 6 2 4" xfId="14285" xr:uid="{00000000-0005-0000-0000-000039700000}"/>
    <cellStyle name="입력 10 6 2 4 2" xfId="39479" xr:uid="{00000000-0005-0000-0000-00003A700000}"/>
    <cellStyle name="입력 10 6 2 5" xfId="14286" xr:uid="{00000000-0005-0000-0000-00003B700000}"/>
    <cellStyle name="입력 10 6 2 5 2" xfId="39480" xr:uid="{00000000-0005-0000-0000-00003C700000}"/>
    <cellStyle name="입력 10 6 2 6" xfId="39476" xr:uid="{00000000-0005-0000-0000-00003D700000}"/>
    <cellStyle name="입력 10 6 3" xfId="14287" xr:uid="{00000000-0005-0000-0000-00003E700000}"/>
    <cellStyle name="입력 10 6 3 2" xfId="39481" xr:uid="{00000000-0005-0000-0000-00003F700000}"/>
    <cellStyle name="입력 10 6 4" xfId="14288" xr:uid="{00000000-0005-0000-0000-000040700000}"/>
    <cellStyle name="입력 10 6 4 2" xfId="39482" xr:uid="{00000000-0005-0000-0000-000041700000}"/>
    <cellStyle name="입력 10 6 5" xfId="14289" xr:uid="{00000000-0005-0000-0000-000042700000}"/>
    <cellStyle name="입력 10 6 5 2" xfId="39483" xr:uid="{00000000-0005-0000-0000-000043700000}"/>
    <cellStyle name="입력 10 6 6" xfId="14290" xr:uid="{00000000-0005-0000-0000-000044700000}"/>
    <cellStyle name="입력 10 6 6 2" xfId="39484" xr:uid="{00000000-0005-0000-0000-000045700000}"/>
    <cellStyle name="입력 10 6 7" xfId="39475" xr:uid="{00000000-0005-0000-0000-000046700000}"/>
    <cellStyle name="입력 10 7" xfId="14291" xr:uid="{00000000-0005-0000-0000-000047700000}"/>
    <cellStyle name="입력 10 7 2" xfId="14292" xr:uid="{00000000-0005-0000-0000-000048700000}"/>
    <cellStyle name="입력 10 7 2 2" xfId="14293" xr:uid="{00000000-0005-0000-0000-000049700000}"/>
    <cellStyle name="입력 10 7 2 2 2" xfId="39487" xr:uid="{00000000-0005-0000-0000-00004A700000}"/>
    <cellStyle name="입력 10 7 2 3" xfId="14294" xr:uid="{00000000-0005-0000-0000-00004B700000}"/>
    <cellStyle name="입력 10 7 2 3 2" xfId="39488" xr:uid="{00000000-0005-0000-0000-00004C700000}"/>
    <cellStyle name="입력 10 7 2 4" xfId="14295" xr:uid="{00000000-0005-0000-0000-00004D700000}"/>
    <cellStyle name="입력 10 7 2 4 2" xfId="39489" xr:uid="{00000000-0005-0000-0000-00004E700000}"/>
    <cellStyle name="입력 10 7 2 5" xfId="14296" xr:uid="{00000000-0005-0000-0000-00004F700000}"/>
    <cellStyle name="입력 10 7 2 5 2" xfId="39490" xr:uid="{00000000-0005-0000-0000-000050700000}"/>
    <cellStyle name="입력 10 7 2 6" xfId="39486" xr:uid="{00000000-0005-0000-0000-000051700000}"/>
    <cellStyle name="입력 10 7 3" xfId="14297" xr:uid="{00000000-0005-0000-0000-000052700000}"/>
    <cellStyle name="입력 10 7 3 2" xfId="39491" xr:uid="{00000000-0005-0000-0000-000053700000}"/>
    <cellStyle name="입력 10 7 4" xfId="14298" xr:uid="{00000000-0005-0000-0000-000054700000}"/>
    <cellStyle name="입력 10 7 4 2" xfId="39492" xr:uid="{00000000-0005-0000-0000-000055700000}"/>
    <cellStyle name="입력 10 7 5" xfId="14299" xr:uid="{00000000-0005-0000-0000-000056700000}"/>
    <cellStyle name="입력 10 7 5 2" xfId="39493" xr:uid="{00000000-0005-0000-0000-000057700000}"/>
    <cellStyle name="입력 10 7 6" xfId="14300" xr:uid="{00000000-0005-0000-0000-000058700000}"/>
    <cellStyle name="입력 10 7 6 2" xfId="39494" xr:uid="{00000000-0005-0000-0000-000059700000}"/>
    <cellStyle name="입력 10 7 7" xfId="39485" xr:uid="{00000000-0005-0000-0000-00005A700000}"/>
    <cellStyle name="입력 10 8" xfId="14301" xr:uid="{00000000-0005-0000-0000-00005B700000}"/>
    <cellStyle name="입력 10 8 2" xfId="14302" xr:uid="{00000000-0005-0000-0000-00005C700000}"/>
    <cellStyle name="입력 10 8 2 2" xfId="14303" xr:uid="{00000000-0005-0000-0000-00005D700000}"/>
    <cellStyle name="입력 10 8 2 2 2" xfId="39497" xr:uid="{00000000-0005-0000-0000-00005E700000}"/>
    <cellStyle name="입력 10 8 2 3" xfId="14304" xr:uid="{00000000-0005-0000-0000-00005F700000}"/>
    <cellStyle name="입력 10 8 2 3 2" xfId="39498" xr:uid="{00000000-0005-0000-0000-000060700000}"/>
    <cellStyle name="입력 10 8 2 4" xfId="14305" xr:uid="{00000000-0005-0000-0000-000061700000}"/>
    <cellStyle name="입력 10 8 2 4 2" xfId="39499" xr:uid="{00000000-0005-0000-0000-000062700000}"/>
    <cellStyle name="입력 10 8 2 5" xfId="14306" xr:uid="{00000000-0005-0000-0000-000063700000}"/>
    <cellStyle name="입력 10 8 2 5 2" xfId="39500" xr:uid="{00000000-0005-0000-0000-000064700000}"/>
    <cellStyle name="입력 10 8 2 6" xfId="39496" xr:uid="{00000000-0005-0000-0000-000065700000}"/>
    <cellStyle name="입력 10 8 3" xfId="14307" xr:uid="{00000000-0005-0000-0000-000066700000}"/>
    <cellStyle name="입력 10 8 3 2" xfId="39501" xr:uid="{00000000-0005-0000-0000-000067700000}"/>
    <cellStyle name="입력 10 8 4" xfId="14308" xr:uid="{00000000-0005-0000-0000-000068700000}"/>
    <cellStyle name="입력 10 8 4 2" xfId="39502" xr:uid="{00000000-0005-0000-0000-000069700000}"/>
    <cellStyle name="입력 10 8 5" xfId="14309" xr:uid="{00000000-0005-0000-0000-00006A700000}"/>
    <cellStyle name="입력 10 8 5 2" xfId="39503" xr:uid="{00000000-0005-0000-0000-00006B700000}"/>
    <cellStyle name="입력 10 8 6" xfId="14310" xr:uid="{00000000-0005-0000-0000-00006C700000}"/>
    <cellStyle name="입력 10 8 6 2" xfId="39504" xr:uid="{00000000-0005-0000-0000-00006D700000}"/>
    <cellStyle name="입력 10 8 7" xfId="39495" xr:uid="{00000000-0005-0000-0000-00006E700000}"/>
    <cellStyle name="입력 10 9" xfId="14311" xr:uid="{00000000-0005-0000-0000-00006F700000}"/>
    <cellStyle name="입력 10 9 2" xfId="14312" xr:uid="{00000000-0005-0000-0000-000070700000}"/>
    <cellStyle name="입력 10 9 2 2" xfId="14313" xr:uid="{00000000-0005-0000-0000-000071700000}"/>
    <cellStyle name="입력 10 9 2 2 2" xfId="39507" xr:uid="{00000000-0005-0000-0000-000072700000}"/>
    <cellStyle name="입력 10 9 2 3" xfId="14314" xr:uid="{00000000-0005-0000-0000-000073700000}"/>
    <cellStyle name="입력 10 9 2 3 2" xfId="39508" xr:uid="{00000000-0005-0000-0000-000074700000}"/>
    <cellStyle name="입력 10 9 2 4" xfId="14315" xr:uid="{00000000-0005-0000-0000-000075700000}"/>
    <cellStyle name="입력 10 9 2 4 2" xfId="39509" xr:uid="{00000000-0005-0000-0000-000076700000}"/>
    <cellStyle name="입력 10 9 2 5" xfId="14316" xr:uid="{00000000-0005-0000-0000-000077700000}"/>
    <cellStyle name="입력 10 9 2 5 2" xfId="39510" xr:uid="{00000000-0005-0000-0000-000078700000}"/>
    <cellStyle name="입력 10 9 2 6" xfId="39506" xr:uid="{00000000-0005-0000-0000-000079700000}"/>
    <cellStyle name="입력 10 9 3" xfId="14317" xr:uid="{00000000-0005-0000-0000-00007A700000}"/>
    <cellStyle name="입력 10 9 3 2" xfId="39511" xr:uid="{00000000-0005-0000-0000-00007B700000}"/>
    <cellStyle name="입력 10 9 4" xfId="14318" xr:uid="{00000000-0005-0000-0000-00007C700000}"/>
    <cellStyle name="입력 10 9 4 2" xfId="39512" xr:uid="{00000000-0005-0000-0000-00007D700000}"/>
    <cellStyle name="입력 10 9 5" xfId="14319" xr:uid="{00000000-0005-0000-0000-00007E700000}"/>
    <cellStyle name="입력 10 9 5 2" xfId="39513" xr:uid="{00000000-0005-0000-0000-00007F700000}"/>
    <cellStyle name="입력 10 9 6" xfId="14320" xr:uid="{00000000-0005-0000-0000-000080700000}"/>
    <cellStyle name="입력 10 9 6 2" xfId="39514" xr:uid="{00000000-0005-0000-0000-000081700000}"/>
    <cellStyle name="입력 10 9 7" xfId="39505" xr:uid="{00000000-0005-0000-0000-000082700000}"/>
    <cellStyle name="입력 11" xfId="14321" xr:uid="{00000000-0005-0000-0000-000083700000}"/>
    <cellStyle name="입력 11 10" xfId="14322" xr:uid="{00000000-0005-0000-0000-000084700000}"/>
    <cellStyle name="입력 11 10 2" xfId="14323" xr:uid="{00000000-0005-0000-0000-000085700000}"/>
    <cellStyle name="입력 11 10 2 2" xfId="39517" xr:uid="{00000000-0005-0000-0000-000086700000}"/>
    <cellStyle name="입력 11 10 3" xfId="39516" xr:uid="{00000000-0005-0000-0000-000087700000}"/>
    <cellStyle name="입력 11 11" xfId="14324" xr:uid="{00000000-0005-0000-0000-000088700000}"/>
    <cellStyle name="입력 11 11 2" xfId="14325" xr:uid="{00000000-0005-0000-0000-000089700000}"/>
    <cellStyle name="입력 11 11 2 2" xfId="39519" xr:uid="{00000000-0005-0000-0000-00008A700000}"/>
    <cellStyle name="입력 11 11 3" xfId="39518" xr:uid="{00000000-0005-0000-0000-00008B700000}"/>
    <cellStyle name="입력 11 12" xfId="14326" xr:uid="{00000000-0005-0000-0000-00008C700000}"/>
    <cellStyle name="입력 11 12 2" xfId="14327" xr:uid="{00000000-0005-0000-0000-00008D700000}"/>
    <cellStyle name="입력 11 12 2 2" xfId="39521" xr:uid="{00000000-0005-0000-0000-00008E700000}"/>
    <cellStyle name="입력 11 12 3" xfId="39520" xr:uid="{00000000-0005-0000-0000-00008F700000}"/>
    <cellStyle name="입력 11 13" xfId="14328" xr:uid="{00000000-0005-0000-0000-000090700000}"/>
    <cellStyle name="입력 11 13 2" xfId="39522" xr:uid="{00000000-0005-0000-0000-000091700000}"/>
    <cellStyle name="입력 11 14" xfId="39515" xr:uid="{00000000-0005-0000-0000-000092700000}"/>
    <cellStyle name="입력 11 2" xfId="14329" xr:uid="{00000000-0005-0000-0000-000093700000}"/>
    <cellStyle name="입력 11 2 2" xfId="14330" xr:uid="{00000000-0005-0000-0000-000094700000}"/>
    <cellStyle name="입력 11 2 2 2" xfId="14331" xr:uid="{00000000-0005-0000-0000-000095700000}"/>
    <cellStyle name="입력 11 2 2 2 2" xfId="14332" xr:uid="{00000000-0005-0000-0000-000096700000}"/>
    <cellStyle name="입력 11 2 2 2 2 2" xfId="39526" xr:uid="{00000000-0005-0000-0000-000097700000}"/>
    <cellStyle name="입력 11 2 2 2 3" xfId="14333" xr:uid="{00000000-0005-0000-0000-000098700000}"/>
    <cellStyle name="입력 11 2 2 2 3 2" xfId="39527" xr:uid="{00000000-0005-0000-0000-000099700000}"/>
    <cellStyle name="입력 11 2 2 2 4" xfId="14334" xr:uid="{00000000-0005-0000-0000-00009A700000}"/>
    <cellStyle name="입력 11 2 2 2 4 2" xfId="39528" xr:uid="{00000000-0005-0000-0000-00009B700000}"/>
    <cellStyle name="입력 11 2 2 2 5" xfId="14335" xr:uid="{00000000-0005-0000-0000-00009C700000}"/>
    <cellStyle name="입력 11 2 2 2 5 2" xfId="39529" xr:uid="{00000000-0005-0000-0000-00009D700000}"/>
    <cellStyle name="입력 11 2 2 2 6" xfId="39525" xr:uid="{00000000-0005-0000-0000-00009E700000}"/>
    <cellStyle name="입력 11 2 2 3" xfId="14336" xr:uid="{00000000-0005-0000-0000-00009F700000}"/>
    <cellStyle name="입력 11 2 2 3 2" xfId="39530" xr:uid="{00000000-0005-0000-0000-0000A0700000}"/>
    <cellStyle name="입력 11 2 2 4" xfId="14337" xr:uid="{00000000-0005-0000-0000-0000A1700000}"/>
    <cellStyle name="입력 11 2 2 4 2" xfId="39531" xr:uid="{00000000-0005-0000-0000-0000A2700000}"/>
    <cellStyle name="입력 11 2 2 5" xfId="14338" xr:uid="{00000000-0005-0000-0000-0000A3700000}"/>
    <cellStyle name="입력 11 2 2 5 2" xfId="39532" xr:uid="{00000000-0005-0000-0000-0000A4700000}"/>
    <cellStyle name="입력 11 2 2 6" xfId="14339" xr:uid="{00000000-0005-0000-0000-0000A5700000}"/>
    <cellStyle name="입력 11 2 2 6 2" xfId="39533" xr:uid="{00000000-0005-0000-0000-0000A6700000}"/>
    <cellStyle name="입력 11 2 2 7" xfId="39524" xr:uid="{00000000-0005-0000-0000-0000A7700000}"/>
    <cellStyle name="입력 11 2 3" xfId="14340" xr:uid="{00000000-0005-0000-0000-0000A8700000}"/>
    <cellStyle name="입력 11 2 3 2" xfId="14341" xr:uid="{00000000-0005-0000-0000-0000A9700000}"/>
    <cellStyle name="입력 11 2 3 2 2" xfId="39535" xr:uid="{00000000-0005-0000-0000-0000AA700000}"/>
    <cellStyle name="입력 11 2 3 3" xfId="14342" xr:uid="{00000000-0005-0000-0000-0000AB700000}"/>
    <cellStyle name="입력 11 2 3 3 2" xfId="39536" xr:uid="{00000000-0005-0000-0000-0000AC700000}"/>
    <cellStyle name="입력 11 2 3 4" xfId="14343" xr:uid="{00000000-0005-0000-0000-0000AD700000}"/>
    <cellStyle name="입력 11 2 3 4 2" xfId="39537" xr:uid="{00000000-0005-0000-0000-0000AE700000}"/>
    <cellStyle name="입력 11 2 3 5" xfId="14344" xr:uid="{00000000-0005-0000-0000-0000AF700000}"/>
    <cellStyle name="입력 11 2 3 5 2" xfId="39538" xr:uid="{00000000-0005-0000-0000-0000B0700000}"/>
    <cellStyle name="입력 11 2 3 6" xfId="39534" xr:uid="{00000000-0005-0000-0000-0000B1700000}"/>
    <cellStyle name="입력 11 2 4" xfId="14345" xr:uid="{00000000-0005-0000-0000-0000B2700000}"/>
    <cellStyle name="입력 11 2 4 2" xfId="14346" xr:uid="{00000000-0005-0000-0000-0000B3700000}"/>
    <cellStyle name="입력 11 2 4 2 2" xfId="39540" xr:uid="{00000000-0005-0000-0000-0000B4700000}"/>
    <cellStyle name="입력 11 2 4 3" xfId="39539" xr:uid="{00000000-0005-0000-0000-0000B5700000}"/>
    <cellStyle name="입력 11 2 5" xfId="14347" xr:uid="{00000000-0005-0000-0000-0000B6700000}"/>
    <cellStyle name="입력 11 2 5 2" xfId="14348" xr:uid="{00000000-0005-0000-0000-0000B7700000}"/>
    <cellStyle name="입력 11 2 5 2 2" xfId="39542" xr:uid="{00000000-0005-0000-0000-0000B8700000}"/>
    <cellStyle name="입력 11 2 5 3" xfId="39541" xr:uid="{00000000-0005-0000-0000-0000B9700000}"/>
    <cellStyle name="입력 11 2 6" xfId="14349" xr:uid="{00000000-0005-0000-0000-0000BA700000}"/>
    <cellStyle name="입력 11 2 6 2" xfId="14350" xr:uid="{00000000-0005-0000-0000-0000BB700000}"/>
    <cellStyle name="입력 11 2 6 2 2" xfId="39544" xr:uid="{00000000-0005-0000-0000-0000BC700000}"/>
    <cellStyle name="입력 11 2 6 3" xfId="39543" xr:uid="{00000000-0005-0000-0000-0000BD700000}"/>
    <cellStyle name="입력 11 2 7" xfId="14351" xr:uid="{00000000-0005-0000-0000-0000BE700000}"/>
    <cellStyle name="입력 11 2 7 2" xfId="39545" xr:uid="{00000000-0005-0000-0000-0000BF700000}"/>
    <cellStyle name="입력 11 2 8" xfId="39523" xr:uid="{00000000-0005-0000-0000-0000C0700000}"/>
    <cellStyle name="입력 11 3" xfId="14352" xr:uid="{00000000-0005-0000-0000-0000C1700000}"/>
    <cellStyle name="입력 11 3 2" xfId="14353" xr:uid="{00000000-0005-0000-0000-0000C2700000}"/>
    <cellStyle name="입력 11 3 2 2" xfId="14354" xr:uid="{00000000-0005-0000-0000-0000C3700000}"/>
    <cellStyle name="입력 11 3 2 2 2" xfId="14355" xr:uid="{00000000-0005-0000-0000-0000C4700000}"/>
    <cellStyle name="입력 11 3 2 2 2 2" xfId="39549" xr:uid="{00000000-0005-0000-0000-0000C5700000}"/>
    <cellStyle name="입력 11 3 2 2 3" xfId="14356" xr:uid="{00000000-0005-0000-0000-0000C6700000}"/>
    <cellStyle name="입력 11 3 2 2 3 2" xfId="39550" xr:uid="{00000000-0005-0000-0000-0000C7700000}"/>
    <cellStyle name="입력 11 3 2 2 4" xfId="14357" xr:uid="{00000000-0005-0000-0000-0000C8700000}"/>
    <cellStyle name="입력 11 3 2 2 4 2" xfId="39551" xr:uid="{00000000-0005-0000-0000-0000C9700000}"/>
    <cellStyle name="입력 11 3 2 2 5" xfId="14358" xr:uid="{00000000-0005-0000-0000-0000CA700000}"/>
    <cellStyle name="입력 11 3 2 2 5 2" xfId="39552" xr:uid="{00000000-0005-0000-0000-0000CB700000}"/>
    <cellStyle name="입력 11 3 2 2 6" xfId="39548" xr:uid="{00000000-0005-0000-0000-0000CC700000}"/>
    <cellStyle name="입력 11 3 2 3" xfId="14359" xr:uid="{00000000-0005-0000-0000-0000CD700000}"/>
    <cellStyle name="입력 11 3 2 3 2" xfId="39553" xr:uid="{00000000-0005-0000-0000-0000CE700000}"/>
    <cellStyle name="입력 11 3 2 4" xfId="14360" xr:uid="{00000000-0005-0000-0000-0000CF700000}"/>
    <cellStyle name="입력 11 3 2 4 2" xfId="39554" xr:uid="{00000000-0005-0000-0000-0000D0700000}"/>
    <cellStyle name="입력 11 3 2 5" xfId="14361" xr:uid="{00000000-0005-0000-0000-0000D1700000}"/>
    <cellStyle name="입력 11 3 2 5 2" xfId="39555" xr:uid="{00000000-0005-0000-0000-0000D2700000}"/>
    <cellStyle name="입력 11 3 2 6" xfId="14362" xr:uid="{00000000-0005-0000-0000-0000D3700000}"/>
    <cellStyle name="입력 11 3 2 6 2" xfId="39556" xr:uid="{00000000-0005-0000-0000-0000D4700000}"/>
    <cellStyle name="입력 11 3 2 7" xfId="39547" xr:uid="{00000000-0005-0000-0000-0000D5700000}"/>
    <cellStyle name="입력 11 3 3" xfId="14363" xr:uid="{00000000-0005-0000-0000-0000D6700000}"/>
    <cellStyle name="입력 11 3 3 2" xfId="14364" xr:uid="{00000000-0005-0000-0000-0000D7700000}"/>
    <cellStyle name="입력 11 3 3 2 2" xfId="39558" xr:uid="{00000000-0005-0000-0000-0000D8700000}"/>
    <cellStyle name="입력 11 3 3 3" xfId="14365" xr:uid="{00000000-0005-0000-0000-0000D9700000}"/>
    <cellStyle name="입력 11 3 3 3 2" xfId="39559" xr:uid="{00000000-0005-0000-0000-0000DA700000}"/>
    <cellStyle name="입력 11 3 3 4" xfId="14366" xr:uid="{00000000-0005-0000-0000-0000DB700000}"/>
    <cellStyle name="입력 11 3 3 4 2" xfId="39560" xr:uid="{00000000-0005-0000-0000-0000DC700000}"/>
    <cellStyle name="입력 11 3 3 5" xfId="14367" xr:uid="{00000000-0005-0000-0000-0000DD700000}"/>
    <cellStyle name="입력 11 3 3 5 2" xfId="39561" xr:uid="{00000000-0005-0000-0000-0000DE700000}"/>
    <cellStyle name="입력 11 3 3 6" xfId="39557" xr:uid="{00000000-0005-0000-0000-0000DF700000}"/>
    <cellStyle name="입력 11 3 4" xfId="14368" xr:uid="{00000000-0005-0000-0000-0000E0700000}"/>
    <cellStyle name="입력 11 3 4 2" xfId="14369" xr:uid="{00000000-0005-0000-0000-0000E1700000}"/>
    <cellStyle name="입력 11 3 4 2 2" xfId="39563" xr:uid="{00000000-0005-0000-0000-0000E2700000}"/>
    <cellStyle name="입력 11 3 4 3" xfId="39562" xr:uid="{00000000-0005-0000-0000-0000E3700000}"/>
    <cellStyle name="입력 11 3 5" xfId="14370" xr:uid="{00000000-0005-0000-0000-0000E4700000}"/>
    <cellStyle name="입력 11 3 5 2" xfId="14371" xr:uid="{00000000-0005-0000-0000-0000E5700000}"/>
    <cellStyle name="입력 11 3 5 2 2" xfId="39565" xr:uid="{00000000-0005-0000-0000-0000E6700000}"/>
    <cellStyle name="입력 11 3 5 3" xfId="39564" xr:uid="{00000000-0005-0000-0000-0000E7700000}"/>
    <cellStyle name="입력 11 3 6" xfId="14372" xr:uid="{00000000-0005-0000-0000-0000E8700000}"/>
    <cellStyle name="입력 11 3 6 2" xfId="14373" xr:uid="{00000000-0005-0000-0000-0000E9700000}"/>
    <cellStyle name="입력 11 3 6 2 2" xfId="39567" xr:uid="{00000000-0005-0000-0000-0000EA700000}"/>
    <cellStyle name="입력 11 3 6 3" xfId="39566" xr:uid="{00000000-0005-0000-0000-0000EB700000}"/>
    <cellStyle name="입력 11 3 7" xfId="14374" xr:uid="{00000000-0005-0000-0000-0000EC700000}"/>
    <cellStyle name="입력 11 3 7 2" xfId="39568" xr:uid="{00000000-0005-0000-0000-0000ED700000}"/>
    <cellStyle name="입력 11 3 8" xfId="39546" xr:uid="{00000000-0005-0000-0000-0000EE700000}"/>
    <cellStyle name="입력 11 4" xfId="14375" xr:uid="{00000000-0005-0000-0000-0000EF700000}"/>
    <cellStyle name="입력 11 4 2" xfId="14376" xr:uid="{00000000-0005-0000-0000-0000F0700000}"/>
    <cellStyle name="입력 11 4 2 2" xfId="14377" xr:uid="{00000000-0005-0000-0000-0000F1700000}"/>
    <cellStyle name="입력 11 4 2 2 2" xfId="39571" xr:uid="{00000000-0005-0000-0000-0000F2700000}"/>
    <cellStyle name="입력 11 4 2 3" xfId="14378" xr:uid="{00000000-0005-0000-0000-0000F3700000}"/>
    <cellStyle name="입력 11 4 2 3 2" xfId="39572" xr:uid="{00000000-0005-0000-0000-0000F4700000}"/>
    <cellStyle name="입력 11 4 2 4" xfId="14379" xr:uid="{00000000-0005-0000-0000-0000F5700000}"/>
    <cellStyle name="입력 11 4 2 4 2" xfId="39573" xr:uid="{00000000-0005-0000-0000-0000F6700000}"/>
    <cellStyle name="입력 11 4 2 5" xfId="14380" xr:uid="{00000000-0005-0000-0000-0000F7700000}"/>
    <cellStyle name="입력 11 4 2 5 2" xfId="39574" xr:uid="{00000000-0005-0000-0000-0000F8700000}"/>
    <cellStyle name="입력 11 4 2 6" xfId="39570" xr:uid="{00000000-0005-0000-0000-0000F9700000}"/>
    <cellStyle name="입력 11 4 3" xfId="14381" xr:uid="{00000000-0005-0000-0000-0000FA700000}"/>
    <cellStyle name="입력 11 4 3 2" xfId="39575" xr:uid="{00000000-0005-0000-0000-0000FB700000}"/>
    <cellStyle name="입력 11 4 4" xfId="14382" xr:uid="{00000000-0005-0000-0000-0000FC700000}"/>
    <cellStyle name="입력 11 4 4 2" xfId="39576" xr:uid="{00000000-0005-0000-0000-0000FD700000}"/>
    <cellStyle name="입력 11 4 5" xfId="14383" xr:uid="{00000000-0005-0000-0000-0000FE700000}"/>
    <cellStyle name="입력 11 4 5 2" xfId="39577" xr:uid="{00000000-0005-0000-0000-0000FF700000}"/>
    <cellStyle name="입력 11 4 6" xfId="14384" xr:uid="{00000000-0005-0000-0000-000000710000}"/>
    <cellStyle name="입력 11 4 6 2" xfId="39578" xr:uid="{00000000-0005-0000-0000-000001710000}"/>
    <cellStyle name="입력 11 4 7" xfId="39569" xr:uid="{00000000-0005-0000-0000-000002710000}"/>
    <cellStyle name="입력 11 5" xfId="14385" xr:uid="{00000000-0005-0000-0000-000003710000}"/>
    <cellStyle name="입력 11 5 2" xfId="14386" xr:uid="{00000000-0005-0000-0000-000004710000}"/>
    <cellStyle name="입력 11 5 2 2" xfId="14387" xr:uid="{00000000-0005-0000-0000-000005710000}"/>
    <cellStyle name="입력 11 5 2 2 2" xfId="39581" xr:uid="{00000000-0005-0000-0000-000006710000}"/>
    <cellStyle name="입력 11 5 2 3" xfId="14388" xr:uid="{00000000-0005-0000-0000-000007710000}"/>
    <cellStyle name="입력 11 5 2 3 2" xfId="39582" xr:uid="{00000000-0005-0000-0000-000008710000}"/>
    <cellStyle name="입력 11 5 2 4" xfId="14389" xr:uid="{00000000-0005-0000-0000-000009710000}"/>
    <cellStyle name="입력 11 5 2 4 2" xfId="39583" xr:uid="{00000000-0005-0000-0000-00000A710000}"/>
    <cellStyle name="입력 11 5 2 5" xfId="14390" xr:uid="{00000000-0005-0000-0000-00000B710000}"/>
    <cellStyle name="입력 11 5 2 5 2" xfId="39584" xr:uid="{00000000-0005-0000-0000-00000C710000}"/>
    <cellStyle name="입력 11 5 2 6" xfId="39580" xr:uid="{00000000-0005-0000-0000-00000D710000}"/>
    <cellStyle name="입력 11 5 3" xfId="14391" xr:uid="{00000000-0005-0000-0000-00000E710000}"/>
    <cellStyle name="입력 11 5 3 2" xfId="39585" xr:uid="{00000000-0005-0000-0000-00000F710000}"/>
    <cellStyle name="입력 11 5 4" xfId="14392" xr:uid="{00000000-0005-0000-0000-000010710000}"/>
    <cellStyle name="입력 11 5 4 2" xfId="39586" xr:uid="{00000000-0005-0000-0000-000011710000}"/>
    <cellStyle name="입력 11 5 5" xfId="14393" xr:uid="{00000000-0005-0000-0000-000012710000}"/>
    <cellStyle name="입력 11 5 5 2" xfId="39587" xr:uid="{00000000-0005-0000-0000-000013710000}"/>
    <cellStyle name="입력 11 5 6" xfId="14394" xr:uid="{00000000-0005-0000-0000-000014710000}"/>
    <cellStyle name="입력 11 5 6 2" xfId="39588" xr:uid="{00000000-0005-0000-0000-000015710000}"/>
    <cellStyle name="입력 11 5 7" xfId="39579" xr:uid="{00000000-0005-0000-0000-000016710000}"/>
    <cellStyle name="입력 11 6" xfId="14395" xr:uid="{00000000-0005-0000-0000-000017710000}"/>
    <cellStyle name="입력 11 6 2" xfId="14396" xr:uid="{00000000-0005-0000-0000-000018710000}"/>
    <cellStyle name="입력 11 6 2 2" xfId="14397" xr:uid="{00000000-0005-0000-0000-000019710000}"/>
    <cellStyle name="입력 11 6 2 2 2" xfId="39591" xr:uid="{00000000-0005-0000-0000-00001A710000}"/>
    <cellStyle name="입력 11 6 2 3" xfId="14398" xr:uid="{00000000-0005-0000-0000-00001B710000}"/>
    <cellStyle name="입력 11 6 2 3 2" xfId="39592" xr:uid="{00000000-0005-0000-0000-00001C710000}"/>
    <cellStyle name="입력 11 6 2 4" xfId="14399" xr:uid="{00000000-0005-0000-0000-00001D710000}"/>
    <cellStyle name="입력 11 6 2 4 2" xfId="39593" xr:uid="{00000000-0005-0000-0000-00001E710000}"/>
    <cellStyle name="입력 11 6 2 5" xfId="14400" xr:uid="{00000000-0005-0000-0000-00001F710000}"/>
    <cellStyle name="입력 11 6 2 5 2" xfId="39594" xr:uid="{00000000-0005-0000-0000-000020710000}"/>
    <cellStyle name="입력 11 6 2 6" xfId="39590" xr:uid="{00000000-0005-0000-0000-000021710000}"/>
    <cellStyle name="입력 11 6 3" xfId="14401" xr:uid="{00000000-0005-0000-0000-000022710000}"/>
    <cellStyle name="입력 11 6 3 2" xfId="39595" xr:uid="{00000000-0005-0000-0000-000023710000}"/>
    <cellStyle name="입력 11 6 4" xfId="14402" xr:uid="{00000000-0005-0000-0000-000024710000}"/>
    <cellStyle name="입력 11 6 4 2" xfId="39596" xr:uid="{00000000-0005-0000-0000-000025710000}"/>
    <cellStyle name="입력 11 6 5" xfId="14403" xr:uid="{00000000-0005-0000-0000-000026710000}"/>
    <cellStyle name="입력 11 6 5 2" xfId="39597" xr:uid="{00000000-0005-0000-0000-000027710000}"/>
    <cellStyle name="입력 11 6 6" xfId="14404" xr:uid="{00000000-0005-0000-0000-000028710000}"/>
    <cellStyle name="입력 11 6 6 2" xfId="39598" xr:uid="{00000000-0005-0000-0000-000029710000}"/>
    <cellStyle name="입력 11 6 7" xfId="39589" xr:uid="{00000000-0005-0000-0000-00002A710000}"/>
    <cellStyle name="입력 11 7" xfId="14405" xr:uid="{00000000-0005-0000-0000-00002B710000}"/>
    <cellStyle name="입력 11 7 2" xfId="14406" xr:uid="{00000000-0005-0000-0000-00002C710000}"/>
    <cellStyle name="입력 11 7 2 2" xfId="14407" xr:uid="{00000000-0005-0000-0000-00002D710000}"/>
    <cellStyle name="입력 11 7 2 2 2" xfId="39601" xr:uid="{00000000-0005-0000-0000-00002E710000}"/>
    <cellStyle name="입력 11 7 2 3" xfId="14408" xr:uid="{00000000-0005-0000-0000-00002F710000}"/>
    <cellStyle name="입력 11 7 2 3 2" xfId="39602" xr:uid="{00000000-0005-0000-0000-000030710000}"/>
    <cellStyle name="입력 11 7 2 4" xfId="14409" xr:uid="{00000000-0005-0000-0000-000031710000}"/>
    <cellStyle name="입력 11 7 2 4 2" xfId="39603" xr:uid="{00000000-0005-0000-0000-000032710000}"/>
    <cellStyle name="입력 11 7 2 5" xfId="14410" xr:uid="{00000000-0005-0000-0000-000033710000}"/>
    <cellStyle name="입력 11 7 2 5 2" xfId="39604" xr:uid="{00000000-0005-0000-0000-000034710000}"/>
    <cellStyle name="입력 11 7 2 6" xfId="39600" xr:uid="{00000000-0005-0000-0000-000035710000}"/>
    <cellStyle name="입력 11 7 3" xfId="14411" xr:uid="{00000000-0005-0000-0000-000036710000}"/>
    <cellStyle name="입력 11 7 3 2" xfId="39605" xr:uid="{00000000-0005-0000-0000-000037710000}"/>
    <cellStyle name="입력 11 7 4" xfId="14412" xr:uid="{00000000-0005-0000-0000-000038710000}"/>
    <cellStyle name="입력 11 7 4 2" xfId="39606" xr:uid="{00000000-0005-0000-0000-000039710000}"/>
    <cellStyle name="입력 11 7 5" xfId="14413" xr:uid="{00000000-0005-0000-0000-00003A710000}"/>
    <cellStyle name="입력 11 7 5 2" xfId="39607" xr:uid="{00000000-0005-0000-0000-00003B710000}"/>
    <cellStyle name="입력 11 7 6" xfId="14414" xr:uid="{00000000-0005-0000-0000-00003C710000}"/>
    <cellStyle name="입력 11 7 6 2" xfId="39608" xr:uid="{00000000-0005-0000-0000-00003D710000}"/>
    <cellStyle name="입력 11 7 7" xfId="39599" xr:uid="{00000000-0005-0000-0000-00003E710000}"/>
    <cellStyle name="입력 11 8" xfId="14415" xr:uid="{00000000-0005-0000-0000-00003F710000}"/>
    <cellStyle name="입력 11 8 2" xfId="14416" xr:uid="{00000000-0005-0000-0000-000040710000}"/>
    <cellStyle name="입력 11 8 2 2" xfId="14417" xr:uid="{00000000-0005-0000-0000-000041710000}"/>
    <cellStyle name="입력 11 8 2 2 2" xfId="39611" xr:uid="{00000000-0005-0000-0000-000042710000}"/>
    <cellStyle name="입력 11 8 2 3" xfId="14418" xr:uid="{00000000-0005-0000-0000-000043710000}"/>
    <cellStyle name="입력 11 8 2 3 2" xfId="39612" xr:uid="{00000000-0005-0000-0000-000044710000}"/>
    <cellStyle name="입력 11 8 2 4" xfId="14419" xr:uid="{00000000-0005-0000-0000-000045710000}"/>
    <cellStyle name="입력 11 8 2 4 2" xfId="39613" xr:uid="{00000000-0005-0000-0000-000046710000}"/>
    <cellStyle name="입력 11 8 2 5" xfId="14420" xr:uid="{00000000-0005-0000-0000-000047710000}"/>
    <cellStyle name="입력 11 8 2 5 2" xfId="39614" xr:uid="{00000000-0005-0000-0000-000048710000}"/>
    <cellStyle name="입력 11 8 2 6" xfId="39610" xr:uid="{00000000-0005-0000-0000-000049710000}"/>
    <cellStyle name="입력 11 8 3" xfId="14421" xr:uid="{00000000-0005-0000-0000-00004A710000}"/>
    <cellStyle name="입력 11 8 3 2" xfId="39615" xr:uid="{00000000-0005-0000-0000-00004B710000}"/>
    <cellStyle name="입력 11 8 4" xfId="14422" xr:uid="{00000000-0005-0000-0000-00004C710000}"/>
    <cellStyle name="입력 11 8 4 2" xfId="39616" xr:uid="{00000000-0005-0000-0000-00004D710000}"/>
    <cellStyle name="입력 11 8 5" xfId="14423" xr:uid="{00000000-0005-0000-0000-00004E710000}"/>
    <cellStyle name="입력 11 8 5 2" xfId="39617" xr:uid="{00000000-0005-0000-0000-00004F710000}"/>
    <cellStyle name="입력 11 8 6" xfId="14424" xr:uid="{00000000-0005-0000-0000-000050710000}"/>
    <cellStyle name="입력 11 8 6 2" xfId="39618" xr:uid="{00000000-0005-0000-0000-000051710000}"/>
    <cellStyle name="입력 11 8 7" xfId="39609" xr:uid="{00000000-0005-0000-0000-000052710000}"/>
    <cellStyle name="입력 11 9" xfId="14425" xr:uid="{00000000-0005-0000-0000-000053710000}"/>
    <cellStyle name="입력 11 9 2" xfId="14426" xr:uid="{00000000-0005-0000-0000-000054710000}"/>
    <cellStyle name="입력 11 9 2 2" xfId="39620" xr:uid="{00000000-0005-0000-0000-000055710000}"/>
    <cellStyle name="입력 11 9 3" xfId="14427" xr:uid="{00000000-0005-0000-0000-000056710000}"/>
    <cellStyle name="입력 11 9 3 2" xfId="39621" xr:uid="{00000000-0005-0000-0000-000057710000}"/>
    <cellStyle name="입력 11 9 4" xfId="14428" xr:uid="{00000000-0005-0000-0000-000058710000}"/>
    <cellStyle name="입력 11 9 4 2" xfId="39622" xr:uid="{00000000-0005-0000-0000-000059710000}"/>
    <cellStyle name="입력 11 9 5" xfId="14429" xr:uid="{00000000-0005-0000-0000-00005A710000}"/>
    <cellStyle name="입력 11 9 5 2" xfId="39623" xr:uid="{00000000-0005-0000-0000-00005B710000}"/>
    <cellStyle name="입력 11 9 6" xfId="39619" xr:uid="{00000000-0005-0000-0000-00005C710000}"/>
    <cellStyle name="입력 12" xfId="14430" xr:uid="{00000000-0005-0000-0000-00005D710000}"/>
    <cellStyle name="입력 12 10" xfId="14431" xr:uid="{00000000-0005-0000-0000-00005E710000}"/>
    <cellStyle name="입력 12 10 2" xfId="14432" xr:uid="{00000000-0005-0000-0000-00005F710000}"/>
    <cellStyle name="입력 12 10 2 2" xfId="39626" xr:uid="{00000000-0005-0000-0000-000060710000}"/>
    <cellStyle name="입력 12 10 3" xfId="39625" xr:uid="{00000000-0005-0000-0000-000061710000}"/>
    <cellStyle name="입력 12 11" xfId="14433" xr:uid="{00000000-0005-0000-0000-000062710000}"/>
    <cellStyle name="입력 12 11 2" xfId="14434" xr:uid="{00000000-0005-0000-0000-000063710000}"/>
    <cellStyle name="입력 12 11 2 2" xfId="39628" xr:uid="{00000000-0005-0000-0000-000064710000}"/>
    <cellStyle name="입력 12 11 3" xfId="39627" xr:uid="{00000000-0005-0000-0000-000065710000}"/>
    <cellStyle name="입력 12 12" xfId="14435" xr:uid="{00000000-0005-0000-0000-000066710000}"/>
    <cellStyle name="입력 12 12 2" xfId="14436" xr:uid="{00000000-0005-0000-0000-000067710000}"/>
    <cellStyle name="입력 12 12 2 2" xfId="39630" xr:uid="{00000000-0005-0000-0000-000068710000}"/>
    <cellStyle name="입력 12 12 3" xfId="39629" xr:uid="{00000000-0005-0000-0000-000069710000}"/>
    <cellStyle name="입력 12 13" xfId="14437" xr:uid="{00000000-0005-0000-0000-00006A710000}"/>
    <cellStyle name="입력 12 13 2" xfId="39631" xr:uid="{00000000-0005-0000-0000-00006B710000}"/>
    <cellStyle name="입력 12 14" xfId="39624" xr:uid="{00000000-0005-0000-0000-00006C710000}"/>
    <cellStyle name="입력 12 2" xfId="14438" xr:uid="{00000000-0005-0000-0000-00006D710000}"/>
    <cellStyle name="입력 12 2 2" xfId="14439" xr:uid="{00000000-0005-0000-0000-00006E710000}"/>
    <cellStyle name="입력 12 2 2 2" xfId="14440" xr:uid="{00000000-0005-0000-0000-00006F710000}"/>
    <cellStyle name="입력 12 2 2 2 2" xfId="14441" xr:uid="{00000000-0005-0000-0000-000070710000}"/>
    <cellStyle name="입력 12 2 2 2 2 2" xfId="39635" xr:uid="{00000000-0005-0000-0000-000071710000}"/>
    <cellStyle name="입력 12 2 2 2 3" xfId="14442" xr:uid="{00000000-0005-0000-0000-000072710000}"/>
    <cellStyle name="입력 12 2 2 2 3 2" xfId="39636" xr:uid="{00000000-0005-0000-0000-000073710000}"/>
    <cellStyle name="입력 12 2 2 2 4" xfId="14443" xr:uid="{00000000-0005-0000-0000-000074710000}"/>
    <cellStyle name="입력 12 2 2 2 4 2" xfId="39637" xr:uid="{00000000-0005-0000-0000-000075710000}"/>
    <cellStyle name="입력 12 2 2 2 5" xfId="14444" xr:uid="{00000000-0005-0000-0000-000076710000}"/>
    <cellStyle name="입력 12 2 2 2 5 2" xfId="39638" xr:uid="{00000000-0005-0000-0000-000077710000}"/>
    <cellStyle name="입력 12 2 2 2 6" xfId="39634" xr:uid="{00000000-0005-0000-0000-000078710000}"/>
    <cellStyle name="입력 12 2 2 3" xfId="14445" xr:uid="{00000000-0005-0000-0000-000079710000}"/>
    <cellStyle name="입력 12 2 2 3 2" xfId="39639" xr:uid="{00000000-0005-0000-0000-00007A710000}"/>
    <cellStyle name="입력 12 2 2 4" xfId="14446" xr:uid="{00000000-0005-0000-0000-00007B710000}"/>
    <cellStyle name="입력 12 2 2 4 2" xfId="39640" xr:uid="{00000000-0005-0000-0000-00007C710000}"/>
    <cellStyle name="입력 12 2 2 5" xfId="14447" xr:uid="{00000000-0005-0000-0000-00007D710000}"/>
    <cellStyle name="입력 12 2 2 5 2" xfId="39641" xr:uid="{00000000-0005-0000-0000-00007E710000}"/>
    <cellStyle name="입력 12 2 2 6" xfId="14448" xr:uid="{00000000-0005-0000-0000-00007F710000}"/>
    <cellStyle name="입력 12 2 2 6 2" xfId="39642" xr:uid="{00000000-0005-0000-0000-000080710000}"/>
    <cellStyle name="입력 12 2 2 7" xfId="39633" xr:uid="{00000000-0005-0000-0000-000081710000}"/>
    <cellStyle name="입력 12 2 3" xfId="14449" xr:uid="{00000000-0005-0000-0000-000082710000}"/>
    <cellStyle name="입력 12 2 3 2" xfId="14450" xr:uid="{00000000-0005-0000-0000-000083710000}"/>
    <cellStyle name="입력 12 2 3 2 2" xfId="39644" xr:uid="{00000000-0005-0000-0000-000084710000}"/>
    <cellStyle name="입력 12 2 3 3" xfId="14451" xr:uid="{00000000-0005-0000-0000-000085710000}"/>
    <cellStyle name="입력 12 2 3 3 2" xfId="39645" xr:uid="{00000000-0005-0000-0000-000086710000}"/>
    <cellStyle name="입력 12 2 3 4" xfId="14452" xr:uid="{00000000-0005-0000-0000-000087710000}"/>
    <cellStyle name="입력 12 2 3 4 2" xfId="39646" xr:uid="{00000000-0005-0000-0000-000088710000}"/>
    <cellStyle name="입력 12 2 3 5" xfId="14453" xr:uid="{00000000-0005-0000-0000-000089710000}"/>
    <cellStyle name="입력 12 2 3 5 2" xfId="39647" xr:uid="{00000000-0005-0000-0000-00008A710000}"/>
    <cellStyle name="입력 12 2 3 6" xfId="39643" xr:uid="{00000000-0005-0000-0000-00008B710000}"/>
    <cellStyle name="입력 12 2 4" xfId="14454" xr:uid="{00000000-0005-0000-0000-00008C710000}"/>
    <cellStyle name="입력 12 2 4 2" xfId="14455" xr:uid="{00000000-0005-0000-0000-00008D710000}"/>
    <cellStyle name="입력 12 2 4 2 2" xfId="39649" xr:uid="{00000000-0005-0000-0000-00008E710000}"/>
    <cellStyle name="입력 12 2 4 3" xfId="39648" xr:uid="{00000000-0005-0000-0000-00008F710000}"/>
    <cellStyle name="입력 12 2 5" xfId="14456" xr:uid="{00000000-0005-0000-0000-000090710000}"/>
    <cellStyle name="입력 12 2 5 2" xfId="14457" xr:uid="{00000000-0005-0000-0000-000091710000}"/>
    <cellStyle name="입력 12 2 5 2 2" xfId="39651" xr:uid="{00000000-0005-0000-0000-000092710000}"/>
    <cellStyle name="입력 12 2 5 3" xfId="39650" xr:uid="{00000000-0005-0000-0000-000093710000}"/>
    <cellStyle name="입력 12 2 6" xfId="14458" xr:uid="{00000000-0005-0000-0000-000094710000}"/>
    <cellStyle name="입력 12 2 6 2" xfId="14459" xr:uid="{00000000-0005-0000-0000-000095710000}"/>
    <cellStyle name="입력 12 2 6 2 2" xfId="39653" xr:uid="{00000000-0005-0000-0000-000096710000}"/>
    <cellStyle name="입력 12 2 6 3" xfId="39652" xr:uid="{00000000-0005-0000-0000-000097710000}"/>
    <cellStyle name="입력 12 2 7" xfId="14460" xr:uid="{00000000-0005-0000-0000-000098710000}"/>
    <cellStyle name="입력 12 2 7 2" xfId="39654" xr:uid="{00000000-0005-0000-0000-000099710000}"/>
    <cellStyle name="입력 12 2 8" xfId="39632" xr:uid="{00000000-0005-0000-0000-00009A710000}"/>
    <cellStyle name="입력 12 3" xfId="14461" xr:uid="{00000000-0005-0000-0000-00009B710000}"/>
    <cellStyle name="입력 12 3 2" xfId="14462" xr:uid="{00000000-0005-0000-0000-00009C710000}"/>
    <cellStyle name="입력 12 3 2 2" xfId="14463" xr:uid="{00000000-0005-0000-0000-00009D710000}"/>
    <cellStyle name="입력 12 3 2 2 2" xfId="14464" xr:uid="{00000000-0005-0000-0000-00009E710000}"/>
    <cellStyle name="입력 12 3 2 2 2 2" xfId="39658" xr:uid="{00000000-0005-0000-0000-00009F710000}"/>
    <cellStyle name="입력 12 3 2 2 3" xfId="14465" xr:uid="{00000000-0005-0000-0000-0000A0710000}"/>
    <cellStyle name="입력 12 3 2 2 3 2" xfId="39659" xr:uid="{00000000-0005-0000-0000-0000A1710000}"/>
    <cellStyle name="입력 12 3 2 2 4" xfId="14466" xr:uid="{00000000-0005-0000-0000-0000A2710000}"/>
    <cellStyle name="입력 12 3 2 2 4 2" xfId="39660" xr:uid="{00000000-0005-0000-0000-0000A3710000}"/>
    <cellStyle name="입력 12 3 2 2 5" xfId="14467" xr:uid="{00000000-0005-0000-0000-0000A4710000}"/>
    <cellStyle name="입력 12 3 2 2 5 2" xfId="39661" xr:uid="{00000000-0005-0000-0000-0000A5710000}"/>
    <cellStyle name="입력 12 3 2 2 6" xfId="39657" xr:uid="{00000000-0005-0000-0000-0000A6710000}"/>
    <cellStyle name="입력 12 3 2 3" xfId="14468" xr:uid="{00000000-0005-0000-0000-0000A7710000}"/>
    <cellStyle name="입력 12 3 2 3 2" xfId="39662" xr:uid="{00000000-0005-0000-0000-0000A8710000}"/>
    <cellStyle name="입력 12 3 2 4" xfId="14469" xr:uid="{00000000-0005-0000-0000-0000A9710000}"/>
    <cellStyle name="입력 12 3 2 4 2" xfId="39663" xr:uid="{00000000-0005-0000-0000-0000AA710000}"/>
    <cellStyle name="입력 12 3 2 5" xfId="14470" xr:uid="{00000000-0005-0000-0000-0000AB710000}"/>
    <cellStyle name="입력 12 3 2 5 2" xfId="39664" xr:uid="{00000000-0005-0000-0000-0000AC710000}"/>
    <cellStyle name="입력 12 3 2 6" xfId="14471" xr:uid="{00000000-0005-0000-0000-0000AD710000}"/>
    <cellStyle name="입력 12 3 2 6 2" xfId="39665" xr:uid="{00000000-0005-0000-0000-0000AE710000}"/>
    <cellStyle name="입력 12 3 2 7" xfId="39656" xr:uid="{00000000-0005-0000-0000-0000AF710000}"/>
    <cellStyle name="입력 12 3 3" xfId="14472" xr:uid="{00000000-0005-0000-0000-0000B0710000}"/>
    <cellStyle name="입력 12 3 3 2" xfId="14473" xr:uid="{00000000-0005-0000-0000-0000B1710000}"/>
    <cellStyle name="입력 12 3 3 2 2" xfId="39667" xr:uid="{00000000-0005-0000-0000-0000B2710000}"/>
    <cellStyle name="입력 12 3 3 3" xfId="14474" xr:uid="{00000000-0005-0000-0000-0000B3710000}"/>
    <cellStyle name="입력 12 3 3 3 2" xfId="39668" xr:uid="{00000000-0005-0000-0000-0000B4710000}"/>
    <cellStyle name="입력 12 3 3 4" xfId="14475" xr:uid="{00000000-0005-0000-0000-0000B5710000}"/>
    <cellStyle name="입력 12 3 3 4 2" xfId="39669" xr:uid="{00000000-0005-0000-0000-0000B6710000}"/>
    <cellStyle name="입력 12 3 3 5" xfId="14476" xr:uid="{00000000-0005-0000-0000-0000B7710000}"/>
    <cellStyle name="입력 12 3 3 5 2" xfId="39670" xr:uid="{00000000-0005-0000-0000-0000B8710000}"/>
    <cellStyle name="입력 12 3 3 6" xfId="39666" xr:uid="{00000000-0005-0000-0000-0000B9710000}"/>
    <cellStyle name="입력 12 3 4" xfId="14477" xr:uid="{00000000-0005-0000-0000-0000BA710000}"/>
    <cellStyle name="입력 12 3 4 2" xfId="14478" xr:uid="{00000000-0005-0000-0000-0000BB710000}"/>
    <cellStyle name="입력 12 3 4 2 2" xfId="39672" xr:uid="{00000000-0005-0000-0000-0000BC710000}"/>
    <cellStyle name="입력 12 3 4 3" xfId="39671" xr:uid="{00000000-0005-0000-0000-0000BD710000}"/>
    <cellStyle name="입력 12 3 5" xfId="14479" xr:uid="{00000000-0005-0000-0000-0000BE710000}"/>
    <cellStyle name="입력 12 3 5 2" xfId="14480" xr:uid="{00000000-0005-0000-0000-0000BF710000}"/>
    <cellStyle name="입력 12 3 5 2 2" xfId="39674" xr:uid="{00000000-0005-0000-0000-0000C0710000}"/>
    <cellStyle name="입력 12 3 5 3" xfId="39673" xr:uid="{00000000-0005-0000-0000-0000C1710000}"/>
    <cellStyle name="입력 12 3 6" xfId="14481" xr:uid="{00000000-0005-0000-0000-0000C2710000}"/>
    <cellStyle name="입력 12 3 6 2" xfId="14482" xr:uid="{00000000-0005-0000-0000-0000C3710000}"/>
    <cellStyle name="입력 12 3 6 2 2" xfId="39676" xr:uid="{00000000-0005-0000-0000-0000C4710000}"/>
    <cellStyle name="입력 12 3 6 3" xfId="39675" xr:uid="{00000000-0005-0000-0000-0000C5710000}"/>
    <cellStyle name="입력 12 3 7" xfId="14483" xr:uid="{00000000-0005-0000-0000-0000C6710000}"/>
    <cellStyle name="입력 12 3 7 2" xfId="39677" xr:uid="{00000000-0005-0000-0000-0000C7710000}"/>
    <cellStyle name="입력 12 3 8" xfId="39655" xr:uid="{00000000-0005-0000-0000-0000C8710000}"/>
    <cellStyle name="입력 12 4" xfId="14484" xr:uid="{00000000-0005-0000-0000-0000C9710000}"/>
    <cellStyle name="입력 12 4 2" xfId="14485" xr:uid="{00000000-0005-0000-0000-0000CA710000}"/>
    <cellStyle name="입력 12 4 2 2" xfId="14486" xr:uid="{00000000-0005-0000-0000-0000CB710000}"/>
    <cellStyle name="입력 12 4 2 2 2" xfId="39680" xr:uid="{00000000-0005-0000-0000-0000CC710000}"/>
    <cellStyle name="입력 12 4 2 3" xfId="14487" xr:uid="{00000000-0005-0000-0000-0000CD710000}"/>
    <cellStyle name="입력 12 4 2 3 2" xfId="39681" xr:uid="{00000000-0005-0000-0000-0000CE710000}"/>
    <cellStyle name="입력 12 4 2 4" xfId="14488" xr:uid="{00000000-0005-0000-0000-0000CF710000}"/>
    <cellStyle name="입력 12 4 2 4 2" xfId="39682" xr:uid="{00000000-0005-0000-0000-0000D0710000}"/>
    <cellStyle name="입력 12 4 2 5" xfId="14489" xr:uid="{00000000-0005-0000-0000-0000D1710000}"/>
    <cellStyle name="입력 12 4 2 5 2" xfId="39683" xr:uid="{00000000-0005-0000-0000-0000D2710000}"/>
    <cellStyle name="입력 12 4 2 6" xfId="39679" xr:uid="{00000000-0005-0000-0000-0000D3710000}"/>
    <cellStyle name="입력 12 4 3" xfId="14490" xr:uid="{00000000-0005-0000-0000-0000D4710000}"/>
    <cellStyle name="입력 12 4 3 2" xfId="39684" xr:uid="{00000000-0005-0000-0000-0000D5710000}"/>
    <cellStyle name="입력 12 4 4" xfId="14491" xr:uid="{00000000-0005-0000-0000-0000D6710000}"/>
    <cellStyle name="입력 12 4 4 2" xfId="39685" xr:uid="{00000000-0005-0000-0000-0000D7710000}"/>
    <cellStyle name="입력 12 4 5" xfId="14492" xr:uid="{00000000-0005-0000-0000-0000D8710000}"/>
    <cellStyle name="입력 12 4 5 2" xfId="39686" xr:uid="{00000000-0005-0000-0000-0000D9710000}"/>
    <cellStyle name="입력 12 4 6" xfId="14493" xr:uid="{00000000-0005-0000-0000-0000DA710000}"/>
    <cellStyle name="입력 12 4 6 2" xfId="39687" xr:uid="{00000000-0005-0000-0000-0000DB710000}"/>
    <cellStyle name="입력 12 4 7" xfId="39678" xr:uid="{00000000-0005-0000-0000-0000DC710000}"/>
    <cellStyle name="입력 12 5" xfId="14494" xr:uid="{00000000-0005-0000-0000-0000DD710000}"/>
    <cellStyle name="입력 12 5 2" xfId="14495" xr:uid="{00000000-0005-0000-0000-0000DE710000}"/>
    <cellStyle name="입력 12 5 2 2" xfId="14496" xr:uid="{00000000-0005-0000-0000-0000DF710000}"/>
    <cellStyle name="입력 12 5 2 2 2" xfId="39690" xr:uid="{00000000-0005-0000-0000-0000E0710000}"/>
    <cellStyle name="입력 12 5 2 3" xfId="14497" xr:uid="{00000000-0005-0000-0000-0000E1710000}"/>
    <cellStyle name="입력 12 5 2 3 2" xfId="39691" xr:uid="{00000000-0005-0000-0000-0000E2710000}"/>
    <cellStyle name="입력 12 5 2 4" xfId="14498" xr:uid="{00000000-0005-0000-0000-0000E3710000}"/>
    <cellStyle name="입력 12 5 2 4 2" xfId="39692" xr:uid="{00000000-0005-0000-0000-0000E4710000}"/>
    <cellStyle name="입력 12 5 2 5" xfId="14499" xr:uid="{00000000-0005-0000-0000-0000E5710000}"/>
    <cellStyle name="입력 12 5 2 5 2" xfId="39693" xr:uid="{00000000-0005-0000-0000-0000E6710000}"/>
    <cellStyle name="입력 12 5 2 6" xfId="39689" xr:uid="{00000000-0005-0000-0000-0000E7710000}"/>
    <cellStyle name="입력 12 5 3" xfId="14500" xr:uid="{00000000-0005-0000-0000-0000E8710000}"/>
    <cellStyle name="입력 12 5 3 2" xfId="39694" xr:uid="{00000000-0005-0000-0000-0000E9710000}"/>
    <cellStyle name="입력 12 5 4" xfId="14501" xr:uid="{00000000-0005-0000-0000-0000EA710000}"/>
    <cellStyle name="입력 12 5 4 2" xfId="39695" xr:uid="{00000000-0005-0000-0000-0000EB710000}"/>
    <cellStyle name="입력 12 5 5" xfId="14502" xr:uid="{00000000-0005-0000-0000-0000EC710000}"/>
    <cellStyle name="입력 12 5 5 2" xfId="39696" xr:uid="{00000000-0005-0000-0000-0000ED710000}"/>
    <cellStyle name="입력 12 5 6" xfId="14503" xr:uid="{00000000-0005-0000-0000-0000EE710000}"/>
    <cellStyle name="입력 12 5 6 2" xfId="39697" xr:uid="{00000000-0005-0000-0000-0000EF710000}"/>
    <cellStyle name="입력 12 5 7" xfId="39688" xr:uid="{00000000-0005-0000-0000-0000F0710000}"/>
    <cellStyle name="입력 12 6" xfId="14504" xr:uid="{00000000-0005-0000-0000-0000F1710000}"/>
    <cellStyle name="입력 12 6 2" xfId="14505" xr:uid="{00000000-0005-0000-0000-0000F2710000}"/>
    <cellStyle name="입력 12 6 2 2" xfId="14506" xr:uid="{00000000-0005-0000-0000-0000F3710000}"/>
    <cellStyle name="입력 12 6 2 2 2" xfId="39700" xr:uid="{00000000-0005-0000-0000-0000F4710000}"/>
    <cellStyle name="입력 12 6 2 3" xfId="14507" xr:uid="{00000000-0005-0000-0000-0000F5710000}"/>
    <cellStyle name="입력 12 6 2 3 2" xfId="39701" xr:uid="{00000000-0005-0000-0000-0000F6710000}"/>
    <cellStyle name="입력 12 6 2 4" xfId="14508" xr:uid="{00000000-0005-0000-0000-0000F7710000}"/>
    <cellStyle name="입력 12 6 2 4 2" xfId="39702" xr:uid="{00000000-0005-0000-0000-0000F8710000}"/>
    <cellStyle name="입력 12 6 2 5" xfId="14509" xr:uid="{00000000-0005-0000-0000-0000F9710000}"/>
    <cellStyle name="입력 12 6 2 5 2" xfId="39703" xr:uid="{00000000-0005-0000-0000-0000FA710000}"/>
    <cellStyle name="입력 12 6 2 6" xfId="39699" xr:uid="{00000000-0005-0000-0000-0000FB710000}"/>
    <cellStyle name="입력 12 6 3" xfId="14510" xr:uid="{00000000-0005-0000-0000-0000FC710000}"/>
    <cellStyle name="입력 12 6 3 2" xfId="39704" xr:uid="{00000000-0005-0000-0000-0000FD710000}"/>
    <cellStyle name="입력 12 6 4" xfId="14511" xr:uid="{00000000-0005-0000-0000-0000FE710000}"/>
    <cellStyle name="입력 12 6 4 2" xfId="39705" xr:uid="{00000000-0005-0000-0000-0000FF710000}"/>
    <cellStyle name="입력 12 6 5" xfId="14512" xr:uid="{00000000-0005-0000-0000-000000720000}"/>
    <cellStyle name="입력 12 6 5 2" xfId="39706" xr:uid="{00000000-0005-0000-0000-000001720000}"/>
    <cellStyle name="입력 12 6 6" xfId="14513" xr:uid="{00000000-0005-0000-0000-000002720000}"/>
    <cellStyle name="입력 12 6 6 2" xfId="39707" xr:uid="{00000000-0005-0000-0000-000003720000}"/>
    <cellStyle name="입력 12 6 7" xfId="39698" xr:uid="{00000000-0005-0000-0000-000004720000}"/>
    <cellStyle name="입력 12 7" xfId="14514" xr:uid="{00000000-0005-0000-0000-000005720000}"/>
    <cellStyle name="입력 12 7 2" xfId="14515" xr:uid="{00000000-0005-0000-0000-000006720000}"/>
    <cellStyle name="입력 12 7 2 2" xfId="14516" xr:uid="{00000000-0005-0000-0000-000007720000}"/>
    <cellStyle name="입력 12 7 2 2 2" xfId="39710" xr:uid="{00000000-0005-0000-0000-000008720000}"/>
    <cellStyle name="입력 12 7 2 3" xfId="14517" xr:uid="{00000000-0005-0000-0000-000009720000}"/>
    <cellStyle name="입력 12 7 2 3 2" xfId="39711" xr:uid="{00000000-0005-0000-0000-00000A720000}"/>
    <cellStyle name="입력 12 7 2 4" xfId="14518" xr:uid="{00000000-0005-0000-0000-00000B720000}"/>
    <cellStyle name="입력 12 7 2 4 2" xfId="39712" xr:uid="{00000000-0005-0000-0000-00000C720000}"/>
    <cellStyle name="입력 12 7 2 5" xfId="14519" xr:uid="{00000000-0005-0000-0000-00000D720000}"/>
    <cellStyle name="입력 12 7 2 5 2" xfId="39713" xr:uid="{00000000-0005-0000-0000-00000E720000}"/>
    <cellStyle name="입력 12 7 2 6" xfId="39709" xr:uid="{00000000-0005-0000-0000-00000F720000}"/>
    <cellStyle name="입력 12 7 3" xfId="14520" xr:uid="{00000000-0005-0000-0000-000010720000}"/>
    <cellStyle name="입력 12 7 3 2" xfId="39714" xr:uid="{00000000-0005-0000-0000-000011720000}"/>
    <cellStyle name="입력 12 7 4" xfId="14521" xr:uid="{00000000-0005-0000-0000-000012720000}"/>
    <cellStyle name="입력 12 7 4 2" xfId="39715" xr:uid="{00000000-0005-0000-0000-000013720000}"/>
    <cellStyle name="입력 12 7 5" xfId="14522" xr:uid="{00000000-0005-0000-0000-000014720000}"/>
    <cellStyle name="입력 12 7 5 2" xfId="39716" xr:uid="{00000000-0005-0000-0000-000015720000}"/>
    <cellStyle name="입력 12 7 6" xfId="14523" xr:uid="{00000000-0005-0000-0000-000016720000}"/>
    <cellStyle name="입력 12 7 6 2" xfId="39717" xr:uid="{00000000-0005-0000-0000-000017720000}"/>
    <cellStyle name="입력 12 7 7" xfId="39708" xr:uid="{00000000-0005-0000-0000-000018720000}"/>
    <cellStyle name="입력 12 8" xfId="14524" xr:uid="{00000000-0005-0000-0000-000019720000}"/>
    <cellStyle name="입력 12 8 2" xfId="14525" xr:uid="{00000000-0005-0000-0000-00001A720000}"/>
    <cellStyle name="입력 12 8 2 2" xfId="14526" xr:uid="{00000000-0005-0000-0000-00001B720000}"/>
    <cellStyle name="입력 12 8 2 2 2" xfId="39720" xr:uid="{00000000-0005-0000-0000-00001C720000}"/>
    <cellStyle name="입력 12 8 2 3" xfId="14527" xr:uid="{00000000-0005-0000-0000-00001D720000}"/>
    <cellStyle name="입력 12 8 2 3 2" xfId="39721" xr:uid="{00000000-0005-0000-0000-00001E720000}"/>
    <cellStyle name="입력 12 8 2 4" xfId="14528" xr:uid="{00000000-0005-0000-0000-00001F720000}"/>
    <cellStyle name="입력 12 8 2 4 2" xfId="39722" xr:uid="{00000000-0005-0000-0000-000020720000}"/>
    <cellStyle name="입력 12 8 2 5" xfId="14529" xr:uid="{00000000-0005-0000-0000-000021720000}"/>
    <cellStyle name="입력 12 8 2 5 2" xfId="39723" xr:uid="{00000000-0005-0000-0000-000022720000}"/>
    <cellStyle name="입력 12 8 2 6" xfId="39719" xr:uid="{00000000-0005-0000-0000-000023720000}"/>
    <cellStyle name="입력 12 8 3" xfId="14530" xr:uid="{00000000-0005-0000-0000-000024720000}"/>
    <cellStyle name="입력 12 8 3 2" xfId="39724" xr:uid="{00000000-0005-0000-0000-000025720000}"/>
    <cellStyle name="입력 12 8 4" xfId="14531" xr:uid="{00000000-0005-0000-0000-000026720000}"/>
    <cellStyle name="입력 12 8 4 2" xfId="39725" xr:uid="{00000000-0005-0000-0000-000027720000}"/>
    <cellStyle name="입력 12 8 5" xfId="14532" xr:uid="{00000000-0005-0000-0000-000028720000}"/>
    <cellStyle name="입력 12 8 5 2" xfId="39726" xr:uid="{00000000-0005-0000-0000-000029720000}"/>
    <cellStyle name="입력 12 8 6" xfId="14533" xr:uid="{00000000-0005-0000-0000-00002A720000}"/>
    <cellStyle name="입력 12 8 6 2" xfId="39727" xr:uid="{00000000-0005-0000-0000-00002B720000}"/>
    <cellStyle name="입력 12 8 7" xfId="39718" xr:uid="{00000000-0005-0000-0000-00002C720000}"/>
    <cellStyle name="입력 12 9" xfId="14534" xr:uid="{00000000-0005-0000-0000-00002D720000}"/>
    <cellStyle name="입력 12 9 2" xfId="14535" xr:uid="{00000000-0005-0000-0000-00002E720000}"/>
    <cellStyle name="입력 12 9 2 2" xfId="39729" xr:uid="{00000000-0005-0000-0000-00002F720000}"/>
    <cellStyle name="입력 12 9 3" xfId="14536" xr:uid="{00000000-0005-0000-0000-000030720000}"/>
    <cellStyle name="입력 12 9 3 2" xfId="39730" xr:uid="{00000000-0005-0000-0000-000031720000}"/>
    <cellStyle name="입력 12 9 4" xfId="14537" xr:uid="{00000000-0005-0000-0000-000032720000}"/>
    <cellStyle name="입력 12 9 4 2" xfId="39731" xr:uid="{00000000-0005-0000-0000-000033720000}"/>
    <cellStyle name="입력 12 9 5" xfId="14538" xr:uid="{00000000-0005-0000-0000-000034720000}"/>
    <cellStyle name="입력 12 9 5 2" xfId="39732" xr:uid="{00000000-0005-0000-0000-000035720000}"/>
    <cellStyle name="입력 12 9 6" xfId="39728" xr:uid="{00000000-0005-0000-0000-000036720000}"/>
    <cellStyle name="입력 13" xfId="14539" xr:uid="{00000000-0005-0000-0000-000037720000}"/>
    <cellStyle name="입력 13 10" xfId="14540" xr:uid="{00000000-0005-0000-0000-000038720000}"/>
    <cellStyle name="입력 13 10 2" xfId="14541" xr:uid="{00000000-0005-0000-0000-000039720000}"/>
    <cellStyle name="입력 13 10 2 2" xfId="39735" xr:uid="{00000000-0005-0000-0000-00003A720000}"/>
    <cellStyle name="입력 13 10 3" xfId="39734" xr:uid="{00000000-0005-0000-0000-00003B720000}"/>
    <cellStyle name="입력 13 11" xfId="14542" xr:uid="{00000000-0005-0000-0000-00003C720000}"/>
    <cellStyle name="입력 13 11 2" xfId="14543" xr:uid="{00000000-0005-0000-0000-00003D720000}"/>
    <cellStyle name="입력 13 11 2 2" xfId="39737" xr:uid="{00000000-0005-0000-0000-00003E720000}"/>
    <cellStyle name="입력 13 11 3" xfId="39736" xr:uid="{00000000-0005-0000-0000-00003F720000}"/>
    <cellStyle name="입력 13 12" xfId="14544" xr:uid="{00000000-0005-0000-0000-000040720000}"/>
    <cellStyle name="입력 13 12 2" xfId="14545" xr:uid="{00000000-0005-0000-0000-000041720000}"/>
    <cellStyle name="입력 13 12 2 2" xfId="39739" xr:uid="{00000000-0005-0000-0000-000042720000}"/>
    <cellStyle name="입력 13 12 3" xfId="39738" xr:uid="{00000000-0005-0000-0000-000043720000}"/>
    <cellStyle name="입력 13 13" xfId="14546" xr:uid="{00000000-0005-0000-0000-000044720000}"/>
    <cellStyle name="입력 13 13 2" xfId="39740" xr:uid="{00000000-0005-0000-0000-000045720000}"/>
    <cellStyle name="입력 13 14" xfId="39733" xr:uid="{00000000-0005-0000-0000-000046720000}"/>
    <cellStyle name="입력 13 2" xfId="14547" xr:uid="{00000000-0005-0000-0000-000047720000}"/>
    <cellStyle name="입력 13 2 2" xfId="14548" xr:uid="{00000000-0005-0000-0000-000048720000}"/>
    <cellStyle name="입력 13 2 2 2" xfId="14549" xr:uid="{00000000-0005-0000-0000-000049720000}"/>
    <cellStyle name="입력 13 2 2 2 2" xfId="14550" xr:uid="{00000000-0005-0000-0000-00004A720000}"/>
    <cellStyle name="입력 13 2 2 2 2 2" xfId="39744" xr:uid="{00000000-0005-0000-0000-00004B720000}"/>
    <cellStyle name="입력 13 2 2 2 3" xfId="14551" xr:uid="{00000000-0005-0000-0000-00004C720000}"/>
    <cellStyle name="입력 13 2 2 2 3 2" xfId="39745" xr:uid="{00000000-0005-0000-0000-00004D720000}"/>
    <cellStyle name="입력 13 2 2 2 4" xfId="14552" xr:uid="{00000000-0005-0000-0000-00004E720000}"/>
    <cellStyle name="입력 13 2 2 2 4 2" xfId="39746" xr:uid="{00000000-0005-0000-0000-00004F720000}"/>
    <cellStyle name="입력 13 2 2 2 5" xfId="14553" xr:uid="{00000000-0005-0000-0000-000050720000}"/>
    <cellStyle name="입력 13 2 2 2 5 2" xfId="39747" xr:uid="{00000000-0005-0000-0000-000051720000}"/>
    <cellStyle name="입력 13 2 2 2 6" xfId="39743" xr:uid="{00000000-0005-0000-0000-000052720000}"/>
    <cellStyle name="입력 13 2 2 3" xfId="14554" xr:uid="{00000000-0005-0000-0000-000053720000}"/>
    <cellStyle name="입력 13 2 2 3 2" xfId="39748" xr:uid="{00000000-0005-0000-0000-000054720000}"/>
    <cellStyle name="입력 13 2 2 4" xfId="14555" xr:uid="{00000000-0005-0000-0000-000055720000}"/>
    <cellStyle name="입력 13 2 2 4 2" xfId="39749" xr:uid="{00000000-0005-0000-0000-000056720000}"/>
    <cellStyle name="입력 13 2 2 5" xfId="14556" xr:uid="{00000000-0005-0000-0000-000057720000}"/>
    <cellStyle name="입력 13 2 2 5 2" xfId="39750" xr:uid="{00000000-0005-0000-0000-000058720000}"/>
    <cellStyle name="입력 13 2 2 6" xfId="14557" xr:uid="{00000000-0005-0000-0000-000059720000}"/>
    <cellStyle name="입력 13 2 2 6 2" xfId="39751" xr:uid="{00000000-0005-0000-0000-00005A720000}"/>
    <cellStyle name="입력 13 2 2 7" xfId="39742" xr:uid="{00000000-0005-0000-0000-00005B720000}"/>
    <cellStyle name="입력 13 2 3" xfId="14558" xr:uid="{00000000-0005-0000-0000-00005C720000}"/>
    <cellStyle name="입력 13 2 3 2" xfId="14559" xr:uid="{00000000-0005-0000-0000-00005D720000}"/>
    <cellStyle name="입력 13 2 3 2 2" xfId="39753" xr:uid="{00000000-0005-0000-0000-00005E720000}"/>
    <cellStyle name="입력 13 2 3 3" xfId="14560" xr:uid="{00000000-0005-0000-0000-00005F720000}"/>
    <cellStyle name="입력 13 2 3 3 2" xfId="39754" xr:uid="{00000000-0005-0000-0000-000060720000}"/>
    <cellStyle name="입력 13 2 3 4" xfId="14561" xr:uid="{00000000-0005-0000-0000-000061720000}"/>
    <cellStyle name="입력 13 2 3 4 2" xfId="39755" xr:uid="{00000000-0005-0000-0000-000062720000}"/>
    <cellStyle name="입력 13 2 3 5" xfId="14562" xr:uid="{00000000-0005-0000-0000-000063720000}"/>
    <cellStyle name="입력 13 2 3 5 2" xfId="39756" xr:uid="{00000000-0005-0000-0000-000064720000}"/>
    <cellStyle name="입력 13 2 3 6" xfId="39752" xr:uid="{00000000-0005-0000-0000-000065720000}"/>
    <cellStyle name="입력 13 2 4" xfId="14563" xr:uid="{00000000-0005-0000-0000-000066720000}"/>
    <cellStyle name="입력 13 2 4 2" xfId="14564" xr:uid="{00000000-0005-0000-0000-000067720000}"/>
    <cellStyle name="입력 13 2 4 2 2" xfId="39758" xr:uid="{00000000-0005-0000-0000-000068720000}"/>
    <cellStyle name="입력 13 2 4 3" xfId="39757" xr:uid="{00000000-0005-0000-0000-000069720000}"/>
    <cellStyle name="입력 13 2 5" xfId="14565" xr:uid="{00000000-0005-0000-0000-00006A720000}"/>
    <cellStyle name="입력 13 2 5 2" xfId="14566" xr:uid="{00000000-0005-0000-0000-00006B720000}"/>
    <cellStyle name="입력 13 2 5 2 2" xfId="39760" xr:uid="{00000000-0005-0000-0000-00006C720000}"/>
    <cellStyle name="입력 13 2 5 3" xfId="39759" xr:uid="{00000000-0005-0000-0000-00006D720000}"/>
    <cellStyle name="입력 13 2 6" xfId="14567" xr:uid="{00000000-0005-0000-0000-00006E720000}"/>
    <cellStyle name="입력 13 2 6 2" xfId="14568" xr:uid="{00000000-0005-0000-0000-00006F720000}"/>
    <cellStyle name="입력 13 2 6 2 2" xfId="39762" xr:uid="{00000000-0005-0000-0000-000070720000}"/>
    <cellStyle name="입력 13 2 6 3" xfId="39761" xr:uid="{00000000-0005-0000-0000-000071720000}"/>
    <cellStyle name="입력 13 2 7" xfId="14569" xr:uid="{00000000-0005-0000-0000-000072720000}"/>
    <cellStyle name="입력 13 2 7 2" xfId="39763" xr:uid="{00000000-0005-0000-0000-000073720000}"/>
    <cellStyle name="입력 13 2 8" xfId="39741" xr:uid="{00000000-0005-0000-0000-000074720000}"/>
    <cellStyle name="입력 13 3" xfId="14570" xr:uid="{00000000-0005-0000-0000-000075720000}"/>
    <cellStyle name="입력 13 3 2" xfId="14571" xr:uid="{00000000-0005-0000-0000-000076720000}"/>
    <cellStyle name="입력 13 3 2 2" xfId="14572" xr:uid="{00000000-0005-0000-0000-000077720000}"/>
    <cellStyle name="입력 13 3 2 2 2" xfId="14573" xr:uid="{00000000-0005-0000-0000-000078720000}"/>
    <cellStyle name="입력 13 3 2 2 2 2" xfId="39767" xr:uid="{00000000-0005-0000-0000-000079720000}"/>
    <cellStyle name="입력 13 3 2 2 3" xfId="14574" xr:uid="{00000000-0005-0000-0000-00007A720000}"/>
    <cellStyle name="입력 13 3 2 2 3 2" xfId="39768" xr:uid="{00000000-0005-0000-0000-00007B720000}"/>
    <cellStyle name="입력 13 3 2 2 4" xfId="14575" xr:uid="{00000000-0005-0000-0000-00007C720000}"/>
    <cellStyle name="입력 13 3 2 2 4 2" xfId="39769" xr:uid="{00000000-0005-0000-0000-00007D720000}"/>
    <cellStyle name="입력 13 3 2 2 5" xfId="14576" xr:uid="{00000000-0005-0000-0000-00007E720000}"/>
    <cellStyle name="입력 13 3 2 2 5 2" xfId="39770" xr:uid="{00000000-0005-0000-0000-00007F720000}"/>
    <cellStyle name="입력 13 3 2 2 6" xfId="39766" xr:uid="{00000000-0005-0000-0000-000080720000}"/>
    <cellStyle name="입력 13 3 2 3" xfId="14577" xr:uid="{00000000-0005-0000-0000-000081720000}"/>
    <cellStyle name="입력 13 3 2 3 2" xfId="39771" xr:uid="{00000000-0005-0000-0000-000082720000}"/>
    <cellStyle name="입력 13 3 2 4" xfId="14578" xr:uid="{00000000-0005-0000-0000-000083720000}"/>
    <cellStyle name="입력 13 3 2 4 2" xfId="39772" xr:uid="{00000000-0005-0000-0000-000084720000}"/>
    <cellStyle name="입력 13 3 2 5" xfId="14579" xr:uid="{00000000-0005-0000-0000-000085720000}"/>
    <cellStyle name="입력 13 3 2 5 2" xfId="39773" xr:uid="{00000000-0005-0000-0000-000086720000}"/>
    <cellStyle name="입력 13 3 2 6" xfId="14580" xr:uid="{00000000-0005-0000-0000-000087720000}"/>
    <cellStyle name="입력 13 3 2 6 2" xfId="39774" xr:uid="{00000000-0005-0000-0000-000088720000}"/>
    <cellStyle name="입력 13 3 2 7" xfId="39765" xr:uid="{00000000-0005-0000-0000-000089720000}"/>
    <cellStyle name="입력 13 3 3" xfId="14581" xr:uid="{00000000-0005-0000-0000-00008A720000}"/>
    <cellStyle name="입력 13 3 3 2" xfId="14582" xr:uid="{00000000-0005-0000-0000-00008B720000}"/>
    <cellStyle name="입력 13 3 3 2 2" xfId="39776" xr:uid="{00000000-0005-0000-0000-00008C720000}"/>
    <cellStyle name="입력 13 3 3 3" xfId="14583" xr:uid="{00000000-0005-0000-0000-00008D720000}"/>
    <cellStyle name="입력 13 3 3 3 2" xfId="39777" xr:uid="{00000000-0005-0000-0000-00008E720000}"/>
    <cellStyle name="입력 13 3 3 4" xfId="14584" xr:uid="{00000000-0005-0000-0000-00008F720000}"/>
    <cellStyle name="입력 13 3 3 4 2" xfId="39778" xr:uid="{00000000-0005-0000-0000-000090720000}"/>
    <cellStyle name="입력 13 3 3 5" xfId="14585" xr:uid="{00000000-0005-0000-0000-000091720000}"/>
    <cellStyle name="입력 13 3 3 5 2" xfId="39779" xr:uid="{00000000-0005-0000-0000-000092720000}"/>
    <cellStyle name="입력 13 3 3 6" xfId="39775" xr:uid="{00000000-0005-0000-0000-000093720000}"/>
    <cellStyle name="입력 13 3 4" xfId="14586" xr:uid="{00000000-0005-0000-0000-000094720000}"/>
    <cellStyle name="입력 13 3 4 2" xfId="14587" xr:uid="{00000000-0005-0000-0000-000095720000}"/>
    <cellStyle name="입력 13 3 4 2 2" xfId="39781" xr:uid="{00000000-0005-0000-0000-000096720000}"/>
    <cellStyle name="입력 13 3 4 3" xfId="39780" xr:uid="{00000000-0005-0000-0000-000097720000}"/>
    <cellStyle name="입력 13 3 5" xfId="14588" xr:uid="{00000000-0005-0000-0000-000098720000}"/>
    <cellStyle name="입력 13 3 5 2" xfId="14589" xr:uid="{00000000-0005-0000-0000-000099720000}"/>
    <cellStyle name="입력 13 3 5 2 2" xfId="39783" xr:uid="{00000000-0005-0000-0000-00009A720000}"/>
    <cellStyle name="입력 13 3 5 3" xfId="39782" xr:uid="{00000000-0005-0000-0000-00009B720000}"/>
    <cellStyle name="입력 13 3 6" xfId="14590" xr:uid="{00000000-0005-0000-0000-00009C720000}"/>
    <cellStyle name="입력 13 3 6 2" xfId="14591" xr:uid="{00000000-0005-0000-0000-00009D720000}"/>
    <cellStyle name="입력 13 3 6 2 2" xfId="39785" xr:uid="{00000000-0005-0000-0000-00009E720000}"/>
    <cellStyle name="입력 13 3 6 3" xfId="39784" xr:uid="{00000000-0005-0000-0000-00009F720000}"/>
    <cellStyle name="입력 13 3 7" xfId="14592" xr:uid="{00000000-0005-0000-0000-0000A0720000}"/>
    <cellStyle name="입력 13 3 7 2" xfId="39786" xr:uid="{00000000-0005-0000-0000-0000A1720000}"/>
    <cellStyle name="입력 13 3 8" xfId="39764" xr:uid="{00000000-0005-0000-0000-0000A2720000}"/>
    <cellStyle name="입력 13 4" xfId="14593" xr:uid="{00000000-0005-0000-0000-0000A3720000}"/>
    <cellStyle name="입력 13 4 2" xfId="14594" xr:uid="{00000000-0005-0000-0000-0000A4720000}"/>
    <cellStyle name="입력 13 4 2 2" xfId="14595" xr:uid="{00000000-0005-0000-0000-0000A5720000}"/>
    <cellStyle name="입력 13 4 2 2 2" xfId="39789" xr:uid="{00000000-0005-0000-0000-0000A6720000}"/>
    <cellStyle name="입력 13 4 2 3" xfId="14596" xr:uid="{00000000-0005-0000-0000-0000A7720000}"/>
    <cellStyle name="입력 13 4 2 3 2" xfId="39790" xr:uid="{00000000-0005-0000-0000-0000A8720000}"/>
    <cellStyle name="입력 13 4 2 4" xfId="14597" xr:uid="{00000000-0005-0000-0000-0000A9720000}"/>
    <cellStyle name="입력 13 4 2 4 2" xfId="39791" xr:uid="{00000000-0005-0000-0000-0000AA720000}"/>
    <cellStyle name="입력 13 4 2 5" xfId="14598" xr:uid="{00000000-0005-0000-0000-0000AB720000}"/>
    <cellStyle name="입력 13 4 2 5 2" xfId="39792" xr:uid="{00000000-0005-0000-0000-0000AC720000}"/>
    <cellStyle name="입력 13 4 2 6" xfId="39788" xr:uid="{00000000-0005-0000-0000-0000AD720000}"/>
    <cellStyle name="입력 13 4 3" xfId="14599" xr:uid="{00000000-0005-0000-0000-0000AE720000}"/>
    <cellStyle name="입력 13 4 3 2" xfId="39793" xr:uid="{00000000-0005-0000-0000-0000AF720000}"/>
    <cellStyle name="입력 13 4 4" xfId="14600" xr:uid="{00000000-0005-0000-0000-0000B0720000}"/>
    <cellStyle name="입력 13 4 4 2" xfId="39794" xr:uid="{00000000-0005-0000-0000-0000B1720000}"/>
    <cellStyle name="입력 13 4 5" xfId="14601" xr:uid="{00000000-0005-0000-0000-0000B2720000}"/>
    <cellStyle name="입력 13 4 5 2" xfId="39795" xr:uid="{00000000-0005-0000-0000-0000B3720000}"/>
    <cellStyle name="입력 13 4 6" xfId="14602" xr:uid="{00000000-0005-0000-0000-0000B4720000}"/>
    <cellStyle name="입력 13 4 6 2" xfId="39796" xr:uid="{00000000-0005-0000-0000-0000B5720000}"/>
    <cellStyle name="입력 13 4 7" xfId="39787" xr:uid="{00000000-0005-0000-0000-0000B6720000}"/>
    <cellStyle name="입력 13 5" xfId="14603" xr:uid="{00000000-0005-0000-0000-0000B7720000}"/>
    <cellStyle name="입력 13 5 2" xfId="14604" xr:uid="{00000000-0005-0000-0000-0000B8720000}"/>
    <cellStyle name="입력 13 5 2 2" xfId="14605" xr:uid="{00000000-0005-0000-0000-0000B9720000}"/>
    <cellStyle name="입력 13 5 2 2 2" xfId="39799" xr:uid="{00000000-0005-0000-0000-0000BA720000}"/>
    <cellStyle name="입력 13 5 2 3" xfId="14606" xr:uid="{00000000-0005-0000-0000-0000BB720000}"/>
    <cellStyle name="입력 13 5 2 3 2" xfId="39800" xr:uid="{00000000-0005-0000-0000-0000BC720000}"/>
    <cellStyle name="입력 13 5 2 4" xfId="14607" xr:uid="{00000000-0005-0000-0000-0000BD720000}"/>
    <cellStyle name="입력 13 5 2 4 2" xfId="39801" xr:uid="{00000000-0005-0000-0000-0000BE720000}"/>
    <cellStyle name="입력 13 5 2 5" xfId="14608" xr:uid="{00000000-0005-0000-0000-0000BF720000}"/>
    <cellStyle name="입력 13 5 2 5 2" xfId="39802" xr:uid="{00000000-0005-0000-0000-0000C0720000}"/>
    <cellStyle name="입력 13 5 2 6" xfId="39798" xr:uid="{00000000-0005-0000-0000-0000C1720000}"/>
    <cellStyle name="입력 13 5 3" xfId="14609" xr:uid="{00000000-0005-0000-0000-0000C2720000}"/>
    <cellStyle name="입력 13 5 3 2" xfId="39803" xr:uid="{00000000-0005-0000-0000-0000C3720000}"/>
    <cellStyle name="입력 13 5 4" xfId="14610" xr:uid="{00000000-0005-0000-0000-0000C4720000}"/>
    <cellStyle name="입력 13 5 4 2" xfId="39804" xr:uid="{00000000-0005-0000-0000-0000C5720000}"/>
    <cellStyle name="입력 13 5 5" xfId="14611" xr:uid="{00000000-0005-0000-0000-0000C6720000}"/>
    <cellStyle name="입력 13 5 5 2" xfId="39805" xr:uid="{00000000-0005-0000-0000-0000C7720000}"/>
    <cellStyle name="입력 13 5 6" xfId="14612" xr:uid="{00000000-0005-0000-0000-0000C8720000}"/>
    <cellStyle name="입력 13 5 6 2" xfId="39806" xr:uid="{00000000-0005-0000-0000-0000C9720000}"/>
    <cellStyle name="입력 13 5 7" xfId="39797" xr:uid="{00000000-0005-0000-0000-0000CA720000}"/>
    <cellStyle name="입력 13 6" xfId="14613" xr:uid="{00000000-0005-0000-0000-0000CB720000}"/>
    <cellStyle name="입력 13 6 2" xfId="14614" xr:uid="{00000000-0005-0000-0000-0000CC720000}"/>
    <cellStyle name="입력 13 6 2 2" xfId="14615" xr:uid="{00000000-0005-0000-0000-0000CD720000}"/>
    <cellStyle name="입력 13 6 2 2 2" xfId="39809" xr:uid="{00000000-0005-0000-0000-0000CE720000}"/>
    <cellStyle name="입력 13 6 2 3" xfId="14616" xr:uid="{00000000-0005-0000-0000-0000CF720000}"/>
    <cellStyle name="입력 13 6 2 3 2" xfId="39810" xr:uid="{00000000-0005-0000-0000-0000D0720000}"/>
    <cellStyle name="입력 13 6 2 4" xfId="14617" xr:uid="{00000000-0005-0000-0000-0000D1720000}"/>
    <cellStyle name="입력 13 6 2 4 2" xfId="39811" xr:uid="{00000000-0005-0000-0000-0000D2720000}"/>
    <cellStyle name="입력 13 6 2 5" xfId="14618" xr:uid="{00000000-0005-0000-0000-0000D3720000}"/>
    <cellStyle name="입력 13 6 2 5 2" xfId="39812" xr:uid="{00000000-0005-0000-0000-0000D4720000}"/>
    <cellStyle name="입력 13 6 2 6" xfId="39808" xr:uid="{00000000-0005-0000-0000-0000D5720000}"/>
    <cellStyle name="입력 13 6 3" xfId="14619" xr:uid="{00000000-0005-0000-0000-0000D6720000}"/>
    <cellStyle name="입력 13 6 3 2" xfId="39813" xr:uid="{00000000-0005-0000-0000-0000D7720000}"/>
    <cellStyle name="입력 13 6 4" xfId="14620" xr:uid="{00000000-0005-0000-0000-0000D8720000}"/>
    <cellStyle name="입력 13 6 4 2" xfId="39814" xr:uid="{00000000-0005-0000-0000-0000D9720000}"/>
    <cellStyle name="입력 13 6 5" xfId="14621" xr:uid="{00000000-0005-0000-0000-0000DA720000}"/>
    <cellStyle name="입력 13 6 5 2" xfId="39815" xr:uid="{00000000-0005-0000-0000-0000DB720000}"/>
    <cellStyle name="입력 13 6 6" xfId="14622" xr:uid="{00000000-0005-0000-0000-0000DC720000}"/>
    <cellStyle name="입력 13 6 6 2" xfId="39816" xr:uid="{00000000-0005-0000-0000-0000DD720000}"/>
    <cellStyle name="입력 13 6 7" xfId="39807" xr:uid="{00000000-0005-0000-0000-0000DE720000}"/>
    <cellStyle name="입력 13 7" xfId="14623" xr:uid="{00000000-0005-0000-0000-0000DF720000}"/>
    <cellStyle name="입력 13 7 2" xfId="14624" xr:uid="{00000000-0005-0000-0000-0000E0720000}"/>
    <cellStyle name="입력 13 7 2 2" xfId="14625" xr:uid="{00000000-0005-0000-0000-0000E1720000}"/>
    <cellStyle name="입력 13 7 2 2 2" xfId="39819" xr:uid="{00000000-0005-0000-0000-0000E2720000}"/>
    <cellStyle name="입력 13 7 2 3" xfId="14626" xr:uid="{00000000-0005-0000-0000-0000E3720000}"/>
    <cellStyle name="입력 13 7 2 3 2" xfId="39820" xr:uid="{00000000-0005-0000-0000-0000E4720000}"/>
    <cellStyle name="입력 13 7 2 4" xfId="14627" xr:uid="{00000000-0005-0000-0000-0000E5720000}"/>
    <cellStyle name="입력 13 7 2 4 2" xfId="39821" xr:uid="{00000000-0005-0000-0000-0000E6720000}"/>
    <cellStyle name="입력 13 7 2 5" xfId="14628" xr:uid="{00000000-0005-0000-0000-0000E7720000}"/>
    <cellStyle name="입력 13 7 2 5 2" xfId="39822" xr:uid="{00000000-0005-0000-0000-0000E8720000}"/>
    <cellStyle name="입력 13 7 2 6" xfId="39818" xr:uid="{00000000-0005-0000-0000-0000E9720000}"/>
    <cellStyle name="입력 13 7 3" xfId="14629" xr:uid="{00000000-0005-0000-0000-0000EA720000}"/>
    <cellStyle name="입력 13 7 3 2" xfId="39823" xr:uid="{00000000-0005-0000-0000-0000EB720000}"/>
    <cellStyle name="입력 13 7 4" xfId="14630" xr:uid="{00000000-0005-0000-0000-0000EC720000}"/>
    <cellStyle name="입력 13 7 4 2" xfId="39824" xr:uid="{00000000-0005-0000-0000-0000ED720000}"/>
    <cellStyle name="입력 13 7 5" xfId="14631" xr:uid="{00000000-0005-0000-0000-0000EE720000}"/>
    <cellStyle name="입력 13 7 5 2" xfId="39825" xr:uid="{00000000-0005-0000-0000-0000EF720000}"/>
    <cellStyle name="입력 13 7 6" xfId="14632" xr:uid="{00000000-0005-0000-0000-0000F0720000}"/>
    <cellStyle name="입력 13 7 6 2" xfId="39826" xr:uid="{00000000-0005-0000-0000-0000F1720000}"/>
    <cellStyle name="입력 13 7 7" xfId="39817" xr:uid="{00000000-0005-0000-0000-0000F2720000}"/>
    <cellStyle name="입력 13 8" xfId="14633" xr:uid="{00000000-0005-0000-0000-0000F3720000}"/>
    <cellStyle name="입력 13 8 2" xfId="14634" xr:uid="{00000000-0005-0000-0000-0000F4720000}"/>
    <cellStyle name="입력 13 8 2 2" xfId="14635" xr:uid="{00000000-0005-0000-0000-0000F5720000}"/>
    <cellStyle name="입력 13 8 2 2 2" xfId="39829" xr:uid="{00000000-0005-0000-0000-0000F6720000}"/>
    <cellStyle name="입력 13 8 2 3" xfId="14636" xr:uid="{00000000-0005-0000-0000-0000F7720000}"/>
    <cellStyle name="입력 13 8 2 3 2" xfId="39830" xr:uid="{00000000-0005-0000-0000-0000F8720000}"/>
    <cellStyle name="입력 13 8 2 4" xfId="14637" xr:uid="{00000000-0005-0000-0000-0000F9720000}"/>
    <cellStyle name="입력 13 8 2 4 2" xfId="39831" xr:uid="{00000000-0005-0000-0000-0000FA720000}"/>
    <cellStyle name="입력 13 8 2 5" xfId="14638" xr:uid="{00000000-0005-0000-0000-0000FB720000}"/>
    <cellStyle name="입력 13 8 2 5 2" xfId="39832" xr:uid="{00000000-0005-0000-0000-0000FC720000}"/>
    <cellStyle name="입력 13 8 2 6" xfId="39828" xr:uid="{00000000-0005-0000-0000-0000FD720000}"/>
    <cellStyle name="입력 13 8 3" xfId="14639" xr:uid="{00000000-0005-0000-0000-0000FE720000}"/>
    <cellStyle name="입력 13 8 3 2" xfId="39833" xr:uid="{00000000-0005-0000-0000-0000FF720000}"/>
    <cellStyle name="입력 13 8 4" xfId="14640" xr:uid="{00000000-0005-0000-0000-000000730000}"/>
    <cellStyle name="입력 13 8 4 2" xfId="39834" xr:uid="{00000000-0005-0000-0000-000001730000}"/>
    <cellStyle name="입력 13 8 5" xfId="14641" xr:uid="{00000000-0005-0000-0000-000002730000}"/>
    <cellStyle name="입력 13 8 5 2" xfId="39835" xr:uid="{00000000-0005-0000-0000-000003730000}"/>
    <cellStyle name="입력 13 8 6" xfId="14642" xr:uid="{00000000-0005-0000-0000-000004730000}"/>
    <cellStyle name="입력 13 8 6 2" xfId="39836" xr:uid="{00000000-0005-0000-0000-000005730000}"/>
    <cellStyle name="입력 13 8 7" xfId="39827" xr:uid="{00000000-0005-0000-0000-000006730000}"/>
    <cellStyle name="입력 13 9" xfId="14643" xr:uid="{00000000-0005-0000-0000-000007730000}"/>
    <cellStyle name="입력 13 9 2" xfId="14644" xr:uid="{00000000-0005-0000-0000-000008730000}"/>
    <cellStyle name="입력 13 9 2 2" xfId="39838" xr:uid="{00000000-0005-0000-0000-000009730000}"/>
    <cellStyle name="입력 13 9 3" xfId="14645" xr:uid="{00000000-0005-0000-0000-00000A730000}"/>
    <cellStyle name="입력 13 9 3 2" xfId="39839" xr:uid="{00000000-0005-0000-0000-00000B730000}"/>
    <cellStyle name="입력 13 9 4" xfId="14646" xr:uid="{00000000-0005-0000-0000-00000C730000}"/>
    <cellStyle name="입력 13 9 4 2" xfId="39840" xr:uid="{00000000-0005-0000-0000-00000D730000}"/>
    <cellStyle name="입력 13 9 5" xfId="14647" xr:uid="{00000000-0005-0000-0000-00000E730000}"/>
    <cellStyle name="입력 13 9 5 2" xfId="39841" xr:uid="{00000000-0005-0000-0000-00000F730000}"/>
    <cellStyle name="입력 13 9 6" xfId="39837" xr:uid="{00000000-0005-0000-0000-000010730000}"/>
    <cellStyle name="입력 14" xfId="14648" xr:uid="{00000000-0005-0000-0000-000011730000}"/>
    <cellStyle name="입력 14 10" xfId="14649" xr:uid="{00000000-0005-0000-0000-000012730000}"/>
    <cellStyle name="입력 14 10 2" xfId="14650" xr:uid="{00000000-0005-0000-0000-000013730000}"/>
    <cellStyle name="입력 14 10 2 2" xfId="39844" xr:uid="{00000000-0005-0000-0000-000014730000}"/>
    <cellStyle name="입력 14 10 3" xfId="39843" xr:uid="{00000000-0005-0000-0000-000015730000}"/>
    <cellStyle name="입력 14 11" xfId="14651" xr:uid="{00000000-0005-0000-0000-000016730000}"/>
    <cellStyle name="입력 14 11 2" xfId="14652" xr:uid="{00000000-0005-0000-0000-000017730000}"/>
    <cellStyle name="입력 14 11 2 2" xfId="39846" xr:uid="{00000000-0005-0000-0000-000018730000}"/>
    <cellStyle name="입력 14 11 3" xfId="39845" xr:uid="{00000000-0005-0000-0000-000019730000}"/>
    <cellStyle name="입력 14 12" xfId="14653" xr:uid="{00000000-0005-0000-0000-00001A730000}"/>
    <cellStyle name="입력 14 12 2" xfId="14654" xr:uid="{00000000-0005-0000-0000-00001B730000}"/>
    <cellStyle name="입력 14 12 2 2" xfId="39848" xr:uid="{00000000-0005-0000-0000-00001C730000}"/>
    <cellStyle name="입력 14 12 3" xfId="39847" xr:uid="{00000000-0005-0000-0000-00001D730000}"/>
    <cellStyle name="입력 14 13" xfId="14655" xr:uid="{00000000-0005-0000-0000-00001E730000}"/>
    <cellStyle name="입력 14 13 2" xfId="39849" xr:uid="{00000000-0005-0000-0000-00001F730000}"/>
    <cellStyle name="입력 14 14" xfId="39842" xr:uid="{00000000-0005-0000-0000-000020730000}"/>
    <cellStyle name="입력 14 2" xfId="14656" xr:uid="{00000000-0005-0000-0000-000021730000}"/>
    <cellStyle name="입력 14 2 2" xfId="14657" xr:uid="{00000000-0005-0000-0000-000022730000}"/>
    <cellStyle name="입력 14 2 2 2" xfId="14658" xr:uid="{00000000-0005-0000-0000-000023730000}"/>
    <cellStyle name="입력 14 2 2 2 2" xfId="14659" xr:uid="{00000000-0005-0000-0000-000024730000}"/>
    <cellStyle name="입력 14 2 2 2 2 2" xfId="39853" xr:uid="{00000000-0005-0000-0000-000025730000}"/>
    <cellStyle name="입력 14 2 2 2 3" xfId="14660" xr:uid="{00000000-0005-0000-0000-000026730000}"/>
    <cellStyle name="입력 14 2 2 2 3 2" xfId="39854" xr:uid="{00000000-0005-0000-0000-000027730000}"/>
    <cellStyle name="입력 14 2 2 2 4" xfId="14661" xr:uid="{00000000-0005-0000-0000-000028730000}"/>
    <cellStyle name="입력 14 2 2 2 4 2" xfId="39855" xr:uid="{00000000-0005-0000-0000-000029730000}"/>
    <cellStyle name="입력 14 2 2 2 5" xfId="14662" xr:uid="{00000000-0005-0000-0000-00002A730000}"/>
    <cellStyle name="입력 14 2 2 2 5 2" xfId="39856" xr:uid="{00000000-0005-0000-0000-00002B730000}"/>
    <cellStyle name="입력 14 2 2 2 6" xfId="39852" xr:uid="{00000000-0005-0000-0000-00002C730000}"/>
    <cellStyle name="입력 14 2 2 3" xfId="14663" xr:uid="{00000000-0005-0000-0000-00002D730000}"/>
    <cellStyle name="입력 14 2 2 3 2" xfId="39857" xr:uid="{00000000-0005-0000-0000-00002E730000}"/>
    <cellStyle name="입력 14 2 2 4" xfId="14664" xr:uid="{00000000-0005-0000-0000-00002F730000}"/>
    <cellStyle name="입력 14 2 2 4 2" xfId="39858" xr:uid="{00000000-0005-0000-0000-000030730000}"/>
    <cellStyle name="입력 14 2 2 5" xfId="14665" xr:uid="{00000000-0005-0000-0000-000031730000}"/>
    <cellStyle name="입력 14 2 2 5 2" xfId="39859" xr:uid="{00000000-0005-0000-0000-000032730000}"/>
    <cellStyle name="입력 14 2 2 6" xfId="14666" xr:uid="{00000000-0005-0000-0000-000033730000}"/>
    <cellStyle name="입력 14 2 2 6 2" xfId="39860" xr:uid="{00000000-0005-0000-0000-000034730000}"/>
    <cellStyle name="입력 14 2 2 7" xfId="39851" xr:uid="{00000000-0005-0000-0000-000035730000}"/>
    <cellStyle name="입력 14 2 3" xfId="14667" xr:uid="{00000000-0005-0000-0000-000036730000}"/>
    <cellStyle name="입력 14 2 3 2" xfId="14668" xr:uid="{00000000-0005-0000-0000-000037730000}"/>
    <cellStyle name="입력 14 2 3 2 2" xfId="39862" xr:uid="{00000000-0005-0000-0000-000038730000}"/>
    <cellStyle name="입력 14 2 3 3" xfId="14669" xr:uid="{00000000-0005-0000-0000-000039730000}"/>
    <cellStyle name="입력 14 2 3 3 2" xfId="39863" xr:uid="{00000000-0005-0000-0000-00003A730000}"/>
    <cellStyle name="입력 14 2 3 4" xfId="14670" xr:uid="{00000000-0005-0000-0000-00003B730000}"/>
    <cellStyle name="입력 14 2 3 4 2" xfId="39864" xr:uid="{00000000-0005-0000-0000-00003C730000}"/>
    <cellStyle name="입력 14 2 3 5" xfId="14671" xr:uid="{00000000-0005-0000-0000-00003D730000}"/>
    <cellStyle name="입력 14 2 3 5 2" xfId="39865" xr:uid="{00000000-0005-0000-0000-00003E730000}"/>
    <cellStyle name="입력 14 2 3 6" xfId="39861" xr:uid="{00000000-0005-0000-0000-00003F730000}"/>
    <cellStyle name="입력 14 2 4" xfId="14672" xr:uid="{00000000-0005-0000-0000-000040730000}"/>
    <cellStyle name="입력 14 2 4 2" xfId="14673" xr:uid="{00000000-0005-0000-0000-000041730000}"/>
    <cellStyle name="입력 14 2 4 2 2" xfId="39867" xr:uid="{00000000-0005-0000-0000-000042730000}"/>
    <cellStyle name="입력 14 2 4 3" xfId="39866" xr:uid="{00000000-0005-0000-0000-000043730000}"/>
    <cellStyle name="입력 14 2 5" xfId="14674" xr:uid="{00000000-0005-0000-0000-000044730000}"/>
    <cellStyle name="입력 14 2 5 2" xfId="14675" xr:uid="{00000000-0005-0000-0000-000045730000}"/>
    <cellStyle name="입력 14 2 5 2 2" xfId="39869" xr:uid="{00000000-0005-0000-0000-000046730000}"/>
    <cellStyle name="입력 14 2 5 3" xfId="39868" xr:uid="{00000000-0005-0000-0000-000047730000}"/>
    <cellStyle name="입력 14 2 6" xfId="14676" xr:uid="{00000000-0005-0000-0000-000048730000}"/>
    <cellStyle name="입력 14 2 6 2" xfId="14677" xr:uid="{00000000-0005-0000-0000-000049730000}"/>
    <cellStyle name="입력 14 2 6 2 2" xfId="39871" xr:uid="{00000000-0005-0000-0000-00004A730000}"/>
    <cellStyle name="입력 14 2 6 3" xfId="39870" xr:uid="{00000000-0005-0000-0000-00004B730000}"/>
    <cellStyle name="입력 14 2 7" xfId="14678" xr:uid="{00000000-0005-0000-0000-00004C730000}"/>
    <cellStyle name="입력 14 2 7 2" xfId="39872" xr:uid="{00000000-0005-0000-0000-00004D730000}"/>
    <cellStyle name="입력 14 2 8" xfId="39850" xr:uid="{00000000-0005-0000-0000-00004E730000}"/>
    <cellStyle name="입력 14 3" xfId="14679" xr:uid="{00000000-0005-0000-0000-00004F730000}"/>
    <cellStyle name="입력 14 3 2" xfId="14680" xr:uid="{00000000-0005-0000-0000-000050730000}"/>
    <cellStyle name="입력 14 3 2 2" xfId="14681" xr:uid="{00000000-0005-0000-0000-000051730000}"/>
    <cellStyle name="입력 14 3 2 2 2" xfId="14682" xr:uid="{00000000-0005-0000-0000-000052730000}"/>
    <cellStyle name="입력 14 3 2 2 2 2" xfId="39876" xr:uid="{00000000-0005-0000-0000-000053730000}"/>
    <cellStyle name="입력 14 3 2 2 3" xfId="14683" xr:uid="{00000000-0005-0000-0000-000054730000}"/>
    <cellStyle name="입력 14 3 2 2 3 2" xfId="39877" xr:uid="{00000000-0005-0000-0000-000055730000}"/>
    <cellStyle name="입력 14 3 2 2 4" xfId="14684" xr:uid="{00000000-0005-0000-0000-000056730000}"/>
    <cellStyle name="입력 14 3 2 2 4 2" xfId="39878" xr:uid="{00000000-0005-0000-0000-000057730000}"/>
    <cellStyle name="입력 14 3 2 2 5" xfId="14685" xr:uid="{00000000-0005-0000-0000-000058730000}"/>
    <cellStyle name="입력 14 3 2 2 5 2" xfId="39879" xr:uid="{00000000-0005-0000-0000-000059730000}"/>
    <cellStyle name="입력 14 3 2 2 6" xfId="39875" xr:uid="{00000000-0005-0000-0000-00005A730000}"/>
    <cellStyle name="입력 14 3 2 3" xfId="14686" xr:uid="{00000000-0005-0000-0000-00005B730000}"/>
    <cellStyle name="입력 14 3 2 3 2" xfId="39880" xr:uid="{00000000-0005-0000-0000-00005C730000}"/>
    <cellStyle name="입력 14 3 2 4" xfId="14687" xr:uid="{00000000-0005-0000-0000-00005D730000}"/>
    <cellStyle name="입력 14 3 2 4 2" xfId="39881" xr:uid="{00000000-0005-0000-0000-00005E730000}"/>
    <cellStyle name="입력 14 3 2 5" xfId="14688" xr:uid="{00000000-0005-0000-0000-00005F730000}"/>
    <cellStyle name="입력 14 3 2 5 2" xfId="39882" xr:uid="{00000000-0005-0000-0000-000060730000}"/>
    <cellStyle name="입력 14 3 2 6" xfId="14689" xr:uid="{00000000-0005-0000-0000-000061730000}"/>
    <cellStyle name="입력 14 3 2 6 2" xfId="39883" xr:uid="{00000000-0005-0000-0000-000062730000}"/>
    <cellStyle name="입력 14 3 2 7" xfId="39874" xr:uid="{00000000-0005-0000-0000-000063730000}"/>
    <cellStyle name="입력 14 3 3" xfId="14690" xr:uid="{00000000-0005-0000-0000-000064730000}"/>
    <cellStyle name="입력 14 3 3 2" xfId="14691" xr:uid="{00000000-0005-0000-0000-000065730000}"/>
    <cellStyle name="입력 14 3 3 2 2" xfId="39885" xr:uid="{00000000-0005-0000-0000-000066730000}"/>
    <cellStyle name="입력 14 3 3 3" xfId="14692" xr:uid="{00000000-0005-0000-0000-000067730000}"/>
    <cellStyle name="입력 14 3 3 3 2" xfId="39886" xr:uid="{00000000-0005-0000-0000-000068730000}"/>
    <cellStyle name="입력 14 3 3 4" xfId="14693" xr:uid="{00000000-0005-0000-0000-000069730000}"/>
    <cellStyle name="입력 14 3 3 4 2" xfId="39887" xr:uid="{00000000-0005-0000-0000-00006A730000}"/>
    <cellStyle name="입력 14 3 3 5" xfId="14694" xr:uid="{00000000-0005-0000-0000-00006B730000}"/>
    <cellStyle name="입력 14 3 3 5 2" xfId="39888" xr:uid="{00000000-0005-0000-0000-00006C730000}"/>
    <cellStyle name="입력 14 3 3 6" xfId="39884" xr:uid="{00000000-0005-0000-0000-00006D730000}"/>
    <cellStyle name="입력 14 3 4" xfId="14695" xr:uid="{00000000-0005-0000-0000-00006E730000}"/>
    <cellStyle name="입력 14 3 4 2" xfId="14696" xr:uid="{00000000-0005-0000-0000-00006F730000}"/>
    <cellStyle name="입력 14 3 4 2 2" xfId="39890" xr:uid="{00000000-0005-0000-0000-000070730000}"/>
    <cellStyle name="입력 14 3 4 3" xfId="39889" xr:uid="{00000000-0005-0000-0000-000071730000}"/>
    <cellStyle name="입력 14 3 5" xfId="14697" xr:uid="{00000000-0005-0000-0000-000072730000}"/>
    <cellStyle name="입력 14 3 5 2" xfId="14698" xr:uid="{00000000-0005-0000-0000-000073730000}"/>
    <cellStyle name="입력 14 3 5 2 2" xfId="39892" xr:uid="{00000000-0005-0000-0000-000074730000}"/>
    <cellStyle name="입력 14 3 5 3" xfId="39891" xr:uid="{00000000-0005-0000-0000-000075730000}"/>
    <cellStyle name="입력 14 3 6" xfId="14699" xr:uid="{00000000-0005-0000-0000-000076730000}"/>
    <cellStyle name="입력 14 3 6 2" xfId="14700" xr:uid="{00000000-0005-0000-0000-000077730000}"/>
    <cellStyle name="입력 14 3 6 2 2" xfId="39894" xr:uid="{00000000-0005-0000-0000-000078730000}"/>
    <cellStyle name="입력 14 3 6 3" xfId="39893" xr:uid="{00000000-0005-0000-0000-000079730000}"/>
    <cellStyle name="입력 14 3 7" xfId="14701" xr:uid="{00000000-0005-0000-0000-00007A730000}"/>
    <cellStyle name="입력 14 3 7 2" xfId="39895" xr:uid="{00000000-0005-0000-0000-00007B730000}"/>
    <cellStyle name="입력 14 3 8" xfId="39873" xr:uid="{00000000-0005-0000-0000-00007C730000}"/>
    <cellStyle name="입력 14 4" xfId="14702" xr:uid="{00000000-0005-0000-0000-00007D730000}"/>
    <cellStyle name="입력 14 4 2" xfId="14703" xr:uid="{00000000-0005-0000-0000-00007E730000}"/>
    <cellStyle name="입력 14 4 2 2" xfId="14704" xr:uid="{00000000-0005-0000-0000-00007F730000}"/>
    <cellStyle name="입력 14 4 2 2 2" xfId="39898" xr:uid="{00000000-0005-0000-0000-000080730000}"/>
    <cellStyle name="입력 14 4 2 3" xfId="14705" xr:uid="{00000000-0005-0000-0000-000081730000}"/>
    <cellStyle name="입력 14 4 2 3 2" xfId="39899" xr:uid="{00000000-0005-0000-0000-000082730000}"/>
    <cellStyle name="입력 14 4 2 4" xfId="14706" xr:uid="{00000000-0005-0000-0000-000083730000}"/>
    <cellStyle name="입력 14 4 2 4 2" xfId="39900" xr:uid="{00000000-0005-0000-0000-000084730000}"/>
    <cellStyle name="입력 14 4 2 5" xfId="14707" xr:uid="{00000000-0005-0000-0000-000085730000}"/>
    <cellStyle name="입력 14 4 2 5 2" xfId="39901" xr:uid="{00000000-0005-0000-0000-000086730000}"/>
    <cellStyle name="입력 14 4 2 6" xfId="39897" xr:uid="{00000000-0005-0000-0000-000087730000}"/>
    <cellStyle name="입력 14 4 3" xfId="14708" xr:uid="{00000000-0005-0000-0000-000088730000}"/>
    <cellStyle name="입력 14 4 3 2" xfId="39902" xr:uid="{00000000-0005-0000-0000-000089730000}"/>
    <cellStyle name="입력 14 4 4" xfId="14709" xr:uid="{00000000-0005-0000-0000-00008A730000}"/>
    <cellStyle name="입력 14 4 4 2" xfId="39903" xr:uid="{00000000-0005-0000-0000-00008B730000}"/>
    <cellStyle name="입력 14 4 5" xfId="14710" xr:uid="{00000000-0005-0000-0000-00008C730000}"/>
    <cellStyle name="입력 14 4 5 2" xfId="39904" xr:uid="{00000000-0005-0000-0000-00008D730000}"/>
    <cellStyle name="입력 14 4 6" xfId="14711" xr:uid="{00000000-0005-0000-0000-00008E730000}"/>
    <cellStyle name="입력 14 4 6 2" xfId="39905" xr:uid="{00000000-0005-0000-0000-00008F730000}"/>
    <cellStyle name="입력 14 4 7" xfId="39896" xr:uid="{00000000-0005-0000-0000-000090730000}"/>
    <cellStyle name="입력 14 5" xfId="14712" xr:uid="{00000000-0005-0000-0000-000091730000}"/>
    <cellStyle name="입력 14 5 2" xfId="14713" xr:uid="{00000000-0005-0000-0000-000092730000}"/>
    <cellStyle name="입력 14 5 2 2" xfId="14714" xr:uid="{00000000-0005-0000-0000-000093730000}"/>
    <cellStyle name="입력 14 5 2 2 2" xfId="39908" xr:uid="{00000000-0005-0000-0000-000094730000}"/>
    <cellStyle name="입력 14 5 2 3" xfId="14715" xr:uid="{00000000-0005-0000-0000-000095730000}"/>
    <cellStyle name="입력 14 5 2 3 2" xfId="39909" xr:uid="{00000000-0005-0000-0000-000096730000}"/>
    <cellStyle name="입력 14 5 2 4" xfId="14716" xr:uid="{00000000-0005-0000-0000-000097730000}"/>
    <cellStyle name="입력 14 5 2 4 2" xfId="39910" xr:uid="{00000000-0005-0000-0000-000098730000}"/>
    <cellStyle name="입력 14 5 2 5" xfId="14717" xr:uid="{00000000-0005-0000-0000-000099730000}"/>
    <cellStyle name="입력 14 5 2 5 2" xfId="39911" xr:uid="{00000000-0005-0000-0000-00009A730000}"/>
    <cellStyle name="입력 14 5 2 6" xfId="39907" xr:uid="{00000000-0005-0000-0000-00009B730000}"/>
    <cellStyle name="입력 14 5 3" xfId="14718" xr:uid="{00000000-0005-0000-0000-00009C730000}"/>
    <cellStyle name="입력 14 5 3 2" xfId="39912" xr:uid="{00000000-0005-0000-0000-00009D730000}"/>
    <cellStyle name="입력 14 5 4" xfId="14719" xr:uid="{00000000-0005-0000-0000-00009E730000}"/>
    <cellStyle name="입력 14 5 4 2" xfId="39913" xr:uid="{00000000-0005-0000-0000-00009F730000}"/>
    <cellStyle name="입력 14 5 5" xfId="14720" xr:uid="{00000000-0005-0000-0000-0000A0730000}"/>
    <cellStyle name="입력 14 5 5 2" xfId="39914" xr:uid="{00000000-0005-0000-0000-0000A1730000}"/>
    <cellStyle name="입력 14 5 6" xfId="14721" xr:uid="{00000000-0005-0000-0000-0000A2730000}"/>
    <cellStyle name="입력 14 5 6 2" xfId="39915" xr:uid="{00000000-0005-0000-0000-0000A3730000}"/>
    <cellStyle name="입력 14 5 7" xfId="39906" xr:uid="{00000000-0005-0000-0000-0000A4730000}"/>
    <cellStyle name="입력 14 6" xfId="14722" xr:uid="{00000000-0005-0000-0000-0000A5730000}"/>
    <cellStyle name="입력 14 6 2" xfId="14723" xr:uid="{00000000-0005-0000-0000-0000A6730000}"/>
    <cellStyle name="입력 14 6 2 2" xfId="14724" xr:uid="{00000000-0005-0000-0000-0000A7730000}"/>
    <cellStyle name="입력 14 6 2 2 2" xfId="39918" xr:uid="{00000000-0005-0000-0000-0000A8730000}"/>
    <cellStyle name="입력 14 6 2 3" xfId="14725" xr:uid="{00000000-0005-0000-0000-0000A9730000}"/>
    <cellStyle name="입력 14 6 2 3 2" xfId="39919" xr:uid="{00000000-0005-0000-0000-0000AA730000}"/>
    <cellStyle name="입력 14 6 2 4" xfId="14726" xr:uid="{00000000-0005-0000-0000-0000AB730000}"/>
    <cellStyle name="입력 14 6 2 4 2" xfId="39920" xr:uid="{00000000-0005-0000-0000-0000AC730000}"/>
    <cellStyle name="입력 14 6 2 5" xfId="14727" xr:uid="{00000000-0005-0000-0000-0000AD730000}"/>
    <cellStyle name="입력 14 6 2 5 2" xfId="39921" xr:uid="{00000000-0005-0000-0000-0000AE730000}"/>
    <cellStyle name="입력 14 6 2 6" xfId="39917" xr:uid="{00000000-0005-0000-0000-0000AF730000}"/>
    <cellStyle name="입력 14 6 3" xfId="14728" xr:uid="{00000000-0005-0000-0000-0000B0730000}"/>
    <cellStyle name="입력 14 6 3 2" xfId="39922" xr:uid="{00000000-0005-0000-0000-0000B1730000}"/>
    <cellStyle name="입력 14 6 4" xfId="14729" xr:uid="{00000000-0005-0000-0000-0000B2730000}"/>
    <cellStyle name="입력 14 6 4 2" xfId="39923" xr:uid="{00000000-0005-0000-0000-0000B3730000}"/>
    <cellStyle name="입력 14 6 5" xfId="14730" xr:uid="{00000000-0005-0000-0000-0000B4730000}"/>
    <cellStyle name="입력 14 6 5 2" xfId="39924" xr:uid="{00000000-0005-0000-0000-0000B5730000}"/>
    <cellStyle name="입력 14 6 6" xfId="14731" xr:uid="{00000000-0005-0000-0000-0000B6730000}"/>
    <cellStyle name="입력 14 6 6 2" xfId="39925" xr:uid="{00000000-0005-0000-0000-0000B7730000}"/>
    <cellStyle name="입력 14 6 7" xfId="39916" xr:uid="{00000000-0005-0000-0000-0000B8730000}"/>
    <cellStyle name="입력 14 7" xfId="14732" xr:uid="{00000000-0005-0000-0000-0000B9730000}"/>
    <cellStyle name="입력 14 7 2" xfId="14733" xr:uid="{00000000-0005-0000-0000-0000BA730000}"/>
    <cellStyle name="입력 14 7 2 2" xfId="14734" xr:uid="{00000000-0005-0000-0000-0000BB730000}"/>
    <cellStyle name="입력 14 7 2 2 2" xfId="39928" xr:uid="{00000000-0005-0000-0000-0000BC730000}"/>
    <cellStyle name="입력 14 7 2 3" xfId="14735" xr:uid="{00000000-0005-0000-0000-0000BD730000}"/>
    <cellStyle name="입력 14 7 2 3 2" xfId="39929" xr:uid="{00000000-0005-0000-0000-0000BE730000}"/>
    <cellStyle name="입력 14 7 2 4" xfId="14736" xr:uid="{00000000-0005-0000-0000-0000BF730000}"/>
    <cellStyle name="입력 14 7 2 4 2" xfId="39930" xr:uid="{00000000-0005-0000-0000-0000C0730000}"/>
    <cellStyle name="입력 14 7 2 5" xfId="14737" xr:uid="{00000000-0005-0000-0000-0000C1730000}"/>
    <cellStyle name="입력 14 7 2 5 2" xfId="39931" xr:uid="{00000000-0005-0000-0000-0000C2730000}"/>
    <cellStyle name="입력 14 7 2 6" xfId="39927" xr:uid="{00000000-0005-0000-0000-0000C3730000}"/>
    <cellStyle name="입력 14 7 3" xfId="14738" xr:uid="{00000000-0005-0000-0000-0000C4730000}"/>
    <cellStyle name="입력 14 7 3 2" xfId="39932" xr:uid="{00000000-0005-0000-0000-0000C5730000}"/>
    <cellStyle name="입력 14 7 4" xfId="14739" xr:uid="{00000000-0005-0000-0000-0000C6730000}"/>
    <cellStyle name="입력 14 7 4 2" xfId="39933" xr:uid="{00000000-0005-0000-0000-0000C7730000}"/>
    <cellStyle name="입력 14 7 5" xfId="14740" xr:uid="{00000000-0005-0000-0000-0000C8730000}"/>
    <cellStyle name="입력 14 7 5 2" xfId="39934" xr:uid="{00000000-0005-0000-0000-0000C9730000}"/>
    <cellStyle name="입력 14 7 6" xfId="14741" xr:uid="{00000000-0005-0000-0000-0000CA730000}"/>
    <cellStyle name="입력 14 7 6 2" xfId="39935" xr:uid="{00000000-0005-0000-0000-0000CB730000}"/>
    <cellStyle name="입력 14 7 7" xfId="39926" xr:uid="{00000000-0005-0000-0000-0000CC730000}"/>
    <cellStyle name="입력 14 8" xfId="14742" xr:uid="{00000000-0005-0000-0000-0000CD730000}"/>
    <cellStyle name="입력 14 8 2" xfId="14743" xr:uid="{00000000-0005-0000-0000-0000CE730000}"/>
    <cellStyle name="입력 14 8 2 2" xfId="14744" xr:uid="{00000000-0005-0000-0000-0000CF730000}"/>
    <cellStyle name="입력 14 8 2 2 2" xfId="39938" xr:uid="{00000000-0005-0000-0000-0000D0730000}"/>
    <cellStyle name="입력 14 8 2 3" xfId="14745" xr:uid="{00000000-0005-0000-0000-0000D1730000}"/>
    <cellStyle name="입력 14 8 2 3 2" xfId="39939" xr:uid="{00000000-0005-0000-0000-0000D2730000}"/>
    <cellStyle name="입력 14 8 2 4" xfId="14746" xr:uid="{00000000-0005-0000-0000-0000D3730000}"/>
    <cellStyle name="입력 14 8 2 4 2" xfId="39940" xr:uid="{00000000-0005-0000-0000-0000D4730000}"/>
    <cellStyle name="입력 14 8 2 5" xfId="14747" xr:uid="{00000000-0005-0000-0000-0000D5730000}"/>
    <cellStyle name="입력 14 8 2 5 2" xfId="39941" xr:uid="{00000000-0005-0000-0000-0000D6730000}"/>
    <cellStyle name="입력 14 8 2 6" xfId="39937" xr:uid="{00000000-0005-0000-0000-0000D7730000}"/>
    <cellStyle name="입력 14 8 3" xfId="14748" xr:uid="{00000000-0005-0000-0000-0000D8730000}"/>
    <cellStyle name="입력 14 8 3 2" xfId="39942" xr:uid="{00000000-0005-0000-0000-0000D9730000}"/>
    <cellStyle name="입력 14 8 4" xfId="14749" xr:uid="{00000000-0005-0000-0000-0000DA730000}"/>
    <cellStyle name="입력 14 8 4 2" xfId="39943" xr:uid="{00000000-0005-0000-0000-0000DB730000}"/>
    <cellStyle name="입력 14 8 5" xfId="14750" xr:uid="{00000000-0005-0000-0000-0000DC730000}"/>
    <cellStyle name="입력 14 8 5 2" xfId="39944" xr:uid="{00000000-0005-0000-0000-0000DD730000}"/>
    <cellStyle name="입력 14 8 6" xfId="14751" xr:uid="{00000000-0005-0000-0000-0000DE730000}"/>
    <cellStyle name="입력 14 8 6 2" xfId="39945" xr:uid="{00000000-0005-0000-0000-0000DF730000}"/>
    <cellStyle name="입력 14 8 7" xfId="39936" xr:uid="{00000000-0005-0000-0000-0000E0730000}"/>
    <cellStyle name="입력 14 9" xfId="14752" xr:uid="{00000000-0005-0000-0000-0000E1730000}"/>
    <cellStyle name="입력 14 9 2" xfId="14753" xr:uid="{00000000-0005-0000-0000-0000E2730000}"/>
    <cellStyle name="입력 14 9 2 2" xfId="39947" xr:uid="{00000000-0005-0000-0000-0000E3730000}"/>
    <cellStyle name="입력 14 9 3" xfId="14754" xr:uid="{00000000-0005-0000-0000-0000E4730000}"/>
    <cellStyle name="입력 14 9 3 2" xfId="39948" xr:uid="{00000000-0005-0000-0000-0000E5730000}"/>
    <cellStyle name="입력 14 9 4" xfId="14755" xr:uid="{00000000-0005-0000-0000-0000E6730000}"/>
    <cellStyle name="입력 14 9 4 2" xfId="39949" xr:uid="{00000000-0005-0000-0000-0000E7730000}"/>
    <cellStyle name="입력 14 9 5" xfId="14756" xr:uid="{00000000-0005-0000-0000-0000E8730000}"/>
    <cellStyle name="입력 14 9 5 2" xfId="39950" xr:uid="{00000000-0005-0000-0000-0000E9730000}"/>
    <cellStyle name="입력 14 9 6" xfId="39946" xr:uid="{00000000-0005-0000-0000-0000EA730000}"/>
    <cellStyle name="입력 15" xfId="14757" xr:uid="{00000000-0005-0000-0000-0000EB730000}"/>
    <cellStyle name="입력 15 10" xfId="14758" xr:uid="{00000000-0005-0000-0000-0000EC730000}"/>
    <cellStyle name="입력 15 10 2" xfId="14759" xr:uid="{00000000-0005-0000-0000-0000ED730000}"/>
    <cellStyle name="입력 15 10 2 2" xfId="39953" xr:uid="{00000000-0005-0000-0000-0000EE730000}"/>
    <cellStyle name="입력 15 10 3" xfId="39952" xr:uid="{00000000-0005-0000-0000-0000EF730000}"/>
    <cellStyle name="입력 15 11" xfId="14760" xr:uid="{00000000-0005-0000-0000-0000F0730000}"/>
    <cellStyle name="입력 15 11 2" xfId="14761" xr:uid="{00000000-0005-0000-0000-0000F1730000}"/>
    <cellStyle name="입력 15 11 2 2" xfId="39955" xr:uid="{00000000-0005-0000-0000-0000F2730000}"/>
    <cellStyle name="입력 15 11 3" xfId="39954" xr:uid="{00000000-0005-0000-0000-0000F3730000}"/>
    <cellStyle name="입력 15 12" xfId="14762" xr:uid="{00000000-0005-0000-0000-0000F4730000}"/>
    <cellStyle name="입력 15 12 2" xfId="14763" xr:uid="{00000000-0005-0000-0000-0000F5730000}"/>
    <cellStyle name="입력 15 12 2 2" xfId="39957" xr:uid="{00000000-0005-0000-0000-0000F6730000}"/>
    <cellStyle name="입력 15 12 3" xfId="39956" xr:uid="{00000000-0005-0000-0000-0000F7730000}"/>
    <cellStyle name="입력 15 13" xfId="14764" xr:uid="{00000000-0005-0000-0000-0000F8730000}"/>
    <cellStyle name="입력 15 13 2" xfId="39958" xr:uid="{00000000-0005-0000-0000-0000F9730000}"/>
    <cellStyle name="입력 15 14" xfId="39951" xr:uid="{00000000-0005-0000-0000-0000FA730000}"/>
    <cellStyle name="입력 15 2" xfId="14765" xr:uid="{00000000-0005-0000-0000-0000FB730000}"/>
    <cellStyle name="입력 15 2 2" xfId="14766" xr:uid="{00000000-0005-0000-0000-0000FC730000}"/>
    <cellStyle name="입력 15 2 2 2" xfId="14767" xr:uid="{00000000-0005-0000-0000-0000FD730000}"/>
    <cellStyle name="입력 15 2 2 2 2" xfId="14768" xr:uid="{00000000-0005-0000-0000-0000FE730000}"/>
    <cellStyle name="입력 15 2 2 2 2 2" xfId="39962" xr:uid="{00000000-0005-0000-0000-0000FF730000}"/>
    <cellStyle name="입력 15 2 2 2 3" xfId="14769" xr:uid="{00000000-0005-0000-0000-000000740000}"/>
    <cellStyle name="입력 15 2 2 2 3 2" xfId="39963" xr:uid="{00000000-0005-0000-0000-000001740000}"/>
    <cellStyle name="입력 15 2 2 2 4" xfId="14770" xr:uid="{00000000-0005-0000-0000-000002740000}"/>
    <cellStyle name="입력 15 2 2 2 4 2" xfId="39964" xr:uid="{00000000-0005-0000-0000-000003740000}"/>
    <cellStyle name="입력 15 2 2 2 5" xfId="14771" xr:uid="{00000000-0005-0000-0000-000004740000}"/>
    <cellStyle name="입력 15 2 2 2 5 2" xfId="39965" xr:uid="{00000000-0005-0000-0000-000005740000}"/>
    <cellStyle name="입력 15 2 2 2 6" xfId="39961" xr:uid="{00000000-0005-0000-0000-000006740000}"/>
    <cellStyle name="입력 15 2 2 3" xfId="14772" xr:uid="{00000000-0005-0000-0000-000007740000}"/>
    <cellStyle name="입력 15 2 2 3 2" xfId="39966" xr:uid="{00000000-0005-0000-0000-000008740000}"/>
    <cellStyle name="입력 15 2 2 4" xfId="14773" xr:uid="{00000000-0005-0000-0000-000009740000}"/>
    <cellStyle name="입력 15 2 2 4 2" xfId="39967" xr:uid="{00000000-0005-0000-0000-00000A740000}"/>
    <cellStyle name="입력 15 2 2 5" xfId="14774" xr:uid="{00000000-0005-0000-0000-00000B740000}"/>
    <cellStyle name="입력 15 2 2 5 2" xfId="39968" xr:uid="{00000000-0005-0000-0000-00000C740000}"/>
    <cellStyle name="입력 15 2 2 6" xfId="14775" xr:uid="{00000000-0005-0000-0000-00000D740000}"/>
    <cellStyle name="입력 15 2 2 6 2" xfId="39969" xr:uid="{00000000-0005-0000-0000-00000E740000}"/>
    <cellStyle name="입력 15 2 2 7" xfId="39960" xr:uid="{00000000-0005-0000-0000-00000F740000}"/>
    <cellStyle name="입력 15 2 3" xfId="14776" xr:uid="{00000000-0005-0000-0000-000010740000}"/>
    <cellStyle name="입력 15 2 3 2" xfId="14777" xr:uid="{00000000-0005-0000-0000-000011740000}"/>
    <cellStyle name="입력 15 2 3 2 2" xfId="39971" xr:uid="{00000000-0005-0000-0000-000012740000}"/>
    <cellStyle name="입력 15 2 3 3" xfId="14778" xr:uid="{00000000-0005-0000-0000-000013740000}"/>
    <cellStyle name="입력 15 2 3 3 2" xfId="39972" xr:uid="{00000000-0005-0000-0000-000014740000}"/>
    <cellStyle name="입력 15 2 3 4" xfId="14779" xr:uid="{00000000-0005-0000-0000-000015740000}"/>
    <cellStyle name="입력 15 2 3 4 2" xfId="39973" xr:uid="{00000000-0005-0000-0000-000016740000}"/>
    <cellStyle name="입력 15 2 3 5" xfId="14780" xr:uid="{00000000-0005-0000-0000-000017740000}"/>
    <cellStyle name="입력 15 2 3 5 2" xfId="39974" xr:uid="{00000000-0005-0000-0000-000018740000}"/>
    <cellStyle name="입력 15 2 3 6" xfId="39970" xr:uid="{00000000-0005-0000-0000-000019740000}"/>
    <cellStyle name="입력 15 2 4" xfId="14781" xr:uid="{00000000-0005-0000-0000-00001A740000}"/>
    <cellStyle name="입력 15 2 4 2" xfId="14782" xr:uid="{00000000-0005-0000-0000-00001B740000}"/>
    <cellStyle name="입력 15 2 4 2 2" xfId="39976" xr:uid="{00000000-0005-0000-0000-00001C740000}"/>
    <cellStyle name="입력 15 2 4 3" xfId="39975" xr:uid="{00000000-0005-0000-0000-00001D740000}"/>
    <cellStyle name="입력 15 2 5" xfId="14783" xr:uid="{00000000-0005-0000-0000-00001E740000}"/>
    <cellStyle name="입력 15 2 5 2" xfId="14784" xr:uid="{00000000-0005-0000-0000-00001F740000}"/>
    <cellStyle name="입력 15 2 5 2 2" xfId="39978" xr:uid="{00000000-0005-0000-0000-000020740000}"/>
    <cellStyle name="입력 15 2 5 3" xfId="39977" xr:uid="{00000000-0005-0000-0000-000021740000}"/>
    <cellStyle name="입력 15 2 6" xfId="14785" xr:uid="{00000000-0005-0000-0000-000022740000}"/>
    <cellStyle name="입력 15 2 6 2" xfId="14786" xr:uid="{00000000-0005-0000-0000-000023740000}"/>
    <cellStyle name="입력 15 2 6 2 2" xfId="39980" xr:uid="{00000000-0005-0000-0000-000024740000}"/>
    <cellStyle name="입력 15 2 6 3" xfId="39979" xr:uid="{00000000-0005-0000-0000-000025740000}"/>
    <cellStyle name="입력 15 2 7" xfId="14787" xr:uid="{00000000-0005-0000-0000-000026740000}"/>
    <cellStyle name="입력 15 2 7 2" xfId="39981" xr:uid="{00000000-0005-0000-0000-000027740000}"/>
    <cellStyle name="입력 15 2 8" xfId="39959" xr:uid="{00000000-0005-0000-0000-000028740000}"/>
    <cellStyle name="입력 15 3" xfId="14788" xr:uid="{00000000-0005-0000-0000-000029740000}"/>
    <cellStyle name="입력 15 3 2" xfId="14789" xr:uid="{00000000-0005-0000-0000-00002A740000}"/>
    <cellStyle name="입력 15 3 2 2" xfId="14790" xr:uid="{00000000-0005-0000-0000-00002B740000}"/>
    <cellStyle name="입력 15 3 2 2 2" xfId="14791" xr:uid="{00000000-0005-0000-0000-00002C740000}"/>
    <cellStyle name="입력 15 3 2 2 2 2" xfId="39985" xr:uid="{00000000-0005-0000-0000-00002D740000}"/>
    <cellStyle name="입력 15 3 2 2 3" xfId="14792" xr:uid="{00000000-0005-0000-0000-00002E740000}"/>
    <cellStyle name="입력 15 3 2 2 3 2" xfId="39986" xr:uid="{00000000-0005-0000-0000-00002F740000}"/>
    <cellStyle name="입력 15 3 2 2 4" xfId="14793" xr:uid="{00000000-0005-0000-0000-000030740000}"/>
    <cellStyle name="입력 15 3 2 2 4 2" xfId="39987" xr:uid="{00000000-0005-0000-0000-000031740000}"/>
    <cellStyle name="입력 15 3 2 2 5" xfId="14794" xr:uid="{00000000-0005-0000-0000-000032740000}"/>
    <cellStyle name="입력 15 3 2 2 5 2" xfId="39988" xr:uid="{00000000-0005-0000-0000-000033740000}"/>
    <cellStyle name="입력 15 3 2 2 6" xfId="39984" xr:uid="{00000000-0005-0000-0000-000034740000}"/>
    <cellStyle name="입력 15 3 2 3" xfId="14795" xr:uid="{00000000-0005-0000-0000-000035740000}"/>
    <cellStyle name="입력 15 3 2 3 2" xfId="39989" xr:uid="{00000000-0005-0000-0000-000036740000}"/>
    <cellStyle name="입력 15 3 2 4" xfId="14796" xr:uid="{00000000-0005-0000-0000-000037740000}"/>
    <cellStyle name="입력 15 3 2 4 2" xfId="39990" xr:uid="{00000000-0005-0000-0000-000038740000}"/>
    <cellStyle name="입력 15 3 2 5" xfId="14797" xr:uid="{00000000-0005-0000-0000-000039740000}"/>
    <cellStyle name="입력 15 3 2 5 2" xfId="39991" xr:uid="{00000000-0005-0000-0000-00003A740000}"/>
    <cellStyle name="입력 15 3 2 6" xfId="14798" xr:uid="{00000000-0005-0000-0000-00003B740000}"/>
    <cellStyle name="입력 15 3 2 6 2" xfId="39992" xr:uid="{00000000-0005-0000-0000-00003C740000}"/>
    <cellStyle name="입력 15 3 2 7" xfId="39983" xr:uid="{00000000-0005-0000-0000-00003D740000}"/>
    <cellStyle name="입력 15 3 3" xfId="14799" xr:uid="{00000000-0005-0000-0000-00003E740000}"/>
    <cellStyle name="입력 15 3 3 2" xfId="14800" xr:uid="{00000000-0005-0000-0000-00003F740000}"/>
    <cellStyle name="입력 15 3 3 2 2" xfId="39994" xr:uid="{00000000-0005-0000-0000-000040740000}"/>
    <cellStyle name="입력 15 3 3 3" xfId="14801" xr:uid="{00000000-0005-0000-0000-000041740000}"/>
    <cellStyle name="입력 15 3 3 3 2" xfId="39995" xr:uid="{00000000-0005-0000-0000-000042740000}"/>
    <cellStyle name="입력 15 3 3 4" xfId="14802" xr:uid="{00000000-0005-0000-0000-000043740000}"/>
    <cellStyle name="입력 15 3 3 4 2" xfId="39996" xr:uid="{00000000-0005-0000-0000-000044740000}"/>
    <cellStyle name="입력 15 3 3 5" xfId="14803" xr:uid="{00000000-0005-0000-0000-000045740000}"/>
    <cellStyle name="입력 15 3 3 5 2" xfId="39997" xr:uid="{00000000-0005-0000-0000-000046740000}"/>
    <cellStyle name="입력 15 3 3 6" xfId="39993" xr:uid="{00000000-0005-0000-0000-000047740000}"/>
    <cellStyle name="입력 15 3 4" xfId="14804" xr:uid="{00000000-0005-0000-0000-000048740000}"/>
    <cellStyle name="입력 15 3 4 2" xfId="14805" xr:uid="{00000000-0005-0000-0000-000049740000}"/>
    <cellStyle name="입력 15 3 4 2 2" xfId="39999" xr:uid="{00000000-0005-0000-0000-00004A740000}"/>
    <cellStyle name="입력 15 3 4 3" xfId="39998" xr:uid="{00000000-0005-0000-0000-00004B740000}"/>
    <cellStyle name="입력 15 3 5" xfId="14806" xr:uid="{00000000-0005-0000-0000-00004C740000}"/>
    <cellStyle name="입력 15 3 5 2" xfId="14807" xr:uid="{00000000-0005-0000-0000-00004D740000}"/>
    <cellStyle name="입력 15 3 5 2 2" xfId="40001" xr:uid="{00000000-0005-0000-0000-00004E740000}"/>
    <cellStyle name="입력 15 3 5 3" xfId="40000" xr:uid="{00000000-0005-0000-0000-00004F740000}"/>
    <cellStyle name="입력 15 3 6" xfId="14808" xr:uid="{00000000-0005-0000-0000-000050740000}"/>
    <cellStyle name="입력 15 3 6 2" xfId="14809" xr:uid="{00000000-0005-0000-0000-000051740000}"/>
    <cellStyle name="입력 15 3 6 2 2" xfId="40003" xr:uid="{00000000-0005-0000-0000-000052740000}"/>
    <cellStyle name="입력 15 3 6 3" xfId="40002" xr:uid="{00000000-0005-0000-0000-000053740000}"/>
    <cellStyle name="입력 15 3 7" xfId="14810" xr:uid="{00000000-0005-0000-0000-000054740000}"/>
    <cellStyle name="입력 15 3 7 2" xfId="40004" xr:uid="{00000000-0005-0000-0000-000055740000}"/>
    <cellStyle name="입력 15 3 8" xfId="39982" xr:uid="{00000000-0005-0000-0000-000056740000}"/>
    <cellStyle name="입력 15 4" xfId="14811" xr:uid="{00000000-0005-0000-0000-000057740000}"/>
    <cellStyle name="입력 15 4 2" xfId="14812" xr:uid="{00000000-0005-0000-0000-000058740000}"/>
    <cellStyle name="입력 15 4 2 2" xfId="14813" xr:uid="{00000000-0005-0000-0000-000059740000}"/>
    <cellStyle name="입력 15 4 2 2 2" xfId="40007" xr:uid="{00000000-0005-0000-0000-00005A740000}"/>
    <cellStyle name="입력 15 4 2 3" xfId="14814" xr:uid="{00000000-0005-0000-0000-00005B740000}"/>
    <cellStyle name="입력 15 4 2 3 2" xfId="40008" xr:uid="{00000000-0005-0000-0000-00005C740000}"/>
    <cellStyle name="입력 15 4 2 4" xfId="14815" xr:uid="{00000000-0005-0000-0000-00005D740000}"/>
    <cellStyle name="입력 15 4 2 4 2" xfId="40009" xr:uid="{00000000-0005-0000-0000-00005E740000}"/>
    <cellStyle name="입력 15 4 2 5" xfId="14816" xr:uid="{00000000-0005-0000-0000-00005F740000}"/>
    <cellStyle name="입력 15 4 2 5 2" xfId="40010" xr:uid="{00000000-0005-0000-0000-000060740000}"/>
    <cellStyle name="입력 15 4 2 6" xfId="40006" xr:uid="{00000000-0005-0000-0000-000061740000}"/>
    <cellStyle name="입력 15 4 3" xfId="14817" xr:uid="{00000000-0005-0000-0000-000062740000}"/>
    <cellStyle name="입력 15 4 3 2" xfId="40011" xr:uid="{00000000-0005-0000-0000-000063740000}"/>
    <cellStyle name="입력 15 4 4" xfId="14818" xr:uid="{00000000-0005-0000-0000-000064740000}"/>
    <cellStyle name="입력 15 4 4 2" xfId="40012" xr:uid="{00000000-0005-0000-0000-000065740000}"/>
    <cellStyle name="입력 15 4 5" xfId="14819" xr:uid="{00000000-0005-0000-0000-000066740000}"/>
    <cellStyle name="입력 15 4 5 2" xfId="40013" xr:uid="{00000000-0005-0000-0000-000067740000}"/>
    <cellStyle name="입력 15 4 6" xfId="14820" xr:uid="{00000000-0005-0000-0000-000068740000}"/>
    <cellStyle name="입력 15 4 6 2" xfId="40014" xr:uid="{00000000-0005-0000-0000-000069740000}"/>
    <cellStyle name="입력 15 4 7" xfId="40005" xr:uid="{00000000-0005-0000-0000-00006A740000}"/>
    <cellStyle name="입력 15 5" xfId="14821" xr:uid="{00000000-0005-0000-0000-00006B740000}"/>
    <cellStyle name="입력 15 5 2" xfId="14822" xr:uid="{00000000-0005-0000-0000-00006C740000}"/>
    <cellStyle name="입력 15 5 2 2" xfId="14823" xr:uid="{00000000-0005-0000-0000-00006D740000}"/>
    <cellStyle name="입력 15 5 2 2 2" xfId="40017" xr:uid="{00000000-0005-0000-0000-00006E740000}"/>
    <cellStyle name="입력 15 5 2 3" xfId="14824" xr:uid="{00000000-0005-0000-0000-00006F740000}"/>
    <cellStyle name="입력 15 5 2 3 2" xfId="40018" xr:uid="{00000000-0005-0000-0000-000070740000}"/>
    <cellStyle name="입력 15 5 2 4" xfId="14825" xr:uid="{00000000-0005-0000-0000-000071740000}"/>
    <cellStyle name="입력 15 5 2 4 2" xfId="40019" xr:uid="{00000000-0005-0000-0000-000072740000}"/>
    <cellStyle name="입력 15 5 2 5" xfId="14826" xr:uid="{00000000-0005-0000-0000-000073740000}"/>
    <cellStyle name="입력 15 5 2 5 2" xfId="40020" xr:uid="{00000000-0005-0000-0000-000074740000}"/>
    <cellStyle name="입력 15 5 2 6" xfId="40016" xr:uid="{00000000-0005-0000-0000-000075740000}"/>
    <cellStyle name="입력 15 5 3" xfId="14827" xr:uid="{00000000-0005-0000-0000-000076740000}"/>
    <cellStyle name="입력 15 5 3 2" xfId="40021" xr:uid="{00000000-0005-0000-0000-000077740000}"/>
    <cellStyle name="입력 15 5 4" xfId="14828" xr:uid="{00000000-0005-0000-0000-000078740000}"/>
    <cellStyle name="입력 15 5 4 2" xfId="40022" xr:uid="{00000000-0005-0000-0000-000079740000}"/>
    <cellStyle name="입력 15 5 5" xfId="14829" xr:uid="{00000000-0005-0000-0000-00007A740000}"/>
    <cellStyle name="입력 15 5 5 2" xfId="40023" xr:uid="{00000000-0005-0000-0000-00007B740000}"/>
    <cellStyle name="입력 15 5 6" xfId="14830" xr:uid="{00000000-0005-0000-0000-00007C740000}"/>
    <cellStyle name="입력 15 5 6 2" xfId="40024" xr:uid="{00000000-0005-0000-0000-00007D740000}"/>
    <cellStyle name="입력 15 5 7" xfId="40015" xr:uid="{00000000-0005-0000-0000-00007E740000}"/>
    <cellStyle name="입력 15 6" xfId="14831" xr:uid="{00000000-0005-0000-0000-00007F740000}"/>
    <cellStyle name="입력 15 6 2" xfId="14832" xr:uid="{00000000-0005-0000-0000-000080740000}"/>
    <cellStyle name="입력 15 6 2 2" xfId="14833" xr:uid="{00000000-0005-0000-0000-000081740000}"/>
    <cellStyle name="입력 15 6 2 2 2" xfId="40027" xr:uid="{00000000-0005-0000-0000-000082740000}"/>
    <cellStyle name="입력 15 6 2 3" xfId="14834" xr:uid="{00000000-0005-0000-0000-000083740000}"/>
    <cellStyle name="입력 15 6 2 3 2" xfId="40028" xr:uid="{00000000-0005-0000-0000-000084740000}"/>
    <cellStyle name="입력 15 6 2 4" xfId="14835" xr:uid="{00000000-0005-0000-0000-000085740000}"/>
    <cellStyle name="입력 15 6 2 4 2" xfId="40029" xr:uid="{00000000-0005-0000-0000-000086740000}"/>
    <cellStyle name="입력 15 6 2 5" xfId="14836" xr:uid="{00000000-0005-0000-0000-000087740000}"/>
    <cellStyle name="입력 15 6 2 5 2" xfId="40030" xr:uid="{00000000-0005-0000-0000-000088740000}"/>
    <cellStyle name="입력 15 6 2 6" xfId="40026" xr:uid="{00000000-0005-0000-0000-000089740000}"/>
    <cellStyle name="입력 15 6 3" xfId="14837" xr:uid="{00000000-0005-0000-0000-00008A740000}"/>
    <cellStyle name="입력 15 6 3 2" xfId="40031" xr:uid="{00000000-0005-0000-0000-00008B740000}"/>
    <cellStyle name="입력 15 6 4" xfId="14838" xr:uid="{00000000-0005-0000-0000-00008C740000}"/>
    <cellStyle name="입력 15 6 4 2" xfId="40032" xr:uid="{00000000-0005-0000-0000-00008D740000}"/>
    <cellStyle name="입력 15 6 5" xfId="14839" xr:uid="{00000000-0005-0000-0000-00008E740000}"/>
    <cellStyle name="입력 15 6 5 2" xfId="40033" xr:uid="{00000000-0005-0000-0000-00008F740000}"/>
    <cellStyle name="입력 15 6 6" xfId="14840" xr:uid="{00000000-0005-0000-0000-000090740000}"/>
    <cellStyle name="입력 15 6 6 2" xfId="40034" xr:uid="{00000000-0005-0000-0000-000091740000}"/>
    <cellStyle name="입력 15 6 7" xfId="40025" xr:uid="{00000000-0005-0000-0000-000092740000}"/>
    <cellStyle name="입력 15 7" xfId="14841" xr:uid="{00000000-0005-0000-0000-000093740000}"/>
    <cellStyle name="입력 15 7 2" xfId="14842" xr:uid="{00000000-0005-0000-0000-000094740000}"/>
    <cellStyle name="입력 15 7 2 2" xfId="14843" xr:uid="{00000000-0005-0000-0000-000095740000}"/>
    <cellStyle name="입력 15 7 2 2 2" xfId="40037" xr:uid="{00000000-0005-0000-0000-000096740000}"/>
    <cellStyle name="입력 15 7 2 3" xfId="14844" xr:uid="{00000000-0005-0000-0000-000097740000}"/>
    <cellStyle name="입력 15 7 2 3 2" xfId="40038" xr:uid="{00000000-0005-0000-0000-000098740000}"/>
    <cellStyle name="입력 15 7 2 4" xfId="14845" xr:uid="{00000000-0005-0000-0000-000099740000}"/>
    <cellStyle name="입력 15 7 2 4 2" xfId="40039" xr:uid="{00000000-0005-0000-0000-00009A740000}"/>
    <cellStyle name="입력 15 7 2 5" xfId="14846" xr:uid="{00000000-0005-0000-0000-00009B740000}"/>
    <cellStyle name="입력 15 7 2 5 2" xfId="40040" xr:uid="{00000000-0005-0000-0000-00009C740000}"/>
    <cellStyle name="입력 15 7 2 6" xfId="40036" xr:uid="{00000000-0005-0000-0000-00009D740000}"/>
    <cellStyle name="입력 15 7 3" xfId="14847" xr:uid="{00000000-0005-0000-0000-00009E740000}"/>
    <cellStyle name="입력 15 7 3 2" xfId="40041" xr:uid="{00000000-0005-0000-0000-00009F740000}"/>
    <cellStyle name="입력 15 7 4" xfId="14848" xr:uid="{00000000-0005-0000-0000-0000A0740000}"/>
    <cellStyle name="입력 15 7 4 2" xfId="40042" xr:uid="{00000000-0005-0000-0000-0000A1740000}"/>
    <cellStyle name="입력 15 7 5" xfId="14849" xr:uid="{00000000-0005-0000-0000-0000A2740000}"/>
    <cellStyle name="입력 15 7 5 2" xfId="40043" xr:uid="{00000000-0005-0000-0000-0000A3740000}"/>
    <cellStyle name="입력 15 7 6" xfId="14850" xr:uid="{00000000-0005-0000-0000-0000A4740000}"/>
    <cellStyle name="입력 15 7 6 2" xfId="40044" xr:uid="{00000000-0005-0000-0000-0000A5740000}"/>
    <cellStyle name="입력 15 7 7" xfId="40035" xr:uid="{00000000-0005-0000-0000-0000A6740000}"/>
    <cellStyle name="입력 15 8" xfId="14851" xr:uid="{00000000-0005-0000-0000-0000A7740000}"/>
    <cellStyle name="입력 15 8 2" xfId="14852" xr:uid="{00000000-0005-0000-0000-0000A8740000}"/>
    <cellStyle name="입력 15 8 2 2" xfId="14853" xr:uid="{00000000-0005-0000-0000-0000A9740000}"/>
    <cellStyle name="입력 15 8 2 2 2" xfId="40047" xr:uid="{00000000-0005-0000-0000-0000AA740000}"/>
    <cellStyle name="입력 15 8 2 3" xfId="14854" xr:uid="{00000000-0005-0000-0000-0000AB740000}"/>
    <cellStyle name="입력 15 8 2 3 2" xfId="40048" xr:uid="{00000000-0005-0000-0000-0000AC740000}"/>
    <cellStyle name="입력 15 8 2 4" xfId="14855" xr:uid="{00000000-0005-0000-0000-0000AD740000}"/>
    <cellStyle name="입력 15 8 2 4 2" xfId="40049" xr:uid="{00000000-0005-0000-0000-0000AE740000}"/>
    <cellStyle name="입력 15 8 2 5" xfId="14856" xr:uid="{00000000-0005-0000-0000-0000AF740000}"/>
    <cellStyle name="입력 15 8 2 5 2" xfId="40050" xr:uid="{00000000-0005-0000-0000-0000B0740000}"/>
    <cellStyle name="입력 15 8 2 6" xfId="40046" xr:uid="{00000000-0005-0000-0000-0000B1740000}"/>
    <cellStyle name="입력 15 8 3" xfId="14857" xr:uid="{00000000-0005-0000-0000-0000B2740000}"/>
    <cellStyle name="입력 15 8 3 2" xfId="40051" xr:uid="{00000000-0005-0000-0000-0000B3740000}"/>
    <cellStyle name="입력 15 8 4" xfId="14858" xr:uid="{00000000-0005-0000-0000-0000B4740000}"/>
    <cellStyle name="입력 15 8 4 2" xfId="40052" xr:uid="{00000000-0005-0000-0000-0000B5740000}"/>
    <cellStyle name="입력 15 8 5" xfId="14859" xr:uid="{00000000-0005-0000-0000-0000B6740000}"/>
    <cellStyle name="입력 15 8 5 2" xfId="40053" xr:uid="{00000000-0005-0000-0000-0000B7740000}"/>
    <cellStyle name="입력 15 8 6" xfId="14860" xr:uid="{00000000-0005-0000-0000-0000B8740000}"/>
    <cellStyle name="입력 15 8 6 2" xfId="40054" xr:uid="{00000000-0005-0000-0000-0000B9740000}"/>
    <cellStyle name="입력 15 8 7" xfId="40045" xr:uid="{00000000-0005-0000-0000-0000BA740000}"/>
    <cellStyle name="입력 15 9" xfId="14861" xr:uid="{00000000-0005-0000-0000-0000BB740000}"/>
    <cellStyle name="입력 15 9 2" xfId="14862" xr:uid="{00000000-0005-0000-0000-0000BC740000}"/>
    <cellStyle name="입력 15 9 2 2" xfId="40056" xr:uid="{00000000-0005-0000-0000-0000BD740000}"/>
    <cellStyle name="입력 15 9 3" xfId="14863" xr:uid="{00000000-0005-0000-0000-0000BE740000}"/>
    <cellStyle name="입력 15 9 3 2" xfId="40057" xr:uid="{00000000-0005-0000-0000-0000BF740000}"/>
    <cellStyle name="입력 15 9 4" xfId="14864" xr:uid="{00000000-0005-0000-0000-0000C0740000}"/>
    <cellStyle name="입력 15 9 4 2" xfId="40058" xr:uid="{00000000-0005-0000-0000-0000C1740000}"/>
    <cellStyle name="입력 15 9 5" xfId="14865" xr:uid="{00000000-0005-0000-0000-0000C2740000}"/>
    <cellStyle name="입력 15 9 5 2" xfId="40059" xr:uid="{00000000-0005-0000-0000-0000C3740000}"/>
    <cellStyle name="입력 15 9 6" xfId="40055" xr:uid="{00000000-0005-0000-0000-0000C4740000}"/>
    <cellStyle name="입력 16" xfId="14866" xr:uid="{00000000-0005-0000-0000-0000C5740000}"/>
    <cellStyle name="입력 16 10" xfId="14867" xr:uid="{00000000-0005-0000-0000-0000C6740000}"/>
    <cellStyle name="입력 16 10 2" xfId="14868" xr:uid="{00000000-0005-0000-0000-0000C7740000}"/>
    <cellStyle name="입력 16 10 2 2" xfId="40062" xr:uid="{00000000-0005-0000-0000-0000C8740000}"/>
    <cellStyle name="입력 16 10 3" xfId="40061" xr:uid="{00000000-0005-0000-0000-0000C9740000}"/>
    <cellStyle name="입력 16 11" xfId="14869" xr:uid="{00000000-0005-0000-0000-0000CA740000}"/>
    <cellStyle name="입력 16 11 2" xfId="14870" xr:uid="{00000000-0005-0000-0000-0000CB740000}"/>
    <cellStyle name="입력 16 11 2 2" xfId="40064" xr:uid="{00000000-0005-0000-0000-0000CC740000}"/>
    <cellStyle name="입력 16 11 3" xfId="40063" xr:uid="{00000000-0005-0000-0000-0000CD740000}"/>
    <cellStyle name="입력 16 12" xfId="14871" xr:uid="{00000000-0005-0000-0000-0000CE740000}"/>
    <cellStyle name="입력 16 12 2" xfId="14872" xr:uid="{00000000-0005-0000-0000-0000CF740000}"/>
    <cellStyle name="입력 16 12 2 2" xfId="40066" xr:uid="{00000000-0005-0000-0000-0000D0740000}"/>
    <cellStyle name="입력 16 12 3" xfId="40065" xr:uid="{00000000-0005-0000-0000-0000D1740000}"/>
    <cellStyle name="입력 16 13" xfId="14873" xr:uid="{00000000-0005-0000-0000-0000D2740000}"/>
    <cellStyle name="입력 16 13 2" xfId="40067" xr:uid="{00000000-0005-0000-0000-0000D3740000}"/>
    <cellStyle name="입력 16 14" xfId="40060" xr:uid="{00000000-0005-0000-0000-0000D4740000}"/>
    <cellStyle name="입력 16 2" xfId="14874" xr:uid="{00000000-0005-0000-0000-0000D5740000}"/>
    <cellStyle name="입력 16 2 2" xfId="14875" xr:uid="{00000000-0005-0000-0000-0000D6740000}"/>
    <cellStyle name="입력 16 2 2 2" xfId="14876" xr:uid="{00000000-0005-0000-0000-0000D7740000}"/>
    <cellStyle name="입력 16 2 2 2 2" xfId="14877" xr:uid="{00000000-0005-0000-0000-0000D8740000}"/>
    <cellStyle name="입력 16 2 2 2 2 2" xfId="40071" xr:uid="{00000000-0005-0000-0000-0000D9740000}"/>
    <cellStyle name="입력 16 2 2 2 3" xfId="14878" xr:uid="{00000000-0005-0000-0000-0000DA740000}"/>
    <cellStyle name="입력 16 2 2 2 3 2" xfId="40072" xr:uid="{00000000-0005-0000-0000-0000DB740000}"/>
    <cellStyle name="입력 16 2 2 2 4" xfId="14879" xr:uid="{00000000-0005-0000-0000-0000DC740000}"/>
    <cellStyle name="입력 16 2 2 2 4 2" xfId="40073" xr:uid="{00000000-0005-0000-0000-0000DD740000}"/>
    <cellStyle name="입력 16 2 2 2 5" xfId="14880" xr:uid="{00000000-0005-0000-0000-0000DE740000}"/>
    <cellStyle name="입력 16 2 2 2 5 2" xfId="40074" xr:uid="{00000000-0005-0000-0000-0000DF740000}"/>
    <cellStyle name="입력 16 2 2 2 6" xfId="40070" xr:uid="{00000000-0005-0000-0000-0000E0740000}"/>
    <cellStyle name="입력 16 2 2 3" xfId="14881" xr:uid="{00000000-0005-0000-0000-0000E1740000}"/>
    <cellStyle name="입력 16 2 2 3 2" xfId="40075" xr:uid="{00000000-0005-0000-0000-0000E2740000}"/>
    <cellStyle name="입력 16 2 2 4" xfId="14882" xr:uid="{00000000-0005-0000-0000-0000E3740000}"/>
    <cellStyle name="입력 16 2 2 4 2" xfId="40076" xr:uid="{00000000-0005-0000-0000-0000E4740000}"/>
    <cellStyle name="입력 16 2 2 5" xfId="14883" xr:uid="{00000000-0005-0000-0000-0000E5740000}"/>
    <cellStyle name="입력 16 2 2 5 2" xfId="40077" xr:uid="{00000000-0005-0000-0000-0000E6740000}"/>
    <cellStyle name="입력 16 2 2 6" xfId="14884" xr:uid="{00000000-0005-0000-0000-0000E7740000}"/>
    <cellStyle name="입력 16 2 2 6 2" xfId="40078" xr:uid="{00000000-0005-0000-0000-0000E8740000}"/>
    <cellStyle name="입력 16 2 2 7" xfId="40069" xr:uid="{00000000-0005-0000-0000-0000E9740000}"/>
    <cellStyle name="입력 16 2 3" xfId="14885" xr:uid="{00000000-0005-0000-0000-0000EA740000}"/>
    <cellStyle name="입력 16 2 3 2" xfId="14886" xr:uid="{00000000-0005-0000-0000-0000EB740000}"/>
    <cellStyle name="입력 16 2 3 2 2" xfId="40080" xr:uid="{00000000-0005-0000-0000-0000EC740000}"/>
    <cellStyle name="입력 16 2 3 3" xfId="14887" xr:uid="{00000000-0005-0000-0000-0000ED740000}"/>
    <cellStyle name="입력 16 2 3 3 2" xfId="40081" xr:uid="{00000000-0005-0000-0000-0000EE740000}"/>
    <cellStyle name="입력 16 2 3 4" xfId="14888" xr:uid="{00000000-0005-0000-0000-0000EF740000}"/>
    <cellStyle name="입력 16 2 3 4 2" xfId="40082" xr:uid="{00000000-0005-0000-0000-0000F0740000}"/>
    <cellStyle name="입력 16 2 3 5" xfId="14889" xr:uid="{00000000-0005-0000-0000-0000F1740000}"/>
    <cellStyle name="입력 16 2 3 5 2" xfId="40083" xr:uid="{00000000-0005-0000-0000-0000F2740000}"/>
    <cellStyle name="입력 16 2 3 6" xfId="40079" xr:uid="{00000000-0005-0000-0000-0000F3740000}"/>
    <cellStyle name="입력 16 2 4" xfId="14890" xr:uid="{00000000-0005-0000-0000-0000F4740000}"/>
    <cellStyle name="입력 16 2 4 2" xfId="14891" xr:uid="{00000000-0005-0000-0000-0000F5740000}"/>
    <cellStyle name="입력 16 2 4 2 2" xfId="40085" xr:uid="{00000000-0005-0000-0000-0000F6740000}"/>
    <cellStyle name="입력 16 2 4 3" xfId="40084" xr:uid="{00000000-0005-0000-0000-0000F7740000}"/>
    <cellStyle name="입력 16 2 5" xfId="14892" xr:uid="{00000000-0005-0000-0000-0000F8740000}"/>
    <cellStyle name="입력 16 2 5 2" xfId="14893" xr:uid="{00000000-0005-0000-0000-0000F9740000}"/>
    <cellStyle name="입력 16 2 5 2 2" xfId="40087" xr:uid="{00000000-0005-0000-0000-0000FA740000}"/>
    <cellStyle name="입력 16 2 5 3" xfId="40086" xr:uid="{00000000-0005-0000-0000-0000FB740000}"/>
    <cellStyle name="입력 16 2 6" xfId="14894" xr:uid="{00000000-0005-0000-0000-0000FC740000}"/>
    <cellStyle name="입력 16 2 6 2" xfId="14895" xr:uid="{00000000-0005-0000-0000-0000FD740000}"/>
    <cellStyle name="입력 16 2 6 2 2" xfId="40089" xr:uid="{00000000-0005-0000-0000-0000FE740000}"/>
    <cellStyle name="입력 16 2 6 3" xfId="40088" xr:uid="{00000000-0005-0000-0000-0000FF740000}"/>
    <cellStyle name="입력 16 2 7" xfId="14896" xr:uid="{00000000-0005-0000-0000-000000750000}"/>
    <cellStyle name="입력 16 2 7 2" xfId="40090" xr:uid="{00000000-0005-0000-0000-000001750000}"/>
    <cellStyle name="입력 16 2 8" xfId="40068" xr:uid="{00000000-0005-0000-0000-000002750000}"/>
    <cellStyle name="입력 16 3" xfId="14897" xr:uid="{00000000-0005-0000-0000-000003750000}"/>
    <cellStyle name="입력 16 3 2" xfId="14898" xr:uid="{00000000-0005-0000-0000-000004750000}"/>
    <cellStyle name="입력 16 3 2 2" xfId="14899" xr:uid="{00000000-0005-0000-0000-000005750000}"/>
    <cellStyle name="입력 16 3 2 2 2" xfId="14900" xr:uid="{00000000-0005-0000-0000-000006750000}"/>
    <cellStyle name="입력 16 3 2 2 2 2" xfId="40094" xr:uid="{00000000-0005-0000-0000-000007750000}"/>
    <cellStyle name="입력 16 3 2 2 3" xfId="14901" xr:uid="{00000000-0005-0000-0000-000008750000}"/>
    <cellStyle name="입력 16 3 2 2 3 2" xfId="40095" xr:uid="{00000000-0005-0000-0000-000009750000}"/>
    <cellStyle name="입력 16 3 2 2 4" xfId="14902" xr:uid="{00000000-0005-0000-0000-00000A750000}"/>
    <cellStyle name="입력 16 3 2 2 4 2" xfId="40096" xr:uid="{00000000-0005-0000-0000-00000B750000}"/>
    <cellStyle name="입력 16 3 2 2 5" xfId="14903" xr:uid="{00000000-0005-0000-0000-00000C750000}"/>
    <cellStyle name="입력 16 3 2 2 5 2" xfId="40097" xr:uid="{00000000-0005-0000-0000-00000D750000}"/>
    <cellStyle name="입력 16 3 2 2 6" xfId="40093" xr:uid="{00000000-0005-0000-0000-00000E750000}"/>
    <cellStyle name="입력 16 3 2 3" xfId="14904" xr:uid="{00000000-0005-0000-0000-00000F750000}"/>
    <cellStyle name="입력 16 3 2 3 2" xfId="40098" xr:uid="{00000000-0005-0000-0000-000010750000}"/>
    <cellStyle name="입력 16 3 2 4" xfId="14905" xr:uid="{00000000-0005-0000-0000-000011750000}"/>
    <cellStyle name="입력 16 3 2 4 2" xfId="40099" xr:uid="{00000000-0005-0000-0000-000012750000}"/>
    <cellStyle name="입력 16 3 2 5" xfId="14906" xr:uid="{00000000-0005-0000-0000-000013750000}"/>
    <cellStyle name="입력 16 3 2 5 2" xfId="40100" xr:uid="{00000000-0005-0000-0000-000014750000}"/>
    <cellStyle name="입력 16 3 2 6" xfId="14907" xr:uid="{00000000-0005-0000-0000-000015750000}"/>
    <cellStyle name="입력 16 3 2 6 2" xfId="40101" xr:uid="{00000000-0005-0000-0000-000016750000}"/>
    <cellStyle name="입력 16 3 2 7" xfId="40092" xr:uid="{00000000-0005-0000-0000-000017750000}"/>
    <cellStyle name="입력 16 3 3" xfId="14908" xr:uid="{00000000-0005-0000-0000-000018750000}"/>
    <cellStyle name="입력 16 3 3 2" xfId="14909" xr:uid="{00000000-0005-0000-0000-000019750000}"/>
    <cellStyle name="입력 16 3 3 2 2" xfId="40103" xr:uid="{00000000-0005-0000-0000-00001A750000}"/>
    <cellStyle name="입력 16 3 3 3" xfId="14910" xr:uid="{00000000-0005-0000-0000-00001B750000}"/>
    <cellStyle name="입력 16 3 3 3 2" xfId="40104" xr:uid="{00000000-0005-0000-0000-00001C750000}"/>
    <cellStyle name="입력 16 3 3 4" xfId="14911" xr:uid="{00000000-0005-0000-0000-00001D750000}"/>
    <cellStyle name="입력 16 3 3 4 2" xfId="40105" xr:uid="{00000000-0005-0000-0000-00001E750000}"/>
    <cellStyle name="입력 16 3 3 5" xfId="14912" xr:uid="{00000000-0005-0000-0000-00001F750000}"/>
    <cellStyle name="입력 16 3 3 5 2" xfId="40106" xr:uid="{00000000-0005-0000-0000-000020750000}"/>
    <cellStyle name="입력 16 3 3 6" xfId="40102" xr:uid="{00000000-0005-0000-0000-000021750000}"/>
    <cellStyle name="입력 16 3 4" xfId="14913" xr:uid="{00000000-0005-0000-0000-000022750000}"/>
    <cellStyle name="입력 16 3 4 2" xfId="14914" xr:uid="{00000000-0005-0000-0000-000023750000}"/>
    <cellStyle name="입력 16 3 4 2 2" xfId="40108" xr:uid="{00000000-0005-0000-0000-000024750000}"/>
    <cellStyle name="입력 16 3 4 3" xfId="40107" xr:uid="{00000000-0005-0000-0000-000025750000}"/>
    <cellStyle name="입력 16 3 5" xfId="14915" xr:uid="{00000000-0005-0000-0000-000026750000}"/>
    <cellStyle name="입력 16 3 5 2" xfId="14916" xr:uid="{00000000-0005-0000-0000-000027750000}"/>
    <cellStyle name="입력 16 3 5 2 2" xfId="40110" xr:uid="{00000000-0005-0000-0000-000028750000}"/>
    <cellStyle name="입력 16 3 5 3" xfId="40109" xr:uid="{00000000-0005-0000-0000-000029750000}"/>
    <cellStyle name="입력 16 3 6" xfId="14917" xr:uid="{00000000-0005-0000-0000-00002A750000}"/>
    <cellStyle name="입력 16 3 6 2" xfId="14918" xr:uid="{00000000-0005-0000-0000-00002B750000}"/>
    <cellStyle name="입력 16 3 6 2 2" xfId="40112" xr:uid="{00000000-0005-0000-0000-00002C750000}"/>
    <cellStyle name="입력 16 3 6 3" xfId="40111" xr:uid="{00000000-0005-0000-0000-00002D750000}"/>
    <cellStyle name="입력 16 3 7" xfId="14919" xr:uid="{00000000-0005-0000-0000-00002E750000}"/>
    <cellStyle name="입력 16 3 7 2" xfId="40113" xr:uid="{00000000-0005-0000-0000-00002F750000}"/>
    <cellStyle name="입력 16 3 8" xfId="40091" xr:uid="{00000000-0005-0000-0000-000030750000}"/>
    <cellStyle name="입력 16 4" xfId="14920" xr:uid="{00000000-0005-0000-0000-000031750000}"/>
    <cellStyle name="입력 16 4 2" xfId="14921" xr:uid="{00000000-0005-0000-0000-000032750000}"/>
    <cellStyle name="입력 16 4 2 2" xfId="14922" xr:uid="{00000000-0005-0000-0000-000033750000}"/>
    <cellStyle name="입력 16 4 2 2 2" xfId="40116" xr:uid="{00000000-0005-0000-0000-000034750000}"/>
    <cellStyle name="입력 16 4 2 3" xfId="14923" xr:uid="{00000000-0005-0000-0000-000035750000}"/>
    <cellStyle name="입력 16 4 2 3 2" xfId="40117" xr:uid="{00000000-0005-0000-0000-000036750000}"/>
    <cellStyle name="입력 16 4 2 4" xfId="14924" xr:uid="{00000000-0005-0000-0000-000037750000}"/>
    <cellStyle name="입력 16 4 2 4 2" xfId="40118" xr:uid="{00000000-0005-0000-0000-000038750000}"/>
    <cellStyle name="입력 16 4 2 5" xfId="14925" xr:uid="{00000000-0005-0000-0000-000039750000}"/>
    <cellStyle name="입력 16 4 2 5 2" xfId="40119" xr:uid="{00000000-0005-0000-0000-00003A750000}"/>
    <cellStyle name="입력 16 4 2 6" xfId="40115" xr:uid="{00000000-0005-0000-0000-00003B750000}"/>
    <cellStyle name="입력 16 4 3" xfId="14926" xr:uid="{00000000-0005-0000-0000-00003C750000}"/>
    <cellStyle name="입력 16 4 3 2" xfId="40120" xr:uid="{00000000-0005-0000-0000-00003D750000}"/>
    <cellStyle name="입력 16 4 4" xfId="14927" xr:uid="{00000000-0005-0000-0000-00003E750000}"/>
    <cellStyle name="입력 16 4 4 2" xfId="40121" xr:uid="{00000000-0005-0000-0000-00003F750000}"/>
    <cellStyle name="입력 16 4 5" xfId="14928" xr:uid="{00000000-0005-0000-0000-000040750000}"/>
    <cellStyle name="입력 16 4 5 2" xfId="40122" xr:uid="{00000000-0005-0000-0000-000041750000}"/>
    <cellStyle name="입력 16 4 6" xfId="14929" xr:uid="{00000000-0005-0000-0000-000042750000}"/>
    <cellStyle name="입력 16 4 6 2" xfId="40123" xr:uid="{00000000-0005-0000-0000-000043750000}"/>
    <cellStyle name="입력 16 4 7" xfId="40114" xr:uid="{00000000-0005-0000-0000-000044750000}"/>
    <cellStyle name="입력 16 5" xfId="14930" xr:uid="{00000000-0005-0000-0000-000045750000}"/>
    <cellStyle name="입력 16 5 2" xfId="14931" xr:uid="{00000000-0005-0000-0000-000046750000}"/>
    <cellStyle name="입력 16 5 2 2" xfId="14932" xr:uid="{00000000-0005-0000-0000-000047750000}"/>
    <cellStyle name="입력 16 5 2 2 2" xfId="40126" xr:uid="{00000000-0005-0000-0000-000048750000}"/>
    <cellStyle name="입력 16 5 2 3" xfId="14933" xr:uid="{00000000-0005-0000-0000-000049750000}"/>
    <cellStyle name="입력 16 5 2 3 2" xfId="40127" xr:uid="{00000000-0005-0000-0000-00004A750000}"/>
    <cellStyle name="입력 16 5 2 4" xfId="14934" xr:uid="{00000000-0005-0000-0000-00004B750000}"/>
    <cellStyle name="입력 16 5 2 4 2" xfId="40128" xr:uid="{00000000-0005-0000-0000-00004C750000}"/>
    <cellStyle name="입력 16 5 2 5" xfId="14935" xr:uid="{00000000-0005-0000-0000-00004D750000}"/>
    <cellStyle name="입력 16 5 2 5 2" xfId="40129" xr:uid="{00000000-0005-0000-0000-00004E750000}"/>
    <cellStyle name="입력 16 5 2 6" xfId="40125" xr:uid="{00000000-0005-0000-0000-00004F750000}"/>
    <cellStyle name="입력 16 5 3" xfId="14936" xr:uid="{00000000-0005-0000-0000-000050750000}"/>
    <cellStyle name="입력 16 5 3 2" xfId="40130" xr:uid="{00000000-0005-0000-0000-000051750000}"/>
    <cellStyle name="입력 16 5 4" xfId="14937" xr:uid="{00000000-0005-0000-0000-000052750000}"/>
    <cellStyle name="입력 16 5 4 2" xfId="40131" xr:uid="{00000000-0005-0000-0000-000053750000}"/>
    <cellStyle name="입력 16 5 5" xfId="14938" xr:uid="{00000000-0005-0000-0000-000054750000}"/>
    <cellStyle name="입력 16 5 5 2" xfId="40132" xr:uid="{00000000-0005-0000-0000-000055750000}"/>
    <cellStyle name="입력 16 5 6" xfId="14939" xr:uid="{00000000-0005-0000-0000-000056750000}"/>
    <cellStyle name="입력 16 5 6 2" xfId="40133" xr:uid="{00000000-0005-0000-0000-000057750000}"/>
    <cellStyle name="입력 16 5 7" xfId="40124" xr:uid="{00000000-0005-0000-0000-000058750000}"/>
    <cellStyle name="입력 16 6" xfId="14940" xr:uid="{00000000-0005-0000-0000-000059750000}"/>
    <cellStyle name="입력 16 6 2" xfId="14941" xr:uid="{00000000-0005-0000-0000-00005A750000}"/>
    <cellStyle name="입력 16 6 2 2" xfId="14942" xr:uid="{00000000-0005-0000-0000-00005B750000}"/>
    <cellStyle name="입력 16 6 2 2 2" xfId="40136" xr:uid="{00000000-0005-0000-0000-00005C750000}"/>
    <cellStyle name="입력 16 6 2 3" xfId="14943" xr:uid="{00000000-0005-0000-0000-00005D750000}"/>
    <cellStyle name="입력 16 6 2 3 2" xfId="40137" xr:uid="{00000000-0005-0000-0000-00005E750000}"/>
    <cellStyle name="입력 16 6 2 4" xfId="14944" xr:uid="{00000000-0005-0000-0000-00005F750000}"/>
    <cellStyle name="입력 16 6 2 4 2" xfId="40138" xr:uid="{00000000-0005-0000-0000-000060750000}"/>
    <cellStyle name="입력 16 6 2 5" xfId="14945" xr:uid="{00000000-0005-0000-0000-000061750000}"/>
    <cellStyle name="입력 16 6 2 5 2" xfId="40139" xr:uid="{00000000-0005-0000-0000-000062750000}"/>
    <cellStyle name="입력 16 6 2 6" xfId="40135" xr:uid="{00000000-0005-0000-0000-000063750000}"/>
    <cellStyle name="입력 16 6 3" xfId="14946" xr:uid="{00000000-0005-0000-0000-000064750000}"/>
    <cellStyle name="입력 16 6 3 2" xfId="40140" xr:uid="{00000000-0005-0000-0000-000065750000}"/>
    <cellStyle name="입력 16 6 4" xfId="14947" xr:uid="{00000000-0005-0000-0000-000066750000}"/>
    <cellStyle name="입력 16 6 4 2" xfId="40141" xr:uid="{00000000-0005-0000-0000-000067750000}"/>
    <cellStyle name="입력 16 6 5" xfId="14948" xr:uid="{00000000-0005-0000-0000-000068750000}"/>
    <cellStyle name="입력 16 6 5 2" xfId="40142" xr:uid="{00000000-0005-0000-0000-000069750000}"/>
    <cellStyle name="입력 16 6 6" xfId="14949" xr:uid="{00000000-0005-0000-0000-00006A750000}"/>
    <cellStyle name="입력 16 6 6 2" xfId="40143" xr:uid="{00000000-0005-0000-0000-00006B750000}"/>
    <cellStyle name="입력 16 6 7" xfId="40134" xr:uid="{00000000-0005-0000-0000-00006C750000}"/>
    <cellStyle name="입력 16 7" xfId="14950" xr:uid="{00000000-0005-0000-0000-00006D750000}"/>
    <cellStyle name="입력 16 7 2" xfId="14951" xr:uid="{00000000-0005-0000-0000-00006E750000}"/>
    <cellStyle name="입력 16 7 2 2" xfId="14952" xr:uid="{00000000-0005-0000-0000-00006F750000}"/>
    <cellStyle name="입력 16 7 2 2 2" xfId="40146" xr:uid="{00000000-0005-0000-0000-000070750000}"/>
    <cellStyle name="입력 16 7 2 3" xfId="14953" xr:uid="{00000000-0005-0000-0000-000071750000}"/>
    <cellStyle name="입력 16 7 2 3 2" xfId="40147" xr:uid="{00000000-0005-0000-0000-000072750000}"/>
    <cellStyle name="입력 16 7 2 4" xfId="14954" xr:uid="{00000000-0005-0000-0000-000073750000}"/>
    <cellStyle name="입력 16 7 2 4 2" xfId="40148" xr:uid="{00000000-0005-0000-0000-000074750000}"/>
    <cellStyle name="입력 16 7 2 5" xfId="14955" xr:uid="{00000000-0005-0000-0000-000075750000}"/>
    <cellStyle name="입력 16 7 2 5 2" xfId="40149" xr:uid="{00000000-0005-0000-0000-000076750000}"/>
    <cellStyle name="입력 16 7 2 6" xfId="40145" xr:uid="{00000000-0005-0000-0000-000077750000}"/>
    <cellStyle name="입력 16 7 3" xfId="14956" xr:uid="{00000000-0005-0000-0000-000078750000}"/>
    <cellStyle name="입력 16 7 3 2" xfId="40150" xr:uid="{00000000-0005-0000-0000-000079750000}"/>
    <cellStyle name="입력 16 7 4" xfId="14957" xr:uid="{00000000-0005-0000-0000-00007A750000}"/>
    <cellStyle name="입력 16 7 4 2" xfId="40151" xr:uid="{00000000-0005-0000-0000-00007B750000}"/>
    <cellStyle name="입력 16 7 5" xfId="14958" xr:uid="{00000000-0005-0000-0000-00007C750000}"/>
    <cellStyle name="입력 16 7 5 2" xfId="40152" xr:uid="{00000000-0005-0000-0000-00007D750000}"/>
    <cellStyle name="입력 16 7 6" xfId="14959" xr:uid="{00000000-0005-0000-0000-00007E750000}"/>
    <cellStyle name="입력 16 7 6 2" xfId="40153" xr:uid="{00000000-0005-0000-0000-00007F750000}"/>
    <cellStyle name="입력 16 7 7" xfId="40144" xr:uid="{00000000-0005-0000-0000-000080750000}"/>
    <cellStyle name="입력 16 8" xfId="14960" xr:uid="{00000000-0005-0000-0000-000081750000}"/>
    <cellStyle name="입력 16 8 2" xfId="14961" xr:uid="{00000000-0005-0000-0000-000082750000}"/>
    <cellStyle name="입력 16 8 2 2" xfId="14962" xr:uid="{00000000-0005-0000-0000-000083750000}"/>
    <cellStyle name="입력 16 8 2 2 2" xfId="40156" xr:uid="{00000000-0005-0000-0000-000084750000}"/>
    <cellStyle name="입력 16 8 2 3" xfId="14963" xr:uid="{00000000-0005-0000-0000-000085750000}"/>
    <cellStyle name="입력 16 8 2 3 2" xfId="40157" xr:uid="{00000000-0005-0000-0000-000086750000}"/>
    <cellStyle name="입력 16 8 2 4" xfId="14964" xr:uid="{00000000-0005-0000-0000-000087750000}"/>
    <cellStyle name="입력 16 8 2 4 2" xfId="40158" xr:uid="{00000000-0005-0000-0000-000088750000}"/>
    <cellStyle name="입력 16 8 2 5" xfId="14965" xr:uid="{00000000-0005-0000-0000-000089750000}"/>
    <cellStyle name="입력 16 8 2 5 2" xfId="40159" xr:uid="{00000000-0005-0000-0000-00008A750000}"/>
    <cellStyle name="입력 16 8 2 6" xfId="40155" xr:uid="{00000000-0005-0000-0000-00008B750000}"/>
    <cellStyle name="입력 16 8 3" xfId="14966" xr:uid="{00000000-0005-0000-0000-00008C750000}"/>
    <cellStyle name="입력 16 8 3 2" xfId="40160" xr:uid="{00000000-0005-0000-0000-00008D750000}"/>
    <cellStyle name="입력 16 8 4" xfId="14967" xr:uid="{00000000-0005-0000-0000-00008E750000}"/>
    <cellStyle name="입력 16 8 4 2" xfId="40161" xr:uid="{00000000-0005-0000-0000-00008F750000}"/>
    <cellStyle name="입력 16 8 5" xfId="14968" xr:uid="{00000000-0005-0000-0000-000090750000}"/>
    <cellStyle name="입력 16 8 5 2" xfId="40162" xr:uid="{00000000-0005-0000-0000-000091750000}"/>
    <cellStyle name="입력 16 8 6" xfId="14969" xr:uid="{00000000-0005-0000-0000-000092750000}"/>
    <cellStyle name="입력 16 8 6 2" xfId="40163" xr:uid="{00000000-0005-0000-0000-000093750000}"/>
    <cellStyle name="입력 16 8 7" xfId="40154" xr:uid="{00000000-0005-0000-0000-000094750000}"/>
    <cellStyle name="입력 16 9" xfId="14970" xr:uid="{00000000-0005-0000-0000-000095750000}"/>
    <cellStyle name="입력 16 9 2" xfId="14971" xr:uid="{00000000-0005-0000-0000-000096750000}"/>
    <cellStyle name="입력 16 9 2 2" xfId="40165" xr:uid="{00000000-0005-0000-0000-000097750000}"/>
    <cellStyle name="입력 16 9 3" xfId="14972" xr:uid="{00000000-0005-0000-0000-000098750000}"/>
    <cellStyle name="입력 16 9 3 2" xfId="40166" xr:uid="{00000000-0005-0000-0000-000099750000}"/>
    <cellStyle name="입력 16 9 4" xfId="14973" xr:uid="{00000000-0005-0000-0000-00009A750000}"/>
    <cellStyle name="입력 16 9 4 2" xfId="40167" xr:uid="{00000000-0005-0000-0000-00009B750000}"/>
    <cellStyle name="입력 16 9 5" xfId="14974" xr:uid="{00000000-0005-0000-0000-00009C750000}"/>
    <cellStyle name="입력 16 9 5 2" xfId="40168" xr:uid="{00000000-0005-0000-0000-00009D750000}"/>
    <cellStyle name="입력 16 9 6" xfId="40164" xr:uid="{00000000-0005-0000-0000-00009E750000}"/>
    <cellStyle name="입력 17" xfId="14975" xr:uid="{00000000-0005-0000-0000-00009F750000}"/>
    <cellStyle name="입력 17 10" xfId="14976" xr:uid="{00000000-0005-0000-0000-0000A0750000}"/>
    <cellStyle name="입력 17 10 2" xfId="14977" xr:uid="{00000000-0005-0000-0000-0000A1750000}"/>
    <cellStyle name="입력 17 10 2 2" xfId="40171" xr:uid="{00000000-0005-0000-0000-0000A2750000}"/>
    <cellStyle name="입력 17 10 3" xfId="40170" xr:uid="{00000000-0005-0000-0000-0000A3750000}"/>
    <cellStyle name="입력 17 11" xfId="14978" xr:uid="{00000000-0005-0000-0000-0000A4750000}"/>
    <cellStyle name="입력 17 11 2" xfId="14979" xr:uid="{00000000-0005-0000-0000-0000A5750000}"/>
    <cellStyle name="입력 17 11 2 2" xfId="40173" xr:uid="{00000000-0005-0000-0000-0000A6750000}"/>
    <cellStyle name="입력 17 11 3" xfId="40172" xr:uid="{00000000-0005-0000-0000-0000A7750000}"/>
    <cellStyle name="입력 17 12" xfId="14980" xr:uid="{00000000-0005-0000-0000-0000A8750000}"/>
    <cellStyle name="입력 17 12 2" xfId="14981" xr:uid="{00000000-0005-0000-0000-0000A9750000}"/>
    <cellStyle name="입력 17 12 2 2" xfId="40175" xr:uid="{00000000-0005-0000-0000-0000AA750000}"/>
    <cellStyle name="입력 17 12 3" xfId="40174" xr:uid="{00000000-0005-0000-0000-0000AB750000}"/>
    <cellStyle name="입력 17 13" xfId="14982" xr:uid="{00000000-0005-0000-0000-0000AC750000}"/>
    <cellStyle name="입력 17 13 2" xfId="40176" xr:uid="{00000000-0005-0000-0000-0000AD750000}"/>
    <cellStyle name="입력 17 14" xfId="40169" xr:uid="{00000000-0005-0000-0000-0000AE750000}"/>
    <cellStyle name="입력 17 2" xfId="14983" xr:uid="{00000000-0005-0000-0000-0000AF750000}"/>
    <cellStyle name="입력 17 2 2" xfId="14984" xr:uid="{00000000-0005-0000-0000-0000B0750000}"/>
    <cellStyle name="입력 17 2 2 2" xfId="14985" xr:uid="{00000000-0005-0000-0000-0000B1750000}"/>
    <cellStyle name="입력 17 2 2 2 2" xfId="14986" xr:uid="{00000000-0005-0000-0000-0000B2750000}"/>
    <cellStyle name="입력 17 2 2 2 2 2" xfId="40180" xr:uid="{00000000-0005-0000-0000-0000B3750000}"/>
    <cellStyle name="입력 17 2 2 2 3" xfId="14987" xr:uid="{00000000-0005-0000-0000-0000B4750000}"/>
    <cellStyle name="입력 17 2 2 2 3 2" xfId="40181" xr:uid="{00000000-0005-0000-0000-0000B5750000}"/>
    <cellStyle name="입력 17 2 2 2 4" xfId="14988" xr:uid="{00000000-0005-0000-0000-0000B6750000}"/>
    <cellStyle name="입력 17 2 2 2 4 2" xfId="40182" xr:uid="{00000000-0005-0000-0000-0000B7750000}"/>
    <cellStyle name="입력 17 2 2 2 5" xfId="14989" xr:uid="{00000000-0005-0000-0000-0000B8750000}"/>
    <cellStyle name="입력 17 2 2 2 5 2" xfId="40183" xr:uid="{00000000-0005-0000-0000-0000B9750000}"/>
    <cellStyle name="입력 17 2 2 2 6" xfId="40179" xr:uid="{00000000-0005-0000-0000-0000BA750000}"/>
    <cellStyle name="입력 17 2 2 3" xfId="14990" xr:uid="{00000000-0005-0000-0000-0000BB750000}"/>
    <cellStyle name="입력 17 2 2 3 2" xfId="40184" xr:uid="{00000000-0005-0000-0000-0000BC750000}"/>
    <cellStyle name="입력 17 2 2 4" xfId="14991" xr:uid="{00000000-0005-0000-0000-0000BD750000}"/>
    <cellStyle name="입력 17 2 2 4 2" xfId="40185" xr:uid="{00000000-0005-0000-0000-0000BE750000}"/>
    <cellStyle name="입력 17 2 2 5" xfId="14992" xr:uid="{00000000-0005-0000-0000-0000BF750000}"/>
    <cellStyle name="입력 17 2 2 5 2" xfId="40186" xr:uid="{00000000-0005-0000-0000-0000C0750000}"/>
    <cellStyle name="입력 17 2 2 6" xfId="14993" xr:uid="{00000000-0005-0000-0000-0000C1750000}"/>
    <cellStyle name="입력 17 2 2 6 2" xfId="40187" xr:uid="{00000000-0005-0000-0000-0000C2750000}"/>
    <cellStyle name="입력 17 2 2 7" xfId="40178" xr:uid="{00000000-0005-0000-0000-0000C3750000}"/>
    <cellStyle name="입력 17 2 3" xfId="14994" xr:uid="{00000000-0005-0000-0000-0000C4750000}"/>
    <cellStyle name="입력 17 2 3 2" xfId="14995" xr:uid="{00000000-0005-0000-0000-0000C5750000}"/>
    <cellStyle name="입력 17 2 3 2 2" xfId="40189" xr:uid="{00000000-0005-0000-0000-0000C6750000}"/>
    <cellStyle name="입력 17 2 3 3" xfId="14996" xr:uid="{00000000-0005-0000-0000-0000C7750000}"/>
    <cellStyle name="입력 17 2 3 3 2" xfId="40190" xr:uid="{00000000-0005-0000-0000-0000C8750000}"/>
    <cellStyle name="입력 17 2 3 4" xfId="14997" xr:uid="{00000000-0005-0000-0000-0000C9750000}"/>
    <cellStyle name="입력 17 2 3 4 2" xfId="40191" xr:uid="{00000000-0005-0000-0000-0000CA750000}"/>
    <cellStyle name="입력 17 2 3 5" xfId="14998" xr:uid="{00000000-0005-0000-0000-0000CB750000}"/>
    <cellStyle name="입력 17 2 3 5 2" xfId="40192" xr:uid="{00000000-0005-0000-0000-0000CC750000}"/>
    <cellStyle name="입력 17 2 3 6" xfId="40188" xr:uid="{00000000-0005-0000-0000-0000CD750000}"/>
    <cellStyle name="입력 17 2 4" xfId="14999" xr:uid="{00000000-0005-0000-0000-0000CE750000}"/>
    <cellStyle name="입력 17 2 4 2" xfId="15000" xr:uid="{00000000-0005-0000-0000-0000CF750000}"/>
    <cellStyle name="입력 17 2 4 2 2" xfId="40194" xr:uid="{00000000-0005-0000-0000-0000D0750000}"/>
    <cellStyle name="입력 17 2 4 3" xfId="40193" xr:uid="{00000000-0005-0000-0000-0000D1750000}"/>
    <cellStyle name="입력 17 2 5" xfId="15001" xr:uid="{00000000-0005-0000-0000-0000D2750000}"/>
    <cellStyle name="입력 17 2 5 2" xfId="15002" xr:uid="{00000000-0005-0000-0000-0000D3750000}"/>
    <cellStyle name="입력 17 2 5 2 2" xfId="40196" xr:uid="{00000000-0005-0000-0000-0000D4750000}"/>
    <cellStyle name="입력 17 2 5 3" xfId="40195" xr:uid="{00000000-0005-0000-0000-0000D5750000}"/>
    <cellStyle name="입력 17 2 6" xfId="15003" xr:uid="{00000000-0005-0000-0000-0000D6750000}"/>
    <cellStyle name="입력 17 2 6 2" xfId="15004" xr:uid="{00000000-0005-0000-0000-0000D7750000}"/>
    <cellStyle name="입력 17 2 6 2 2" xfId="40198" xr:uid="{00000000-0005-0000-0000-0000D8750000}"/>
    <cellStyle name="입력 17 2 6 3" xfId="40197" xr:uid="{00000000-0005-0000-0000-0000D9750000}"/>
    <cellStyle name="입력 17 2 7" xfId="15005" xr:uid="{00000000-0005-0000-0000-0000DA750000}"/>
    <cellStyle name="입력 17 2 7 2" xfId="40199" xr:uid="{00000000-0005-0000-0000-0000DB750000}"/>
    <cellStyle name="입력 17 2 8" xfId="40177" xr:uid="{00000000-0005-0000-0000-0000DC750000}"/>
    <cellStyle name="입력 17 3" xfId="15006" xr:uid="{00000000-0005-0000-0000-0000DD750000}"/>
    <cellStyle name="입력 17 3 2" xfId="15007" xr:uid="{00000000-0005-0000-0000-0000DE750000}"/>
    <cellStyle name="입력 17 3 2 2" xfId="15008" xr:uid="{00000000-0005-0000-0000-0000DF750000}"/>
    <cellStyle name="입력 17 3 2 2 2" xfId="15009" xr:uid="{00000000-0005-0000-0000-0000E0750000}"/>
    <cellStyle name="입력 17 3 2 2 2 2" xfId="40203" xr:uid="{00000000-0005-0000-0000-0000E1750000}"/>
    <cellStyle name="입력 17 3 2 2 3" xfId="15010" xr:uid="{00000000-0005-0000-0000-0000E2750000}"/>
    <cellStyle name="입력 17 3 2 2 3 2" xfId="40204" xr:uid="{00000000-0005-0000-0000-0000E3750000}"/>
    <cellStyle name="입력 17 3 2 2 4" xfId="15011" xr:uid="{00000000-0005-0000-0000-0000E4750000}"/>
    <cellStyle name="입력 17 3 2 2 4 2" xfId="40205" xr:uid="{00000000-0005-0000-0000-0000E5750000}"/>
    <cellStyle name="입력 17 3 2 2 5" xfId="15012" xr:uid="{00000000-0005-0000-0000-0000E6750000}"/>
    <cellStyle name="입력 17 3 2 2 5 2" xfId="40206" xr:uid="{00000000-0005-0000-0000-0000E7750000}"/>
    <cellStyle name="입력 17 3 2 2 6" xfId="40202" xr:uid="{00000000-0005-0000-0000-0000E8750000}"/>
    <cellStyle name="입력 17 3 2 3" xfId="15013" xr:uid="{00000000-0005-0000-0000-0000E9750000}"/>
    <cellStyle name="입력 17 3 2 3 2" xfId="40207" xr:uid="{00000000-0005-0000-0000-0000EA750000}"/>
    <cellStyle name="입력 17 3 2 4" xfId="15014" xr:uid="{00000000-0005-0000-0000-0000EB750000}"/>
    <cellStyle name="입력 17 3 2 4 2" xfId="40208" xr:uid="{00000000-0005-0000-0000-0000EC750000}"/>
    <cellStyle name="입력 17 3 2 5" xfId="15015" xr:uid="{00000000-0005-0000-0000-0000ED750000}"/>
    <cellStyle name="입력 17 3 2 5 2" xfId="40209" xr:uid="{00000000-0005-0000-0000-0000EE750000}"/>
    <cellStyle name="입력 17 3 2 6" xfId="15016" xr:uid="{00000000-0005-0000-0000-0000EF750000}"/>
    <cellStyle name="입력 17 3 2 6 2" xfId="40210" xr:uid="{00000000-0005-0000-0000-0000F0750000}"/>
    <cellStyle name="입력 17 3 2 7" xfId="40201" xr:uid="{00000000-0005-0000-0000-0000F1750000}"/>
    <cellStyle name="입력 17 3 3" xfId="15017" xr:uid="{00000000-0005-0000-0000-0000F2750000}"/>
    <cellStyle name="입력 17 3 3 2" xfId="15018" xr:uid="{00000000-0005-0000-0000-0000F3750000}"/>
    <cellStyle name="입력 17 3 3 2 2" xfId="40212" xr:uid="{00000000-0005-0000-0000-0000F4750000}"/>
    <cellStyle name="입력 17 3 3 3" xfId="15019" xr:uid="{00000000-0005-0000-0000-0000F5750000}"/>
    <cellStyle name="입력 17 3 3 3 2" xfId="40213" xr:uid="{00000000-0005-0000-0000-0000F6750000}"/>
    <cellStyle name="입력 17 3 3 4" xfId="15020" xr:uid="{00000000-0005-0000-0000-0000F7750000}"/>
    <cellStyle name="입력 17 3 3 4 2" xfId="40214" xr:uid="{00000000-0005-0000-0000-0000F8750000}"/>
    <cellStyle name="입력 17 3 3 5" xfId="15021" xr:uid="{00000000-0005-0000-0000-0000F9750000}"/>
    <cellStyle name="입력 17 3 3 5 2" xfId="40215" xr:uid="{00000000-0005-0000-0000-0000FA750000}"/>
    <cellStyle name="입력 17 3 3 6" xfId="40211" xr:uid="{00000000-0005-0000-0000-0000FB750000}"/>
    <cellStyle name="입력 17 3 4" xfId="15022" xr:uid="{00000000-0005-0000-0000-0000FC750000}"/>
    <cellStyle name="입력 17 3 4 2" xfId="15023" xr:uid="{00000000-0005-0000-0000-0000FD750000}"/>
    <cellStyle name="입력 17 3 4 2 2" xfId="40217" xr:uid="{00000000-0005-0000-0000-0000FE750000}"/>
    <cellStyle name="입력 17 3 4 3" xfId="40216" xr:uid="{00000000-0005-0000-0000-0000FF750000}"/>
    <cellStyle name="입력 17 3 5" xfId="15024" xr:uid="{00000000-0005-0000-0000-000000760000}"/>
    <cellStyle name="입력 17 3 5 2" xfId="15025" xr:uid="{00000000-0005-0000-0000-000001760000}"/>
    <cellStyle name="입력 17 3 5 2 2" xfId="40219" xr:uid="{00000000-0005-0000-0000-000002760000}"/>
    <cellStyle name="입력 17 3 5 3" xfId="40218" xr:uid="{00000000-0005-0000-0000-000003760000}"/>
    <cellStyle name="입력 17 3 6" xfId="15026" xr:uid="{00000000-0005-0000-0000-000004760000}"/>
    <cellStyle name="입력 17 3 6 2" xfId="15027" xr:uid="{00000000-0005-0000-0000-000005760000}"/>
    <cellStyle name="입력 17 3 6 2 2" xfId="40221" xr:uid="{00000000-0005-0000-0000-000006760000}"/>
    <cellStyle name="입력 17 3 6 3" xfId="40220" xr:uid="{00000000-0005-0000-0000-000007760000}"/>
    <cellStyle name="입력 17 3 7" xfId="15028" xr:uid="{00000000-0005-0000-0000-000008760000}"/>
    <cellStyle name="입력 17 3 7 2" xfId="40222" xr:uid="{00000000-0005-0000-0000-000009760000}"/>
    <cellStyle name="입력 17 3 8" xfId="40200" xr:uid="{00000000-0005-0000-0000-00000A760000}"/>
    <cellStyle name="입력 17 4" xfId="15029" xr:uid="{00000000-0005-0000-0000-00000B760000}"/>
    <cellStyle name="입력 17 4 2" xfId="15030" xr:uid="{00000000-0005-0000-0000-00000C760000}"/>
    <cellStyle name="입력 17 4 2 2" xfId="15031" xr:uid="{00000000-0005-0000-0000-00000D760000}"/>
    <cellStyle name="입력 17 4 2 2 2" xfId="40225" xr:uid="{00000000-0005-0000-0000-00000E760000}"/>
    <cellStyle name="입력 17 4 2 3" xfId="15032" xr:uid="{00000000-0005-0000-0000-00000F760000}"/>
    <cellStyle name="입력 17 4 2 3 2" xfId="40226" xr:uid="{00000000-0005-0000-0000-000010760000}"/>
    <cellStyle name="입력 17 4 2 4" xfId="15033" xr:uid="{00000000-0005-0000-0000-000011760000}"/>
    <cellStyle name="입력 17 4 2 4 2" xfId="40227" xr:uid="{00000000-0005-0000-0000-000012760000}"/>
    <cellStyle name="입력 17 4 2 5" xfId="15034" xr:uid="{00000000-0005-0000-0000-000013760000}"/>
    <cellStyle name="입력 17 4 2 5 2" xfId="40228" xr:uid="{00000000-0005-0000-0000-000014760000}"/>
    <cellStyle name="입력 17 4 2 6" xfId="40224" xr:uid="{00000000-0005-0000-0000-000015760000}"/>
    <cellStyle name="입력 17 4 3" xfId="15035" xr:uid="{00000000-0005-0000-0000-000016760000}"/>
    <cellStyle name="입력 17 4 3 2" xfId="40229" xr:uid="{00000000-0005-0000-0000-000017760000}"/>
    <cellStyle name="입력 17 4 4" xfId="15036" xr:uid="{00000000-0005-0000-0000-000018760000}"/>
    <cellStyle name="입력 17 4 4 2" xfId="40230" xr:uid="{00000000-0005-0000-0000-000019760000}"/>
    <cellStyle name="입력 17 4 5" xfId="15037" xr:uid="{00000000-0005-0000-0000-00001A760000}"/>
    <cellStyle name="입력 17 4 5 2" xfId="40231" xr:uid="{00000000-0005-0000-0000-00001B760000}"/>
    <cellStyle name="입력 17 4 6" xfId="15038" xr:uid="{00000000-0005-0000-0000-00001C760000}"/>
    <cellStyle name="입력 17 4 6 2" xfId="40232" xr:uid="{00000000-0005-0000-0000-00001D760000}"/>
    <cellStyle name="입력 17 4 7" xfId="40223" xr:uid="{00000000-0005-0000-0000-00001E760000}"/>
    <cellStyle name="입력 17 5" xfId="15039" xr:uid="{00000000-0005-0000-0000-00001F760000}"/>
    <cellStyle name="입력 17 5 2" xfId="15040" xr:uid="{00000000-0005-0000-0000-000020760000}"/>
    <cellStyle name="입력 17 5 2 2" xfId="15041" xr:uid="{00000000-0005-0000-0000-000021760000}"/>
    <cellStyle name="입력 17 5 2 2 2" xfId="40235" xr:uid="{00000000-0005-0000-0000-000022760000}"/>
    <cellStyle name="입력 17 5 2 3" xfId="15042" xr:uid="{00000000-0005-0000-0000-000023760000}"/>
    <cellStyle name="입력 17 5 2 3 2" xfId="40236" xr:uid="{00000000-0005-0000-0000-000024760000}"/>
    <cellStyle name="입력 17 5 2 4" xfId="15043" xr:uid="{00000000-0005-0000-0000-000025760000}"/>
    <cellStyle name="입력 17 5 2 4 2" xfId="40237" xr:uid="{00000000-0005-0000-0000-000026760000}"/>
    <cellStyle name="입력 17 5 2 5" xfId="15044" xr:uid="{00000000-0005-0000-0000-000027760000}"/>
    <cellStyle name="입력 17 5 2 5 2" xfId="40238" xr:uid="{00000000-0005-0000-0000-000028760000}"/>
    <cellStyle name="입력 17 5 2 6" xfId="40234" xr:uid="{00000000-0005-0000-0000-000029760000}"/>
    <cellStyle name="입력 17 5 3" xfId="15045" xr:uid="{00000000-0005-0000-0000-00002A760000}"/>
    <cellStyle name="입력 17 5 3 2" xfId="40239" xr:uid="{00000000-0005-0000-0000-00002B760000}"/>
    <cellStyle name="입력 17 5 4" xfId="15046" xr:uid="{00000000-0005-0000-0000-00002C760000}"/>
    <cellStyle name="입력 17 5 4 2" xfId="40240" xr:uid="{00000000-0005-0000-0000-00002D760000}"/>
    <cellStyle name="입력 17 5 5" xfId="15047" xr:uid="{00000000-0005-0000-0000-00002E760000}"/>
    <cellStyle name="입력 17 5 5 2" xfId="40241" xr:uid="{00000000-0005-0000-0000-00002F760000}"/>
    <cellStyle name="입력 17 5 6" xfId="15048" xr:uid="{00000000-0005-0000-0000-000030760000}"/>
    <cellStyle name="입력 17 5 6 2" xfId="40242" xr:uid="{00000000-0005-0000-0000-000031760000}"/>
    <cellStyle name="입력 17 5 7" xfId="40233" xr:uid="{00000000-0005-0000-0000-000032760000}"/>
    <cellStyle name="입력 17 6" xfId="15049" xr:uid="{00000000-0005-0000-0000-000033760000}"/>
    <cellStyle name="입력 17 6 2" xfId="15050" xr:uid="{00000000-0005-0000-0000-000034760000}"/>
    <cellStyle name="입력 17 6 2 2" xfId="15051" xr:uid="{00000000-0005-0000-0000-000035760000}"/>
    <cellStyle name="입력 17 6 2 2 2" xfId="40245" xr:uid="{00000000-0005-0000-0000-000036760000}"/>
    <cellStyle name="입력 17 6 2 3" xfId="15052" xr:uid="{00000000-0005-0000-0000-000037760000}"/>
    <cellStyle name="입력 17 6 2 3 2" xfId="40246" xr:uid="{00000000-0005-0000-0000-000038760000}"/>
    <cellStyle name="입력 17 6 2 4" xfId="15053" xr:uid="{00000000-0005-0000-0000-000039760000}"/>
    <cellStyle name="입력 17 6 2 4 2" xfId="40247" xr:uid="{00000000-0005-0000-0000-00003A760000}"/>
    <cellStyle name="입력 17 6 2 5" xfId="15054" xr:uid="{00000000-0005-0000-0000-00003B760000}"/>
    <cellStyle name="입력 17 6 2 5 2" xfId="40248" xr:uid="{00000000-0005-0000-0000-00003C760000}"/>
    <cellStyle name="입력 17 6 2 6" xfId="40244" xr:uid="{00000000-0005-0000-0000-00003D760000}"/>
    <cellStyle name="입력 17 6 3" xfId="15055" xr:uid="{00000000-0005-0000-0000-00003E760000}"/>
    <cellStyle name="입력 17 6 3 2" xfId="40249" xr:uid="{00000000-0005-0000-0000-00003F760000}"/>
    <cellStyle name="입력 17 6 4" xfId="15056" xr:uid="{00000000-0005-0000-0000-000040760000}"/>
    <cellStyle name="입력 17 6 4 2" xfId="40250" xr:uid="{00000000-0005-0000-0000-000041760000}"/>
    <cellStyle name="입력 17 6 5" xfId="15057" xr:uid="{00000000-0005-0000-0000-000042760000}"/>
    <cellStyle name="입력 17 6 5 2" xfId="40251" xr:uid="{00000000-0005-0000-0000-000043760000}"/>
    <cellStyle name="입력 17 6 6" xfId="15058" xr:uid="{00000000-0005-0000-0000-000044760000}"/>
    <cellStyle name="입력 17 6 6 2" xfId="40252" xr:uid="{00000000-0005-0000-0000-000045760000}"/>
    <cellStyle name="입력 17 6 7" xfId="40243" xr:uid="{00000000-0005-0000-0000-000046760000}"/>
    <cellStyle name="입력 17 7" xfId="15059" xr:uid="{00000000-0005-0000-0000-000047760000}"/>
    <cellStyle name="입력 17 7 2" xfId="15060" xr:uid="{00000000-0005-0000-0000-000048760000}"/>
    <cellStyle name="입력 17 7 2 2" xfId="15061" xr:uid="{00000000-0005-0000-0000-000049760000}"/>
    <cellStyle name="입력 17 7 2 2 2" xfId="40255" xr:uid="{00000000-0005-0000-0000-00004A760000}"/>
    <cellStyle name="입력 17 7 2 3" xfId="15062" xr:uid="{00000000-0005-0000-0000-00004B760000}"/>
    <cellStyle name="입력 17 7 2 3 2" xfId="40256" xr:uid="{00000000-0005-0000-0000-00004C760000}"/>
    <cellStyle name="입력 17 7 2 4" xfId="15063" xr:uid="{00000000-0005-0000-0000-00004D760000}"/>
    <cellStyle name="입력 17 7 2 4 2" xfId="40257" xr:uid="{00000000-0005-0000-0000-00004E760000}"/>
    <cellStyle name="입력 17 7 2 5" xfId="15064" xr:uid="{00000000-0005-0000-0000-00004F760000}"/>
    <cellStyle name="입력 17 7 2 5 2" xfId="40258" xr:uid="{00000000-0005-0000-0000-000050760000}"/>
    <cellStyle name="입력 17 7 2 6" xfId="40254" xr:uid="{00000000-0005-0000-0000-000051760000}"/>
    <cellStyle name="입력 17 7 3" xfId="15065" xr:uid="{00000000-0005-0000-0000-000052760000}"/>
    <cellStyle name="입력 17 7 3 2" xfId="40259" xr:uid="{00000000-0005-0000-0000-000053760000}"/>
    <cellStyle name="입력 17 7 4" xfId="15066" xr:uid="{00000000-0005-0000-0000-000054760000}"/>
    <cellStyle name="입력 17 7 4 2" xfId="40260" xr:uid="{00000000-0005-0000-0000-000055760000}"/>
    <cellStyle name="입력 17 7 5" xfId="15067" xr:uid="{00000000-0005-0000-0000-000056760000}"/>
    <cellStyle name="입력 17 7 5 2" xfId="40261" xr:uid="{00000000-0005-0000-0000-000057760000}"/>
    <cellStyle name="입력 17 7 6" xfId="15068" xr:uid="{00000000-0005-0000-0000-000058760000}"/>
    <cellStyle name="입력 17 7 6 2" xfId="40262" xr:uid="{00000000-0005-0000-0000-000059760000}"/>
    <cellStyle name="입력 17 7 7" xfId="40253" xr:uid="{00000000-0005-0000-0000-00005A760000}"/>
    <cellStyle name="입력 17 8" xfId="15069" xr:uid="{00000000-0005-0000-0000-00005B760000}"/>
    <cellStyle name="입력 17 8 2" xfId="15070" xr:uid="{00000000-0005-0000-0000-00005C760000}"/>
    <cellStyle name="입력 17 8 2 2" xfId="15071" xr:uid="{00000000-0005-0000-0000-00005D760000}"/>
    <cellStyle name="입력 17 8 2 2 2" xfId="40265" xr:uid="{00000000-0005-0000-0000-00005E760000}"/>
    <cellStyle name="입력 17 8 2 3" xfId="15072" xr:uid="{00000000-0005-0000-0000-00005F760000}"/>
    <cellStyle name="입력 17 8 2 3 2" xfId="40266" xr:uid="{00000000-0005-0000-0000-000060760000}"/>
    <cellStyle name="입력 17 8 2 4" xfId="15073" xr:uid="{00000000-0005-0000-0000-000061760000}"/>
    <cellStyle name="입력 17 8 2 4 2" xfId="40267" xr:uid="{00000000-0005-0000-0000-000062760000}"/>
    <cellStyle name="입력 17 8 2 5" xfId="15074" xr:uid="{00000000-0005-0000-0000-000063760000}"/>
    <cellStyle name="입력 17 8 2 5 2" xfId="40268" xr:uid="{00000000-0005-0000-0000-000064760000}"/>
    <cellStyle name="입력 17 8 2 6" xfId="40264" xr:uid="{00000000-0005-0000-0000-000065760000}"/>
    <cellStyle name="입력 17 8 3" xfId="15075" xr:uid="{00000000-0005-0000-0000-000066760000}"/>
    <cellStyle name="입력 17 8 3 2" xfId="40269" xr:uid="{00000000-0005-0000-0000-000067760000}"/>
    <cellStyle name="입력 17 8 4" xfId="15076" xr:uid="{00000000-0005-0000-0000-000068760000}"/>
    <cellStyle name="입력 17 8 4 2" xfId="40270" xr:uid="{00000000-0005-0000-0000-000069760000}"/>
    <cellStyle name="입력 17 8 5" xfId="15077" xr:uid="{00000000-0005-0000-0000-00006A760000}"/>
    <cellStyle name="입력 17 8 5 2" xfId="40271" xr:uid="{00000000-0005-0000-0000-00006B760000}"/>
    <cellStyle name="입력 17 8 6" xfId="15078" xr:uid="{00000000-0005-0000-0000-00006C760000}"/>
    <cellStyle name="입력 17 8 6 2" xfId="40272" xr:uid="{00000000-0005-0000-0000-00006D760000}"/>
    <cellStyle name="입력 17 8 7" xfId="40263" xr:uid="{00000000-0005-0000-0000-00006E760000}"/>
    <cellStyle name="입력 17 9" xfId="15079" xr:uid="{00000000-0005-0000-0000-00006F760000}"/>
    <cellStyle name="입력 17 9 2" xfId="15080" xr:uid="{00000000-0005-0000-0000-000070760000}"/>
    <cellStyle name="입력 17 9 2 2" xfId="40274" xr:uid="{00000000-0005-0000-0000-000071760000}"/>
    <cellStyle name="입력 17 9 3" xfId="15081" xr:uid="{00000000-0005-0000-0000-000072760000}"/>
    <cellStyle name="입력 17 9 3 2" xfId="40275" xr:uid="{00000000-0005-0000-0000-000073760000}"/>
    <cellStyle name="입력 17 9 4" xfId="15082" xr:uid="{00000000-0005-0000-0000-000074760000}"/>
    <cellStyle name="입력 17 9 4 2" xfId="40276" xr:uid="{00000000-0005-0000-0000-000075760000}"/>
    <cellStyle name="입력 17 9 5" xfId="15083" xr:uid="{00000000-0005-0000-0000-000076760000}"/>
    <cellStyle name="입력 17 9 5 2" xfId="40277" xr:uid="{00000000-0005-0000-0000-000077760000}"/>
    <cellStyle name="입력 17 9 6" xfId="40273" xr:uid="{00000000-0005-0000-0000-000078760000}"/>
    <cellStyle name="입력 18" xfId="15084" xr:uid="{00000000-0005-0000-0000-000079760000}"/>
    <cellStyle name="입력 18 10" xfId="15085" xr:uid="{00000000-0005-0000-0000-00007A760000}"/>
    <cellStyle name="입력 18 10 2" xfId="15086" xr:uid="{00000000-0005-0000-0000-00007B760000}"/>
    <cellStyle name="입력 18 10 2 2" xfId="40280" xr:uid="{00000000-0005-0000-0000-00007C760000}"/>
    <cellStyle name="입력 18 10 3" xfId="40279" xr:uid="{00000000-0005-0000-0000-00007D760000}"/>
    <cellStyle name="입력 18 11" xfId="15087" xr:uid="{00000000-0005-0000-0000-00007E760000}"/>
    <cellStyle name="입력 18 11 2" xfId="15088" xr:uid="{00000000-0005-0000-0000-00007F760000}"/>
    <cellStyle name="입력 18 11 2 2" xfId="40282" xr:uid="{00000000-0005-0000-0000-000080760000}"/>
    <cellStyle name="입력 18 11 3" xfId="40281" xr:uid="{00000000-0005-0000-0000-000081760000}"/>
    <cellStyle name="입력 18 12" xfId="15089" xr:uid="{00000000-0005-0000-0000-000082760000}"/>
    <cellStyle name="입력 18 12 2" xfId="15090" xr:uid="{00000000-0005-0000-0000-000083760000}"/>
    <cellStyle name="입력 18 12 2 2" xfId="40284" xr:uid="{00000000-0005-0000-0000-000084760000}"/>
    <cellStyle name="입력 18 12 3" xfId="40283" xr:uid="{00000000-0005-0000-0000-000085760000}"/>
    <cellStyle name="입력 18 13" xfId="15091" xr:uid="{00000000-0005-0000-0000-000086760000}"/>
    <cellStyle name="입력 18 13 2" xfId="40285" xr:uid="{00000000-0005-0000-0000-000087760000}"/>
    <cellStyle name="입력 18 14" xfId="40278" xr:uid="{00000000-0005-0000-0000-000088760000}"/>
    <cellStyle name="입력 18 2" xfId="15092" xr:uid="{00000000-0005-0000-0000-000089760000}"/>
    <cellStyle name="입력 18 2 2" xfId="15093" xr:uid="{00000000-0005-0000-0000-00008A760000}"/>
    <cellStyle name="입력 18 2 2 2" xfId="15094" xr:uid="{00000000-0005-0000-0000-00008B760000}"/>
    <cellStyle name="입력 18 2 2 2 2" xfId="15095" xr:uid="{00000000-0005-0000-0000-00008C760000}"/>
    <cellStyle name="입력 18 2 2 2 2 2" xfId="40289" xr:uid="{00000000-0005-0000-0000-00008D760000}"/>
    <cellStyle name="입력 18 2 2 2 3" xfId="15096" xr:uid="{00000000-0005-0000-0000-00008E760000}"/>
    <cellStyle name="입력 18 2 2 2 3 2" xfId="40290" xr:uid="{00000000-0005-0000-0000-00008F760000}"/>
    <cellStyle name="입력 18 2 2 2 4" xfId="15097" xr:uid="{00000000-0005-0000-0000-000090760000}"/>
    <cellStyle name="입력 18 2 2 2 4 2" xfId="40291" xr:uid="{00000000-0005-0000-0000-000091760000}"/>
    <cellStyle name="입력 18 2 2 2 5" xfId="15098" xr:uid="{00000000-0005-0000-0000-000092760000}"/>
    <cellStyle name="입력 18 2 2 2 5 2" xfId="40292" xr:uid="{00000000-0005-0000-0000-000093760000}"/>
    <cellStyle name="입력 18 2 2 2 6" xfId="40288" xr:uid="{00000000-0005-0000-0000-000094760000}"/>
    <cellStyle name="입력 18 2 2 3" xfId="15099" xr:uid="{00000000-0005-0000-0000-000095760000}"/>
    <cellStyle name="입력 18 2 2 3 2" xfId="40293" xr:uid="{00000000-0005-0000-0000-000096760000}"/>
    <cellStyle name="입력 18 2 2 4" xfId="15100" xr:uid="{00000000-0005-0000-0000-000097760000}"/>
    <cellStyle name="입력 18 2 2 4 2" xfId="40294" xr:uid="{00000000-0005-0000-0000-000098760000}"/>
    <cellStyle name="입력 18 2 2 5" xfId="15101" xr:uid="{00000000-0005-0000-0000-000099760000}"/>
    <cellStyle name="입력 18 2 2 5 2" xfId="40295" xr:uid="{00000000-0005-0000-0000-00009A760000}"/>
    <cellStyle name="입력 18 2 2 6" xfId="15102" xr:uid="{00000000-0005-0000-0000-00009B760000}"/>
    <cellStyle name="입력 18 2 2 6 2" xfId="40296" xr:uid="{00000000-0005-0000-0000-00009C760000}"/>
    <cellStyle name="입력 18 2 2 7" xfId="40287" xr:uid="{00000000-0005-0000-0000-00009D760000}"/>
    <cellStyle name="입력 18 2 3" xfId="15103" xr:uid="{00000000-0005-0000-0000-00009E760000}"/>
    <cellStyle name="입력 18 2 3 2" xfId="15104" xr:uid="{00000000-0005-0000-0000-00009F760000}"/>
    <cellStyle name="입력 18 2 3 2 2" xfId="40298" xr:uid="{00000000-0005-0000-0000-0000A0760000}"/>
    <cellStyle name="입력 18 2 3 3" xfId="15105" xr:uid="{00000000-0005-0000-0000-0000A1760000}"/>
    <cellStyle name="입력 18 2 3 3 2" xfId="40299" xr:uid="{00000000-0005-0000-0000-0000A2760000}"/>
    <cellStyle name="입력 18 2 3 4" xfId="15106" xr:uid="{00000000-0005-0000-0000-0000A3760000}"/>
    <cellStyle name="입력 18 2 3 4 2" xfId="40300" xr:uid="{00000000-0005-0000-0000-0000A4760000}"/>
    <cellStyle name="입력 18 2 3 5" xfId="15107" xr:uid="{00000000-0005-0000-0000-0000A5760000}"/>
    <cellStyle name="입력 18 2 3 5 2" xfId="40301" xr:uid="{00000000-0005-0000-0000-0000A6760000}"/>
    <cellStyle name="입력 18 2 3 6" xfId="40297" xr:uid="{00000000-0005-0000-0000-0000A7760000}"/>
    <cellStyle name="입력 18 2 4" xfId="15108" xr:uid="{00000000-0005-0000-0000-0000A8760000}"/>
    <cellStyle name="입력 18 2 4 2" xfId="15109" xr:uid="{00000000-0005-0000-0000-0000A9760000}"/>
    <cellStyle name="입력 18 2 4 2 2" xfId="40303" xr:uid="{00000000-0005-0000-0000-0000AA760000}"/>
    <cellStyle name="입력 18 2 4 3" xfId="40302" xr:uid="{00000000-0005-0000-0000-0000AB760000}"/>
    <cellStyle name="입력 18 2 5" xfId="15110" xr:uid="{00000000-0005-0000-0000-0000AC760000}"/>
    <cellStyle name="입력 18 2 5 2" xfId="15111" xr:uid="{00000000-0005-0000-0000-0000AD760000}"/>
    <cellStyle name="입력 18 2 5 2 2" xfId="40305" xr:uid="{00000000-0005-0000-0000-0000AE760000}"/>
    <cellStyle name="입력 18 2 5 3" xfId="40304" xr:uid="{00000000-0005-0000-0000-0000AF760000}"/>
    <cellStyle name="입력 18 2 6" xfId="15112" xr:uid="{00000000-0005-0000-0000-0000B0760000}"/>
    <cellStyle name="입력 18 2 6 2" xfId="15113" xr:uid="{00000000-0005-0000-0000-0000B1760000}"/>
    <cellStyle name="입력 18 2 6 2 2" xfId="40307" xr:uid="{00000000-0005-0000-0000-0000B2760000}"/>
    <cellStyle name="입력 18 2 6 3" xfId="40306" xr:uid="{00000000-0005-0000-0000-0000B3760000}"/>
    <cellStyle name="입력 18 2 7" xfId="15114" xr:uid="{00000000-0005-0000-0000-0000B4760000}"/>
    <cellStyle name="입력 18 2 7 2" xfId="40308" xr:uid="{00000000-0005-0000-0000-0000B5760000}"/>
    <cellStyle name="입력 18 2 8" xfId="40286" xr:uid="{00000000-0005-0000-0000-0000B6760000}"/>
    <cellStyle name="입력 18 3" xfId="15115" xr:uid="{00000000-0005-0000-0000-0000B7760000}"/>
    <cellStyle name="입력 18 3 2" xfId="15116" xr:uid="{00000000-0005-0000-0000-0000B8760000}"/>
    <cellStyle name="입력 18 3 2 2" xfId="15117" xr:uid="{00000000-0005-0000-0000-0000B9760000}"/>
    <cellStyle name="입력 18 3 2 2 2" xfId="15118" xr:uid="{00000000-0005-0000-0000-0000BA760000}"/>
    <cellStyle name="입력 18 3 2 2 2 2" xfId="40312" xr:uid="{00000000-0005-0000-0000-0000BB760000}"/>
    <cellStyle name="입력 18 3 2 2 3" xfId="15119" xr:uid="{00000000-0005-0000-0000-0000BC760000}"/>
    <cellStyle name="입력 18 3 2 2 3 2" xfId="40313" xr:uid="{00000000-0005-0000-0000-0000BD760000}"/>
    <cellStyle name="입력 18 3 2 2 4" xfId="15120" xr:uid="{00000000-0005-0000-0000-0000BE760000}"/>
    <cellStyle name="입력 18 3 2 2 4 2" xfId="40314" xr:uid="{00000000-0005-0000-0000-0000BF760000}"/>
    <cellStyle name="입력 18 3 2 2 5" xfId="15121" xr:uid="{00000000-0005-0000-0000-0000C0760000}"/>
    <cellStyle name="입력 18 3 2 2 5 2" xfId="40315" xr:uid="{00000000-0005-0000-0000-0000C1760000}"/>
    <cellStyle name="입력 18 3 2 2 6" xfId="40311" xr:uid="{00000000-0005-0000-0000-0000C2760000}"/>
    <cellStyle name="입력 18 3 2 3" xfId="15122" xr:uid="{00000000-0005-0000-0000-0000C3760000}"/>
    <cellStyle name="입력 18 3 2 3 2" xfId="40316" xr:uid="{00000000-0005-0000-0000-0000C4760000}"/>
    <cellStyle name="입력 18 3 2 4" xfId="15123" xr:uid="{00000000-0005-0000-0000-0000C5760000}"/>
    <cellStyle name="입력 18 3 2 4 2" xfId="40317" xr:uid="{00000000-0005-0000-0000-0000C6760000}"/>
    <cellStyle name="입력 18 3 2 5" xfId="15124" xr:uid="{00000000-0005-0000-0000-0000C7760000}"/>
    <cellStyle name="입력 18 3 2 5 2" xfId="40318" xr:uid="{00000000-0005-0000-0000-0000C8760000}"/>
    <cellStyle name="입력 18 3 2 6" xfId="15125" xr:uid="{00000000-0005-0000-0000-0000C9760000}"/>
    <cellStyle name="입력 18 3 2 6 2" xfId="40319" xr:uid="{00000000-0005-0000-0000-0000CA760000}"/>
    <cellStyle name="입력 18 3 2 7" xfId="40310" xr:uid="{00000000-0005-0000-0000-0000CB760000}"/>
    <cellStyle name="입력 18 3 3" xfId="15126" xr:uid="{00000000-0005-0000-0000-0000CC760000}"/>
    <cellStyle name="입력 18 3 3 2" xfId="15127" xr:uid="{00000000-0005-0000-0000-0000CD760000}"/>
    <cellStyle name="입력 18 3 3 2 2" xfId="40321" xr:uid="{00000000-0005-0000-0000-0000CE760000}"/>
    <cellStyle name="입력 18 3 3 3" xfId="15128" xr:uid="{00000000-0005-0000-0000-0000CF760000}"/>
    <cellStyle name="입력 18 3 3 3 2" xfId="40322" xr:uid="{00000000-0005-0000-0000-0000D0760000}"/>
    <cellStyle name="입력 18 3 3 4" xfId="15129" xr:uid="{00000000-0005-0000-0000-0000D1760000}"/>
    <cellStyle name="입력 18 3 3 4 2" xfId="40323" xr:uid="{00000000-0005-0000-0000-0000D2760000}"/>
    <cellStyle name="입력 18 3 3 5" xfId="15130" xr:uid="{00000000-0005-0000-0000-0000D3760000}"/>
    <cellStyle name="입력 18 3 3 5 2" xfId="40324" xr:uid="{00000000-0005-0000-0000-0000D4760000}"/>
    <cellStyle name="입력 18 3 3 6" xfId="40320" xr:uid="{00000000-0005-0000-0000-0000D5760000}"/>
    <cellStyle name="입력 18 3 4" xfId="15131" xr:uid="{00000000-0005-0000-0000-0000D6760000}"/>
    <cellStyle name="입력 18 3 4 2" xfId="15132" xr:uid="{00000000-0005-0000-0000-0000D7760000}"/>
    <cellStyle name="입력 18 3 4 2 2" xfId="40326" xr:uid="{00000000-0005-0000-0000-0000D8760000}"/>
    <cellStyle name="입력 18 3 4 3" xfId="40325" xr:uid="{00000000-0005-0000-0000-0000D9760000}"/>
    <cellStyle name="입력 18 3 5" xfId="15133" xr:uid="{00000000-0005-0000-0000-0000DA760000}"/>
    <cellStyle name="입력 18 3 5 2" xfId="15134" xr:uid="{00000000-0005-0000-0000-0000DB760000}"/>
    <cellStyle name="입력 18 3 5 2 2" xfId="40328" xr:uid="{00000000-0005-0000-0000-0000DC760000}"/>
    <cellStyle name="입력 18 3 5 3" xfId="40327" xr:uid="{00000000-0005-0000-0000-0000DD760000}"/>
    <cellStyle name="입력 18 3 6" xfId="15135" xr:uid="{00000000-0005-0000-0000-0000DE760000}"/>
    <cellStyle name="입력 18 3 6 2" xfId="15136" xr:uid="{00000000-0005-0000-0000-0000DF760000}"/>
    <cellStyle name="입력 18 3 6 2 2" xfId="40330" xr:uid="{00000000-0005-0000-0000-0000E0760000}"/>
    <cellStyle name="입력 18 3 6 3" xfId="40329" xr:uid="{00000000-0005-0000-0000-0000E1760000}"/>
    <cellStyle name="입력 18 3 7" xfId="15137" xr:uid="{00000000-0005-0000-0000-0000E2760000}"/>
    <cellStyle name="입력 18 3 7 2" xfId="40331" xr:uid="{00000000-0005-0000-0000-0000E3760000}"/>
    <cellStyle name="입력 18 3 8" xfId="40309" xr:uid="{00000000-0005-0000-0000-0000E4760000}"/>
    <cellStyle name="입력 18 4" xfId="15138" xr:uid="{00000000-0005-0000-0000-0000E5760000}"/>
    <cellStyle name="입력 18 4 2" xfId="15139" xr:uid="{00000000-0005-0000-0000-0000E6760000}"/>
    <cellStyle name="입력 18 4 2 2" xfId="15140" xr:uid="{00000000-0005-0000-0000-0000E7760000}"/>
    <cellStyle name="입력 18 4 2 2 2" xfId="40334" xr:uid="{00000000-0005-0000-0000-0000E8760000}"/>
    <cellStyle name="입력 18 4 2 3" xfId="15141" xr:uid="{00000000-0005-0000-0000-0000E9760000}"/>
    <cellStyle name="입력 18 4 2 3 2" xfId="40335" xr:uid="{00000000-0005-0000-0000-0000EA760000}"/>
    <cellStyle name="입력 18 4 2 4" xfId="15142" xr:uid="{00000000-0005-0000-0000-0000EB760000}"/>
    <cellStyle name="입력 18 4 2 4 2" xfId="40336" xr:uid="{00000000-0005-0000-0000-0000EC760000}"/>
    <cellStyle name="입력 18 4 2 5" xfId="15143" xr:uid="{00000000-0005-0000-0000-0000ED760000}"/>
    <cellStyle name="입력 18 4 2 5 2" xfId="40337" xr:uid="{00000000-0005-0000-0000-0000EE760000}"/>
    <cellStyle name="입력 18 4 2 6" xfId="40333" xr:uid="{00000000-0005-0000-0000-0000EF760000}"/>
    <cellStyle name="입력 18 4 3" xfId="15144" xr:uid="{00000000-0005-0000-0000-0000F0760000}"/>
    <cellStyle name="입력 18 4 3 2" xfId="40338" xr:uid="{00000000-0005-0000-0000-0000F1760000}"/>
    <cellStyle name="입력 18 4 4" xfId="15145" xr:uid="{00000000-0005-0000-0000-0000F2760000}"/>
    <cellStyle name="입력 18 4 4 2" xfId="40339" xr:uid="{00000000-0005-0000-0000-0000F3760000}"/>
    <cellStyle name="입력 18 4 5" xfId="15146" xr:uid="{00000000-0005-0000-0000-0000F4760000}"/>
    <cellStyle name="입력 18 4 5 2" xfId="40340" xr:uid="{00000000-0005-0000-0000-0000F5760000}"/>
    <cellStyle name="입력 18 4 6" xfId="15147" xr:uid="{00000000-0005-0000-0000-0000F6760000}"/>
    <cellStyle name="입력 18 4 6 2" xfId="40341" xr:uid="{00000000-0005-0000-0000-0000F7760000}"/>
    <cellStyle name="입력 18 4 7" xfId="40332" xr:uid="{00000000-0005-0000-0000-0000F8760000}"/>
    <cellStyle name="입력 18 5" xfId="15148" xr:uid="{00000000-0005-0000-0000-0000F9760000}"/>
    <cellStyle name="입력 18 5 2" xfId="15149" xr:uid="{00000000-0005-0000-0000-0000FA760000}"/>
    <cellStyle name="입력 18 5 2 2" xfId="15150" xr:uid="{00000000-0005-0000-0000-0000FB760000}"/>
    <cellStyle name="입력 18 5 2 2 2" xfId="40344" xr:uid="{00000000-0005-0000-0000-0000FC760000}"/>
    <cellStyle name="입력 18 5 2 3" xfId="15151" xr:uid="{00000000-0005-0000-0000-0000FD760000}"/>
    <cellStyle name="입력 18 5 2 3 2" xfId="40345" xr:uid="{00000000-0005-0000-0000-0000FE760000}"/>
    <cellStyle name="입력 18 5 2 4" xfId="15152" xr:uid="{00000000-0005-0000-0000-0000FF760000}"/>
    <cellStyle name="입력 18 5 2 4 2" xfId="40346" xr:uid="{00000000-0005-0000-0000-000000770000}"/>
    <cellStyle name="입력 18 5 2 5" xfId="15153" xr:uid="{00000000-0005-0000-0000-000001770000}"/>
    <cellStyle name="입력 18 5 2 5 2" xfId="40347" xr:uid="{00000000-0005-0000-0000-000002770000}"/>
    <cellStyle name="입력 18 5 2 6" xfId="40343" xr:uid="{00000000-0005-0000-0000-000003770000}"/>
    <cellStyle name="입력 18 5 3" xfId="15154" xr:uid="{00000000-0005-0000-0000-000004770000}"/>
    <cellStyle name="입력 18 5 3 2" xfId="40348" xr:uid="{00000000-0005-0000-0000-000005770000}"/>
    <cellStyle name="입력 18 5 4" xfId="15155" xr:uid="{00000000-0005-0000-0000-000006770000}"/>
    <cellStyle name="입력 18 5 4 2" xfId="40349" xr:uid="{00000000-0005-0000-0000-000007770000}"/>
    <cellStyle name="입력 18 5 5" xfId="15156" xr:uid="{00000000-0005-0000-0000-000008770000}"/>
    <cellStyle name="입력 18 5 5 2" xfId="40350" xr:uid="{00000000-0005-0000-0000-000009770000}"/>
    <cellStyle name="입력 18 5 6" xfId="15157" xr:uid="{00000000-0005-0000-0000-00000A770000}"/>
    <cellStyle name="입력 18 5 6 2" xfId="40351" xr:uid="{00000000-0005-0000-0000-00000B770000}"/>
    <cellStyle name="입력 18 5 7" xfId="40342" xr:uid="{00000000-0005-0000-0000-00000C770000}"/>
    <cellStyle name="입력 18 6" xfId="15158" xr:uid="{00000000-0005-0000-0000-00000D770000}"/>
    <cellStyle name="입력 18 6 2" xfId="15159" xr:uid="{00000000-0005-0000-0000-00000E770000}"/>
    <cellStyle name="입력 18 6 2 2" xfId="15160" xr:uid="{00000000-0005-0000-0000-00000F770000}"/>
    <cellStyle name="입력 18 6 2 2 2" xfId="40354" xr:uid="{00000000-0005-0000-0000-000010770000}"/>
    <cellStyle name="입력 18 6 2 3" xfId="15161" xr:uid="{00000000-0005-0000-0000-000011770000}"/>
    <cellStyle name="입력 18 6 2 3 2" xfId="40355" xr:uid="{00000000-0005-0000-0000-000012770000}"/>
    <cellStyle name="입력 18 6 2 4" xfId="15162" xr:uid="{00000000-0005-0000-0000-000013770000}"/>
    <cellStyle name="입력 18 6 2 4 2" xfId="40356" xr:uid="{00000000-0005-0000-0000-000014770000}"/>
    <cellStyle name="입력 18 6 2 5" xfId="15163" xr:uid="{00000000-0005-0000-0000-000015770000}"/>
    <cellStyle name="입력 18 6 2 5 2" xfId="40357" xr:uid="{00000000-0005-0000-0000-000016770000}"/>
    <cellStyle name="입력 18 6 2 6" xfId="40353" xr:uid="{00000000-0005-0000-0000-000017770000}"/>
    <cellStyle name="입력 18 6 3" xfId="15164" xr:uid="{00000000-0005-0000-0000-000018770000}"/>
    <cellStyle name="입력 18 6 3 2" xfId="40358" xr:uid="{00000000-0005-0000-0000-000019770000}"/>
    <cellStyle name="입력 18 6 4" xfId="15165" xr:uid="{00000000-0005-0000-0000-00001A770000}"/>
    <cellStyle name="입력 18 6 4 2" xfId="40359" xr:uid="{00000000-0005-0000-0000-00001B770000}"/>
    <cellStyle name="입력 18 6 5" xfId="15166" xr:uid="{00000000-0005-0000-0000-00001C770000}"/>
    <cellStyle name="입력 18 6 5 2" xfId="40360" xr:uid="{00000000-0005-0000-0000-00001D770000}"/>
    <cellStyle name="입력 18 6 6" xfId="15167" xr:uid="{00000000-0005-0000-0000-00001E770000}"/>
    <cellStyle name="입력 18 6 6 2" xfId="40361" xr:uid="{00000000-0005-0000-0000-00001F770000}"/>
    <cellStyle name="입력 18 6 7" xfId="40352" xr:uid="{00000000-0005-0000-0000-000020770000}"/>
    <cellStyle name="입력 18 7" xfId="15168" xr:uid="{00000000-0005-0000-0000-000021770000}"/>
    <cellStyle name="입력 18 7 2" xfId="15169" xr:uid="{00000000-0005-0000-0000-000022770000}"/>
    <cellStyle name="입력 18 7 2 2" xfId="15170" xr:uid="{00000000-0005-0000-0000-000023770000}"/>
    <cellStyle name="입력 18 7 2 2 2" xfId="40364" xr:uid="{00000000-0005-0000-0000-000024770000}"/>
    <cellStyle name="입력 18 7 2 3" xfId="15171" xr:uid="{00000000-0005-0000-0000-000025770000}"/>
    <cellStyle name="입력 18 7 2 3 2" xfId="40365" xr:uid="{00000000-0005-0000-0000-000026770000}"/>
    <cellStyle name="입력 18 7 2 4" xfId="15172" xr:uid="{00000000-0005-0000-0000-000027770000}"/>
    <cellStyle name="입력 18 7 2 4 2" xfId="40366" xr:uid="{00000000-0005-0000-0000-000028770000}"/>
    <cellStyle name="입력 18 7 2 5" xfId="15173" xr:uid="{00000000-0005-0000-0000-000029770000}"/>
    <cellStyle name="입력 18 7 2 5 2" xfId="40367" xr:uid="{00000000-0005-0000-0000-00002A770000}"/>
    <cellStyle name="입력 18 7 2 6" xfId="40363" xr:uid="{00000000-0005-0000-0000-00002B770000}"/>
    <cellStyle name="입력 18 7 3" xfId="15174" xr:uid="{00000000-0005-0000-0000-00002C770000}"/>
    <cellStyle name="입력 18 7 3 2" xfId="40368" xr:uid="{00000000-0005-0000-0000-00002D770000}"/>
    <cellStyle name="입력 18 7 4" xfId="15175" xr:uid="{00000000-0005-0000-0000-00002E770000}"/>
    <cellStyle name="입력 18 7 4 2" xfId="40369" xr:uid="{00000000-0005-0000-0000-00002F770000}"/>
    <cellStyle name="입력 18 7 5" xfId="15176" xr:uid="{00000000-0005-0000-0000-000030770000}"/>
    <cellStyle name="입력 18 7 5 2" xfId="40370" xr:uid="{00000000-0005-0000-0000-000031770000}"/>
    <cellStyle name="입력 18 7 6" xfId="15177" xr:uid="{00000000-0005-0000-0000-000032770000}"/>
    <cellStyle name="입력 18 7 6 2" xfId="40371" xr:uid="{00000000-0005-0000-0000-000033770000}"/>
    <cellStyle name="입력 18 7 7" xfId="40362" xr:uid="{00000000-0005-0000-0000-000034770000}"/>
    <cellStyle name="입력 18 8" xfId="15178" xr:uid="{00000000-0005-0000-0000-000035770000}"/>
    <cellStyle name="입력 18 8 2" xfId="15179" xr:uid="{00000000-0005-0000-0000-000036770000}"/>
    <cellStyle name="입력 18 8 2 2" xfId="15180" xr:uid="{00000000-0005-0000-0000-000037770000}"/>
    <cellStyle name="입력 18 8 2 2 2" xfId="40374" xr:uid="{00000000-0005-0000-0000-000038770000}"/>
    <cellStyle name="입력 18 8 2 3" xfId="15181" xr:uid="{00000000-0005-0000-0000-000039770000}"/>
    <cellStyle name="입력 18 8 2 3 2" xfId="40375" xr:uid="{00000000-0005-0000-0000-00003A770000}"/>
    <cellStyle name="입력 18 8 2 4" xfId="15182" xr:uid="{00000000-0005-0000-0000-00003B770000}"/>
    <cellStyle name="입력 18 8 2 4 2" xfId="40376" xr:uid="{00000000-0005-0000-0000-00003C770000}"/>
    <cellStyle name="입력 18 8 2 5" xfId="15183" xr:uid="{00000000-0005-0000-0000-00003D770000}"/>
    <cellStyle name="입력 18 8 2 5 2" xfId="40377" xr:uid="{00000000-0005-0000-0000-00003E770000}"/>
    <cellStyle name="입력 18 8 2 6" xfId="40373" xr:uid="{00000000-0005-0000-0000-00003F770000}"/>
    <cellStyle name="입력 18 8 3" xfId="15184" xr:uid="{00000000-0005-0000-0000-000040770000}"/>
    <cellStyle name="입력 18 8 3 2" xfId="40378" xr:uid="{00000000-0005-0000-0000-000041770000}"/>
    <cellStyle name="입력 18 8 4" xfId="15185" xr:uid="{00000000-0005-0000-0000-000042770000}"/>
    <cellStyle name="입력 18 8 4 2" xfId="40379" xr:uid="{00000000-0005-0000-0000-000043770000}"/>
    <cellStyle name="입력 18 8 5" xfId="15186" xr:uid="{00000000-0005-0000-0000-000044770000}"/>
    <cellStyle name="입력 18 8 5 2" xfId="40380" xr:uid="{00000000-0005-0000-0000-000045770000}"/>
    <cellStyle name="입력 18 8 6" xfId="15187" xr:uid="{00000000-0005-0000-0000-000046770000}"/>
    <cellStyle name="입력 18 8 6 2" xfId="40381" xr:uid="{00000000-0005-0000-0000-000047770000}"/>
    <cellStyle name="입력 18 8 7" xfId="40372" xr:uid="{00000000-0005-0000-0000-000048770000}"/>
    <cellStyle name="입력 18 9" xfId="15188" xr:uid="{00000000-0005-0000-0000-000049770000}"/>
    <cellStyle name="입력 18 9 2" xfId="15189" xr:uid="{00000000-0005-0000-0000-00004A770000}"/>
    <cellStyle name="입력 18 9 2 2" xfId="40383" xr:uid="{00000000-0005-0000-0000-00004B770000}"/>
    <cellStyle name="입력 18 9 3" xfId="15190" xr:uid="{00000000-0005-0000-0000-00004C770000}"/>
    <cellStyle name="입력 18 9 3 2" xfId="40384" xr:uid="{00000000-0005-0000-0000-00004D770000}"/>
    <cellStyle name="입력 18 9 4" xfId="15191" xr:uid="{00000000-0005-0000-0000-00004E770000}"/>
    <cellStyle name="입력 18 9 4 2" xfId="40385" xr:uid="{00000000-0005-0000-0000-00004F770000}"/>
    <cellStyle name="입력 18 9 5" xfId="15192" xr:uid="{00000000-0005-0000-0000-000050770000}"/>
    <cellStyle name="입력 18 9 5 2" xfId="40386" xr:uid="{00000000-0005-0000-0000-000051770000}"/>
    <cellStyle name="입력 18 9 6" xfId="40382" xr:uid="{00000000-0005-0000-0000-000052770000}"/>
    <cellStyle name="입력 19" xfId="15193" xr:uid="{00000000-0005-0000-0000-000053770000}"/>
    <cellStyle name="입력 19 10" xfId="15194" xr:uid="{00000000-0005-0000-0000-000054770000}"/>
    <cellStyle name="입력 19 10 2" xfId="15195" xr:uid="{00000000-0005-0000-0000-000055770000}"/>
    <cellStyle name="입력 19 10 2 2" xfId="40389" xr:uid="{00000000-0005-0000-0000-000056770000}"/>
    <cellStyle name="입력 19 10 3" xfId="40388" xr:uid="{00000000-0005-0000-0000-000057770000}"/>
    <cellStyle name="입력 19 11" xfId="15196" xr:uid="{00000000-0005-0000-0000-000058770000}"/>
    <cellStyle name="입력 19 11 2" xfId="15197" xr:uid="{00000000-0005-0000-0000-000059770000}"/>
    <cellStyle name="입력 19 11 2 2" xfId="40391" xr:uid="{00000000-0005-0000-0000-00005A770000}"/>
    <cellStyle name="입력 19 11 3" xfId="40390" xr:uid="{00000000-0005-0000-0000-00005B770000}"/>
    <cellStyle name="입력 19 12" xfId="15198" xr:uid="{00000000-0005-0000-0000-00005C770000}"/>
    <cellStyle name="입력 19 12 2" xfId="15199" xr:uid="{00000000-0005-0000-0000-00005D770000}"/>
    <cellStyle name="입력 19 12 2 2" xfId="40393" xr:uid="{00000000-0005-0000-0000-00005E770000}"/>
    <cellStyle name="입력 19 12 3" xfId="40392" xr:uid="{00000000-0005-0000-0000-00005F770000}"/>
    <cellStyle name="입력 19 13" xfId="15200" xr:uid="{00000000-0005-0000-0000-000060770000}"/>
    <cellStyle name="입력 19 13 2" xfId="40394" xr:uid="{00000000-0005-0000-0000-000061770000}"/>
    <cellStyle name="입력 19 14" xfId="40387" xr:uid="{00000000-0005-0000-0000-000062770000}"/>
    <cellStyle name="입력 19 2" xfId="15201" xr:uid="{00000000-0005-0000-0000-000063770000}"/>
    <cellStyle name="입력 19 2 2" xfId="15202" xr:uid="{00000000-0005-0000-0000-000064770000}"/>
    <cellStyle name="입력 19 2 2 2" xfId="15203" xr:uid="{00000000-0005-0000-0000-000065770000}"/>
    <cellStyle name="입력 19 2 2 2 2" xfId="15204" xr:uid="{00000000-0005-0000-0000-000066770000}"/>
    <cellStyle name="입력 19 2 2 2 2 2" xfId="40398" xr:uid="{00000000-0005-0000-0000-000067770000}"/>
    <cellStyle name="입력 19 2 2 2 3" xfId="15205" xr:uid="{00000000-0005-0000-0000-000068770000}"/>
    <cellStyle name="입력 19 2 2 2 3 2" xfId="40399" xr:uid="{00000000-0005-0000-0000-000069770000}"/>
    <cellStyle name="입력 19 2 2 2 4" xfId="15206" xr:uid="{00000000-0005-0000-0000-00006A770000}"/>
    <cellStyle name="입력 19 2 2 2 4 2" xfId="40400" xr:uid="{00000000-0005-0000-0000-00006B770000}"/>
    <cellStyle name="입력 19 2 2 2 5" xfId="15207" xr:uid="{00000000-0005-0000-0000-00006C770000}"/>
    <cellStyle name="입력 19 2 2 2 5 2" xfId="40401" xr:uid="{00000000-0005-0000-0000-00006D770000}"/>
    <cellStyle name="입력 19 2 2 2 6" xfId="40397" xr:uid="{00000000-0005-0000-0000-00006E770000}"/>
    <cellStyle name="입력 19 2 2 3" xfId="15208" xr:uid="{00000000-0005-0000-0000-00006F770000}"/>
    <cellStyle name="입력 19 2 2 3 2" xfId="40402" xr:uid="{00000000-0005-0000-0000-000070770000}"/>
    <cellStyle name="입력 19 2 2 4" xfId="15209" xr:uid="{00000000-0005-0000-0000-000071770000}"/>
    <cellStyle name="입력 19 2 2 4 2" xfId="40403" xr:uid="{00000000-0005-0000-0000-000072770000}"/>
    <cellStyle name="입력 19 2 2 5" xfId="15210" xr:uid="{00000000-0005-0000-0000-000073770000}"/>
    <cellStyle name="입력 19 2 2 5 2" xfId="40404" xr:uid="{00000000-0005-0000-0000-000074770000}"/>
    <cellStyle name="입력 19 2 2 6" xfId="15211" xr:uid="{00000000-0005-0000-0000-000075770000}"/>
    <cellStyle name="입력 19 2 2 6 2" xfId="40405" xr:uid="{00000000-0005-0000-0000-000076770000}"/>
    <cellStyle name="입력 19 2 2 7" xfId="40396" xr:uid="{00000000-0005-0000-0000-000077770000}"/>
    <cellStyle name="입력 19 2 3" xfId="15212" xr:uid="{00000000-0005-0000-0000-000078770000}"/>
    <cellStyle name="입력 19 2 3 2" xfId="15213" xr:uid="{00000000-0005-0000-0000-000079770000}"/>
    <cellStyle name="입력 19 2 3 2 2" xfId="40407" xr:uid="{00000000-0005-0000-0000-00007A770000}"/>
    <cellStyle name="입력 19 2 3 3" xfId="15214" xr:uid="{00000000-0005-0000-0000-00007B770000}"/>
    <cellStyle name="입력 19 2 3 3 2" xfId="40408" xr:uid="{00000000-0005-0000-0000-00007C770000}"/>
    <cellStyle name="입력 19 2 3 4" xfId="15215" xr:uid="{00000000-0005-0000-0000-00007D770000}"/>
    <cellStyle name="입력 19 2 3 4 2" xfId="40409" xr:uid="{00000000-0005-0000-0000-00007E770000}"/>
    <cellStyle name="입력 19 2 3 5" xfId="15216" xr:uid="{00000000-0005-0000-0000-00007F770000}"/>
    <cellStyle name="입력 19 2 3 5 2" xfId="40410" xr:uid="{00000000-0005-0000-0000-000080770000}"/>
    <cellStyle name="입력 19 2 3 6" xfId="40406" xr:uid="{00000000-0005-0000-0000-000081770000}"/>
    <cellStyle name="입력 19 2 4" xfId="15217" xr:uid="{00000000-0005-0000-0000-000082770000}"/>
    <cellStyle name="입력 19 2 4 2" xfId="15218" xr:uid="{00000000-0005-0000-0000-000083770000}"/>
    <cellStyle name="입력 19 2 4 2 2" xfId="40412" xr:uid="{00000000-0005-0000-0000-000084770000}"/>
    <cellStyle name="입력 19 2 4 3" xfId="40411" xr:uid="{00000000-0005-0000-0000-000085770000}"/>
    <cellStyle name="입력 19 2 5" xfId="15219" xr:uid="{00000000-0005-0000-0000-000086770000}"/>
    <cellStyle name="입력 19 2 5 2" xfId="15220" xr:uid="{00000000-0005-0000-0000-000087770000}"/>
    <cellStyle name="입력 19 2 5 2 2" xfId="40414" xr:uid="{00000000-0005-0000-0000-000088770000}"/>
    <cellStyle name="입력 19 2 5 3" xfId="40413" xr:uid="{00000000-0005-0000-0000-000089770000}"/>
    <cellStyle name="입력 19 2 6" xfId="15221" xr:uid="{00000000-0005-0000-0000-00008A770000}"/>
    <cellStyle name="입력 19 2 6 2" xfId="15222" xr:uid="{00000000-0005-0000-0000-00008B770000}"/>
    <cellStyle name="입력 19 2 6 2 2" xfId="40416" xr:uid="{00000000-0005-0000-0000-00008C770000}"/>
    <cellStyle name="입력 19 2 6 3" xfId="40415" xr:uid="{00000000-0005-0000-0000-00008D770000}"/>
    <cellStyle name="입력 19 2 7" xfId="15223" xr:uid="{00000000-0005-0000-0000-00008E770000}"/>
    <cellStyle name="입력 19 2 7 2" xfId="40417" xr:uid="{00000000-0005-0000-0000-00008F770000}"/>
    <cellStyle name="입력 19 2 8" xfId="40395" xr:uid="{00000000-0005-0000-0000-000090770000}"/>
    <cellStyle name="입력 19 3" xfId="15224" xr:uid="{00000000-0005-0000-0000-000091770000}"/>
    <cellStyle name="입력 19 3 2" xfId="15225" xr:uid="{00000000-0005-0000-0000-000092770000}"/>
    <cellStyle name="입력 19 3 2 2" xfId="15226" xr:uid="{00000000-0005-0000-0000-000093770000}"/>
    <cellStyle name="입력 19 3 2 2 2" xfId="15227" xr:uid="{00000000-0005-0000-0000-000094770000}"/>
    <cellStyle name="입력 19 3 2 2 2 2" xfId="40421" xr:uid="{00000000-0005-0000-0000-000095770000}"/>
    <cellStyle name="입력 19 3 2 2 3" xfId="15228" xr:uid="{00000000-0005-0000-0000-000096770000}"/>
    <cellStyle name="입력 19 3 2 2 3 2" xfId="40422" xr:uid="{00000000-0005-0000-0000-000097770000}"/>
    <cellStyle name="입력 19 3 2 2 4" xfId="15229" xr:uid="{00000000-0005-0000-0000-000098770000}"/>
    <cellStyle name="입력 19 3 2 2 4 2" xfId="40423" xr:uid="{00000000-0005-0000-0000-000099770000}"/>
    <cellStyle name="입력 19 3 2 2 5" xfId="15230" xr:uid="{00000000-0005-0000-0000-00009A770000}"/>
    <cellStyle name="입력 19 3 2 2 5 2" xfId="40424" xr:uid="{00000000-0005-0000-0000-00009B770000}"/>
    <cellStyle name="입력 19 3 2 2 6" xfId="40420" xr:uid="{00000000-0005-0000-0000-00009C770000}"/>
    <cellStyle name="입력 19 3 2 3" xfId="15231" xr:uid="{00000000-0005-0000-0000-00009D770000}"/>
    <cellStyle name="입력 19 3 2 3 2" xfId="40425" xr:uid="{00000000-0005-0000-0000-00009E770000}"/>
    <cellStyle name="입력 19 3 2 4" xfId="15232" xr:uid="{00000000-0005-0000-0000-00009F770000}"/>
    <cellStyle name="입력 19 3 2 4 2" xfId="40426" xr:uid="{00000000-0005-0000-0000-0000A0770000}"/>
    <cellStyle name="입력 19 3 2 5" xfId="15233" xr:uid="{00000000-0005-0000-0000-0000A1770000}"/>
    <cellStyle name="입력 19 3 2 5 2" xfId="40427" xr:uid="{00000000-0005-0000-0000-0000A2770000}"/>
    <cellStyle name="입력 19 3 2 6" xfId="15234" xr:uid="{00000000-0005-0000-0000-0000A3770000}"/>
    <cellStyle name="입력 19 3 2 6 2" xfId="40428" xr:uid="{00000000-0005-0000-0000-0000A4770000}"/>
    <cellStyle name="입력 19 3 2 7" xfId="40419" xr:uid="{00000000-0005-0000-0000-0000A5770000}"/>
    <cellStyle name="입력 19 3 3" xfId="15235" xr:uid="{00000000-0005-0000-0000-0000A6770000}"/>
    <cellStyle name="입력 19 3 3 2" xfId="15236" xr:uid="{00000000-0005-0000-0000-0000A7770000}"/>
    <cellStyle name="입력 19 3 3 2 2" xfId="40430" xr:uid="{00000000-0005-0000-0000-0000A8770000}"/>
    <cellStyle name="입력 19 3 3 3" xfId="15237" xr:uid="{00000000-0005-0000-0000-0000A9770000}"/>
    <cellStyle name="입력 19 3 3 3 2" xfId="40431" xr:uid="{00000000-0005-0000-0000-0000AA770000}"/>
    <cellStyle name="입력 19 3 3 4" xfId="15238" xr:uid="{00000000-0005-0000-0000-0000AB770000}"/>
    <cellStyle name="입력 19 3 3 4 2" xfId="40432" xr:uid="{00000000-0005-0000-0000-0000AC770000}"/>
    <cellStyle name="입력 19 3 3 5" xfId="15239" xr:uid="{00000000-0005-0000-0000-0000AD770000}"/>
    <cellStyle name="입력 19 3 3 5 2" xfId="40433" xr:uid="{00000000-0005-0000-0000-0000AE770000}"/>
    <cellStyle name="입력 19 3 3 6" xfId="40429" xr:uid="{00000000-0005-0000-0000-0000AF770000}"/>
    <cellStyle name="입력 19 3 4" xfId="15240" xr:uid="{00000000-0005-0000-0000-0000B0770000}"/>
    <cellStyle name="입력 19 3 4 2" xfId="15241" xr:uid="{00000000-0005-0000-0000-0000B1770000}"/>
    <cellStyle name="입력 19 3 4 2 2" xfId="40435" xr:uid="{00000000-0005-0000-0000-0000B2770000}"/>
    <cellStyle name="입력 19 3 4 3" xfId="40434" xr:uid="{00000000-0005-0000-0000-0000B3770000}"/>
    <cellStyle name="입력 19 3 5" xfId="15242" xr:uid="{00000000-0005-0000-0000-0000B4770000}"/>
    <cellStyle name="입력 19 3 5 2" xfId="15243" xr:uid="{00000000-0005-0000-0000-0000B5770000}"/>
    <cellStyle name="입력 19 3 5 2 2" xfId="40437" xr:uid="{00000000-0005-0000-0000-0000B6770000}"/>
    <cellStyle name="입력 19 3 5 3" xfId="40436" xr:uid="{00000000-0005-0000-0000-0000B7770000}"/>
    <cellStyle name="입력 19 3 6" xfId="15244" xr:uid="{00000000-0005-0000-0000-0000B8770000}"/>
    <cellStyle name="입력 19 3 6 2" xfId="15245" xr:uid="{00000000-0005-0000-0000-0000B9770000}"/>
    <cellStyle name="입력 19 3 6 2 2" xfId="40439" xr:uid="{00000000-0005-0000-0000-0000BA770000}"/>
    <cellStyle name="입력 19 3 6 3" xfId="40438" xr:uid="{00000000-0005-0000-0000-0000BB770000}"/>
    <cellStyle name="입력 19 3 7" xfId="15246" xr:uid="{00000000-0005-0000-0000-0000BC770000}"/>
    <cellStyle name="입력 19 3 7 2" xfId="40440" xr:uid="{00000000-0005-0000-0000-0000BD770000}"/>
    <cellStyle name="입력 19 3 8" xfId="40418" xr:uid="{00000000-0005-0000-0000-0000BE770000}"/>
    <cellStyle name="입력 19 4" xfId="15247" xr:uid="{00000000-0005-0000-0000-0000BF770000}"/>
    <cellStyle name="입력 19 4 2" xfId="15248" xr:uid="{00000000-0005-0000-0000-0000C0770000}"/>
    <cellStyle name="입력 19 4 2 2" xfId="15249" xr:uid="{00000000-0005-0000-0000-0000C1770000}"/>
    <cellStyle name="입력 19 4 2 2 2" xfId="40443" xr:uid="{00000000-0005-0000-0000-0000C2770000}"/>
    <cellStyle name="입력 19 4 2 3" xfId="15250" xr:uid="{00000000-0005-0000-0000-0000C3770000}"/>
    <cellStyle name="입력 19 4 2 3 2" xfId="40444" xr:uid="{00000000-0005-0000-0000-0000C4770000}"/>
    <cellStyle name="입력 19 4 2 4" xfId="15251" xr:uid="{00000000-0005-0000-0000-0000C5770000}"/>
    <cellStyle name="입력 19 4 2 4 2" xfId="40445" xr:uid="{00000000-0005-0000-0000-0000C6770000}"/>
    <cellStyle name="입력 19 4 2 5" xfId="15252" xr:uid="{00000000-0005-0000-0000-0000C7770000}"/>
    <cellStyle name="입력 19 4 2 5 2" xfId="40446" xr:uid="{00000000-0005-0000-0000-0000C8770000}"/>
    <cellStyle name="입력 19 4 2 6" xfId="40442" xr:uid="{00000000-0005-0000-0000-0000C9770000}"/>
    <cellStyle name="입력 19 4 3" xfId="15253" xr:uid="{00000000-0005-0000-0000-0000CA770000}"/>
    <cellStyle name="입력 19 4 3 2" xfId="40447" xr:uid="{00000000-0005-0000-0000-0000CB770000}"/>
    <cellStyle name="입력 19 4 4" xfId="15254" xr:uid="{00000000-0005-0000-0000-0000CC770000}"/>
    <cellStyle name="입력 19 4 4 2" xfId="40448" xr:uid="{00000000-0005-0000-0000-0000CD770000}"/>
    <cellStyle name="입력 19 4 5" xfId="15255" xr:uid="{00000000-0005-0000-0000-0000CE770000}"/>
    <cellStyle name="입력 19 4 5 2" xfId="40449" xr:uid="{00000000-0005-0000-0000-0000CF770000}"/>
    <cellStyle name="입력 19 4 6" xfId="15256" xr:uid="{00000000-0005-0000-0000-0000D0770000}"/>
    <cellStyle name="입력 19 4 6 2" xfId="40450" xr:uid="{00000000-0005-0000-0000-0000D1770000}"/>
    <cellStyle name="입력 19 4 7" xfId="40441" xr:uid="{00000000-0005-0000-0000-0000D2770000}"/>
    <cellStyle name="입력 19 5" xfId="15257" xr:uid="{00000000-0005-0000-0000-0000D3770000}"/>
    <cellStyle name="입력 19 5 2" xfId="15258" xr:uid="{00000000-0005-0000-0000-0000D4770000}"/>
    <cellStyle name="입력 19 5 2 2" xfId="15259" xr:uid="{00000000-0005-0000-0000-0000D5770000}"/>
    <cellStyle name="입력 19 5 2 2 2" xfId="40453" xr:uid="{00000000-0005-0000-0000-0000D6770000}"/>
    <cellStyle name="입력 19 5 2 3" xfId="15260" xr:uid="{00000000-0005-0000-0000-0000D7770000}"/>
    <cellStyle name="입력 19 5 2 3 2" xfId="40454" xr:uid="{00000000-0005-0000-0000-0000D8770000}"/>
    <cellStyle name="입력 19 5 2 4" xfId="15261" xr:uid="{00000000-0005-0000-0000-0000D9770000}"/>
    <cellStyle name="입력 19 5 2 4 2" xfId="40455" xr:uid="{00000000-0005-0000-0000-0000DA770000}"/>
    <cellStyle name="입력 19 5 2 5" xfId="15262" xr:uid="{00000000-0005-0000-0000-0000DB770000}"/>
    <cellStyle name="입력 19 5 2 5 2" xfId="40456" xr:uid="{00000000-0005-0000-0000-0000DC770000}"/>
    <cellStyle name="입력 19 5 2 6" xfId="40452" xr:uid="{00000000-0005-0000-0000-0000DD770000}"/>
    <cellStyle name="입력 19 5 3" xfId="15263" xr:uid="{00000000-0005-0000-0000-0000DE770000}"/>
    <cellStyle name="입력 19 5 3 2" xfId="40457" xr:uid="{00000000-0005-0000-0000-0000DF770000}"/>
    <cellStyle name="입력 19 5 4" xfId="15264" xr:uid="{00000000-0005-0000-0000-0000E0770000}"/>
    <cellStyle name="입력 19 5 4 2" xfId="40458" xr:uid="{00000000-0005-0000-0000-0000E1770000}"/>
    <cellStyle name="입력 19 5 5" xfId="15265" xr:uid="{00000000-0005-0000-0000-0000E2770000}"/>
    <cellStyle name="입력 19 5 5 2" xfId="40459" xr:uid="{00000000-0005-0000-0000-0000E3770000}"/>
    <cellStyle name="입력 19 5 6" xfId="15266" xr:uid="{00000000-0005-0000-0000-0000E4770000}"/>
    <cellStyle name="입력 19 5 6 2" xfId="40460" xr:uid="{00000000-0005-0000-0000-0000E5770000}"/>
    <cellStyle name="입력 19 5 7" xfId="40451" xr:uid="{00000000-0005-0000-0000-0000E6770000}"/>
    <cellStyle name="입력 19 6" xfId="15267" xr:uid="{00000000-0005-0000-0000-0000E7770000}"/>
    <cellStyle name="입력 19 6 2" xfId="15268" xr:uid="{00000000-0005-0000-0000-0000E8770000}"/>
    <cellStyle name="입력 19 6 2 2" xfId="15269" xr:uid="{00000000-0005-0000-0000-0000E9770000}"/>
    <cellStyle name="입력 19 6 2 2 2" xfId="40463" xr:uid="{00000000-0005-0000-0000-0000EA770000}"/>
    <cellStyle name="입력 19 6 2 3" xfId="15270" xr:uid="{00000000-0005-0000-0000-0000EB770000}"/>
    <cellStyle name="입력 19 6 2 3 2" xfId="40464" xr:uid="{00000000-0005-0000-0000-0000EC770000}"/>
    <cellStyle name="입력 19 6 2 4" xfId="15271" xr:uid="{00000000-0005-0000-0000-0000ED770000}"/>
    <cellStyle name="입력 19 6 2 4 2" xfId="40465" xr:uid="{00000000-0005-0000-0000-0000EE770000}"/>
    <cellStyle name="입력 19 6 2 5" xfId="15272" xr:uid="{00000000-0005-0000-0000-0000EF770000}"/>
    <cellStyle name="입력 19 6 2 5 2" xfId="40466" xr:uid="{00000000-0005-0000-0000-0000F0770000}"/>
    <cellStyle name="입력 19 6 2 6" xfId="40462" xr:uid="{00000000-0005-0000-0000-0000F1770000}"/>
    <cellStyle name="입력 19 6 3" xfId="15273" xr:uid="{00000000-0005-0000-0000-0000F2770000}"/>
    <cellStyle name="입력 19 6 3 2" xfId="40467" xr:uid="{00000000-0005-0000-0000-0000F3770000}"/>
    <cellStyle name="입력 19 6 4" xfId="15274" xr:uid="{00000000-0005-0000-0000-0000F4770000}"/>
    <cellStyle name="입력 19 6 4 2" xfId="40468" xr:uid="{00000000-0005-0000-0000-0000F5770000}"/>
    <cellStyle name="입력 19 6 5" xfId="15275" xr:uid="{00000000-0005-0000-0000-0000F6770000}"/>
    <cellStyle name="입력 19 6 5 2" xfId="40469" xr:uid="{00000000-0005-0000-0000-0000F7770000}"/>
    <cellStyle name="입력 19 6 6" xfId="15276" xr:uid="{00000000-0005-0000-0000-0000F8770000}"/>
    <cellStyle name="입력 19 6 6 2" xfId="40470" xr:uid="{00000000-0005-0000-0000-0000F9770000}"/>
    <cellStyle name="입력 19 6 7" xfId="40461" xr:uid="{00000000-0005-0000-0000-0000FA770000}"/>
    <cellStyle name="입력 19 7" xfId="15277" xr:uid="{00000000-0005-0000-0000-0000FB770000}"/>
    <cellStyle name="입력 19 7 2" xfId="15278" xr:uid="{00000000-0005-0000-0000-0000FC770000}"/>
    <cellStyle name="입력 19 7 2 2" xfId="15279" xr:uid="{00000000-0005-0000-0000-0000FD770000}"/>
    <cellStyle name="입력 19 7 2 2 2" xfId="40473" xr:uid="{00000000-0005-0000-0000-0000FE770000}"/>
    <cellStyle name="입력 19 7 2 3" xfId="15280" xr:uid="{00000000-0005-0000-0000-0000FF770000}"/>
    <cellStyle name="입력 19 7 2 3 2" xfId="40474" xr:uid="{00000000-0005-0000-0000-000000780000}"/>
    <cellStyle name="입력 19 7 2 4" xfId="15281" xr:uid="{00000000-0005-0000-0000-000001780000}"/>
    <cellStyle name="입력 19 7 2 4 2" xfId="40475" xr:uid="{00000000-0005-0000-0000-000002780000}"/>
    <cellStyle name="입력 19 7 2 5" xfId="15282" xr:uid="{00000000-0005-0000-0000-000003780000}"/>
    <cellStyle name="입력 19 7 2 5 2" xfId="40476" xr:uid="{00000000-0005-0000-0000-000004780000}"/>
    <cellStyle name="입력 19 7 2 6" xfId="40472" xr:uid="{00000000-0005-0000-0000-000005780000}"/>
    <cellStyle name="입력 19 7 3" xfId="15283" xr:uid="{00000000-0005-0000-0000-000006780000}"/>
    <cellStyle name="입력 19 7 3 2" xfId="40477" xr:uid="{00000000-0005-0000-0000-000007780000}"/>
    <cellStyle name="입력 19 7 4" xfId="15284" xr:uid="{00000000-0005-0000-0000-000008780000}"/>
    <cellStyle name="입력 19 7 4 2" xfId="40478" xr:uid="{00000000-0005-0000-0000-000009780000}"/>
    <cellStyle name="입력 19 7 5" xfId="15285" xr:uid="{00000000-0005-0000-0000-00000A780000}"/>
    <cellStyle name="입력 19 7 5 2" xfId="40479" xr:uid="{00000000-0005-0000-0000-00000B780000}"/>
    <cellStyle name="입력 19 7 6" xfId="15286" xr:uid="{00000000-0005-0000-0000-00000C780000}"/>
    <cellStyle name="입력 19 7 6 2" xfId="40480" xr:uid="{00000000-0005-0000-0000-00000D780000}"/>
    <cellStyle name="입력 19 7 7" xfId="40471" xr:uid="{00000000-0005-0000-0000-00000E780000}"/>
    <cellStyle name="입력 19 8" xfId="15287" xr:uid="{00000000-0005-0000-0000-00000F780000}"/>
    <cellStyle name="입력 19 8 2" xfId="15288" xr:uid="{00000000-0005-0000-0000-000010780000}"/>
    <cellStyle name="입력 19 8 2 2" xfId="15289" xr:uid="{00000000-0005-0000-0000-000011780000}"/>
    <cellStyle name="입력 19 8 2 2 2" xfId="40483" xr:uid="{00000000-0005-0000-0000-000012780000}"/>
    <cellStyle name="입력 19 8 2 3" xfId="15290" xr:uid="{00000000-0005-0000-0000-000013780000}"/>
    <cellStyle name="입력 19 8 2 3 2" xfId="40484" xr:uid="{00000000-0005-0000-0000-000014780000}"/>
    <cellStyle name="입력 19 8 2 4" xfId="15291" xr:uid="{00000000-0005-0000-0000-000015780000}"/>
    <cellStyle name="입력 19 8 2 4 2" xfId="40485" xr:uid="{00000000-0005-0000-0000-000016780000}"/>
    <cellStyle name="입력 19 8 2 5" xfId="15292" xr:uid="{00000000-0005-0000-0000-000017780000}"/>
    <cellStyle name="입력 19 8 2 5 2" xfId="40486" xr:uid="{00000000-0005-0000-0000-000018780000}"/>
    <cellStyle name="입력 19 8 2 6" xfId="40482" xr:uid="{00000000-0005-0000-0000-000019780000}"/>
    <cellStyle name="입력 19 8 3" xfId="15293" xr:uid="{00000000-0005-0000-0000-00001A780000}"/>
    <cellStyle name="입력 19 8 3 2" xfId="40487" xr:uid="{00000000-0005-0000-0000-00001B780000}"/>
    <cellStyle name="입력 19 8 4" xfId="15294" xr:uid="{00000000-0005-0000-0000-00001C780000}"/>
    <cellStyle name="입력 19 8 4 2" xfId="40488" xr:uid="{00000000-0005-0000-0000-00001D780000}"/>
    <cellStyle name="입력 19 8 5" xfId="15295" xr:uid="{00000000-0005-0000-0000-00001E780000}"/>
    <cellStyle name="입력 19 8 5 2" xfId="40489" xr:uid="{00000000-0005-0000-0000-00001F780000}"/>
    <cellStyle name="입력 19 8 6" xfId="15296" xr:uid="{00000000-0005-0000-0000-000020780000}"/>
    <cellStyle name="입력 19 8 6 2" xfId="40490" xr:uid="{00000000-0005-0000-0000-000021780000}"/>
    <cellStyle name="입력 19 8 7" xfId="40481" xr:uid="{00000000-0005-0000-0000-000022780000}"/>
    <cellStyle name="입력 19 9" xfId="15297" xr:uid="{00000000-0005-0000-0000-000023780000}"/>
    <cellStyle name="입력 19 9 2" xfId="15298" xr:uid="{00000000-0005-0000-0000-000024780000}"/>
    <cellStyle name="입력 19 9 2 2" xfId="40492" xr:uid="{00000000-0005-0000-0000-000025780000}"/>
    <cellStyle name="입력 19 9 3" xfId="15299" xr:uid="{00000000-0005-0000-0000-000026780000}"/>
    <cellStyle name="입력 19 9 3 2" xfId="40493" xr:uid="{00000000-0005-0000-0000-000027780000}"/>
    <cellStyle name="입력 19 9 4" xfId="15300" xr:uid="{00000000-0005-0000-0000-000028780000}"/>
    <cellStyle name="입력 19 9 4 2" xfId="40494" xr:uid="{00000000-0005-0000-0000-000029780000}"/>
    <cellStyle name="입력 19 9 5" xfId="15301" xr:uid="{00000000-0005-0000-0000-00002A780000}"/>
    <cellStyle name="입력 19 9 5 2" xfId="40495" xr:uid="{00000000-0005-0000-0000-00002B780000}"/>
    <cellStyle name="입력 19 9 6" xfId="40491" xr:uid="{00000000-0005-0000-0000-00002C780000}"/>
    <cellStyle name="입력 2" xfId="15302" xr:uid="{00000000-0005-0000-0000-00002D780000}"/>
    <cellStyle name="입력 2 10" xfId="15303" xr:uid="{00000000-0005-0000-0000-00002E780000}"/>
    <cellStyle name="입력 2 10 2" xfId="15304" xr:uid="{00000000-0005-0000-0000-00002F780000}"/>
    <cellStyle name="입력 2 10 2 2" xfId="15305" xr:uid="{00000000-0005-0000-0000-000030780000}"/>
    <cellStyle name="입력 2 10 2 2 2" xfId="40499" xr:uid="{00000000-0005-0000-0000-000031780000}"/>
    <cellStyle name="입력 2 10 2 3" xfId="15306" xr:uid="{00000000-0005-0000-0000-000032780000}"/>
    <cellStyle name="입력 2 10 2 3 2" xfId="40500" xr:uid="{00000000-0005-0000-0000-000033780000}"/>
    <cellStyle name="입력 2 10 2 4" xfId="15307" xr:uid="{00000000-0005-0000-0000-000034780000}"/>
    <cellStyle name="입력 2 10 2 4 2" xfId="40501" xr:uid="{00000000-0005-0000-0000-000035780000}"/>
    <cellStyle name="입력 2 10 2 5" xfId="15308" xr:uid="{00000000-0005-0000-0000-000036780000}"/>
    <cellStyle name="입력 2 10 2 5 2" xfId="40502" xr:uid="{00000000-0005-0000-0000-000037780000}"/>
    <cellStyle name="입력 2 10 2 6" xfId="40498" xr:uid="{00000000-0005-0000-0000-000038780000}"/>
    <cellStyle name="입력 2 10 3" xfId="15309" xr:uid="{00000000-0005-0000-0000-000039780000}"/>
    <cellStyle name="입력 2 10 3 2" xfId="15310" xr:uid="{00000000-0005-0000-0000-00003A780000}"/>
    <cellStyle name="입력 2 10 3 2 2" xfId="40504" xr:uid="{00000000-0005-0000-0000-00003B780000}"/>
    <cellStyle name="입력 2 10 3 3" xfId="15311" xr:uid="{00000000-0005-0000-0000-00003C780000}"/>
    <cellStyle name="입력 2 10 3 3 2" xfId="40505" xr:uid="{00000000-0005-0000-0000-00003D780000}"/>
    <cellStyle name="입력 2 10 3 4" xfId="15312" xr:uid="{00000000-0005-0000-0000-00003E780000}"/>
    <cellStyle name="입력 2 10 3 4 2" xfId="40506" xr:uid="{00000000-0005-0000-0000-00003F780000}"/>
    <cellStyle name="입력 2 10 3 5" xfId="15313" xr:uid="{00000000-0005-0000-0000-000040780000}"/>
    <cellStyle name="입력 2 10 3 5 2" xfId="40507" xr:uid="{00000000-0005-0000-0000-000041780000}"/>
    <cellStyle name="입력 2 10 3 6" xfId="40503" xr:uid="{00000000-0005-0000-0000-000042780000}"/>
    <cellStyle name="입력 2 10 4" xfId="15314" xr:uid="{00000000-0005-0000-0000-000043780000}"/>
    <cellStyle name="입력 2 10 4 2" xfId="40508" xr:uid="{00000000-0005-0000-0000-000044780000}"/>
    <cellStyle name="입력 2 10 5" xfId="15315" xr:uid="{00000000-0005-0000-0000-000045780000}"/>
    <cellStyle name="입력 2 10 5 2" xfId="40509" xr:uid="{00000000-0005-0000-0000-000046780000}"/>
    <cellStyle name="입력 2 10 6" xfId="15316" xr:uid="{00000000-0005-0000-0000-000047780000}"/>
    <cellStyle name="입력 2 10 6 2" xfId="40510" xr:uid="{00000000-0005-0000-0000-000048780000}"/>
    <cellStyle name="입력 2 10 7" xfId="15317" xr:uid="{00000000-0005-0000-0000-000049780000}"/>
    <cellStyle name="입력 2 10 7 2" xfId="40511" xr:uid="{00000000-0005-0000-0000-00004A780000}"/>
    <cellStyle name="입력 2 10 8" xfId="40497" xr:uid="{00000000-0005-0000-0000-00004B780000}"/>
    <cellStyle name="입력 2 11" xfId="15318" xr:uid="{00000000-0005-0000-0000-00004C780000}"/>
    <cellStyle name="입력 2 11 2" xfId="15319" xr:uid="{00000000-0005-0000-0000-00004D780000}"/>
    <cellStyle name="입력 2 11 2 2" xfId="40513" xr:uid="{00000000-0005-0000-0000-00004E780000}"/>
    <cellStyle name="입력 2 11 3" xfId="15320" xr:uid="{00000000-0005-0000-0000-00004F780000}"/>
    <cellStyle name="입력 2 11 3 2" xfId="40514" xr:uid="{00000000-0005-0000-0000-000050780000}"/>
    <cellStyle name="입력 2 11 4" xfId="15321" xr:uid="{00000000-0005-0000-0000-000051780000}"/>
    <cellStyle name="입력 2 11 4 2" xfId="40515" xr:uid="{00000000-0005-0000-0000-000052780000}"/>
    <cellStyle name="입력 2 11 5" xfId="15322" xr:uid="{00000000-0005-0000-0000-000053780000}"/>
    <cellStyle name="입력 2 11 5 2" xfId="40516" xr:uid="{00000000-0005-0000-0000-000054780000}"/>
    <cellStyle name="입력 2 11 6" xfId="40512" xr:uid="{00000000-0005-0000-0000-000055780000}"/>
    <cellStyle name="입력 2 12" xfId="15323" xr:uid="{00000000-0005-0000-0000-000056780000}"/>
    <cellStyle name="입력 2 12 2" xfId="15324" xr:uid="{00000000-0005-0000-0000-000057780000}"/>
    <cellStyle name="입력 2 12 2 2" xfId="40518" xr:uid="{00000000-0005-0000-0000-000058780000}"/>
    <cellStyle name="입력 2 12 3" xfId="15325" xr:uid="{00000000-0005-0000-0000-000059780000}"/>
    <cellStyle name="입력 2 12 3 2" xfId="40519" xr:uid="{00000000-0005-0000-0000-00005A780000}"/>
    <cellStyle name="입력 2 12 4" xfId="15326" xr:uid="{00000000-0005-0000-0000-00005B780000}"/>
    <cellStyle name="입력 2 12 4 2" xfId="40520" xr:uid="{00000000-0005-0000-0000-00005C780000}"/>
    <cellStyle name="입력 2 12 5" xfId="15327" xr:uid="{00000000-0005-0000-0000-00005D780000}"/>
    <cellStyle name="입력 2 12 5 2" xfId="40521" xr:uid="{00000000-0005-0000-0000-00005E780000}"/>
    <cellStyle name="입력 2 12 6" xfId="40517" xr:uid="{00000000-0005-0000-0000-00005F780000}"/>
    <cellStyle name="입력 2 13" xfId="15328" xr:uid="{00000000-0005-0000-0000-000060780000}"/>
    <cellStyle name="입력 2 13 2" xfId="40522" xr:uid="{00000000-0005-0000-0000-000061780000}"/>
    <cellStyle name="입력 2 14" xfId="15329" xr:uid="{00000000-0005-0000-0000-000062780000}"/>
    <cellStyle name="입력 2 14 2" xfId="40523" xr:uid="{00000000-0005-0000-0000-000063780000}"/>
    <cellStyle name="입력 2 15" xfId="15330" xr:uid="{00000000-0005-0000-0000-000064780000}"/>
    <cellStyle name="입력 2 15 2" xfId="40524" xr:uid="{00000000-0005-0000-0000-000065780000}"/>
    <cellStyle name="입력 2 16" xfId="15331" xr:uid="{00000000-0005-0000-0000-000066780000}"/>
    <cellStyle name="입력 2 16 2" xfId="40525" xr:uid="{00000000-0005-0000-0000-000067780000}"/>
    <cellStyle name="입력 2 17" xfId="15332" xr:uid="{00000000-0005-0000-0000-000068780000}"/>
    <cellStyle name="입력 2 17 2" xfId="40526" xr:uid="{00000000-0005-0000-0000-000069780000}"/>
    <cellStyle name="입력 2 18" xfId="15333" xr:uid="{00000000-0005-0000-0000-00006A780000}"/>
    <cellStyle name="입력 2 18 2" xfId="40527" xr:uid="{00000000-0005-0000-0000-00006B780000}"/>
    <cellStyle name="입력 2 19" xfId="40496" xr:uid="{00000000-0005-0000-0000-00006C780000}"/>
    <cellStyle name="입력 2 2" xfId="15334" xr:uid="{00000000-0005-0000-0000-00006D780000}"/>
    <cellStyle name="입력 2 2 2" xfId="15335" xr:uid="{00000000-0005-0000-0000-00006E780000}"/>
    <cellStyle name="입력 2 2 2 2" xfId="15336" xr:uid="{00000000-0005-0000-0000-00006F780000}"/>
    <cellStyle name="입력 2 2 2 2 2" xfId="15337" xr:uid="{00000000-0005-0000-0000-000070780000}"/>
    <cellStyle name="입력 2 2 2 2 2 2" xfId="40531" xr:uid="{00000000-0005-0000-0000-000071780000}"/>
    <cellStyle name="입력 2 2 2 2 3" xfId="15338" xr:uid="{00000000-0005-0000-0000-000072780000}"/>
    <cellStyle name="입력 2 2 2 2 3 2" xfId="40532" xr:uid="{00000000-0005-0000-0000-000073780000}"/>
    <cellStyle name="입력 2 2 2 2 4" xfId="15339" xr:uid="{00000000-0005-0000-0000-000074780000}"/>
    <cellStyle name="입력 2 2 2 2 4 2" xfId="40533" xr:uid="{00000000-0005-0000-0000-000075780000}"/>
    <cellStyle name="입력 2 2 2 2 5" xfId="15340" xr:uid="{00000000-0005-0000-0000-000076780000}"/>
    <cellStyle name="입력 2 2 2 2 5 2" xfId="40534" xr:uid="{00000000-0005-0000-0000-000077780000}"/>
    <cellStyle name="입력 2 2 2 2 6" xfId="40530" xr:uid="{00000000-0005-0000-0000-000078780000}"/>
    <cellStyle name="입력 2 2 2 3" xfId="15341" xr:uid="{00000000-0005-0000-0000-000079780000}"/>
    <cellStyle name="입력 2 2 2 3 2" xfId="40535" xr:uid="{00000000-0005-0000-0000-00007A780000}"/>
    <cellStyle name="입력 2 2 2 4" xfId="15342" xr:uid="{00000000-0005-0000-0000-00007B780000}"/>
    <cellStyle name="입력 2 2 2 4 2" xfId="40536" xr:uid="{00000000-0005-0000-0000-00007C780000}"/>
    <cellStyle name="입력 2 2 2 5" xfId="15343" xr:uid="{00000000-0005-0000-0000-00007D780000}"/>
    <cellStyle name="입력 2 2 2 5 2" xfId="40537" xr:uid="{00000000-0005-0000-0000-00007E780000}"/>
    <cellStyle name="입력 2 2 2 6" xfId="15344" xr:uid="{00000000-0005-0000-0000-00007F780000}"/>
    <cellStyle name="입력 2 2 2 6 2" xfId="40538" xr:uid="{00000000-0005-0000-0000-000080780000}"/>
    <cellStyle name="입력 2 2 2 7" xfId="40529" xr:uid="{00000000-0005-0000-0000-000081780000}"/>
    <cellStyle name="입력 2 2 3" xfId="15345" xr:uid="{00000000-0005-0000-0000-000082780000}"/>
    <cellStyle name="입력 2 2 3 2" xfId="15346" xr:uid="{00000000-0005-0000-0000-000083780000}"/>
    <cellStyle name="입력 2 2 3 2 2" xfId="40540" xr:uid="{00000000-0005-0000-0000-000084780000}"/>
    <cellStyle name="입력 2 2 3 3" xfId="15347" xr:uid="{00000000-0005-0000-0000-000085780000}"/>
    <cellStyle name="입력 2 2 3 3 2" xfId="40541" xr:uid="{00000000-0005-0000-0000-000086780000}"/>
    <cellStyle name="입력 2 2 3 4" xfId="15348" xr:uid="{00000000-0005-0000-0000-000087780000}"/>
    <cellStyle name="입력 2 2 3 4 2" xfId="40542" xr:uid="{00000000-0005-0000-0000-000088780000}"/>
    <cellStyle name="입력 2 2 3 5" xfId="15349" xr:uid="{00000000-0005-0000-0000-000089780000}"/>
    <cellStyle name="입력 2 2 3 5 2" xfId="40543" xr:uid="{00000000-0005-0000-0000-00008A780000}"/>
    <cellStyle name="입력 2 2 3 6" xfId="40539" xr:uid="{00000000-0005-0000-0000-00008B780000}"/>
    <cellStyle name="입력 2 2 4" xfId="15350" xr:uid="{00000000-0005-0000-0000-00008C780000}"/>
    <cellStyle name="입력 2 2 4 2" xfId="15351" xr:uid="{00000000-0005-0000-0000-00008D780000}"/>
    <cellStyle name="입력 2 2 4 2 2" xfId="40545" xr:uid="{00000000-0005-0000-0000-00008E780000}"/>
    <cellStyle name="입력 2 2 4 3" xfId="40544" xr:uid="{00000000-0005-0000-0000-00008F780000}"/>
    <cellStyle name="입력 2 2 5" xfId="15352" xr:uid="{00000000-0005-0000-0000-000090780000}"/>
    <cellStyle name="입력 2 2 5 2" xfId="15353" xr:uid="{00000000-0005-0000-0000-000091780000}"/>
    <cellStyle name="입력 2 2 5 2 2" xfId="40547" xr:uid="{00000000-0005-0000-0000-000092780000}"/>
    <cellStyle name="입력 2 2 5 3" xfId="40546" xr:uid="{00000000-0005-0000-0000-000093780000}"/>
    <cellStyle name="입력 2 2 6" xfId="15354" xr:uid="{00000000-0005-0000-0000-000094780000}"/>
    <cellStyle name="입력 2 2 6 2" xfId="15355" xr:uid="{00000000-0005-0000-0000-000095780000}"/>
    <cellStyle name="입력 2 2 6 2 2" xfId="40549" xr:uid="{00000000-0005-0000-0000-000096780000}"/>
    <cellStyle name="입력 2 2 6 3" xfId="40548" xr:uid="{00000000-0005-0000-0000-000097780000}"/>
    <cellStyle name="입력 2 2 7" xfId="15356" xr:uid="{00000000-0005-0000-0000-000098780000}"/>
    <cellStyle name="입력 2 2 7 2" xfId="40550" xr:uid="{00000000-0005-0000-0000-000099780000}"/>
    <cellStyle name="입력 2 2 8" xfId="40528" xr:uid="{00000000-0005-0000-0000-00009A780000}"/>
    <cellStyle name="입력 2 20" xfId="50608" xr:uid="{00000000-0005-0000-0000-00009B780000}"/>
    <cellStyle name="입력 2 3" xfId="15357" xr:uid="{00000000-0005-0000-0000-00009C780000}"/>
    <cellStyle name="입력 2 3 2" xfId="15358" xr:uid="{00000000-0005-0000-0000-00009D780000}"/>
    <cellStyle name="입력 2 3 2 2" xfId="15359" xr:uid="{00000000-0005-0000-0000-00009E780000}"/>
    <cellStyle name="입력 2 3 2 2 2" xfId="15360" xr:uid="{00000000-0005-0000-0000-00009F780000}"/>
    <cellStyle name="입력 2 3 2 2 2 2" xfId="40554" xr:uid="{00000000-0005-0000-0000-0000A0780000}"/>
    <cellStyle name="입력 2 3 2 2 3" xfId="15361" xr:uid="{00000000-0005-0000-0000-0000A1780000}"/>
    <cellStyle name="입력 2 3 2 2 3 2" xfId="40555" xr:uid="{00000000-0005-0000-0000-0000A2780000}"/>
    <cellStyle name="입력 2 3 2 2 4" xfId="15362" xr:uid="{00000000-0005-0000-0000-0000A3780000}"/>
    <cellStyle name="입력 2 3 2 2 4 2" xfId="40556" xr:uid="{00000000-0005-0000-0000-0000A4780000}"/>
    <cellStyle name="입력 2 3 2 2 5" xfId="15363" xr:uid="{00000000-0005-0000-0000-0000A5780000}"/>
    <cellStyle name="입력 2 3 2 2 5 2" xfId="40557" xr:uid="{00000000-0005-0000-0000-0000A6780000}"/>
    <cellStyle name="입력 2 3 2 2 6" xfId="40553" xr:uid="{00000000-0005-0000-0000-0000A7780000}"/>
    <cellStyle name="입력 2 3 2 3" xfId="15364" xr:uid="{00000000-0005-0000-0000-0000A8780000}"/>
    <cellStyle name="입력 2 3 2 3 2" xfId="40558" xr:uid="{00000000-0005-0000-0000-0000A9780000}"/>
    <cellStyle name="입력 2 3 2 4" xfId="15365" xr:uid="{00000000-0005-0000-0000-0000AA780000}"/>
    <cellStyle name="입력 2 3 2 4 2" xfId="40559" xr:uid="{00000000-0005-0000-0000-0000AB780000}"/>
    <cellStyle name="입력 2 3 2 5" xfId="15366" xr:uid="{00000000-0005-0000-0000-0000AC780000}"/>
    <cellStyle name="입력 2 3 2 5 2" xfId="40560" xr:uid="{00000000-0005-0000-0000-0000AD780000}"/>
    <cellStyle name="입력 2 3 2 6" xfId="15367" xr:uid="{00000000-0005-0000-0000-0000AE780000}"/>
    <cellStyle name="입력 2 3 2 6 2" xfId="40561" xr:uid="{00000000-0005-0000-0000-0000AF780000}"/>
    <cellStyle name="입력 2 3 2 7" xfId="40552" xr:uid="{00000000-0005-0000-0000-0000B0780000}"/>
    <cellStyle name="입력 2 3 3" xfId="15368" xr:uid="{00000000-0005-0000-0000-0000B1780000}"/>
    <cellStyle name="입력 2 3 3 2" xfId="15369" xr:uid="{00000000-0005-0000-0000-0000B2780000}"/>
    <cellStyle name="입력 2 3 3 2 2" xfId="40563" xr:uid="{00000000-0005-0000-0000-0000B3780000}"/>
    <cellStyle name="입력 2 3 3 3" xfId="15370" xr:uid="{00000000-0005-0000-0000-0000B4780000}"/>
    <cellStyle name="입력 2 3 3 3 2" xfId="40564" xr:uid="{00000000-0005-0000-0000-0000B5780000}"/>
    <cellStyle name="입력 2 3 3 4" xfId="15371" xr:uid="{00000000-0005-0000-0000-0000B6780000}"/>
    <cellStyle name="입력 2 3 3 4 2" xfId="40565" xr:uid="{00000000-0005-0000-0000-0000B7780000}"/>
    <cellStyle name="입력 2 3 3 5" xfId="15372" xr:uid="{00000000-0005-0000-0000-0000B8780000}"/>
    <cellStyle name="입력 2 3 3 5 2" xfId="40566" xr:uid="{00000000-0005-0000-0000-0000B9780000}"/>
    <cellStyle name="입력 2 3 3 6" xfId="40562" xr:uid="{00000000-0005-0000-0000-0000BA780000}"/>
    <cellStyle name="입력 2 3 4" xfId="15373" xr:uid="{00000000-0005-0000-0000-0000BB780000}"/>
    <cellStyle name="입력 2 3 4 2" xfId="15374" xr:uid="{00000000-0005-0000-0000-0000BC780000}"/>
    <cellStyle name="입력 2 3 4 2 2" xfId="40568" xr:uid="{00000000-0005-0000-0000-0000BD780000}"/>
    <cellStyle name="입력 2 3 4 3" xfId="40567" xr:uid="{00000000-0005-0000-0000-0000BE780000}"/>
    <cellStyle name="입력 2 3 5" xfId="15375" xr:uid="{00000000-0005-0000-0000-0000BF780000}"/>
    <cellStyle name="입력 2 3 5 2" xfId="15376" xr:uid="{00000000-0005-0000-0000-0000C0780000}"/>
    <cellStyle name="입력 2 3 5 2 2" xfId="40570" xr:uid="{00000000-0005-0000-0000-0000C1780000}"/>
    <cellStyle name="입력 2 3 5 3" xfId="40569" xr:uid="{00000000-0005-0000-0000-0000C2780000}"/>
    <cellStyle name="입력 2 3 6" xfId="15377" xr:uid="{00000000-0005-0000-0000-0000C3780000}"/>
    <cellStyle name="입력 2 3 6 2" xfId="15378" xr:uid="{00000000-0005-0000-0000-0000C4780000}"/>
    <cellStyle name="입력 2 3 6 2 2" xfId="40572" xr:uid="{00000000-0005-0000-0000-0000C5780000}"/>
    <cellStyle name="입력 2 3 6 3" xfId="40571" xr:uid="{00000000-0005-0000-0000-0000C6780000}"/>
    <cellStyle name="입력 2 3 7" xfId="15379" xr:uid="{00000000-0005-0000-0000-0000C7780000}"/>
    <cellStyle name="입력 2 3 7 2" xfId="40573" xr:uid="{00000000-0005-0000-0000-0000C8780000}"/>
    <cellStyle name="입력 2 3 8" xfId="40551" xr:uid="{00000000-0005-0000-0000-0000C9780000}"/>
    <cellStyle name="입력 2 4" xfId="15380" xr:uid="{00000000-0005-0000-0000-0000CA780000}"/>
    <cellStyle name="입력 2 4 2" xfId="15381" xr:uid="{00000000-0005-0000-0000-0000CB780000}"/>
    <cellStyle name="입력 2 4 2 2" xfId="15382" xr:uid="{00000000-0005-0000-0000-0000CC780000}"/>
    <cellStyle name="입력 2 4 2 2 2" xfId="40576" xr:uid="{00000000-0005-0000-0000-0000CD780000}"/>
    <cellStyle name="입력 2 4 2 3" xfId="15383" xr:uid="{00000000-0005-0000-0000-0000CE780000}"/>
    <cellStyle name="입력 2 4 2 3 2" xfId="40577" xr:uid="{00000000-0005-0000-0000-0000CF780000}"/>
    <cellStyle name="입력 2 4 2 4" xfId="15384" xr:uid="{00000000-0005-0000-0000-0000D0780000}"/>
    <cellStyle name="입력 2 4 2 4 2" xfId="40578" xr:uid="{00000000-0005-0000-0000-0000D1780000}"/>
    <cellStyle name="입력 2 4 2 5" xfId="15385" xr:uid="{00000000-0005-0000-0000-0000D2780000}"/>
    <cellStyle name="입력 2 4 2 5 2" xfId="40579" xr:uid="{00000000-0005-0000-0000-0000D3780000}"/>
    <cellStyle name="입력 2 4 2 6" xfId="40575" xr:uid="{00000000-0005-0000-0000-0000D4780000}"/>
    <cellStyle name="입력 2 4 3" xfId="15386" xr:uid="{00000000-0005-0000-0000-0000D5780000}"/>
    <cellStyle name="입력 2 4 3 2" xfId="15387" xr:uid="{00000000-0005-0000-0000-0000D6780000}"/>
    <cellStyle name="입력 2 4 3 2 2" xfId="40581" xr:uid="{00000000-0005-0000-0000-0000D7780000}"/>
    <cellStyle name="입력 2 4 3 3" xfId="15388" xr:uid="{00000000-0005-0000-0000-0000D8780000}"/>
    <cellStyle name="입력 2 4 3 3 2" xfId="40582" xr:uid="{00000000-0005-0000-0000-0000D9780000}"/>
    <cellStyle name="입력 2 4 3 4" xfId="15389" xr:uid="{00000000-0005-0000-0000-0000DA780000}"/>
    <cellStyle name="입력 2 4 3 4 2" xfId="40583" xr:uid="{00000000-0005-0000-0000-0000DB780000}"/>
    <cellStyle name="입력 2 4 3 5" xfId="15390" xr:uid="{00000000-0005-0000-0000-0000DC780000}"/>
    <cellStyle name="입력 2 4 3 5 2" xfId="40584" xr:uid="{00000000-0005-0000-0000-0000DD780000}"/>
    <cellStyle name="입력 2 4 3 6" xfId="40580" xr:uid="{00000000-0005-0000-0000-0000DE780000}"/>
    <cellStyle name="입력 2 4 4" xfId="15391" xr:uid="{00000000-0005-0000-0000-0000DF780000}"/>
    <cellStyle name="입력 2 4 4 2" xfId="40585" xr:uid="{00000000-0005-0000-0000-0000E0780000}"/>
    <cellStyle name="입력 2 4 5" xfId="15392" xr:uid="{00000000-0005-0000-0000-0000E1780000}"/>
    <cellStyle name="입력 2 4 5 2" xfId="40586" xr:uid="{00000000-0005-0000-0000-0000E2780000}"/>
    <cellStyle name="입력 2 4 6" xfId="15393" xr:uid="{00000000-0005-0000-0000-0000E3780000}"/>
    <cellStyle name="입력 2 4 6 2" xfId="40587" xr:uid="{00000000-0005-0000-0000-0000E4780000}"/>
    <cellStyle name="입력 2 4 7" xfId="15394" xr:uid="{00000000-0005-0000-0000-0000E5780000}"/>
    <cellStyle name="입력 2 4 7 2" xfId="40588" xr:uid="{00000000-0005-0000-0000-0000E6780000}"/>
    <cellStyle name="입력 2 4 8" xfId="40574" xr:uid="{00000000-0005-0000-0000-0000E7780000}"/>
    <cellStyle name="입력 2 5" xfId="15395" xr:uid="{00000000-0005-0000-0000-0000E8780000}"/>
    <cellStyle name="입력 2 5 2" xfId="15396" xr:uid="{00000000-0005-0000-0000-0000E9780000}"/>
    <cellStyle name="입력 2 5 2 2" xfId="15397" xr:uid="{00000000-0005-0000-0000-0000EA780000}"/>
    <cellStyle name="입력 2 5 2 2 2" xfId="40591" xr:uid="{00000000-0005-0000-0000-0000EB780000}"/>
    <cellStyle name="입력 2 5 2 3" xfId="15398" xr:uid="{00000000-0005-0000-0000-0000EC780000}"/>
    <cellStyle name="입력 2 5 2 3 2" xfId="40592" xr:uid="{00000000-0005-0000-0000-0000ED780000}"/>
    <cellStyle name="입력 2 5 2 4" xfId="15399" xr:uid="{00000000-0005-0000-0000-0000EE780000}"/>
    <cellStyle name="입력 2 5 2 4 2" xfId="40593" xr:uid="{00000000-0005-0000-0000-0000EF780000}"/>
    <cellStyle name="입력 2 5 2 5" xfId="15400" xr:uid="{00000000-0005-0000-0000-0000F0780000}"/>
    <cellStyle name="입력 2 5 2 5 2" xfId="40594" xr:uid="{00000000-0005-0000-0000-0000F1780000}"/>
    <cellStyle name="입력 2 5 2 6" xfId="40590" xr:uid="{00000000-0005-0000-0000-0000F2780000}"/>
    <cellStyle name="입력 2 5 3" xfId="15401" xr:uid="{00000000-0005-0000-0000-0000F3780000}"/>
    <cellStyle name="입력 2 5 3 2" xfId="15402" xr:uid="{00000000-0005-0000-0000-0000F4780000}"/>
    <cellStyle name="입력 2 5 3 2 2" xfId="40596" xr:uid="{00000000-0005-0000-0000-0000F5780000}"/>
    <cellStyle name="입력 2 5 3 3" xfId="15403" xr:uid="{00000000-0005-0000-0000-0000F6780000}"/>
    <cellStyle name="입력 2 5 3 3 2" xfId="40597" xr:uid="{00000000-0005-0000-0000-0000F7780000}"/>
    <cellStyle name="입력 2 5 3 4" xfId="15404" xr:uid="{00000000-0005-0000-0000-0000F8780000}"/>
    <cellStyle name="입력 2 5 3 4 2" xfId="40598" xr:uid="{00000000-0005-0000-0000-0000F9780000}"/>
    <cellStyle name="입력 2 5 3 5" xfId="15405" xr:uid="{00000000-0005-0000-0000-0000FA780000}"/>
    <cellStyle name="입력 2 5 3 5 2" xfId="40599" xr:uid="{00000000-0005-0000-0000-0000FB780000}"/>
    <cellStyle name="입력 2 5 3 6" xfId="40595" xr:uid="{00000000-0005-0000-0000-0000FC780000}"/>
    <cellStyle name="입력 2 5 4" xfId="15406" xr:uid="{00000000-0005-0000-0000-0000FD780000}"/>
    <cellStyle name="입력 2 5 4 2" xfId="40600" xr:uid="{00000000-0005-0000-0000-0000FE780000}"/>
    <cellStyle name="입력 2 5 5" xfId="15407" xr:uid="{00000000-0005-0000-0000-0000FF780000}"/>
    <cellStyle name="입력 2 5 5 2" xfId="40601" xr:uid="{00000000-0005-0000-0000-000000790000}"/>
    <cellStyle name="입력 2 5 6" xfId="15408" xr:uid="{00000000-0005-0000-0000-000001790000}"/>
    <cellStyle name="입력 2 5 6 2" xfId="40602" xr:uid="{00000000-0005-0000-0000-000002790000}"/>
    <cellStyle name="입력 2 5 7" xfId="15409" xr:uid="{00000000-0005-0000-0000-000003790000}"/>
    <cellStyle name="입력 2 5 7 2" xfId="40603" xr:uid="{00000000-0005-0000-0000-000004790000}"/>
    <cellStyle name="입력 2 5 8" xfId="40589" xr:uid="{00000000-0005-0000-0000-000005790000}"/>
    <cellStyle name="입력 2 6" xfId="15410" xr:uid="{00000000-0005-0000-0000-000006790000}"/>
    <cellStyle name="입력 2 6 2" xfId="15411" xr:uid="{00000000-0005-0000-0000-000007790000}"/>
    <cellStyle name="입력 2 6 2 2" xfId="15412" xr:uid="{00000000-0005-0000-0000-000008790000}"/>
    <cellStyle name="입력 2 6 2 2 2" xfId="40606" xr:uid="{00000000-0005-0000-0000-000009790000}"/>
    <cellStyle name="입력 2 6 2 3" xfId="15413" xr:uid="{00000000-0005-0000-0000-00000A790000}"/>
    <cellStyle name="입력 2 6 2 3 2" xfId="40607" xr:uid="{00000000-0005-0000-0000-00000B790000}"/>
    <cellStyle name="입력 2 6 2 4" xfId="15414" xr:uid="{00000000-0005-0000-0000-00000C790000}"/>
    <cellStyle name="입력 2 6 2 4 2" xfId="40608" xr:uid="{00000000-0005-0000-0000-00000D790000}"/>
    <cellStyle name="입력 2 6 2 5" xfId="15415" xr:uid="{00000000-0005-0000-0000-00000E790000}"/>
    <cellStyle name="입력 2 6 2 5 2" xfId="40609" xr:uid="{00000000-0005-0000-0000-00000F790000}"/>
    <cellStyle name="입력 2 6 2 6" xfId="40605" xr:uid="{00000000-0005-0000-0000-000010790000}"/>
    <cellStyle name="입력 2 6 3" xfId="15416" xr:uid="{00000000-0005-0000-0000-000011790000}"/>
    <cellStyle name="입력 2 6 3 2" xfId="15417" xr:uid="{00000000-0005-0000-0000-000012790000}"/>
    <cellStyle name="입력 2 6 3 2 2" xfId="40611" xr:uid="{00000000-0005-0000-0000-000013790000}"/>
    <cellStyle name="입력 2 6 3 3" xfId="15418" xr:uid="{00000000-0005-0000-0000-000014790000}"/>
    <cellStyle name="입력 2 6 3 3 2" xfId="40612" xr:uid="{00000000-0005-0000-0000-000015790000}"/>
    <cellStyle name="입력 2 6 3 4" xfId="15419" xr:uid="{00000000-0005-0000-0000-000016790000}"/>
    <cellStyle name="입력 2 6 3 4 2" xfId="40613" xr:uid="{00000000-0005-0000-0000-000017790000}"/>
    <cellStyle name="입력 2 6 3 5" xfId="15420" xr:uid="{00000000-0005-0000-0000-000018790000}"/>
    <cellStyle name="입력 2 6 3 5 2" xfId="40614" xr:uid="{00000000-0005-0000-0000-000019790000}"/>
    <cellStyle name="입력 2 6 3 6" xfId="40610" xr:uid="{00000000-0005-0000-0000-00001A790000}"/>
    <cellStyle name="입력 2 6 4" xfId="15421" xr:uid="{00000000-0005-0000-0000-00001B790000}"/>
    <cellStyle name="입력 2 6 4 2" xfId="40615" xr:uid="{00000000-0005-0000-0000-00001C790000}"/>
    <cellStyle name="입력 2 6 5" xfId="15422" xr:uid="{00000000-0005-0000-0000-00001D790000}"/>
    <cellStyle name="입력 2 6 5 2" xfId="40616" xr:uid="{00000000-0005-0000-0000-00001E790000}"/>
    <cellStyle name="입력 2 6 6" xfId="15423" xr:uid="{00000000-0005-0000-0000-00001F790000}"/>
    <cellStyle name="입력 2 6 6 2" xfId="40617" xr:uid="{00000000-0005-0000-0000-000020790000}"/>
    <cellStyle name="입력 2 6 7" xfId="15424" xr:uid="{00000000-0005-0000-0000-000021790000}"/>
    <cellStyle name="입력 2 6 7 2" xfId="40618" xr:uid="{00000000-0005-0000-0000-000022790000}"/>
    <cellStyle name="입력 2 6 8" xfId="40604" xr:uid="{00000000-0005-0000-0000-000023790000}"/>
    <cellStyle name="입력 2 7" xfId="15425" xr:uid="{00000000-0005-0000-0000-000024790000}"/>
    <cellStyle name="입력 2 7 2" xfId="15426" xr:uid="{00000000-0005-0000-0000-000025790000}"/>
    <cellStyle name="입력 2 7 2 2" xfId="15427" xr:uid="{00000000-0005-0000-0000-000026790000}"/>
    <cellStyle name="입력 2 7 2 2 2" xfId="40621" xr:uid="{00000000-0005-0000-0000-000027790000}"/>
    <cellStyle name="입력 2 7 2 3" xfId="15428" xr:uid="{00000000-0005-0000-0000-000028790000}"/>
    <cellStyle name="입력 2 7 2 3 2" xfId="40622" xr:uid="{00000000-0005-0000-0000-000029790000}"/>
    <cellStyle name="입력 2 7 2 4" xfId="15429" xr:uid="{00000000-0005-0000-0000-00002A790000}"/>
    <cellStyle name="입력 2 7 2 4 2" xfId="40623" xr:uid="{00000000-0005-0000-0000-00002B790000}"/>
    <cellStyle name="입력 2 7 2 5" xfId="15430" xr:uid="{00000000-0005-0000-0000-00002C790000}"/>
    <cellStyle name="입력 2 7 2 5 2" xfId="40624" xr:uid="{00000000-0005-0000-0000-00002D790000}"/>
    <cellStyle name="입력 2 7 2 6" xfId="40620" xr:uid="{00000000-0005-0000-0000-00002E790000}"/>
    <cellStyle name="입력 2 7 3" xfId="15431" xr:uid="{00000000-0005-0000-0000-00002F790000}"/>
    <cellStyle name="입력 2 7 3 2" xfId="15432" xr:uid="{00000000-0005-0000-0000-000030790000}"/>
    <cellStyle name="입력 2 7 3 2 2" xfId="40626" xr:uid="{00000000-0005-0000-0000-000031790000}"/>
    <cellStyle name="입력 2 7 3 3" xfId="15433" xr:uid="{00000000-0005-0000-0000-000032790000}"/>
    <cellStyle name="입력 2 7 3 3 2" xfId="40627" xr:uid="{00000000-0005-0000-0000-000033790000}"/>
    <cellStyle name="입력 2 7 3 4" xfId="15434" xr:uid="{00000000-0005-0000-0000-000034790000}"/>
    <cellStyle name="입력 2 7 3 4 2" xfId="40628" xr:uid="{00000000-0005-0000-0000-000035790000}"/>
    <cellStyle name="입력 2 7 3 5" xfId="15435" xr:uid="{00000000-0005-0000-0000-000036790000}"/>
    <cellStyle name="입력 2 7 3 5 2" xfId="40629" xr:uid="{00000000-0005-0000-0000-000037790000}"/>
    <cellStyle name="입력 2 7 3 6" xfId="40625" xr:uid="{00000000-0005-0000-0000-000038790000}"/>
    <cellStyle name="입력 2 7 4" xfId="15436" xr:uid="{00000000-0005-0000-0000-000039790000}"/>
    <cellStyle name="입력 2 7 4 2" xfId="40630" xr:uid="{00000000-0005-0000-0000-00003A790000}"/>
    <cellStyle name="입력 2 7 5" xfId="15437" xr:uid="{00000000-0005-0000-0000-00003B790000}"/>
    <cellStyle name="입력 2 7 5 2" xfId="40631" xr:uid="{00000000-0005-0000-0000-00003C790000}"/>
    <cellStyle name="입력 2 7 6" xfId="15438" xr:uid="{00000000-0005-0000-0000-00003D790000}"/>
    <cellStyle name="입력 2 7 6 2" xfId="40632" xr:uid="{00000000-0005-0000-0000-00003E790000}"/>
    <cellStyle name="입력 2 7 7" xfId="15439" xr:uid="{00000000-0005-0000-0000-00003F790000}"/>
    <cellStyle name="입력 2 7 7 2" xfId="40633" xr:uid="{00000000-0005-0000-0000-000040790000}"/>
    <cellStyle name="입력 2 7 8" xfId="40619" xr:uid="{00000000-0005-0000-0000-000041790000}"/>
    <cellStyle name="입력 2 8" xfId="15440" xr:uid="{00000000-0005-0000-0000-000042790000}"/>
    <cellStyle name="입력 2 8 2" xfId="15441" xr:uid="{00000000-0005-0000-0000-000043790000}"/>
    <cellStyle name="입력 2 8 2 2" xfId="15442" xr:uid="{00000000-0005-0000-0000-000044790000}"/>
    <cellStyle name="입력 2 8 2 2 2" xfId="40636" xr:uid="{00000000-0005-0000-0000-000045790000}"/>
    <cellStyle name="입력 2 8 2 3" xfId="15443" xr:uid="{00000000-0005-0000-0000-000046790000}"/>
    <cellStyle name="입력 2 8 2 3 2" xfId="40637" xr:uid="{00000000-0005-0000-0000-000047790000}"/>
    <cellStyle name="입력 2 8 2 4" xfId="15444" xr:uid="{00000000-0005-0000-0000-000048790000}"/>
    <cellStyle name="입력 2 8 2 4 2" xfId="40638" xr:uid="{00000000-0005-0000-0000-000049790000}"/>
    <cellStyle name="입력 2 8 2 5" xfId="15445" xr:uid="{00000000-0005-0000-0000-00004A790000}"/>
    <cellStyle name="입력 2 8 2 5 2" xfId="40639" xr:uid="{00000000-0005-0000-0000-00004B790000}"/>
    <cellStyle name="입력 2 8 2 6" xfId="40635" xr:uid="{00000000-0005-0000-0000-00004C790000}"/>
    <cellStyle name="입력 2 8 3" xfId="15446" xr:uid="{00000000-0005-0000-0000-00004D790000}"/>
    <cellStyle name="입력 2 8 3 2" xfId="15447" xr:uid="{00000000-0005-0000-0000-00004E790000}"/>
    <cellStyle name="입력 2 8 3 2 2" xfId="40641" xr:uid="{00000000-0005-0000-0000-00004F790000}"/>
    <cellStyle name="입력 2 8 3 3" xfId="15448" xr:uid="{00000000-0005-0000-0000-000050790000}"/>
    <cellStyle name="입력 2 8 3 3 2" xfId="40642" xr:uid="{00000000-0005-0000-0000-000051790000}"/>
    <cellStyle name="입력 2 8 3 4" xfId="15449" xr:uid="{00000000-0005-0000-0000-000052790000}"/>
    <cellStyle name="입력 2 8 3 4 2" xfId="40643" xr:uid="{00000000-0005-0000-0000-000053790000}"/>
    <cellStyle name="입력 2 8 3 5" xfId="15450" xr:uid="{00000000-0005-0000-0000-000054790000}"/>
    <cellStyle name="입력 2 8 3 5 2" xfId="40644" xr:uid="{00000000-0005-0000-0000-000055790000}"/>
    <cellStyle name="입력 2 8 3 6" xfId="40640" xr:uid="{00000000-0005-0000-0000-000056790000}"/>
    <cellStyle name="입력 2 8 4" xfId="15451" xr:uid="{00000000-0005-0000-0000-000057790000}"/>
    <cellStyle name="입력 2 8 4 2" xfId="40645" xr:uid="{00000000-0005-0000-0000-000058790000}"/>
    <cellStyle name="입력 2 8 5" xfId="15452" xr:uid="{00000000-0005-0000-0000-000059790000}"/>
    <cellStyle name="입력 2 8 5 2" xfId="40646" xr:uid="{00000000-0005-0000-0000-00005A790000}"/>
    <cellStyle name="입력 2 8 6" xfId="15453" xr:uid="{00000000-0005-0000-0000-00005B790000}"/>
    <cellStyle name="입력 2 8 6 2" xfId="40647" xr:uid="{00000000-0005-0000-0000-00005C790000}"/>
    <cellStyle name="입력 2 8 7" xfId="15454" xr:uid="{00000000-0005-0000-0000-00005D790000}"/>
    <cellStyle name="입력 2 8 7 2" xfId="40648" xr:uid="{00000000-0005-0000-0000-00005E790000}"/>
    <cellStyle name="입력 2 8 8" xfId="40634" xr:uid="{00000000-0005-0000-0000-00005F790000}"/>
    <cellStyle name="입력 2 9" xfId="15455" xr:uid="{00000000-0005-0000-0000-000060790000}"/>
    <cellStyle name="입력 2 9 2" xfId="15456" xr:uid="{00000000-0005-0000-0000-000061790000}"/>
    <cellStyle name="입력 2 9 2 2" xfId="15457" xr:uid="{00000000-0005-0000-0000-000062790000}"/>
    <cellStyle name="입력 2 9 2 2 2" xfId="40651" xr:uid="{00000000-0005-0000-0000-000063790000}"/>
    <cellStyle name="입력 2 9 2 3" xfId="15458" xr:uid="{00000000-0005-0000-0000-000064790000}"/>
    <cellStyle name="입력 2 9 2 3 2" xfId="40652" xr:uid="{00000000-0005-0000-0000-000065790000}"/>
    <cellStyle name="입력 2 9 2 4" xfId="15459" xr:uid="{00000000-0005-0000-0000-000066790000}"/>
    <cellStyle name="입력 2 9 2 4 2" xfId="40653" xr:uid="{00000000-0005-0000-0000-000067790000}"/>
    <cellStyle name="입력 2 9 2 5" xfId="15460" xr:uid="{00000000-0005-0000-0000-000068790000}"/>
    <cellStyle name="입력 2 9 2 5 2" xfId="40654" xr:uid="{00000000-0005-0000-0000-000069790000}"/>
    <cellStyle name="입력 2 9 2 6" xfId="40650" xr:uid="{00000000-0005-0000-0000-00006A790000}"/>
    <cellStyle name="입력 2 9 3" xfId="15461" xr:uid="{00000000-0005-0000-0000-00006B790000}"/>
    <cellStyle name="입력 2 9 3 2" xfId="15462" xr:uid="{00000000-0005-0000-0000-00006C790000}"/>
    <cellStyle name="입력 2 9 3 2 2" xfId="40656" xr:uid="{00000000-0005-0000-0000-00006D790000}"/>
    <cellStyle name="입력 2 9 3 3" xfId="15463" xr:uid="{00000000-0005-0000-0000-00006E790000}"/>
    <cellStyle name="입력 2 9 3 3 2" xfId="40657" xr:uid="{00000000-0005-0000-0000-00006F790000}"/>
    <cellStyle name="입력 2 9 3 4" xfId="15464" xr:uid="{00000000-0005-0000-0000-000070790000}"/>
    <cellStyle name="입력 2 9 3 4 2" xfId="40658" xr:uid="{00000000-0005-0000-0000-000071790000}"/>
    <cellStyle name="입력 2 9 3 5" xfId="15465" xr:uid="{00000000-0005-0000-0000-000072790000}"/>
    <cellStyle name="입력 2 9 3 5 2" xfId="40659" xr:uid="{00000000-0005-0000-0000-000073790000}"/>
    <cellStyle name="입력 2 9 3 6" xfId="40655" xr:uid="{00000000-0005-0000-0000-000074790000}"/>
    <cellStyle name="입력 2 9 4" xfId="15466" xr:uid="{00000000-0005-0000-0000-000075790000}"/>
    <cellStyle name="입력 2 9 4 2" xfId="40660" xr:uid="{00000000-0005-0000-0000-000076790000}"/>
    <cellStyle name="입력 2 9 5" xfId="15467" xr:uid="{00000000-0005-0000-0000-000077790000}"/>
    <cellStyle name="입력 2 9 5 2" xfId="40661" xr:uid="{00000000-0005-0000-0000-000078790000}"/>
    <cellStyle name="입력 2 9 6" xfId="15468" xr:uid="{00000000-0005-0000-0000-000079790000}"/>
    <cellStyle name="입력 2 9 6 2" xfId="40662" xr:uid="{00000000-0005-0000-0000-00007A790000}"/>
    <cellStyle name="입력 2 9 7" xfId="15469" xr:uid="{00000000-0005-0000-0000-00007B790000}"/>
    <cellStyle name="입력 2 9 7 2" xfId="40663" xr:uid="{00000000-0005-0000-0000-00007C790000}"/>
    <cellStyle name="입력 2 9 8" xfId="40649" xr:uid="{00000000-0005-0000-0000-00007D790000}"/>
    <cellStyle name="입력 20" xfId="15470" xr:uid="{00000000-0005-0000-0000-00007E790000}"/>
    <cellStyle name="입력 20 10" xfId="15471" xr:uid="{00000000-0005-0000-0000-00007F790000}"/>
    <cellStyle name="입력 20 10 2" xfId="15472" xr:uid="{00000000-0005-0000-0000-000080790000}"/>
    <cellStyle name="입력 20 10 2 2" xfId="40666" xr:uid="{00000000-0005-0000-0000-000081790000}"/>
    <cellStyle name="입력 20 10 3" xfId="40665" xr:uid="{00000000-0005-0000-0000-000082790000}"/>
    <cellStyle name="입력 20 11" xfId="15473" xr:uid="{00000000-0005-0000-0000-000083790000}"/>
    <cellStyle name="입력 20 11 2" xfId="15474" xr:uid="{00000000-0005-0000-0000-000084790000}"/>
    <cellStyle name="입력 20 11 2 2" xfId="40668" xr:uid="{00000000-0005-0000-0000-000085790000}"/>
    <cellStyle name="입력 20 11 3" xfId="40667" xr:uid="{00000000-0005-0000-0000-000086790000}"/>
    <cellStyle name="입력 20 12" xfId="15475" xr:uid="{00000000-0005-0000-0000-000087790000}"/>
    <cellStyle name="입력 20 12 2" xfId="15476" xr:uid="{00000000-0005-0000-0000-000088790000}"/>
    <cellStyle name="입력 20 12 2 2" xfId="40670" xr:uid="{00000000-0005-0000-0000-000089790000}"/>
    <cellStyle name="입력 20 12 3" xfId="40669" xr:uid="{00000000-0005-0000-0000-00008A790000}"/>
    <cellStyle name="입력 20 13" xfId="15477" xr:uid="{00000000-0005-0000-0000-00008B790000}"/>
    <cellStyle name="입력 20 13 2" xfId="40671" xr:uid="{00000000-0005-0000-0000-00008C790000}"/>
    <cellStyle name="입력 20 14" xfId="40664" xr:uid="{00000000-0005-0000-0000-00008D790000}"/>
    <cellStyle name="입력 20 2" xfId="15478" xr:uid="{00000000-0005-0000-0000-00008E790000}"/>
    <cellStyle name="입력 20 2 2" xfId="15479" xr:uid="{00000000-0005-0000-0000-00008F790000}"/>
    <cellStyle name="입력 20 2 2 2" xfId="15480" xr:uid="{00000000-0005-0000-0000-000090790000}"/>
    <cellStyle name="입력 20 2 2 2 2" xfId="15481" xr:uid="{00000000-0005-0000-0000-000091790000}"/>
    <cellStyle name="입력 20 2 2 2 2 2" xfId="40675" xr:uid="{00000000-0005-0000-0000-000092790000}"/>
    <cellStyle name="입력 20 2 2 2 3" xfId="15482" xr:uid="{00000000-0005-0000-0000-000093790000}"/>
    <cellStyle name="입력 20 2 2 2 3 2" xfId="40676" xr:uid="{00000000-0005-0000-0000-000094790000}"/>
    <cellStyle name="입력 20 2 2 2 4" xfId="15483" xr:uid="{00000000-0005-0000-0000-000095790000}"/>
    <cellStyle name="입력 20 2 2 2 4 2" xfId="40677" xr:uid="{00000000-0005-0000-0000-000096790000}"/>
    <cellStyle name="입력 20 2 2 2 5" xfId="15484" xr:uid="{00000000-0005-0000-0000-000097790000}"/>
    <cellStyle name="입력 20 2 2 2 5 2" xfId="40678" xr:uid="{00000000-0005-0000-0000-000098790000}"/>
    <cellStyle name="입력 20 2 2 2 6" xfId="40674" xr:uid="{00000000-0005-0000-0000-000099790000}"/>
    <cellStyle name="입력 20 2 2 3" xfId="15485" xr:uid="{00000000-0005-0000-0000-00009A790000}"/>
    <cellStyle name="입력 20 2 2 3 2" xfId="40679" xr:uid="{00000000-0005-0000-0000-00009B790000}"/>
    <cellStyle name="입력 20 2 2 4" xfId="15486" xr:uid="{00000000-0005-0000-0000-00009C790000}"/>
    <cellStyle name="입력 20 2 2 4 2" xfId="40680" xr:uid="{00000000-0005-0000-0000-00009D790000}"/>
    <cellStyle name="입력 20 2 2 5" xfId="15487" xr:uid="{00000000-0005-0000-0000-00009E790000}"/>
    <cellStyle name="입력 20 2 2 5 2" xfId="40681" xr:uid="{00000000-0005-0000-0000-00009F790000}"/>
    <cellStyle name="입력 20 2 2 6" xfId="15488" xr:uid="{00000000-0005-0000-0000-0000A0790000}"/>
    <cellStyle name="입력 20 2 2 6 2" xfId="40682" xr:uid="{00000000-0005-0000-0000-0000A1790000}"/>
    <cellStyle name="입력 20 2 2 7" xfId="40673" xr:uid="{00000000-0005-0000-0000-0000A2790000}"/>
    <cellStyle name="입력 20 2 3" xfId="15489" xr:uid="{00000000-0005-0000-0000-0000A3790000}"/>
    <cellStyle name="입력 20 2 3 2" xfId="15490" xr:uid="{00000000-0005-0000-0000-0000A4790000}"/>
    <cellStyle name="입력 20 2 3 2 2" xfId="40684" xr:uid="{00000000-0005-0000-0000-0000A5790000}"/>
    <cellStyle name="입력 20 2 3 3" xfId="15491" xr:uid="{00000000-0005-0000-0000-0000A6790000}"/>
    <cellStyle name="입력 20 2 3 3 2" xfId="40685" xr:uid="{00000000-0005-0000-0000-0000A7790000}"/>
    <cellStyle name="입력 20 2 3 4" xfId="15492" xr:uid="{00000000-0005-0000-0000-0000A8790000}"/>
    <cellStyle name="입력 20 2 3 4 2" xfId="40686" xr:uid="{00000000-0005-0000-0000-0000A9790000}"/>
    <cellStyle name="입력 20 2 3 5" xfId="15493" xr:uid="{00000000-0005-0000-0000-0000AA790000}"/>
    <cellStyle name="입력 20 2 3 5 2" xfId="40687" xr:uid="{00000000-0005-0000-0000-0000AB790000}"/>
    <cellStyle name="입력 20 2 3 6" xfId="40683" xr:uid="{00000000-0005-0000-0000-0000AC790000}"/>
    <cellStyle name="입력 20 2 4" xfId="15494" xr:uid="{00000000-0005-0000-0000-0000AD790000}"/>
    <cellStyle name="입력 20 2 4 2" xfId="15495" xr:uid="{00000000-0005-0000-0000-0000AE790000}"/>
    <cellStyle name="입력 20 2 4 2 2" xfId="40689" xr:uid="{00000000-0005-0000-0000-0000AF790000}"/>
    <cellStyle name="입력 20 2 4 3" xfId="40688" xr:uid="{00000000-0005-0000-0000-0000B0790000}"/>
    <cellStyle name="입력 20 2 5" xfId="15496" xr:uid="{00000000-0005-0000-0000-0000B1790000}"/>
    <cellStyle name="입력 20 2 5 2" xfId="15497" xr:uid="{00000000-0005-0000-0000-0000B2790000}"/>
    <cellStyle name="입력 20 2 5 2 2" xfId="40691" xr:uid="{00000000-0005-0000-0000-0000B3790000}"/>
    <cellStyle name="입력 20 2 5 3" xfId="40690" xr:uid="{00000000-0005-0000-0000-0000B4790000}"/>
    <cellStyle name="입력 20 2 6" xfId="15498" xr:uid="{00000000-0005-0000-0000-0000B5790000}"/>
    <cellStyle name="입력 20 2 6 2" xfId="15499" xr:uid="{00000000-0005-0000-0000-0000B6790000}"/>
    <cellStyle name="입력 20 2 6 2 2" xfId="40693" xr:uid="{00000000-0005-0000-0000-0000B7790000}"/>
    <cellStyle name="입력 20 2 6 3" xfId="40692" xr:uid="{00000000-0005-0000-0000-0000B8790000}"/>
    <cellStyle name="입력 20 2 7" xfId="15500" xr:uid="{00000000-0005-0000-0000-0000B9790000}"/>
    <cellStyle name="입력 20 2 7 2" xfId="40694" xr:uid="{00000000-0005-0000-0000-0000BA790000}"/>
    <cellStyle name="입력 20 2 8" xfId="40672" xr:uid="{00000000-0005-0000-0000-0000BB790000}"/>
    <cellStyle name="입력 20 3" xfId="15501" xr:uid="{00000000-0005-0000-0000-0000BC790000}"/>
    <cellStyle name="입력 20 3 2" xfId="15502" xr:uid="{00000000-0005-0000-0000-0000BD790000}"/>
    <cellStyle name="입력 20 3 2 2" xfId="15503" xr:uid="{00000000-0005-0000-0000-0000BE790000}"/>
    <cellStyle name="입력 20 3 2 2 2" xfId="15504" xr:uid="{00000000-0005-0000-0000-0000BF790000}"/>
    <cellStyle name="입력 20 3 2 2 2 2" xfId="40698" xr:uid="{00000000-0005-0000-0000-0000C0790000}"/>
    <cellStyle name="입력 20 3 2 2 3" xfId="15505" xr:uid="{00000000-0005-0000-0000-0000C1790000}"/>
    <cellStyle name="입력 20 3 2 2 3 2" xfId="40699" xr:uid="{00000000-0005-0000-0000-0000C2790000}"/>
    <cellStyle name="입력 20 3 2 2 4" xfId="15506" xr:uid="{00000000-0005-0000-0000-0000C3790000}"/>
    <cellStyle name="입력 20 3 2 2 4 2" xfId="40700" xr:uid="{00000000-0005-0000-0000-0000C4790000}"/>
    <cellStyle name="입력 20 3 2 2 5" xfId="15507" xr:uid="{00000000-0005-0000-0000-0000C5790000}"/>
    <cellStyle name="입력 20 3 2 2 5 2" xfId="40701" xr:uid="{00000000-0005-0000-0000-0000C6790000}"/>
    <cellStyle name="입력 20 3 2 2 6" xfId="40697" xr:uid="{00000000-0005-0000-0000-0000C7790000}"/>
    <cellStyle name="입력 20 3 2 3" xfId="15508" xr:uid="{00000000-0005-0000-0000-0000C8790000}"/>
    <cellStyle name="입력 20 3 2 3 2" xfId="40702" xr:uid="{00000000-0005-0000-0000-0000C9790000}"/>
    <cellStyle name="입력 20 3 2 4" xfId="15509" xr:uid="{00000000-0005-0000-0000-0000CA790000}"/>
    <cellStyle name="입력 20 3 2 4 2" xfId="40703" xr:uid="{00000000-0005-0000-0000-0000CB790000}"/>
    <cellStyle name="입력 20 3 2 5" xfId="15510" xr:uid="{00000000-0005-0000-0000-0000CC790000}"/>
    <cellStyle name="입력 20 3 2 5 2" xfId="40704" xr:uid="{00000000-0005-0000-0000-0000CD790000}"/>
    <cellStyle name="입력 20 3 2 6" xfId="15511" xr:uid="{00000000-0005-0000-0000-0000CE790000}"/>
    <cellStyle name="입력 20 3 2 6 2" xfId="40705" xr:uid="{00000000-0005-0000-0000-0000CF790000}"/>
    <cellStyle name="입력 20 3 2 7" xfId="40696" xr:uid="{00000000-0005-0000-0000-0000D0790000}"/>
    <cellStyle name="입력 20 3 3" xfId="15512" xr:uid="{00000000-0005-0000-0000-0000D1790000}"/>
    <cellStyle name="입력 20 3 3 2" xfId="15513" xr:uid="{00000000-0005-0000-0000-0000D2790000}"/>
    <cellStyle name="입력 20 3 3 2 2" xfId="40707" xr:uid="{00000000-0005-0000-0000-0000D3790000}"/>
    <cellStyle name="입력 20 3 3 3" xfId="15514" xr:uid="{00000000-0005-0000-0000-0000D4790000}"/>
    <cellStyle name="입력 20 3 3 3 2" xfId="40708" xr:uid="{00000000-0005-0000-0000-0000D5790000}"/>
    <cellStyle name="입력 20 3 3 4" xfId="15515" xr:uid="{00000000-0005-0000-0000-0000D6790000}"/>
    <cellStyle name="입력 20 3 3 4 2" xfId="40709" xr:uid="{00000000-0005-0000-0000-0000D7790000}"/>
    <cellStyle name="입력 20 3 3 5" xfId="15516" xr:uid="{00000000-0005-0000-0000-0000D8790000}"/>
    <cellStyle name="입력 20 3 3 5 2" xfId="40710" xr:uid="{00000000-0005-0000-0000-0000D9790000}"/>
    <cellStyle name="입력 20 3 3 6" xfId="40706" xr:uid="{00000000-0005-0000-0000-0000DA790000}"/>
    <cellStyle name="입력 20 3 4" xfId="15517" xr:uid="{00000000-0005-0000-0000-0000DB790000}"/>
    <cellStyle name="입력 20 3 4 2" xfId="15518" xr:uid="{00000000-0005-0000-0000-0000DC790000}"/>
    <cellStyle name="입력 20 3 4 2 2" xfId="40712" xr:uid="{00000000-0005-0000-0000-0000DD790000}"/>
    <cellStyle name="입력 20 3 4 3" xfId="40711" xr:uid="{00000000-0005-0000-0000-0000DE790000}"/>
    <cellStyle name="입력 20 3 5" xfId="15519" xr:uid="{00000000-0005-0000-0000-0000DF790000}"/>
    <cellStyle name="입력 20 3 5 2" xfId="15520" xr:uid="{00000000-0005-0000-0000-0000E0790000}"/>
    <cellStyle name="입력 20 3 5 2 2" xfId="40714" xr:uid="{00000000-0005-0000-0000-0000E1790000}"/>
    <cellStyle name="입력 20 3 5 3" xfId="40713" xr:uid="{00000000-0005-0000-0000-0000E2790000}"/>
    <cellStyle name="입력 20 3 6" xfId="15521" xr:uid="{00000000-0005-0000-0000-0000E3790000}"/>
    <cellStyle name="입력 20 3 6 2" xfId="15522" xr:uid="{00000000-0005-0000-0000-0000E4790000}"/>
    <cellStyle name="입력 20 3 6 2 2" xfId="40716" xr:uid="{00000000-0005-0000-0000-0000E5790000}"/>
    <cellStyle name="입력 20 3 6 3" xfId="40715" xr:uid="{00000000-0005-0000-0000-0000E6790000}"/>
    <cellStyle name="입력 20 3 7" xfId="15523" xr:uid="{00000000-0005-0000-0000-0000E7790000}"/>
    <cellStyle name="입력 20 3 7 2" xfId="40717" xr:uid="{00000000-0005-0000-0000-0000E8790000}"/>
    <cellStyle name="입력 20 3 8" xfId="40695" xr:uid="{00000000-0005-0000-0000-0000E9790000}"/>
    <cellStyle name="입력 20 4" xfId="15524" xr:uid="{00000000-0005-0000-0000-0000EA790000}"/>
    <cellStyle name="입력 20 4 2" xfId="15525" xr:uid="{00000000-0005-0000-0000-0000EB790000}"/>
    <cellStyle name="입력 20 4 2 2" xfId="15526" xr:uid="{00000000-0005-0000-0000-0000EC790000}"/>
    <cellStyle name="입력 20 4 2 2 2" xfId="40720" xr:uid="{00000000-0005-0000-0000-0000ED790000}"/>
    <cellStyle name="입력 20 4 2 3" xfId="15527" xr:uid="{00000000-0005-0000-0000-0000EE790000}"/>
    <cellStyle name="입력 20 4 2 3 2" xfId="40721" xr:uid="{00000000-0005-0000-0000-0000EF790000}"/>
    <cellStyle name="입력 20 4 2 4" xfId="15528" xr:uid="{00000000-0005-0000-0000-0000F0790000}"/>
    <cellStyle name="입력 20 4 2 4 2" xfId="40722" xr:uid="{00000000-0005-0000-0000-0000F1790000}"/>
    <cellStyle name="입력 20 4 2 5" xfId="15529" xr:uid="{00000000-0005-0000-0000-0000F2790000}"/>
    <cellStyle name="입력 20 4 2 5 2" xfId="40723" xr:uid="{00000000-0005-0000-0000-0000F3790000}"/>
    <cellStyle name="입력 20 4 2 6" xfId="40719" xr:uid="{00000000-0005-0000-0000-0000F4790000}"/>
    <cellStyle name="입력 20 4 3" xfId="15530" xr:uid="{00000000-0005-0000-0000-0000F5790000}"/>
    <cellStyle name="입력 20 4 3 2" xfId="40724" xr:uid="{00000000-0005-0000-0000-0000F6790000}"/>
    <cellStyle name="입력 20 4 4" xfId="15531" xr:uid="{00000000-0005-0000-0000-0000F7790000}"/>
    <cellStyle name="입력 20 4 4 2" xfId="40725" xr:uid="{00000000-0005-0000-0000-0000F8790000}"/>
    <cellStyle name="입력 20 4 5" xfId="15532" xr:uid="{00000000-0005-0000-0000-0000F9790000}"/>
    <cellStyle name="입력 20 4 5 2" xfId="40726" xr:uid="{00000000-0005-0000-0000-0000FA790000}"/>
    <cellStyle name="입력 20 4 6" xfId="15533" xr:uid="{00000000-0005-0000-0000-0000FB790000}"/>
    <cellStyle name="입력 20 4 6 2" xfId="40727" xr:uid="{00000000-0005-0000-0000-0000FC790000}"/>
    <cellStyle name="입력 20 4 7" xfId="40718" xr:uid="{00000000-0005-0000-0000-0000FD790000}"/>
    <cellStyle name="입력 20 5" xfId="15534" xr:uid="{00000000-0005-0000-0000-0000FE790000}"/>
    <cellStyle name="입력 20 5 2" xfId="15535" xr:uid="{00000000-0005-0000-0000-0000FF790000}"/>
    <cellStyle name="입력 20 5 2 2" xfId="15536" xr:uid="{00000000-0005-0000-0000-0000007A0000}"/>
    <cellStyle name="입력 20 5 2 2 2" xfId="40730" xr:uid="{00000000-0005-0000-0000-0000017A0000}"/>
    <cellStyle name="입력 20 5 2 3" xfId="15537" xr:uid="{00000000-0005-0000-0000-0000027A0000}"/>
    <cellStyle name="입력 20 5 2 3 2" xfId="40731" xr:uid="{00000000-0005-0000-0000-0000037A0000}"/>
    <cellStyle name="입력 20 5 2 4" xfId="15538" xr:uid="{00000000-0005-0000-0000-0000047A0000}"/>
    <cellStyle name="입력 20 5 2 4 2" xfId="40732" xr:uid="{00000000-0005-0000-0000-0000057A0000}"/>
    <cellStyle name="입력 20 5 2 5" xfId="15539" xr:uid="{00000000-0005-0000-0000-0000067A0000}"/>
    <cellStyle name="입력 20 5 2 5 2" xfId="40733" xr:uid="{00000000-0005-0000-0000-0000077A0000}"/>
    <cellStyle name="입력 20 5 2 6" xfId="40729" xr:uid="{00000000-0005-0000-0000-0000087A0000}"/>
    <cellStyle name="입력 20 5 3" xfId="15540" xr:uid="{00000000-0005-0000-0000-0000097A0000}"/>
    <cellStyle name="입력 20 5 3 2" xfId="40734" xr:uid="{00000000-0005-0000-0000-00000A7A0000}"/>
    <cellStyle name="입력 20 5 4" xfId="15541" xr:uid="{00000000-0005-0000-0000-00000B7A0000}"/>
    <cellStyle name="입력 20 5 4 2" xfId="40735" xr:uid="{00000000-0005-0000-0000-00000C7A0000}"/>
    <cellStyle name="입력 20 5 5" xfId="15542" xr:uid="{00000000-0005-0000-0000-00000D7A0000}"/>
    <cellStyle name="입력 20 5 5 2" xfId="40736" xr:uid="{00000000-0005-0000-0000-00000E7A0000}"/>
    <cellStyle name="입력 20 5 6" xfId="15543" xr:uid="{00000000-0005-0000-0000-00000F7A0000}"/>
    <cellStyle name="입력 20 5 6 2" xfId="40737" xr:uid="{00000000-0005-0000-0000-0000107A0000}"/>
    <cellStyle name="입력 20 5 7" xfId="40728" xr:uid="{00000000-0005-0000-0000-0000117A0000}"/>
    <cellStyle name="입력 20 6" xfId="15544" xr:uid="{00000000-0005-0000-0000-0000127A0000}"/>
    <cellStyle name="입력 20 6 2" xfId="15545" xr:uid="{00000000-0005-0000-0000-0000137A0000}"/>
    <cellStyle name="입력 20 6 2 2" xfId="15546" xr:uid="{00000000-0005-0000-0000-0000147A0000}"/>
    <cellStyle name="입력 20 6 2 2 2" xfId="40740" xr:uid="{00000000-0005-0000-0000-0000157A0000}"/>
    <cellStyle name="입력 20 6 2 3" xfId="15547" xr:uid="{00000000-0005-0000-0000-0000167A0000}"/>
    <cellStyle name="입력 20 6 2 3 2" xfId="40741" xr:uid="{00000000-0005-0000-0000-0000177A0000}"/>
    <cellStyle name="입력 20 6 2 4" xfId="15548" xr:uid="{00000000-0005-0000-0000-0000187A0000}"/>
    <cellStyle name="입력 20 6 2 4 2" xfId="40742" xr:uid="{00000000-0005-0000-0000-0000197A0000}"/>
    <cellStyle name="입력 20 6 2 5" xfId="15549" xr:uid="{00000000-0005-0000-0000-00001A7A0000}"/>
    <cellStyle name="입력 20 6 2 5 2" xfId="40743" xr:uid="{00000000-0005-0000-0000-00001B7A0000}"/>
    <cellStyle name="입력 20 6 2 6" xfId="40739" xr:uid="{00000000-0005-0000-0000-00001C7A0000}"/>
    <cellStyle name="입력 20 6 3" xfId="15550" xr:uid="{00000000-0005-0000-0000-00001D7A0000}"/>
    <cellStyle name="입력 20 6 3 2" xfId="40744" xr:uid="{00000000-0005-0000-0000-00001E7A0000}"/>
    <cellStyle name="입력 20 6 4" xfId="15551" xr:uid="{00000000-0005-0000-0000-00001F7A0000}"/>
    <cellStyle name="입력 20 6 4 2" xfId="40745" xr:uid="{00000000-0005-0000-0000-0000207A0000}"/>
    <cellStyle name="입력 20 6 5" xfId="15552" xr:uid="{00000000-0005-0000-0000-0000217A0000}"/>
    <cellStyle name="입력 20 6 5 2" xfId="40746" xr:uid="{00000000-0005-0000-0000-0000227A0000}"/>
    <cellStyle name="입력 20 6 6" xfId="15553" xr:uid="{00000000-0005-0000-0000-0000237A0000}"/>
    <cellStyle name="입력 20 6 6 2" xfId="40747" xr:uid="{00000000-0005-0000-0000-0000247A0000}"/>
    <cellStyle name="입력 20 6 7" xfId="40738" xr:uid="{00000000-0005-0000-0000-0000257A0000}"/>
    <cellStyle name="입력 20 7" xfId="15554" xr:uid="{00000000-0005-0000-0000-0000267A0000}"/>
    <cellStyle name="입력 20 7 2" xfId="15555" xr:uid="{00000000-0005-0000-0000-0000277A0000}"/>
    <cellStyle name="입력 20 7 2 2" xfId="15556" xr:uid="{00000000-0005-0000-0000-0000287A0000}"/>
    <cellStyle name="입력 20 7 2 2 2" xfId="40750" xr:uid="{00000000-0005-0000-0000-0000297A0000}"/>
    <cellStyle name="입력 20 7 2 3" xfId="15557" xr:uid="{00000000-0005-0000-0000-00002A7A0000}"/>
    <cellStyle name="입력 20 7 2 3 2" xfId="40751" xr:uid="{00000000-0005-0000-0000-00002B7A0000}"/>
    <cellStyle name="입력 20 7 2 4" xfId="15558" xr:uid="{00000000-0005-0000-0000-00002C7A0000}"/>
    <cellStyle name="입력 20 7 2 4 2" xfId="40752" xr:uid="{00000000-0005-0000-0000-00002D7A0000}"/>
    <cellStyle name="입력 20 7 2 5" xfId="15559" xr:uid="{00000000-0005-0000-0000-00002E7A0000}"/>
    <cellStyle name="입력 20 7 2 5 2" xfId="40753" xr:uid="{00000000-0005-0000-0000-00002F7A0000}"/>
    <cellStyle name="입력 20 7 2 6" xfId="40749" xr:uid="{00000000-0005-0000-0000-0000307A0000}"/>
    <cellStyle name="입력 20 7 3" xfId="15560" xr:uid="{00000000-0005-0000-0000-0000317A0000}"/>
    <cellStyle name="입력 20 7 3 2" xfId="40754" xr:uid="{00000000-0005-0000-0000-0000327A0000}"/>
    <cellStyle name="입력 20 7 4" xfId="15561" xr:uid="{00000000-0005-0000-0000-0000337A0000}"/>
    <cellStyle name="입력 20 7 4 2" xfId="40755" xr:uid="{00000000-0005-0000-0000-0000347A0000}"/>
    <cellStyle name="입력 20 7 5" xfId="15562" xr:uid="{00000000-0005-0000-0000-0000357A0000}"/>
    <cellStyle name="입력 20 7 5 2" xfId="40756" xr:uid="{00000000-0005-0000-0000-0000367A0000}"/>
    <cellStyle name="입력 20 7 6" xfId="15563" xr:uid="{00000000-0005-0000-0000-0000377A0000}"/>
    <cellStyle name="입력 20 7 6 2" xfId="40757" xr:uid="{00000000-0005-0000-0000-0000387A0000}"/>
    <cellStyle name="입력 20 7 7" xfId="40748" xr:uid="{00000000-0005-0000-0000-0000397A0000}"/>
    <cellStyle name="입력 20 8" xfId="15564" xr:uid="{00000000-0005-0000-0000-00003A7A0000}"/>
    <cellStyle name="입력 20 8 2" xfId="15565" xr:uid="{00000000-0005-0000-0000-00003B7A0000}"/>
    <cellStyle name="입력 20 8 2 2" xfId="15566" xr:uid="{00000000-0005-0000-0000-00003C7A0000}"/>
    <cellStyle name="입력 20 8 2 2 2" xfId="40760" xr:uid="{00000000-0005-0000-0000-00003D7A0000}"/>
    <cellStyle name="입력 20 8 2 3" xfId="15567" xr:uid="{00000000-0005-0000-0000-00003E7A0000}"/>
    <cellStyle name="입력 20 8 2 3 2" xfId="40761" xr:uid="{00000000-0005-0000-0000-00003F7A0000}"/>
    <cellStyle name="입력 20 8 2 4" xfId="15568" xr:uid="{00000000-0005-0000-0000-0000407A0000}"/>
    <cellStyle name="입력 20 8 2 4 2" xfId="40762" xr:uid="{00000000-0005-0000-0000-0000417A0000}"/>
    <cellStyle name="입력 20 8 2 5" xfId="15569" xr:uid="{00000000-0005-0000-0000-0000427A0000}"/>
    <cellStyle name="입력 20 8 2 5 2" xfId="40763" xr:uid="{00000000-0005-0000-0000-0000437A0000}"/>
    <cellStyle name="입력 20 8 2 6" xfId="40759" xr:uid="{00000000-0005-0000-0000-0000447A0000}"/>
    <cellStyle name="입력 20 8 3" xfId="15570" xr:uid="{00000000-0005-0000-0000-0000457A0000}"/>
    <cellStyle name="입력 20 8 3 2" xfId="40764" xr:uid="{00000000-0005-0000-0000-0000467A0000}"/>
    <cellStyle name="입력 20 8 4" xfId="15571" xr:uid="{00000000-0005-0000-0000-0000477A0000}"/>
    <cellStyle name="입력 20 8 4 2" xfId="40765" xr:uid="{00000000-0005-0000-0000-0000487A0000}"/>
    <cellStyle name="입력 20 8 5" xfId="15572" xr:uid="{00000000-0005-0000-0000-0000497A0000}"/>
    <cellStyle name="입력 20 8 5 2" xfId="40766" xr:uid="{00000000-0005-0000-0000-00004A7A0000}"/>
    <cellStyle name="입력 20 8 6" xfId="15573" xr:uid="{00000000-0005-0000-0000-00004B7A0000}"/>
    <cellStyle name="입력 20 8 6 2" xfId="40767" xr:uid="{00000000-0005-0000-0000-00004C7A0000}"/>
    <cellStyle name="입력 20 8 7" xfId="40758" xr:uid="{00000000-0005-0000-0000-00004D7A0000}"/>
    <cellStyle name="입력 20 9" xfId="15574" xr:uid="{00000000-0005-0000-0000-00004E7A0000}"/>
    <cellStyle name="입력 20 9 2" xfId="15575" xr:uid="{00000000-0005-0000-0000-00004F7A0000}"/>
    <cellStyle name="입력 20 9 2 2" xfId="40769" xr:uid="{00000000-0005-0000-0000-0000507A0000}"/>
    <cellStyle name="입력 20 9 3" xfId="15576" xr:uid="{00000000-0005-0000-0000-0000517A0000}"/>
    <cellStyle name="입력 20 9 3 2" xfId="40770" xr:uid="{00000000-0005-0000-0000-0000527A0000}"/>
    <cellStyle name="입력 20 9 4" xfId="15577" xr:uid="{00000000-0005-0000-0000-0000537A0000}"/>
    <cellStyle name="입력 20 9 4 2" xfId="40771" xr:uid="{00000000-0005-0000-0000-0000547A0000}"/>
    <cellStyle name="입력 20 9 5" xfId="15578" xr:uid="{00000000-0005-0000-0000-0000557A0000}"/>
    <cellStyle name="입력 20 9 5 2" xfId="40772" xr:uid="{00000000-0005-0000-0000-0000567A0000}"/>
    <cellStyle name="입력 20 9 6" xfId="40768" xr:uid="{00000000-0005-0000-0000-0000577A0000}"/>
    <cellStyle name="입력 21" xfId="15579" xr:uid="{00000000-0005-0000-0000-0000587A0000}"/>
    <cellStyle name="입력 21 10" xfId="15580" xr:uid="{00000000-0005-0000-0000-0000597A0000}"/>
    <cellStyle name="입력 21 10 2" xfId="15581" xr:uid="{00000000-0005-0000-0000-00005A7A0000}"/>
    <cellStyle name="입력 21 10 2 2" xfId="40775" xr:uid="{00000000-0005-0000-0000-00005B7A0000}"/>
    <cellStyle name="입력 21 10 3" xfId="40774" xr:uid="{00000000-0005-0000-0000-00005C7A0000}"/>
    <cellStyle name="입력 21 11" xfId="15582" xr:uid="{00000000-0005-0000-0000-00005D7A0000}"/>
    <cellStyle name="입력 21 11 2" xfId="15583" xr:uid="{00000000-0005-0000-0000-00005E7A0000}"/>
    <cellStyle name="입력 21 11 2 2" xfId="40777" xr:uid="{00000000-0005-0000-0000-00005F7A0000}"/>
    <cellStyle name="입력 21 11 3" xfId="40776" xr:uid="{00000000-0005-0000-0000-0000607A0000}"/>
    <cellStyle name="입력 21 12" xfId="15584" xr:uid="{00000000-0005-0000-0000-0000617A0000}"/>
    <cellStyle name="입력 21 12 2" xfId="15585" xr:uid="{00000000-0005-0000-0000-0000627A0000}"/>
    <cellStyle name="입력 21 12 2 2" xfId="40779" xr:uid="{00000000-0005-0000-0000-0000637A0000}"/>
    <cellStyle name="입력 21 12 3" xfId="40778" xr:uid="{00000000-0005-0000-0000-0000647A0000}"/>
    <cellStyle name="입력 21 13" xfId="15586" xr:uid="{00000000-0005-0000-0000-0000657A0000}"/>
    <cellStyle name="입력 21 13 2" xfId="40780" xr:uid="{00000000-0005-0000-0000-0000667A0000}"/>
    <cellStyle name="입력 21 14" xfId="40773" xr:uid="{00000000-0005-0000-0000-0000677A0000}"/>
    <cellStyle name="입력 21 2" xfId="15587" xr:uid="{00000000-0005-0000-0000-0000687A0000}"/>
    <cellStyle name="입력 21 2 2" xfId="15588" xr:uid="{00000000-0005-0000-0000-0000697A0000}"/>
    <cellStyle name="입력 21 2 2 2" xfId="15589" xr:uid="{00000000-0005-0000-0000-00006A7A0000}"/>
    <cellStyle name="입력 21 2 2 2 2" xfId="15590" xr:uid="{00000000-0005-0000-0000-00006B7A0000}"/>
    <cellStyle name="입력 21 2 2 2 2 2" xfId="40784" xr:uid="{00000000-0005-0000-0000-00006C7A0000}"/>
    <cellStyle name="입력 21 2 2 2 3" xfId="15591" xr:uid="{00000000-0005-0000-0000-00006D7A0000}"/>
    <cellStyle name="입력 21 2 2 2 3 2" xfId="40785" xr:uid="{00000000-0005-0000-0000-00006E7A0000}"/>
    <cellStyle name="입력 21 2 2 2 4" xfId="15592" xr:uid="{00000000-0005-0000-0000-00006F7A0000}"/>
    <cellStyle name="입력 21 2 2 2 4 2" xfId="40786" xr:uid="{00000000-0005-0000-0000-0000707A0000}"/>
    <cellStyle name="입력 21 2 2 2 5" xfId="15593" xr:uid="{00000000-0005-0000-0000-0000717A0000}"/>
    <cellStyle name="입력 21 2 2 2 5 2" xfId="40787" xr:uid="{00000000-0005-0000-0000-0000727A0000}"/>
    <cellStyle name="입력 21 2 2 2 6" xfId="40783" xr:uid="{00000000-0005-0000-0000-0000737A0000}"/>
    <cellStyle name="입력 21 2 2 3" xfId="15594" xr:uid="{00000000-0005-0000-0000-0000747A0000}"/>
    <cellStyle name="입력 21 2 2 3 2" xfId="40788" xr:uid="{00000000-0005-0000-0000-0000757A0000}"/>
    <cellStyle name="입력 21 2 2 4" xfId="15595" xr:uid="{00000000-0005-0000-0000-0000767A0000}"/>
    <cellStyle name="입력 21 2 2 4 2" xfId="40789" xr:uid="{00000000-0005-0000-0000-0000777A0000}"/>
    <cellStyle name="입력 21 2 2 5" xfId="15596" xr:uid="{00000000-0005-0000-0000-0000787A0000}"/>
    <cellStyle name="입력 21 2 2 5 2" xfId="40790" xr:uid="{00000000-0005-0000-0000-0000797A0000}"/>
    <cellStyle name="입력 21 2 2 6" xfId="15597" xr:uid="{00000000-0005-0000-0000-00007A7A0000}"/>
    <cellStyle name="입력 21 2 2 6 2" xfId="40791" xr:uid="{00000000-0005-0000-0000-00007B7A0000}"/>
    <cellStyle name="입력 21 2 2 7" xfId="40782" xr:uid="{00000000-0005-0000-0000-00007C7A0000}"/>
    <cellStyle name="입력 21 2 3" xfId="15598" xr:uid="{00000000-0005-0000-0000-00007D7A0000}"/>
    <cellStyle name="입력 21 2 3 2" xfId="15599" xr:uid="{00000000-0005-0000-0000-00007E7A0000}"/>
    <cellStyle name="입력 21 2 3 2 2" xfId="40793" xr:uid="{00000000-0005-0000-0000-00007F7A0000}"/>
    <cellStyle name="입력 21 2 3 3" xfId="15600" xr:uid="{00000000-0005-0000-0000-0000807A0000}"/>
    <cellStyle name="입력 21 2 3 3 2" xfId="40794" xr:uid="{00000000-0005-0000-0000-0000817A0000}"/>
    <cellStyle name="입력 21 2 3 4" xfId="15601" xr:uid="{00000000-0005-0000-0000-0000827A0000}"/>
    <cellStyle name="입력 21 2 3 4 2" xfId="40795" xr:uid="{00000000-0005-0000-0000-0000837A0000}"/>
    <cellStyle name="입력 21 2 3 5" xfId="15602" xr:uid="{00000000-0005-0000-0000-0000847A0000}"/>
    <cellStyle name="입력 21 2 3 5 2" xfId="40796" xr:uid="{00000000-0005-0000-0000-0000857A0000}"/>
    <cellStyle name="입력 21 2 3 6" xfId="40792" xr:uid="{00000000-0005-0000-0000-0000867A0000}"/>
    <cellStyle name="입력 21 2 4" xfId="15603" xr:uid="{00000000-0005-0000-0000-0000877A0000}"/>
    <cellStyle name="입력 21 2 4 2" xfId="15604" xr:uid="{00000000-0005-0000-0000-0000887A0000}"/>
    <cellStyle name="입력 21 2 4 2 2" xfId="40798" xr:uid="{00000000-0005-0000-0000-0000897A0000}"/>
    <cellStyle name="입력 21 2 4 3" xfId="40797" xr:uid="{00000000-0005-0000-0000-00008A7A0000}"/>
    <cellStyle name="입력 21 2 5" xfId="15605" xr:uid="{00000000-0005-0000-0000-00008B7A0000}"/>
    <cellStyle name="입력 21 2 5 2" xfId="15606" xr:uid="{00000000-0005-0000-0000-00008C7A0000}"/>
    <cellStyle name="입력 21 2 5 2 2" xfId="40800" xr:uid="{00000000-0005-0000-0000-00008D7A0000}"/>
    <cellStyle name="입력 21 2 5 3" xfId="40799" xr:uid="{00000000-0005-0000-0000-00008E7A0000}"/>
    <cellStyle name="입력 21 2 6" xfId="15607" xr:uid="{00000000-0005-0000-0000-00008F7A0000}"/>
    <cellStyle name="입력 21 2 6 2" xfId="15608" xr:uid="{00000000-0005-0000-0000-0000907A0000}"/>
    <cellStyle name="입력 21 2 6 2 2" xfId="40802" xr:uid="{00000000-0005-0000-0000-0000917A0000}"/>
    <cellStyle name="입력 21 2 6 3" xfId="40801" xr:uid="{00000000-0005-0000-0000-0000927A0000}"/>
    <cellStyle name="입력 21 2 7" xfId="15609" xr:uid="{00000000-0005-0000-0000-0000937A0000}"/>
    <cellStyle name="입력 21 2 7 2" xfId="40803" xr:uid="{00000000-0005-0000-0000-0000947A0000}"/>
    <cellStyle name="입력 21 2 8" xfId="40781" xr:uid="{00000000-0005-0000-0000-0000957A0000}"/>
    <cellStyle name="입력 21 3" xfId="15610" xr:uid="{00000000-0005-0000-0000-0000967A0000}"/>
    <cellStyle name="입력 21 3 2" xfId="15611" xr:uid="{00000000-0005-0000-0000-0000977A0000}"/>
    <cellStyle name="입력 21 3 2 2" xfId="15612" xr:uid="{00000000-0005-0000-0000-0000987A0000}"/>
    <cellStyle name="입력 21 3 2 2 2" xfId="15613" xr:uid="{00000000-0005-0000-0000-0000997A0000}"/>
    <cellStyle name="입력 21 3 2 2 2 2" xfId="40807" xr:uid="{00000000-0005-0000-0000-00009A7A0000}"/>
    <cellStyle name="입력 21 3 2 2 3" xfId="15614" xr:uid="{00000000-0005-0000-0000-00009B7A0000}"/>
    <cellStyle name="입력 21 3 2 2 3 2" xfId="40808" xr:uid="{00000000-0005-0000-0000-00009C7A0000}"/>
    <cellStyle name="입력 21 3 2 2 4" xfId="15615" xr:uid="{00000000-0005-0000-0000-00009D7A0000}"/>
    <cellStyle name="입력 21 3 2 2 4 2" xfId="40809" xr:uid="{00000000-0005-0000-0000-00009E7A0000}"/>
    <cellStyle name="입력 21 3 2 2 5" xfId="15616" xr:uid="{00000000-0005-0000-0000-00009F7A0000}"/>
    <cellStyle name="입력 21 3 2 2 5 2" xfId="40810" xr:uid="{00000000-0005-0000-0000-0000A07A0000}"/>
    <cellStyle name="입력 21 3 2 2 6" xfId="40806" xr:uid="{00000000-0005-0000-0000-0000A17A0000}"/>
    <cellStyle name="입력 21 3 2 3" xfId="15617" xr:uid="{00000000-0005-0000-0000-0000A27A0000}"/>
    <cellStyle name="입력 21 3 2 3 2" xfId="40811" xr:uid="{00000000-0005-0000-0000-0000A37A0000}"/>
    <cellStyle name="입력 21 3 2 4" xfId="15618" xr:uid="{00000000-0005-0000-0000-0000A47A0000}"/>
    <cellStyle name="입력 21 3 2 4 2" xfId="40812" xr:uid="{00000000-0005-0000-0000-0000A57A0000}"/>
    <cellStyle name="입력 21 3 2 5" xfId="15619" xr:uid="{00000000-0005-0000-0000-0000A67A0000}"/>
    <cellStyle name="입력 21 3 2 5 2" xfId="40813" xr:uid="{00000000-0005-0000-0000-0000A77A0000}"/>
    <cellStyle name="입력 21 3 2 6" xfId="15620" xr:uid="{00000000-0005-0000-0000-0000A87A0000}"/>
    <cellStyle name="입력 21 3 2 6 2" xfId="40814" xr:uid="{00000000-0005-0000-0000-0000A97A0000}"/>
    <cellStyle name="입력 21 3 2 7" xfId="40805" xr:uid="{00000000-0005-0000-0000-0000AA7A0000}"/>
    <cellStyle name="입력 21 3 3" xfId="15621" xr:uid="{00000000-0005-0000-0000-0000AB7A0000}"/>
    <cellStyle name="입력 21 3 3 2" xfId="15622" xr:uid="{00000000-0005-0000-0000-0000AC7A0000}"/>
    <cellStyle name="입력 21 3 3 2 2" xfId="40816" xr:uid="{00000000-0005-0000-0000-0000AD7A0000}"/>
    <cellStyle name="입력 21 3 3 3" xfId="15623" xr:uid="{00000000-0005-0000-0000-0000AE7A0000}"/>
    <cellStyle name="입력 21 3 3 3 2" xfId="40817" xr:uid="{00000000-0005-0000-0000-0000AF7A0000}"/>
    <cellStyle name="입력 21 3 3 4" xfId="15624" xr:uid="{00000000-0005-0000-0000-0000B07A0000}"/>
    <cellStyle name="입력 21 3 3 4 2" xfId="40818" xr:uid="{00000000-0005-0000-0000-0000B17A0000}"/>
    <cellStyle name="입력 21 3 3 5" xfId="15625" xr:uid="{00000000-0005-0000-0000-0000B27A0000}"/>
    <cellStyle name="입력 21 3 3 5 2" xfId="40819" xr:uid="{00000000-0005-0000-0000-0000B37A0000}"/>
    <cellStyle name="입력 21 3 3 6" xfId="40815" xr:uid="{00000000-0005-0000-0000-0000B47A0000}"/>
    <cellStyle name="입력 21 3 4" xfId="15626" xr:uid="{00000000-0005-0000-0000-0000B57A0000}"/>
    <cellStyle name="입력 21 3 4 2" xfId="15627" xr:uid="{00000000-0005-0000-0000-0000B67A0000}"/>
    <cellStyle name="입력 21 3 4 2 2" xfId="40821" xr:uid="{00000000-0005-0000-0000-0000B77A0000}"/>
    <cellStyle name="입력 21 3 4 3" xfId="40820" xr:uid="{00000000-0005-0000-0000-0000B87A0000}"/>
    <cellStyle name="입력 21 3 5" xfId="15628" xr:uid="{00000000-0005-0000-0000-0000B97A0000}"/>
    <cellStyle name="입력 21 3 5 2" xfId="15629" xr:uid="{00000000-0005-0000-0000-0000BA7A0000}"/>
    <cellStyle name="입력 21 3 5 2 2" xfId="40823" xr:uid="{00000000-0005-0000-0000-0000BB7A0000}"/>
    <cellStyle name="입력 21 3 5 3" xfId="40822" xr:uid="{00000000-0005-0000-0000-0000BC7A0000}"/>
    <cellStyle name="입력 21 3 6" xfId="15630" xr:uid="{00000000-0005-0000-0000-0000BD7A0000}"/>
    <cellStyle name="입력 21 3 6 2" xfId="15631" xr:uid="{00000000-0005-0000-0000-0000BE7A0000}"/>
    <cellStyle name="입력 21 3 6 2 2" xfId="40825" xr:uid="{00000000-0005-0000-0000-0000BF7A0000}"/>
    <cellStyle name="입력 21 3 6 3" xfId="40824" xr:uid="{00000000-0005-0000-0000-0000C07A0000}"/>
    <cellStyle name="입력 21 3 7" xfId="15632" xr:uid="{00000000-0005-0000-0000-0000C17A0000}"/>
    <cellStyle name="입력 21 3 7 2" xfId="40826" xr:uid="{00000000-0005-0000-0000-0000C27A0000}"/>
    <cellStyle name="입력 21 3 8" xfId="40804" xr:uid="{00000000-0005-0000-0000-0000C37A0000}"/>
    <cellStyle name="입력 21 4" xfId="15633" xr:uid="{00000000-0005-0000-0000-0000C47A0000}"/>
    <cellStyle name="입력 21 4 2" xfId="15634" xr:uid="{00000000-0005-0000-0000-0000C57A0000}"/>
    <cellStyle name="입력 21 4 2 2" xfId="15635" xr:uid="{00000000-0005-0000-0000-0000C67A0000}"/>
    <cellStyle name="입력 21 4 2 2 2" xfId="40829" xr:uid="{00000000-0005-0000-0000-0000C77A0000}"/>
    <cellStyle name="입력 21 4 2 3" xfId="15636" xr:uid="{00000000-0005-0000-0000-0000C87A0000}"/>
    <cellStyle name="입력 21 4 2 3 2" xfId="40830" xr:uid="{00000000-0005-0000-0000-0000C97A0000}"/>
    <cellStyle name="입력 21 4 2 4" xfId="15637" xr:uid="{00000000-0005-0000-0000-0000CA7A0000}"/>
    <cellStyle name="입력 21 4 2 4 2" xfId="40831" xr:uid="{00000000-0005-0000-0000-0000CB7A0000}"/>
    <cellStyle name="입력 21 4 2 5" xfId="15638" xr:uid="{00000000-0005-0000-0000-0000CC7A0000}"/>
    <cellStyle name="입력 21 4 2 5 2" xfId="40832" xr:uid="{00000000-0005-0000-0000-0000CD7A0000}"/>
    <cellStyle name="입력 21 4 2 6" xfId="40828" xr:uid="{00000000-0005-0000-0000-0000CE7A0000}"/>
    <cellStyle name="입력 21 4 3" xfId="15639" xr:uid="{00000000-0005-0000-0000-0000CF7A0000}"/>
    <cellStyle name="입력 21 4 3 2" xfId="40833" xr:uid="{00000000-0005-0000-0000-0000D07A0000}"/>
    <cellStyle name="입력 21 4 4" xfId="15640" xr:uid="{00000000-0005-0000-0000-0000D17A0000}"/>
    <cellStyle name="입력 21 4 4 2" xfId="40834" xr:uid="{00000000-0005-0000-0000-0000D27A0000}"/>
    <cellStyle name="입력 21 4 5" xfId="15641" xr:uid="{00000000-0005-0000-0000-0000D37A0000}"/>
    <cellStyle name="입력 21 4 5 2" xfId="40835" xr:uid="{00000000-0005-0000-0000-0000D47A0000}"/>
    <cellStyle name="입력 21 4 6" xfId="15642" xr:uid="{00000000-0005-0000-0000-0000D57A0000}"/>
    <cellStyle name="입력 21 4 6 2" xfId="40836" xr:uid="{00000000-0005-0000-0000-0000D67A0000}"/>
    <cellStyle name="입력 21 4 7" xfId="40827" xr:uid="{00000000-0005-0000-0000-0000D77A0000}"/>
    <cellStyle name="입력 21 5" xfId="15643" xr:uid="{00000000-0005-0000-0000-0000D87A0000}"/>
    <cellStyle name="입력 21 5 2" xfId="15644" xr:uid="{00000000-0005-0000-0000-0000D97A0000}"/>
    <cellStyle name="입력 21 5 2 2" xfId="15645" xr:uid="{00000000-0005-0000-0000-0000DA7A0000}"/>
    <cellStyle name="입력 21 5 2 2 2" xfId="40839" xr:uid="{00000000-0005-0000-0000-0000DB7A0000}"/>
    <cellStyle name="입력 21 5 2 3" xfId="15646" xr:uid="{00000000-0005-0000-0000-0000DC7A0000}"/>
    <cellStyle name="입력 21 5 2 3 2" xfId="40840" xr:uid="{00000000-0005-0000-0000-0000DD7A0000}"/>
    <cellStyle name="입력 21 5 2 4" xfId="15647" xr:uid="{00000000-0005-0000-0000-0000DE7A0000}"/>
    <cellStyle name="입력 21 5 2 4 2" xfId="40841" xr:uid="{00000000-0005-0000-0000-0000DF7A0000}"/>
    <cellStyle name="입력 21 5 2 5" xfId="15648" xr:uid="{00000000-0005-0000-0000-0000E07A0000}"/>
    <cellStyle name="입력 21 5 2 5 2" xfId="40842" xr:uid="{00000000-0005-0000-0000-0000E17A0000}"/>
    <cellStyle name="입력 21 5 2 6" xfId="40838" xr:uid="{00000000-0005-0000-0000-0000E27A0000}"/>
    <cellStyle name="입력 21 5 3" xfId="15649" xr:uid="{00000000-0005-0000-0000-0000E37A0000}"/>
    <cellStyle name="입력 21 5 3 2" xfId="40843" xr:uid="{00000000-0005-0000-0000-0000E47A0000}"/>
    <cellStyle name="입력 21 5 4" xfId="15650" xr:uid="{00000000-0005-0000-0000-0000E57A0000}"/>
    <cellStyle name="입력 21 5 4 2" xfId="40844" xr:uid="{00000000-0005-0000-0000-0000E67A0000}"/>
    <cellStyle name="입력 21 5 5" xfId="15651" xr:uid="{00000000-0005-0000-0000-0000E77A0000}"/>
    <cellStyle name="입력 21 5 5 2" xfId="40845" xr:uid="{00000000-0005-0000-0000-0000E87A0000}"/>
    <cellStyle name="입력 21 5 6" xfId="15652" xr:uid="{00000000-0005-0000-0000-0000E97A0000}"/>
    <cellStyle name="입력 21 5 6 2" xfId="40846" xr:uid="{00000000-0005-0000-0000-0000EA7A0000}"/>
    <cellStyle name="입력 21 5 7" xfId="40837" xr:uid="{00000000-0005-0000-0000-0000EB7A0000}"/>
    <cellStyle name="입력 21 6" xfId="15653" xr:uid="{00000000-0005-0000-0000-0000EC7A0000}"/>
    <cellStyle name="입력 21 6 2" xfId="15654" xr:uid="{00000000-0005-0000-0000-0000ED7A0000}"/>
    <cellStyle name="입력 21 6 2 2" xfId="15655" xr:uid="{00000000-0005-0000-0000-0000EE7A0000}"/>
    <cellStyle name="입력 21 6 2 2 2" xfId="40849" xr:uid="{00000000-0005-0000-0000-0000EF7A0000}"/>
    <cellStyle name="입력 21 6 2 3" xfId="15656" xr:uid="{00000000-0005-0000-0000-0000F07A0000}"/>
    <cellStyle name="입력 21 6 2 3 2" xfId="40850" xr:uid="{00000000-0005-0000-0000-0000F17A0000}"/>
    <cellStyle name="입력 21 6 2 4" xfId="15657" xr:uid="{00000000-0005-0000-0000-0000F27A0000}"/>
    <cellStyle name="입력 21 6 2 4 2" xfId="40851" xr:uid="{00000000-0005-0000-0000-0000F37A0000}"/>
    <cellStyle name="입력 21 6 2 5" xfId="15658" xr:uid="{00000000-0005-0000-0000-0000F47A0000}"/>
    <cellStyle name="입력 21 6 2 5 2" xfId="40852" xr:uid="{00000000-0005-0000-0000-0000F57A0000}"/>
    <cellStyle name="입력 21 6 2 6" xfId="40848" xr:uid="{00000000-0005-0000-0000-0000F67A0000}"/>
    <cellStyle name="입력 21 6 3" xfId="15659" xr:uid="{00000000-0005-0000-0000-0000F77A0000}"/>
    <cellStyle name="입력 21 6 3 2" xfId="40853" xr:uid="{00000000-0005-0000-0000-0000F87A0000}"/>
    <cellStyle name="입력 21 6 4" xfId="15660" xr:uid="{00000000-0005-0000-0000-0000F97A0000}"/>
    <cellStyle name="입력 21 6 4 2" xfId="40854" xr:uid="{00000000-0005-0000-0000-0000FA7A0000}"/>
    <cellStyle name="입력 21 6 5" xfId="15661" xr:uid="{00000000-0005-0000-0000-0000FB7A0000}"/>
    <cellStyle name="입력 21 6 5 2" xfId="40855" xr:uid="{00000000-0005-0000-0000-0000FC7A0000}"/>
    <cellStyle name="입력 21 6 6" xfId="15662" xr:uid="{00000000-0005-0000-0000-0000FD7A0000}"/>
    <cellStyle name="입력 21 6 6 2" xfId="40856" xr:uid="{00000000-0005-0000-0000-0000FE7A0000}"/>
    <cellStyle name="입력 21 6 7" xfId="40847" xr:uid="{00000000-0005-0000-0000-0000FF7A0000}"/>
    <cellStyle name="입력 21 7" xfId="15663" xr:uid="{00000000-0005-0000-0000-0000007B0000}"/>
    <cellStyle name="입력 21 7 2" xfId="15664" xr:uid="{00000000-0005-0000-0000-0000017B0000}"/>
    <cellStyle name="입력 21 7 2 2" xfId="15665" xr:uid="{00000000-0005-0000-0000-0000027B0000}"/>
    <cellStyle name="입력 21 7 2 2 2" xfId="40859" xr:uid="{00000000-0005-0000-0000-0000037B0000}"/>
    <cellStyle name="입력 21 7 2 3" xfId="15666" xr:uid="{00000000-0005-0000-0000-0000047B0000}"/>
    <cellStyle name="입력 21 7 2 3 2" xfId="40860" xr:uid="{00000000-0005-0000-0000-0000057B0000}"/>
    <cellStyle name="입력 21 7 2 4" xfId="15667" xr:uid="{00000000-0005-0000-0000-0000067B0000}"/>
    <cellStyle name="입력 21 7 2 4 2" xfId="40861" xr:uid="{00000000-0005-0000-0000-0000077B0000}"/>
    <cellStyle name="입력 21 7 2 5" xfId="15668" xr:uid="{00000000-0005-0000-0000-0000087B0000}"/>
    <cellStyle name="입력 21 7 2 5 2" xfId="40862" xr:uid="{00000000-0005-0000-0000-0000097B0000}"/>
    <cellStyle name="입력 21 7 2 6" xfId="40858" xr:uid="{00000000-0005-0000-0000-00000A7B0000}"/>
    <cellStyle name="입력 21 7 3" xfId="15669" xr:uid="{00000000-0005-0000-0000-00000B7B0000}"/>
    <cellStyle name="입력 21 7 3 2" xfId="40863" xr:uid="{00000000-0005-0000-0000-00000C7B0000}"/>
    <cellStyle name="입력 21 7 4" xfId="15670" xr:uid="{00000000-0005-0000-0000-00000D7B0000}"/>
    <cellStyle name="입력 21 7 4 2" xfId="40864" xr:uid="{00000000-0005-0000-0000-00000E7B0000}"/>
    <cellStyle name="입력 21 7 5" xfId="15671" xr:uid="{00000000-0005-0000-0000-00000F7B0000}"/>
    <cellStyle name="입력 21 7 5 2" xfId="40865" xr:uid="{00000000-0005-0000-0000-0000107B0000}"/>
    <cellStyle name="입력 21 7 6" xfId="15672" xr:uid="{00000000-0005-0000-0000-0000117B0000}"/>
    <cellStyle name="입력 21 7 6 2" xfId="40866" xr:uid="{00000000-0005-0000-0000-0000127B0000}"/>
    <cellStyle name="입력 21 7 7" xfId="40857" xr:uid="{00000000-0005-0000-0000-0000137B0000}"/>
    <cellStyle name="입력 21 8" xfId="15673" xr:uid="{00000000-0005-0000-0000-0000147B0000}"/>
    <cellStyle name="입력 21 8 2" xfId="15674" xr:uid="{00000000-0005-0000-0000-0000157B0000}"/>
    <cellStyle name="입력 21 8 2 2" xfId="15675" xr:uid="{00000000-0005-0000-0000-0000167B0000}"/>
    <cellStyle name="입력 21 8 2 2 2" xfId="40869" xr:uid="{00000000-0005-0000-0000-0000177B0000}"/>
    <cellStyle name="입력 21 8 2 3" xfId="15676" xr:uid="{00000000-0005-0000-0000-0000187B0000}"/>
    <cellStyle name="입력 21 8 2 3 2" xfId="40870" xr:uid="{00000000-0005-0000-0000-0000197B0000}"/>
    <cellStyle name="입력 21 8 2 4" xfId="15677" xr:uid="{00000000-0005-0000-0000-00001A7B0000}"/>
    <cellStyle name="입력 21 8 2 4 2" xfId="40871" xr:uid="{00000000-0005-0000-0000-00001B7B0000}"/>
    <cellStyle name="입력 21 8 2 5" xfId="15678" xr:uid="{00000000-0005-0000-0000-00001C7B0000}"/>
    <cellStyle name="입력 21 8 2 5 2" xfId="40872" xr:uid="{00000000-0005-0000-0000-00001D7B0000}"/>
    <cellStyle name="입력 21 8 2 6" xfId="40868" xr:uid="{00000000-0005-0000-0000-00001E7B0000}"/>
    <cellStyle name="입력 21 8 3" xfId="15679" xr:uid="{00000000-0005-0000-0000-00001F7B0000}"/>
    <cellStyle name="입력 21 8 3 2" xfId="40873" xr:uid="{00000000-0005-0000-0000-0000207B0000}"/>
    <cellStyle name="입력 21 8 4" xfId="15680" xr:uid="{00000000-0005-0000-0000-0000217B0000}"/>
    <cellStyle name="입력 21 8 4 2" xfId="40874" xr:uid="{00000000-0005-0000-0000-0000227B0000}"/>
    <cellStyle name="입력 21 8 5" xfId="15681" xr:uid="{00000000-0005-0000-0000-0000237B0000}"/>
    <cellStyle name="입력 21 8 5 2" xfId="40875" xr:uid="{00000000-0005-0000-0000-0000247B0000}"/>
    <cellStyle name="입력 21 8 6" xfId="15682" xr:uid="{00000000-0005-0000-0000-0000257B0000}"/>
    <cellStyle name="입력 21 8 6 2" xfId="40876" xr:uid="{00000000-0005-0000-0000-0000267B0000}"/>
    <cellStyle name="입력 21 8 7" xfId="40867" xr:uid="{00000000-0005-0000-0000-0000277B0000}"/>
    <cellStyle name="입력 21 9" xfId="15683" xr:uid="{00000000-0005-0000-0000-0000287B0000}"/>
    <cellStyle name="입력 21 9 2" xfId="15684" xr:uid="{00000000-0005-0000-0000-0000297B0000}"/>
    <cellStyle name="입력 21 9 2 2" xfId="40878" xr:uid="{00000000-0005-0000-0000-00002A7B0000}"/>
    <cellStyle name="입력 21 9 3" xfId="15685" xr:uid="{00000000-0005-0000-0000-00002B7B0000}"/>
    <cellStyle name="입력 21 9 3 2" xfId="40879" xr:uid="{00000000-0005-0000-0000-00002C7B0000}"/>
    <cellStyle name="입력 21 9 4" xfId="15686" xr:uid="{00000000-0005-0000-0000-00002D7B0000}"/>
    <cellStyle name="입력 21 9 4 2" xfId="40880" xr:uid="{00000000-0005-0000-0000-00002E7B0000}"/>
    <cellStyle name="입력 21 9 5" xfId="15687" xr:uid="{00000000-0005-0000-0000-00002F7B0000}"/>
    <cellStyle name="입력 21 9 5 2" xfId="40881" xr:uid="{00000000-0005-0000-0000-0000307B0000}"/>
    <cellStyle name="입력 21 9 6" xfId="40877" xr:uid="{00000000-0005-0000-0000-0000317B0000}"/>
    <cellStyle name="입력 22" xfId="15688" xr:uid="{00000000-0005-0000-0000-0000327B0000}"/>
    <cellStyle name="입력 22 10" xfId="15689" xr:uid="{00000000-0005-0000-0000-0000337B0000}"/>
    <cellStyle name="입력 22 10 2" xfId="15690" xr:uid="{00000000-0005-0000-0000-0000347B0000}"/>
    <cellStyle name="입력 22 10 2 2" xfId="40884" xr:uid="{00000000-0005-0000-0000-0000357B0000}"/>
    <cellStyle name="입력 22 10 3" xfId="40883" xr:uid="{00000000-0005-0000-0000-0000367B0000}"/>
    <cellStyle name="입력 22 11" xfId="15691" xr:uid="{00000000-0005-0000-0000-0000377B0000}"/>
    <cellStyle name="입력 22 11 2" xfId="15692" xr:uid="{00000000-0005-0000-0000-0000387B0000}"/>
    <cellStyle name="입력 22 11 2 2" xfId="40886" xr:uid="{00000000-0005-0000-0000-0000397B0000}"/>
    <cellStyle name="입력 22 11 3" xfId="40885" xr:uid="{00000000-0005-0000-0000-00003A7B0000}"/>
    <cellStyle name="입력 22 12" xfId="15693" xr:uid="{00000000-0005-0000-0000-00003B7B0000}"/>
    <cellStyle name="입력 22 12 2" xfId="15694" xr:uid="{00000000-0005-0000-0000-00003C7B0000}"/>
    <cellStyle name="입력 22 12 2 2" xfId="40888" xr:uid="{00000000-0005-0000-0000-00003D7B0000}"/>
    <cellStyle name="입력 22 12 3" xfId="40887" xr:uid="{00000000-0005-0000-0000-00003E7B0000}"/>
    <cellStyle name="입력 22 13" xfId="15695" xr:uid="{00000000-0005-0000-0000-00003F7B0000}"/>
    <cellStyle name="입력 22 13 2" xfId="40889" xr:uid="{00000000-0005-0000-0000-0000407B0000}"/>
    <cellStyle name="입력 22 14" xfId="40882" xr:uid="{00000000-0005-0000-0000-0000417B0000}"/>
    <cellStyle name="입력 22 2" xfId="15696" xr:uid="{00000000-0005-0000-0000-0000427B0000}"/>
    <cellStyle name="입력 22 2 2" xfId="15697" xr:uid="{00000000-0005-0000-0000-0000437B0000}"/>
    <cellStyle name="입력 22 2 2 2" xfId="15698" xr:uid="{00000000-0005-0000-0000-0000447B0000}"/>
    <cellStyle name="입력 22 2 2 2 2" xfId="15699" xr:uid="{00000000-0005-0000-0000-0000457B0000}"/>
    <cellStyle name="입력 22 2 2 2 2 2" xfId="40893" xr:uid="{00000000-0005-0000-0000-0000467B0000}"/>
    <cellStyle name="입력 22 2 2 2 3" xfId="15700" xr:uid="{00000000-0005-0000-0000-0000477B0000}"/>
    <cellStyle name="입력 22 2 2 2 3 2" xfId="40894" xr:uid="{00000000-0005-0000-0000-0000487B0000}"/>
    <cellStyle name="입력 22 2 2 2 4" xfId="15701" xr:uid="{00000000-0005-0000-0000-0000497B0000}"/>
    <cellStyle name="입력 22 2 2 2 4 2" xfId="40895" xr:uid="{00000000-0005-0000-0000-00004A7B0000}"/>
    <cellStyle name="입력 22 2 2 2 5" xfId="15702" xr:uid="{00000000-0005-0000-0000-00004B7B0000}"/>
    <cellStyle name="입력 22 2 2 2 5 2" xfId="40896" xr:uid="{00000000-0005-0000-0000-00004C7B0000}"/>
    <cellStyle name="입력 22 2 2 2 6" xfId="40892" xr:uid="{00000000-0005-0000-0000-00004D7B0000}"/>
    <cellStyle name="입력 22 2 2 3" xfId="15703" xr:uid="{00000000-0005-0000-0000-00004E7B0000}"/>
    <cellStyle name="입력 22 2 2 3 2" xfId="40897" xr:uid="{00000000-0005-0000-0000-00004F7B0000}"/>
    <cellStyle name="입력 22 2 2 4" xfId="15704" xr:uid="{00000000-0005-0000-0000-0000507B0000}"/>
    <cellStyle name="입력 22 2 2 4 2" xfId="40898" xr:uid="{00000000-0005-0000-0000-0000517B0000}"/>
    <cellStyle name="입력 22 2 2 5" xfId="15705" xr:uid="{00000000-0005-0000-0000-0000527B0000}"/>
    <cellStyle name="입력 22 2 2 5 2" xfId="40899" xr:uid="{00000000-0005-0000-0000-0000537B0000}"/>
    <cellStyle name="입력 22 2 2 6" xfId="15706" xr:uid="{00000000-0005-0000-0000-0000547B0000}"/>
    <cellStyle name="입력 22 2 2 6 2" xfId="40900" xr:uid="{00000000-0005-0000-0000-0000557B0000}"/>
    <cellStyle name="입력 22 2 2 7" xfId="40891" xr:uid="{00000000-0005-0000-0000-0000567B0000}"/>
    <cellStyle name="입력 22 2 3" xfId="15707" xr:uid="{00000000-0005-0000-0000-0000577B0000}"/>
    <cellStyle name="입력 22 2 3 2" xfId="15708" xr:uid="{00000000-0005-0000-0000-0000587B0000}"/>
    <cellStyle name="입력 22 2 3 2 2" xfId="40902" xr:uid="{00000000-0005-0000-0000-0000597B0000}"/>
    <cellStyle name="입력 22 2 3 3" xfId="15709" xr:uid="{00000000-0005-0000-0000-00005A7B0000}"/>
    <cellStyle name="입력 22 2 3 3 2" xfId="40903" xr:uid="{00000000-0005-0000-0000-00005B7B0000}"/>
    <cellStyle name="입력 22 2 3 4" xfId="15710" xr:uid="{00000000-0005-0000-0000-00005C7B0000}"/>
    <cellStyle name="입력 22 2 3 4 2" xfId="40904" xr:uid="{00000000-0005-0000-0000-00005D7B0000}"/>
    <cellStyle name="입력 22 2 3 5" xfId="15711" xr:uid="{00000000-0005-0000-0000-00005E7B0000}"/>
    <cellStyle name="입력 22 2 3 5 2" xfId="40905" xr:uid="{00000000-0005-0000-0000-00005F7B0000}"/>
    <cellStyle name="입력 22 2 3 6" xfId="40901" xr:uid="{00000000-0005-0000-0000-0000607B0000}"/>
    <cellStyle name="입력 22 2 4" xfId="15712" xr:uid="{00000000-0005-0000-0000-0000617B0000}"/>
    <cellStyle name="입력 22 2 4 2" xfId="15713" xr:uid="{00000000-0005-0000-0000-0000627B0000}"/>
    <cellStyle name="입력 22 2 4 2 2" xfId="40907" xr:uid="{00000000-0005-0000-0000-0000637B0000}"/>
    <cellStyle name="입력 22 2 4 3" xfId="40906" xr:uid="{00000000-0005-0000-0000-0000647B0000}"/>
    <cellStyle name="입력 22 2 5" xfId="15714" xr:uid="{00000000-0005-0000-0000-0000657B0000}"/>
    <cellStyle name="입력 22 2 5 2" xfId="15715" xr:uid="{00000000-0005-0000-0000-0000667B0000}"/>
    <cellStyle name="입력 22 2 5 2 2" xfId="40909" xr:uid="{00000000-0005-0000-0000-0000677B0000}"/>
    <cellStyle name="입력 22 2 5 3" xfId="40908" xr:uid="{00000000-0005-0000-0000-0000687B0000}"/>
    <cellStyle name="입력 22 2 6" xfId="15716" xr:uid="{00000000-0005-0000-0000-0000697B0000}"/>
    <cellStyle name="입력 22 2 6 2" xfId="15717" xr:uid="{00000000-0005-0000-0000-00006A7B0000}"/>
    <cellStyle name="입력 22 2 6 2 2" xfId="40911" xr:uid="{00000000-0005-0000-0000-00006B7B0000}"/>
    <cellStyle name="입력 22 2 6 3" xfId="40910" xr:uid="{00000000-0005-0000-0000-00006C7B0000}"/>
    <cellStyle name="입력 22 2 7" xfId="15718" xr:uid="{00000000-0005-0000-0000-00006D7B0000}"/>
    <cellStyle name="입력 22 2 7 2" xfId="40912" xr:uid="{00000000-0005-0000-0000-00006E7B0000}"/>
    <cellStyle name="입력 22 2 8" xfId="40890" xr:uid="{00000000-0005-0000-0000-00006F7B0000}"/>
    <cellStyle name="입력 22 3" xfId="15719" xr:uid="{00000000-0005-0000-0000-0000707B0000}"/>
    <cellStyle name="입력 22 3 2" xfId="15720" xr:uid="{00000000-0005-0000-0000-0000717B0000}"/>
    <cellStyle name="입력 22 3 2 2" xfId="15721" xr:uid="{00000000-0005-0000-0000-0000727B0000}"/>
    <cellStyle name="입력 22 3 2 2 2" xfId="15722" xr:uid="{00000000-0005-0000-0000-0000737B0000}"/>
    <cellStyle name="입력 22 3 2 2 2 2" xfId="40916" xr:uid="{00000000-0005-0000-0000-0000747B0000}"/>
    <cellStyle name="입력 22 3 2 2 3" xfId="15723" xr:uid="{00000000-0005-0000-0000-0000757B0000}"/>
    <cellStyle name="입력 22 3 2 2 3 2" xfId="40917" xr:uid="{00000000-0005-0000-0000-0000767B0000}"/>
    <cellStyle name="입력 22 3 2 2 4" xfId="15724" xr:uid="{00000000-0005-0000-0000-0000777B0000}"/>
    <cellStyle name="입력 22 3 2 2 4 2" xfId="40918" xr:uid="{00000000-0005-0000-0000-0000787B0000}"/>
    <cellStyle name="입력 22 3 2 2 5" xfId="15725" xr:uid="{00000000-0005-0000-0000-0000797B0000}"/>
    <cellStyle name="입력 22 3 2 2 5 2" xfId="40919" xr:uid="{00000000-0005-0000-0000-00007A7B0000}"/>
    <cellStyle name="입력 22 3 2 2 6" xfId="40915" xr:uid="{00000000-0005-0000-0000-00007B7B0000}"/>
    <cellStyle name="입력 22 3 2 3" xfId="15726" xr:uid="{00000000-0005-0000-0000-00007C7B0000}"/>
    <cellStyle name="입력 22 3 2 3 2" xfId="40920" xr:uid="{00000000-0005-0000-0000-00007D7B0000}"/>
    <cellStyle name="입력 22 3 2 4" xfId="15727" xr:uid="{00000000-0005-0000-0000-00007E7B0000}"/>
    <cellStyle name="입력 22 3 2 4 2" xfId="40921" xr:uid="{00000000-0005-0000-0000-00007F7B0000}"/>
    <cellStyle name="입력 22 3 2 5" xfId="15728" xr:uid="{00000000-0005-0000-0000-0000807B0000}"/>
    <cellStyle name="입력 22 3 2 5 2" xfId="40922" xr:uid="{00000000-0005-0000-0000-0000817B0000}"/>
    <cellStyle name="입력 22 3 2 6" xfId="15729" xr:uid="{00000000-0005-0000-0000-0000827B0000}"/>
    <cellStyle name="입력 22 3 2 6 2" xfId="40923" xr:uid="{00000000-0005-0000-0000-0000837B0000}"/>
    <cellStyle name="입력 22 3 2 7" xfId="40914" xr:uid="{00000000-0005-0000-0000-0000847B0000}"/>
    <cellStyle name="입력 22 3 3" xfId="15730" xr:uid="{00000000-0005-0000-0000-0000857B0000}"/>
    <cellStyle name="입력 22 3 3 2" xfId="15731" xr:uid="{00000000-0005-0000-0000-0000867B0000}"/>
    <cellStyle name="입력 22 3 3 2 2" xfId="40925" xr:uid="{00000000-0005-0000-0000-0000877B0000}"/>
    <cellStyle name="입력 22 3 3 3" xfId="15732" xr:uid="{00000000-0005-0000-0000-0000887B0000}"/>
    <cellStyle name="입력 22 3 3 3 2" xfId="40926" xr:uid="{00000000-0005-0000-0000-0000897B0000}"/>
    <cellStyle name="입력 22 3 3 4" xfId="15733" xr:uid="{00000000-0005-0000-0000-00008A7B0000}"/>
    <cellStyle name="입력 22 3 3 4 2" xfId="40927" xr:uid="{00000000-0005-0000-0000-00008B7B0000}"/>
    <cellStyle name="입력 22 3 3 5" xfId="15734" xr:uid="{00000000-0005-0000-0000-00008C7B0000}"/>
    <cellStyle name="입력 22 3 3 5 2" xfId="40928" xr:uid="{00000000-0005-0000-0000-00008D7B0000}"/>
    <cellStyle name="입력 22 3 3 6" xfId="40924" xr:uid="{00000000-0005-0000-0000-00008E7B0000}"/>
    <cellStyle name="입력 22 3 4" xfId="15735" xr:uid="{00000000-0005-0000-0000-00008F7B0000}"/>
    <cellStyle name="입력 22 3 4 2" xfId="15736" xr:uid="{00000000-0005-0000-0000-0000907B0000}"/>
    <cellStyle name="입력 22 3 4 2 2" xfId="40930" xr:uid="{00000000-0005-0000-0000-0000917B0000}"/>
    <cellStyle name="입력 22 3 4 3" xfId="40929" xr:uid="{00000000-0005-0000-0000-0000927B0000}"/>
    <cellStyle name="입력 22 3 5" xfId="15737" xr:uid="{00000000-0005-0000-0000-0000937B0000}"/>
    <cellStyle name="입력 22 3 5 2" xfId="15738" xr:uid="{00000000-0005-0000-0000-0000947B0000}"/>
    <cellStyle name="입력 22 3 5 2 2" xfId="40932" xr:uid="{00000000-0005-0000-0000-0000957B0000}"/>
    <cellStyle name="입력 22 3 5 3" xfId="40931" xr:uid="{00000000-0005-0000-0000-0000967B0000}"/>
    <cellStyle name="입력 22 3 6" xfId="15739" xr:uid="{00000000-0005-0000-0000-0000977B0000}"/>
    <cellStyle name="입력 22 3 6 2" xfId="15740" xr:uid="{00000000-0005-0000-0000-0000987B0000}"/>
    <cellStyle name="입력 22 3 6 2 2" xfId="40934" xr:uid="{00000000-0005-0000-0000-0000997B0000}"/>
    <cellStyle name="입력 22 3 6 3" xfId="40933" xr:uid="{00000000-0005-0000-0000-00009A7B0000}"/>
    <cellStyle name="입력 22 3 7" xfId="15741" xr:uid="{00000000-0005-0000-0000-00009B7B0000}"/>
    <cellStyle name="입력 22 3 7 2" xfId="40935" xr:uid="{00000000-0005-0000-0000-00009C7B0000}"/>
    <cellStyle name="입력 22 3 8" xfId="40913" xr:uid="{00000000-0005-0000-0000-00009D7B0000}"/>
    <cellStyle name="입력 22 4" xfId="15742" xr:uid="{00000000-0005-0000-0000-00009E7B0000}"/>
    <cellStyle name="입력 22 4 2" xfId="15743" xr:uid="{00000000-0005-0000-0000-00009F7B0000}"/>
    <cellStyle name="입력 22 4 2 2" xfId="15744" xr:uid="{00000000-0005-0000-0000-0000A07B0000}"/>
    <cellStyle name="입력 22 4 2 2 2" xfId="40938" xr:uid="{00000000-0005-0000-0000-0000A17B0000}"/>
    <cellStyle name="입력 22 4 2 3" xfId="15745" xr:uid="{00000000-0005-0000-0000-0000A27B0000}"/>
    <cellStyle name="입력 22 4 2 3 2" xfId="40939" xr:uid="{00000000-0005-0000-0000-0000A37B0000}"/>
    <cellStyle name="입력 22 4 2 4" xfId="15746" xr:uid="{00000000-0005-0000-0000-0000A47B0000}"/>
    <cellStyle name="입력 22 4 2 4 2" xfId="40940" xr:uid="{00000000-0005-0000-0000-0000A57B0000}"/>
    <cellStyle name="입력 22 4 2 5" xfId="15747" xr:uid="{00000000-0005-0000-0000-0000A67B0000}"/>
    <cellStyle name="입력 22 4 2 5 2" xfId="40941" xr:uid="{00000000-0005-0000-0000-0000A77B0000}"/>
    <cellStyle name="입력 22 4 2 6" xfId="40937" xr:uid="{00000000-0005-0000-0000-0000A87B0000}"/>
    <cellStyle name="입력 22 4 3" xfId="15748" xr:uid="{00000000-0005-0000-0000-0000A97B0000}"/>
    <cellStyle name="입력 22 4 3 2" xfId="40942" xr:uid="{00000000-0005-0000-0000-0000AA7B0000}"/>
    <cellStyle name="입력 22 4 4" xfId="15749" xr:uid="{00000000-0005-0000-0000-0000AB7B0000}"/>
    <cellStyle name="입력 22 4 4 2" xfId="40943" xr:uid="{00000000-0005-0000-0000-0000AC7B0000}"/>
    <cellStyle name="입력 22 4 5" xfId="15750" xr:uid="{00000000-0005-0000-0000-0000AD7B0000}"/>
    <cellStyle name="입력 22 4 5 2" xfId="40944" xr:uid="{00000000-0005-0000-0000-0000AE7B0000}"/>
    <cellStyle name="입력 22 4 6" xfId="15751" xr:uid="{00000000-0005-0000-0000-0000AF7B0000}"/>
    <cellStyle name="입력 22 4 6 2" xfId="40945" xr:uid="{00000000-0005-0000-0000-0000B07B0000}"/>
    <cellStyle name="입력 22 4 7" xfId="40936" xr:uid="{00000000-0005-0000-0000-0000B17B0000}"/>
    <cellStyle name="입력 22 5" xfId="15752" xr:uid="{00000000-0005-0000-0000-0000B27B0000}"/>
    <cellStyle name="입력 22 5 2" xfId="15753" xr:uid="{00000000-0005-0000-0000-0000B37B0000}"/>
    <cellStyle name="입력 22 5 2 2" xfId="15754" xr:uid="{00000000-0005-0000-0000-0000B47B0000}"/>
    <cellStyle name="입력 22 5 2 2 2" xfId="40948" xr:uid="{00000000-0005-0000-0000-0000B57B0000}"/>
    <cellStyle name="입력 22 5 2 3" xfId="15755" xr:uid="{00000000-0005-0000-0000-0000B67B0000}"/>
    <cellStyle name="입력 22 5 2 3 2" xfId="40949" xr:uid="{00000000-0005-0000-0000-0000B77B0000}"/>
    <cellStyle name="입력 22 5 2 4" xfId="15756" xr:uid="{00000000-0005-0000-0000-0000B87B0000}"/>
    <cellStyle name="입력 22 5 2 4 2" xfId="40950" xr:uid="{00000000-0005-0000-0000-0000B97B0000}"/>
    <cellStyle name="입력 22 5 2 5" xfId="15757" xr:uid="{00000000-0005-0000-0000-0000BA7B0000}"/>
    <cellStyle name="입력 22 5 2 5 2" xfId="40951" xr:uid="{00000000-0005-0000-0000-0000BB7B0000}"/>
    <cellStyle name="입력 22 5 2 6" xfId="40947" xr:uid="{00000000-0005-0000-0000-0000BC7B0000}"/>
    <cellStyle name="입력 22 5 3" xfId="15758" xr:uid="{00000000-0005-0000-0000-0000BD7B0000}"/>
    <cellStyle name="입력 22 5 3 2" xfId="40952" xr:uid="{00000000-0005-0000-0000-0000BE7B0000}"/>
    <cellStyle name="입력 22 5 4" xfId="15759" xr:uid="{00000000-0005-0000-0000-0000BF7B0000}"/>
    <cellStyle name="입력 22 5 4 2" xfId="40953" xr:uid="{00000000-0005-0000-0000-0000C07B0000}"/>
    <cellStyle name="입력 22 5 5" xfId="15760" xr:uid="{00000000-0005-0000-0000-0000C17B0000}"/>
    <cellStyle name="입력 22 5 5 2" xfId="40954" xr:uid="{00000000-0005-0000-0000-0000C27B0000}"/>
    <cellStyle name="입력 22 5 6" xfId="15761" xr:uid="{00000000-0005-0000-0000-0000C37B0000}"/>
    <cellStyle name="입력 22 5 6 2" xfId="40955" xr:uid="{00000000-0005-0000-0000-0000C47B0000}"/>
    <cellStyle name="입력 22 5 7" xfId="40946" xr:uid="{00000000-0005-0000-0000-0000C57B0000}"/>
    <cellStyle name="입력 22 6" xfId="15762" xr:uid="{00000000-0005-0000-0000-0000C67B0000}"/>
    <cellStyle name="입력 22 6 2" xfId="15763" xr:uid="{00000000-0005-0000-0000-0000C77B0000}"/>
    <cellStyle name="입력 22 6 2 2" xfId="15764" xr:uid="{00000000-0005-0000-0000-0000C87B0000}"/>
    <cellStyle name="입력 22 6 2 2 2" xfId="40958" xr:uid="{00000000-0005-0000-0000-0000C97B0000}"/>
    <cellStyle name="입력 22 6 2 3" xfId="15765" xr:uid="{00000000-0005-0000-0000-0000CA7B0000}"/>
    <cellStyle name="입력 22 6 2 3 2" xfId="40959" xr:uid="{00000000-0005-0000-0000-0000CB7B0000}"/>
    <cellStyle name="입력 22 6 2 4" xfId="15766" xr:uid="{00000000-0005-0000-0000-0000CC7B0000}"/>
    <cellStyle name="입력 22 6 2 4 2" xfId="40960" xr:uid="{00000000-0005-0000-0000-0000CD7B0000}"/>
    <cellStyle name="입력 22 6 2 5" xfId="15767" xr:uid="{00000000-0005-0000-0000-0000CE7B0000}"/>
    <cellStyle name="입력 22 6 2 5 2" xfId="40961" xr:uid="{00000000-0005-0000-0000-0000CF7B0000}"/>
    <cellStyle name="입력 22 6 2 6" xfId="40957" xr:uid="{00000000-0005-0000-0000-0000D07B0000}"/>
    <cellStyle name="입력 22 6 3" xfId="15768" xr:uid="{00000000-0005-0000-0000-0000D17B0000}"/>
    <cellStyle name="입력 22 6 3 2" xfId="40962" xr:uid="{00000000-0005-0000-0000-0000D27B0000}"/>
    <cellStyle name="입력 22 6 4" xfId="15769" xr:uid="{00000000-0005-0000-0000-0000D37B0000}"/>
    <cellStyle name="입력 22 6 4 2" xfId="40963" xr:uid="{00000000-0005-0000-0000-0000D47B0000}"/>
    <cellStyle name="입력 22 6 5" xfId="15770" xr:uid="{00000000-0005-0000-0000-0000D57B0000}"/>
    <cellStyle name="입력 22 6 5 2" xfId="40964" xr:uid="{00000000-0005-0000-0000-0000D67B0000}"/>
    <cellStyle name="입력 22 6 6" xfId="15771" xr:uid="{00000000-0005-0000-0000-0000D77B0000}"/>
    <cellStyle name="입력 22 6 6 2" xfId="40965" xr:uid="{00000000-0005-0000-0000-0000D87B0000}"/>
    <cellStyle name="입력 22 6 7" xfId="40956" xr:uid="{00000000-0005-0000-0000-0000D97B0000}"/>
    <cellStyle name="입력 22 7" xfId="15772" xr:uid="{00000000-0005-0000-0000-0000DA7B0000}"/>
    <cellStyle name="입력 22 7 2" xfId="15773" xr:uid="{00000000-0005-0000-0000-0000DB7B0000}"/>
    <cellStyle name="입력 22 7 2 2" xfId="15774" xr:uid="{00000000-0005-0000-0000-0000DC7B0000}"/>
    <cellStyle name="입력 22 7 2 2 2" xfId="40968" xr:uid="{00000000-0005-0000-0000-0000DD7B0000}"/>
    <cellStyle name="입력 22 7 2 3" xfId="15775" xr:uid="{00000000-0005-0000-0000-0000DE7B0000}"/>
    <cellStyle name="입력 22 7 2 3 2" xfId="40969" xr:uid="{00000000-0005-0000-0000-0000DF7B0000}"/>
    <cellStyle name="입력 22 7 2 4" xfId="15776" xr:uid="{00000000-0005-0000-0000-0000E07B0000}"/>
    <cellStyle name="입력 22 7 2 4 2" xfId="40970" xr:uid="{00000000-0005-0000-0000-0000E17B0000}"/>
    <cellStyle name="입력 22 7 2 5" xfId="15777" xr:uid="{00000000-0005-0000-0000-0000E27B0000}"/>
    <cellStyle name="입력 22 7 2 5 2" xfId="40971" xr:uid="{00000000-0005-0000-0000-0000E37B0000}"/>
    <cellStyle name="입력 22 7 2 6" xfId="40967" xr:uid="{00000000-0005-0000-0000-0000E47B0000}"/>
    <cellStyle name="입력 22 7 3" xfId="15778" xr:uid="{00000000-0005-0000-0000-0000E57B0000}"/>
    <cellStyle name="입력 22 7 3 2" xfId="40972" xr:uid="{00000000-0005-0000-0000-0000E67B0000}"/>
    <cellStyle name="입력 22 7 4" xfId="15779" xr:uid="{00000000-0005-0000-0000-0000E77B0000}"/>
    <cellStyle name="입력 22 7 4 2" xfId="40973" xr:uid="{00000000-0005-0000-0000-0000E87B0000}"/>
    <cellStyle name="입력 22 7 5" xfId="15780" xr:uid="{00000000-0005-0000-0000-0000E97B0000}"/>
    <cellStyle name="입력 22 7 5 2" xfId="40974" xr:uid="{00000000-0005-0000-0000-0000EA7B0000}"/>
    <cellStyle name="입력 22 7 6" xfId="15781" xr:uid="{00000000-0005-0000-0000-0000EB7B0000}"/>
    <cellStyle name="입력 22 7 6 2" xfId="40975" xr:uid="{00000000-0005-0000-0000-0000EC7B0000}"/>
    <cellStyle name="입력 22 7 7" xfId="40966" xr:uid="{00000000-0005-0000-0000-0000ED7B0000}"/>
    <cellStyle name="입력 22 8" xfId="15782" xr:uid="{00000000-0005-0000-0000-0000EE7B0000}"/>
    <cellStyle name="입력 22 8 2" xfId="15783" xr:uid="{00000000-0005-0000-0000-0000EF7B0000}"/>
    <cellStyle name="입력 22 8 2 2" xfId="15784" xr:uid="{00000000-0005-0000-0000-0000F07B0000}"/>
    <cellStyle name="입력 22 8 2 2 2" xfId="40978" xr:uid="{00000000-0005-0000-0000-0000F17B0000}"/>
    <cellStyle name="입력 22 8 2 3" xfId="15785" xr:uid="{00000000-0005-0000-0000-0000F27B0000}"/>
    <cellStyle name="입력 22 8 2 3 2" xfId="40979" xr:uid="{00000000-0005-0000-0000-0000F37B0000}"/>
    <cellStyle name="입력 22 8 2 4" xfId="15786" xr:uid="{00000000-0005-0000-0000-0000F47B0000}"/>
    <cellStyle name="입력 22 8 2 4 2" xfId="40980" xr:uid="{00000000-0005-0000-0000-0000F57B0000}"/>
    <cellStyle name="입력 22 8 2 5" xfId="15787" xr:uid="{00000000-0005-0000-0000-0000F67B0000}"/>
    <cellStyle name="입력 22 8 2 5 2" xfId="40981" xr:uid="{00000000-0005-0000-0000-0000F77B0000}"/>
    <cellStyle name="입력 22 8 2 6" xfId="40977" xr:uid="{00000000-0005-0000-0000-0000F87B0000}"/>
    <cellStyle name="입력 22 8 3" xfId="15788" xr:uid="{00000000-0005-0000-0000-0000F97B0000}"/>
    <cellStyle name="입력 22 8 3 2" xfId="40982" xr:uid="{00000000-0005-0000-0000-0000FA7B0000}"/>
    <cellStyle name="입력 22 8 4" xfId="15789" xr:uid="{00000000-0005-0000-0000-0000FB7B0000}"/>
    <cellStyle name="입력 22 8 4 2" xfId="40983" xr:uid="{00000000-0005-0000-0000-0000FC7B0000}"/>
    <cellStyle name="입력 22 8 5" xfId="15790" xr:uid="{00000000-0005-0000-0000-0000FD7B0000}"/>
    <cellStyle name="입력 22 8 5 2" xfId="40984" xr:uid="{00000000-0005-0000-0000-0000FE7B0000}"/>
    <cellStyle name="입력 22 8 6" xfId="15791" xr:uid="{00000000-0005-0000-0000-0000FF7B0000}"/>
    <cellStyle name="입력 22 8 6 2" xfId="40985" xr:uid="{00000000-0005-0000-0000-0000007C0000}"/>
    <cellStyle name="입력 22 8 7" xfId="40976" xr:uid="{00000000-0005-0000-0000-0000017C0000}"/>
    <cellStyle name="입력 22 9" xfId="15792" xr:uid="{00000000-0005-0000-0000-0000027C0000}"/>
    <cellStyle name="입력 22 9 2" xfId="15793" xr:uid="{00000000-0005-0000-0000-0000037C0000}"/>
    <cellStyle name="입력 22 9 2 2" xfId="40987" xr:uid="{00000000-0005-0000-0000-0000047C0000}"/>
    <cellStyle name="입력 22 9 3" xfId="15794" xr:uid="{00000000-0005-0000-0000-0000057C0000}"/>
    <cellStyle name="입력 22 9 3 2" xfId="40988" xr:uid="{00000000-0005-0000-0000-0000067C0000}"/>
    <cellStyle name="입력 22 9 4" xfId="15795" xr:uid="{00000000-0005-0000-0000-0000077C0000}"/>
    <cellStyle name="입력 22 9 4 2" xfId="40989" xr:uid="{00000000-0005-0000-0000-0000087C0000}"/>
    <cellStyle name="입력 22 9 5" xfId="15796" xr:uid="{00000000-0005-0000-0000-0000097C0000}"/>
    <cellStyle name="입력 22 9 5 2" xfId="40990" xr:uid="{00000000-0005-0000-0000-00000A7C0000}"/>
    <cellStyle name="입력 22 9 6" xfId="40986" xr:uid="{00000000-0005-0000-0000-00000B7C0000}"/>
    <cellStyle name="입력 23" xfId="15797" xr:uid="{00000000-0005-0000-0000-00000C7C0000}"/>
    <cellStyle name="입력 23 10" xfId="15798" xr:uid="{00000000-0005-0000-0000-00000D7C0000}"/>
    <cellStyle name="입력 23 10 2" xfId="15799" xr:uid="{00000000-0005-0000-0000-00000E7C0000}"/>
    <cellStyle name="입력 23 10 2 2" xfId="40993" xr:uid="{00000000-0005-0000-0000-00000F7C0000}"/>
    <cellStyle name="입력 23 10 3" xfId="40992" xr:uid="{00000000-0005-0000-0000-0000107C0000}"/>
    <cellStyle name="입력 23 11" xfId="15800" xr:uid="{00000000-0005-0000-0000-0000117C0000}"/>
    <cellStyle name="입력 23 11 2" xfId="15801" xr:uid="{00000000-0005-0000-0000-0000127C0000}"/>
    <cellStyle name="입력 23 11 2 2" xfId="40995" xr:uid="{00000000-0005-0000-0000-0000137C0000}"/>
    <cellStyle name="입력 23 11 3" xfId="40994" xr:uid="{00000000-0005-0000-0000-0000147C0000}"/>
    <cellStyle name="입력 23 12" xfId="15802" xr:uid="{00000000-0005-0000-0000-0000157C0000}"/>
    <cellStyle name="입력 23 12 2" xfId="15803" xr:uid="{00000000-0005-0000-0000-0000167C0000}"/>
    <cellStyle name="입력 23 12 2 2" xfId="40997" xr:uid="{00000000-0005-0000-0000-0000177C0000}"/>
    <cellStyle name="입력 23 12 3" xfId="40996" xr:uid="{00000000-0005-0000-0000-0000187C0000}"/>
    <cellStyle name="입력 23 13" xfId="15804" xr:uid="{00000000-0005-0000-0000-0000197C0000}"/>
    <cellStyle name="입력 23 13 2" xfId="40998" xr:uid="{00000000-0005-0000-0000-00001A7C0000}"/>
    <cellStyle name="입력 23 14" xfId="40991" xr:uid="{00000000-0005-0000-0000-00001B7C0000}"/>
    <cellStyle name="입력 23 2" xfId="15805" xr:uid="{00000000-0005-0000-0000-00001C7C0000}"/>
    <cellStyle name="입력 23 2 2" xfId="15806" xr:uid="{00000000-0005-0000-0000-00001D7C0000}"/>
    <cellStyle name="입력 23 2 2 2" xfId="15807" xr:uid="{00000000-0005-0000-0000-00001E7C0000}"/>
    <cellStyle name="입력 23 2 2 2 2" xfId="15808" xr:uid="{00000000-0005-0000-0000-00001F7C0000}"/>
    <cellStyle name="입력 23 2 2 2 2 2" xfId="41002" xr:uid="{00000000-0005-0000-0000-0000207C0000}"/>
    <cellStyle name="입력 23 2 2 2 3" xfId="15809" xr:uid="{00000000-0005-0000-0000-0000217C0000}"/>
    <cellStyle name="입력 23 2 2 2 3 2" xfId="41003" xr:uid="{00000000-0005-0000-0000-0000227C0000}"/>
    <cellStyle name="입력 23 2 2 2 4" xfId="15810" xr:uid="{00000000-0005-0000-0000-0000237C0000}"/>
    <cellStyle name="입력 23 2 2 2 4 2" xfId="41004" xr:uid="{00000000-0005-0000-0000-0000247C0000}"/>
    <cellStyle name="입력 23 2 2 2 5" xfId="15811" xr:uid="{00000000-0005-0000-0000-0000257C0000}"/>
    <cellStyle name="입력 23 2 2 2 5 2" xfId="41005" xr:uid="{00000000-0005-0000-0000-0000267C0000}"/>
    <cellStyle name="입력 23 2 2 2 6" xfId="41001" xr:uid="{00000000-0005-0000-0000-0000277C0000}"/>
    <cellStyle name="입력 23 2 2 3" xfId="15812" xr:uid="{00000000-0005-0000-0000-0000287C0000}"/>
    <cellStyle name="입력 23 2 2 3 2" xfId="41006" xr:uid="{00000000-0005-0000-0000-0000297C0000}"/>
    <cellStyle name="입력 23 2 2 4" xfId="15813" xr:uid="{00000000-0005-0000-0000-00002A7C0000}"/>
    <cellStyle name="입력 23 2 2 4 2" xfId="41007" xr:uid="{00000000-0005-0000-0000-00002B7C0000}"/>
    <cellStyle name="입력 23 2 2 5" xfId="15814" xr:uid="{00000000-0005-0000-0000-00002C7C0000}"/>
    <cellStyle name="입력 23 2 2 5 2" xfId="41008" xr:uid="{00000000-0005-0000-0000-00002D7C0000}"/>
    <cellStyle name="입력 23 2 2 6" xfId="15815" xr:uid="{00000000-0005-0000-0000-00002E7C0000}"/>
    <cellStyle name="입력 23 2 2 6 2" xfId="41009" xr:uid="{00000000-0005-0000-0000-00002F7C0000}"/>
    <cellStyle name="입력 23 2 2 7" xfId="41000" xr:uid="{00000000-0005-0000-0000-0000307C0000}"/>
    <cellStyle name="입력 23 2 3" xfId="15816" xr:uid="{00000000-0005-0000-0000-0000317C0000}"/>
    <cellStyle name="입력 23 2 3 2" xfId="15817" xr:uid="{00000000-0005-0000-0000-0000327C0000}"/>
    <cellStyle name="입력 23 2 3 2 2" xfId="41011" xr:uid="{00000000-0005-0000-0000-0000337C0000}"/>
    <cellStyle name="입력 23 2 3 3" xfId="15818" xr:uid="{00000000-0005-0000-0000-0000347C0000}"/>
    <cellStyle name="입력 23 2 3 3 2" xfId="41012" xr:uid="{00000000-0005-0000-0000-0000357C0000}"/>
    <cellStyle name="입력 23 2 3 4" xfId="15819" xr:uid="{00000000-0005-0000-0000-0000367C0000}"/>
    <cellStyle name="입력 23 2 3 4 2" xfId="41013" xr:uid="{00000000-0005-0000-0000-0000377C0000}"/>
    <cellStyle name="입력 23 2 3 5" xfId="15820" xr:uid="{00000000-0005-0000-0000-0000387C0000}"/>
    <cellStyle name="입력 23 2 3 5 2" xfId="41014" xr:uid="{00000000-0005-0000-0000-0000397C0000}"/>
    <cellStyle name="입력 23 2 3 6" xfId="41010" xr:uid="{00000000-0005-0000-0000-00003A7C0000}"/>
    <cellStyle name="입력 23 2 4" xfId="15821" xr:uid="{00000000-0005-0000-0000-00003B7C0000}"/>
    <cellStyle name="입력 23 2 4 2" xfId="15822" xr:uid="{00000000-0005-0000-0000-00003C7C0000}"/>
    <cellStyle name="입력 23 2 4 2 2" xfId="41016" xr:uid="{00000000-0005-0000-0000-00003D7C0000}"/>
    <cellStyle name="입력 23 2 4 3" xfId="41015" xr:uid="{00000000-0005-0000-0000-00003E7C0000}"/>
    <cellStyle name="입력 23 2 5" xfId="15823" xr:uid="{00000000-0005-0000-0000-00003F7C0000}"/>
    <cellStyle name="입력 23 2 5 2" xfId="15824" xr:uid="{00000000-0005-0000-0000-0000407C0000}"/>
    <cellStyle name="입력 23 2 5 2 2" xfId="41018" xr:uid="{00000000-0005-0000-0000-0000417C0000}"/>
    <cellStyle name="입력 23 2 5 3" xfId="41017" xr:uid="{00000000-0005-0000-0000-0000427C0000}"/>
    <cellStyle name="입력 23 2 6" xfId="15825" xr:uid="{00000000-0005-0000-0000-0000437C0000}"/>
    <cellStyle name="입력 23 2 6 2" xfId="15826" xr:uid="{00000000-0005-0000-0000-0000447C0000}"/>
    <cellStyle name="입력 23 2 6 2 2" xfId="41020" xr:uid="{00000000-0005-0000-0000-0000457C0000}"/>
    <cellStyle name="입력 23 2 6 3" xfId="41019" xr:uid="{00000000-0005-0000-0000-0000467C0000}"/>
    <cellStyle name="입력 23 2 7" xfId="15827" xr:uid="{00000000-0005-0000-0000-0000477C0000}"/>
    <cellStyle name="입력 23 2 7 2" xfId="41021" xr:uid="{00000000-0005-0000-0000-0000487C0000}"/>
    <cellStyle name="입력 23 2 8" xfId="40999" xr:uid="{00000000-0005-0000-0000-0000497C0000}"/>
    <cellStyle name="입력 23 3" xfId="15828" xr:uid="{00000000-0005-0000-0000-00004A7C0000}"/>
    <cellStyle name="입력 23 3 2" xfId="15829" xr:uid="{00000000-0005-0000-0000-00004B7C0000}"/>
    <cellStyle name="입력 23 3 2 2" xfId="15830" xr:uid="{00000000-0005-0000-0000-00004C7C0000}"/>
    <cellStyle name="입력 23 3 2 2 2" xfId="15831" xr:uid="{00000000-0005-0000-0000-00004D7C0000}"/>
    <cellStyle name="입력 23 3 2 2 2 2" xfId="41025" xr:uid="{00000000-0005-0000-0000-00004E7C0000}"/>
    <cellStyle name="입력 23 3 2 2 3" xfId="15832" xr:uid="{00000000-0005-0000-0000-00004F7C0000}"/>
    <cellStyle name="입력 23 3 2 2 3 2" xfId="41026" xr:uid="{00000000-0005-0000-0000-0000507C0000}"/>
    <cellStyle name="입력 23 3 2 2 4" xfId="15833" xr:uid="{00000000-0005-0000-0000-0000517C0000}"/>
    <cellStyle name="입력 23 3 2 2 4 2" xfId="41027" xr:uid="{00000000-0005-0000-0000-0000527C0000}"/>
    <cellStyle name="입력 23 3 2 2 5" xfId="15834" xr:uid="{00000000-0005-0000-0000-0000537C0000}"/>
    <cellStyle name="입력 23 3 2 2 5 2" xfId="41028" xr:uid="{00000000-0005-0000-0000-0000547C0000}"/>
    <cellStyle name="입력 23 3 2 2 6" xfId="41024" xr:uid="{00000000-0005-0000-0000-0000557C0000}"/>
    <cellStyle name="입력 23 3 2 3" xfId="15835" xr:uid="{00000000-0005-0000-0000-0000567C0000}"/>
    <cellStyle name="입력 23 3 2 3 2" xfId="41029" xr:uid="{00000000-0005-0000-0000-0000577C0000}"/>
    <cellStyle name="입력 23 3 2 4" xfId="15836" xr:uid="{00000000-0005-0000-0000-0000587C0000}"/>
    <cellStyle name="입력 23 3 2 4 2" xfId="41030" xr:uid="{00000000-0005-0000-0000-0000597C0000}"/>
    <cellStyle name="입력 23 3 2 5" xfId="15837" xr:uid="{00000000-0005-0000-0000-00005A7C0000}"/>
    <cellStyle name="입력 23 3 2 5 2" xfId="41031" xr:uid="{00000000-0005-0000-0000-00005B7C0000}"/>
    <cellStyle name="입력 23 3 2 6" xfId="15838" xr:uid="{00000000-0005-0000-0000-00005C7C0000}"/>
    <cellStyle name="입력 23 3 2 6 2" xfId="41032" xr:uid="{00000000-0005-0000-0000-00005D7C0000}"/>
    <cellStyle name="입력 23 3 2 7" xfId="41023" xr:uid="{00000000-0005-0000-0000-00005E7C0000}"/>
    <cellStyle name="입력 23 3 3" xfId="15839" xr:uid="{00000000-0005-0000-0000-00005F7C0000}"/>
    <cellStyle name="입력 23 3 3 2" xfId="15840" xr:uid="{00000000-0005-0000-0000-0000607C0000}"/>
    <cellStyle name="입력 23 3 3 2 2" xfId="41034" xr:uid="{00000000-0005-0000-0000-0000617C0000}"/>
    <cellStyle name="입력 23 3 3 3" xfId="15841" xr:uid="{00000000-0005-0000-0000-0000627C0000}"/>
    <cellStyle name="입력 23 3 3 3 2" xfId="41035" xr:uid="{00000000-0005-0000-0000-0000637C0000}"/>
    <cellStyle name="입력 23 3 3 4" xfId="15842" xr:uid="{00000000-0005-0000-0000-0000647C0000}"/>
    <cellStyle name="입력 23 3 3 4 2" xfId="41036" xr:uid="{00000000-0005-0000-0000-0000657C0000}"/>
    <cellStyle name="입력 23 3 3 5" xfId="15843" xr:uid="{00000000-0005-0000-0000-0000667C0000}"/>
    <cellStyle name="입력 23 3 3 5 2" xfId="41037" xr:uid="{00000000-0005-0000-0000-0000677C0000}"/>
    <cellStyle name="입력 23 3 3 6" xfId="41033" xr:uid="{00000000-0005-0000-0000-0000687C0000}"/>
    <cellStyle name="입력 23 3 4" xfId="15844" xr:uid="{00000000-0005-0000-0000-0000697C0000}"/>
    <cellStyle name="입력 23 3 4 2" xfId="15845" xr:uid="{00000000-0005-0000-0000-00006A7C0000}"/>
    <cellStyle name="입력 23 3 4 2 2" xfId="41039" xr:uid="{00000000-0005-0000-0000-00006B7C0000}"/>
    <cellStyle name="입력 23 3 4 3" xfId="41038" xr:uid="{00000000-0005-0000-0000-00006C7C0000}"/>
    <cellStyle name="입력 23 3 5" xfId="15846" xr:uid="{00000000-0005-0000-0000-00006D7C0000}"/>
    <cellStyle name="입력 23 3 5 2" xfId="15847" xr:uid="{00000000-0005-0000-0000-00006E7C0000}"/>
    <cellStyle name="입력 23 3 5 2 2" xfId="41041" xr:uid="{00000000-0005-0000-0000-00006F7C0000}"/>
    <cellStyle name="입력 23 3 5 3" xfId="41040" xr:uid="{00000000-0005-0000-0000-0000707C0000}"/>
    <cellStyle name="입력 23 3 6" xfId="15848" xr:uid="{00000000-0005-0000-0000-0000717C0000}"/>
    <cellStyle name="입력 23 3 6 2" xfId="15849" xr:uid="{00000000-0005-0000-0000-0000727C0000}"/>
    <cellStyle name="입력 23 3 6 2 2" xfId="41043" xr:uid="{00000000-0005-0000-0000-0000737C0000}"/>
    <cellStyle name="입력 23 3 6 3" xfId="41042" xr:uid="{00000000-0005-0000-0000-0000747C0000}"/>
    <cellStyle name="입력 23 3 7" xfId="15850" xr:uid="{00000000-0005-0000-0000-0000757C0000}"/>
    <cellStyle name="입력 23 3 7 2" xfId="41044" xr:uid="{00000000-0005-0000-0000-0000767C0000}"/>
    <cellStyle name="입력 23 3 8" xfId="41022" xr:uid="{00000000-0005-0000-0000-0000777C0000}"/>
    <cellStyle name="입력 23 4" xfId="15851" xr:uid="{00000000-0005-0000-0000-0000787C0000}"/>
    <cellStyle name="입력 23 4 2" xfId="15852" xr:uid="{00000000-0005-0000-0000-0000797C0000}"/>
    <cellStyle name="입력 23 4 2 2" xfId="15853" xr:uid="{00000000-0005-0000-0000-00007A7C0000}"/>
    <cellStyle name="입력 23 4 2 2 2" xfId="41047" xr:uid="{00000000-0005-0000-0000-00007B7C0000}"/>
    <cellStyle name="입력 23 4 2 3" xfId="15854" xr:uid="{00000000-0005-0000-0000-00007C7C0000}"/>
    <cellStyle name="입력 23 4 2 3 2" xfId="41048" xr:uid="{00000000-0005-0000-0000-00007D7C0000}"/>
    <cellStyle name="입력 23 4 2 4" xfId="15855" xr:uid="{00000000-0005-0000-0000-00007E7C0000}"/>
    <cellStyle name="입력 23 4 2 4 2" xfId="41049" xr:uid="{00000000-0005-0000-0000-00007F7C0000}"/>
    <cellStyle name="입력 23 4 2 5" xfId="15856" xr:uid="{00000000-0005-0000-0000-0000807C0000}"/>
    <cellStyle name="입력 23 4 2 5 2" xfId="41050" xr:uid="{00000000-0005-0000-0000-0000817C0000}"/>
    <cellStyle name="입력 23 4 2 6" xfId="41046" xr:uid="{00000000-0005-0000-0000-0000827C0000}"/>
    <cellStyle name="입력 23 4 3" xfId="15857" xr:uid="{00000000-0005-0000-0000-0000837C0000}"/>
    <cellStyle name="입력 23 4 3 2" xfId="41051" xr:uid="{00000000-0005-0000-0000-0000847C0000}"/>
    <cellStyle name="입력 23 4 4" xfId="15858" xr:uid="{00000000-0005-0000-0000-0000857C0000}"/>
    <cellStyle name="입력 23 4 4 2" xfId="41052" xr:uid="{00000000-0005-0000-0000-0000867C0000}"/>
    <cellStyle name="입력 23 4 5" xfId="15859" xr:uid="{00000000-0005-0000-0000-0000877C0000}"/>
    <cellStyle name="입력 23 4 5 2" xfId="41053" xr:uid="{00000000-0005-0000-0000-0000887C0000}"/>
    <cellStyle name="입력 23 4 6" xfId="15860" xr:uid="{00000000-0005-0000-0000-0000897C0000}"/>
    <cellStyle name="입력 23 4 6 2" xfId="41054" xr:uid="{00000000-0005-0000-0000-00008A7C0000}"/>
    <cellStyle name="입력 23 4 7" xfId="41045" xr:uid="{00000000-0005-0000-0000-00008B7C0000}"/>
    <cellStyle name="입력 23 5" xfId="15861" xr:uid="{00000000-0005-0000-0000-00008C7C0000}"/>
    <cellStyle name="입력 23 5 2" xfId="15862" xr:uid="{00000000-0005-0000-0000-00008D7C0000}"/>
    <cellStyle name="입력 23 5 2 2" xfId="15863" xr:uid="{00000000-0005-0000-0000-00008E7C0000}"/>
    <cellStyle name="입력 23 5 2 2 2" xfId="41057" xr:uid="{00000000-0005-0000-0000-00008F7C0000}"/>
    <cellStyle name="입력 23 5 2 3" xfId="15864" xr:uid="{00000000-0005-0000-0000-0000907C0000}"/>
    <cellStyle name="입력 23 5 2 3 2" xfId="41058" xr:uid="{00000000-0005-0000-0000-0000917C0000}"/>
    <cellStyle name="입력 23 5 2 4" xfId="15865" xr:uid="{00000000-0005-0000-0000-0000927C0000}"/>
    <cellStyle name="입력 23 5 2 4 2" xfId="41059" xr:uid="{00000000-0005-0000-0000-0000937C0000}"/>
    <cellStyle name="입력 23 5 2 5" xfId="15866" xr:uid="{00000000-0005-0000-0000-0000947C0000}"/>
    <cellStyle name="입력 23 5 2 5 2" xfId="41060" xr:uid="{00000000-0005-0000-0000-0000957C0000}"/>
    <cellStyle name="입력 23 5 2 6" xfId="41056" xr:uid="{00000000-0005-0000-0000-0000967C0000}"/>
    <cellStyle name="입력 23 5 3" xfId="15867" xr:uid="{00000000-0005-0000-0000-0000977C0000}"/>
    <cellStyle name="입력 23 5 3 2" xfId="41061" xr:uid="{00000000-0005-0000-0000-0000987C0000}"/>
    <cellStyle name="입력 23 5 4" xfId="15868" xr:uid="{00000000-0005-0000-0000-0000997C0000}"/>
    <cellStyle name="입력 23 5 4 2" xfId="41062" xr:uid="{00000000-0005-0000-0000-00009A7C0000}"/>
    <cellStyle name="입력 23 5 5" xfId="15869" xr:uid="{00000000-0005-0000-0000-00009B7C0000}"/>
    <cellStyle name="입력 23 5 5 2" xfId="41063" xr:uid="{00000000-0005-0000-0000-00009C7C0000}"/>
    <cellStyle name="입력 23 5 6" xfId="15870" xr:uid="{00000000-0005-0000-0000-00009D7C0000}"/>
    <cellStyle name="입력 23 5 6 2" xfId="41064" xr:uid="{00000000-0005-0000-0000-00009E7C0000}"/>
    <cellStyle name="입력 23 5 7" xfId="41055" xr:uid="{00000000-0005-0000-0000-00009F7C0000}"/>
    <cellStyle name="입력 23 6" xfId="15871" xr:uid="{00000000-0005-0000-0000-0000A07C0000}"/>
    <cellStyle name="입력 23 6 2" xfId="15872" xr:uid="{00000000-0005-0000-0000-0000A17C0000}"/>
    <cellStyle name="입력 23 6 2 2" xfId="15873" xr:uid="{00000000-0005-0000-0000-0000A27C0000}"/>
    <cellStyle name="입력 23 6 2 2 2" xfId="41067" xr:uid="{00000000-0005-0000-0000-0000A37C0000}"/>
    <cellStyle name="입력 23 6 2 3" xfId="15874" xr:uid="{00000000-0005-0000-0000-0000A47C0000}"/>
    <cellStyle name="입력 23 6 2 3 2" xfId="41068" xr:uid="{00000000-0005-0000-0000-0000A57C0000}"/>
    <cellStyle name="입력 23 6 2 4" xfId="15875" xr:uid="{00000000-0005-0000-0000-0000A67C0000}"/>
    <cellStyle name="입력 23 6 2 4 2" xfId="41069" xr:uid="{00000000-0005-0000-0000-0000A77C0000}"/>
    <cellStyle name="입력 23 6 2 5" xfId="15876" xr:uid="{00000000-0005-0000-0000-0000A87C0000}"/>
    <cellStyle name="입력 23 6 2 5 2" xfId="41070" xr:uid="{00000000-0005-0000-0000-0000A97C0000}"/>
    <cellStyle name="입력 23 6 2 6" xfId="41066" xr:uid="{00000000-0005-0000-0000-0000AA7C0000}"/>
    <cellStyle name="입력 23 6 3" xfId="15877" xr:uid="{00000000-0005-0000-0000-0000AB7C0000}"/>
    <cellStyle name="입력 23 6 3 2" xfId="41071" xr:uid="{00000000-0005-0000-0000-0000AC7C0000}"/>
    <cellStyle name="입력 23 6 4" xfId="15878" xr:uid="{00000000-0005-0000-0000-0000AD7C0000}"/>
    <cellStyle name="입력 23 6 4 2" xfId="41072" xr:uid="{00000000-0005-0000-0000-0000AE7C0000}"/>
    <cellStyle name="입력 23 6 5" xfId="15879" xr:uid="{00000000-0005-0000-0000-0000AF7C0000}"/>
    <cellStyle name="입력 23 6 5 2" xfId="41073" xr:uid="{00000000-0005-0000-0000-0000B07C0000}"/>
    <cellStyle name="입력 23 6 6" xfId="15880" xr:uid="{00000000-0005-0000-0000-0000B17C0000}"/>
    <cellStyle name="입력 23 6 6 2" xfId="41074" xr:uid="{00000000-0005-0000-0000-0000B27C0000}"/>
    <cellStyle name="입력 23 6 7" xfId="41065" xr:uid="{00000000-0005-0000-0000-0000B37C0000}"/>
    <cellStyle name="입력 23 7" xfId="15881" xr:uid="{00000000-0005-0000-0000-0000B47C0000}"/>
    <cellStyle name="입력 23 7 2" xfId="15882" xr:uid="{00000000-0005-0000-0000-0000B57C0000}"/>
    <cellStyle name="입력 23 7 2 2" xfId="15883" xr:uid="{00000000-0005-0000-0000-0000B67C0000}"/>
    <cellStyle name="입력 23 7 2 2 2" xfId="41077" xr:uid="{00000000-0005-0000-0000-0000B77C0000}"/>
    <cellStyle name="입력 23 7 2 3" xfId="15884" xr:uid="{00000000-0005-0000-0000-0000B87C0000}"/>
    <cellStyle name="입력 23 7 2 3 2" xfId="41078" xr:uid="{00000000-0005-0000-0000-0000B97C0000}"/>
    <cellStyle name="입력 23 7 2 4" xfId="15885" xr:uid="{00000000-0005-0000-0000-0000BA7C0000}"/>
    <cellStyle name="입력 23 7 2 4 2" xfId="41079" xr:uid="{00000000-0005-0000-0000-0000BB7C0000}"/>
    <cellStyle name="입력 23 7 2 5" xfId="15886" xr:uid="{00000000-0005-0000-0000-0000BC7C0000}"/>
    <cellStyle name="입력 23 7 2 5 2" xfId="41080" xr:uid="{00000000-0005-0000-0000-0000BD7C0000}"/>
    <cellStyle name="입력 23 7 2 6" xfId="41076" xr:uid="{00000000-0005-0000-0000-0000BE7C0000}"/>
    <cellStyle name="입력 23 7 3" xfId="15887" xr:uid="{00000000-0005-0000-0000-0000BF7C0000}"/>
    <cellStyle name="입력 23 7 3 2" xfId="41081" xr:uid="{00000000-0005-0000-0000-0000C07C0000}"/>
    <cellStyle name="입력 23 7 4" xfId="15888" xr:uid="{00000000-0005-0000-0000-0000C17C0000}"/>
    <cellStyle name="입력 23 7 4 2" xfId="41082" xr:uid="{00000000-0005-0000-0000-0000C27C0000}"/>
    <cellStyle name="입력 23 7 5" xfId="15889" xr:uid="{00000000-0005-0000-0000-0000C37C0000}"/>
    <cellStyle name="입력 23 7 5 2" xfId="41083" xr:uid="{00000000-0005-0000-0000-0000C47C0000}"/>
    <cellStyle name="입력 23 7 6" xfId="15890" xr:uid="{00000000-0005-0000-0000-0000C57C0000}"/>
    <cellStyle name="입력 23 7 6 2" xfId="41084" xr:uid="{00000000-0005-0000-0000-0000C67C0000}"/>
    <cellStyle name="입력 23 7 7" xfId="41075" xr:uid="{00000000-0005-0000-0000-0000C77C0000}"/>
    <cellStyle name="입력 23 8" xfId="15891" xr:uid="{00000000-0005-0000-0000-0000C87C0000}"/>
    <cellStyle name="입력 23 8 2" xfId="15892" xr:uid="{00000000-0005-0000-0000-0000C97C0000}"/>
    <cellStyle name="입력 23 8 2 2" xfId="15893" xr:uid="{00000000-0005-0000-0000-0000CA7C0000}"/>
    <cellStyle name="입력 23 8 2 2 2" xfId="41087" xr:uid="{00000000-0005-0000-0000-0000CB7C0000}"/>
    <cellStyle name="입력 23 8 2 3" xfId="15894" xr:uid="{00000000-0005-0000-0000-0000CC7C0000}"/>
    <cellStyle name="입력 23 8 2 3 2" xfId="41088" xr:uid="{00000000-0005-0000-0000-0000CD7C0000}"/>
    <cellStyle name="입력 23 8 2 4" xfId="15895" xr:uid="{00000000-0005-0000-0000-0000CE7C0000}"/>
    <cellStyle name="입력 23 8 2 4 2" xfId="41089" xr:uid="{00000000-0005-0000-0000-0000CF7C0000}"/>
    <cellStyle name="입력 23 8 2 5" xfId="15896" xr:uid="{00000000-0005-0000-0000-0000D07C0000}"/>
    <cellStyle name="입력 23 8 2 5 2" xfId="41090" xr:uid="{00000000-0005-0000-0000-0000D17C0000}"/>
    <cellStyle name="입력 23 8 2 6" xfId="41086" xr:uid="{00000000-0005-0000-0000-0000D27C0000}"/>
    <cellStyle name="입력 23 8 3" xfId="15897" xr:uid="{00000000-0005-0000-0000-0000D37C0000}"/>
    <cellStyle name="입력 23 8 3 2" xfId="41091" xr:uid="{00000000-0005-0000-0000-0000D47C0000}"/>
    <cellStyle name="입력 23 8 4" xfId="15898" xr:uid="{00000000-0005-0000-0000-0000D57C0000}"/>
    <cellStyle name="입력 23 8 4 2" xfId="41092" xr:uid="{00000000-0005-0000-0000-0000D67C0000}"/>
    <cellStyle name="입력 23 8 5" xfId="15899" xr:uid="{00000000-0005-0000-0000-0000D77C0000}"/>
    <cellStyle name="입력 23 8 5 2" xfId="41093" xr:uid="{00000000-0005-0000-0000-0000D87C0000}"/>
    <cellStyle name="입력 23 8 6" xfId="15900" xr:uid="{00000000-0005-0000-0000-0000D97C0000}"/>
    <cellStyle name="입력 23 8 6 2" xfId="41094" xr:uid="{00000000-0005-0000-0000-0000DA7C0000}"/>
    <cellStyle name="입력 23 8 7" xfId="41085" xr:uid="{00000000-0005-0000-0000-0000DB7C0000}"/>
    <cellStyle name="입력 23 9" xfId="15901" xr:uid="{00000000-0005-0000-0000-0000DC7C0000}"/>
    <cellStyle name="입력 23 9 2" xfId="15902" xr:uid="{00000000-0005-0000-0000-0000DD7C0000}"/>
    <cellStyle name="입력 23 9 2 2" xfId="41096" xr:uid="{00000000-0005-0000-0000-0000DE7C0000}"/>
    <cellStyle name="입력 23 9 3" xfId="15903" xr:uid="{00000000-0005-0000-0000-0000DF7C0000}"/>
    <cellStyle name="입력 23 9 3 2" xfId="41097" xr:uid="{00000000-0005-0000-0000-0000E07C0000}"/>
    <cellStyle name="입력 23 9 4" xfId="15904" xr:uid="{00000000-0005-0000-0000-0000E17C0000}"/>
    <cellStyle name="입력 23 9 4 2" xfId="41098" xr:uid="{00000000-0005-0000-0000-0000E27C0000}"/>
    <cellStyle name="입력 23 9 5" xfId="15905" xr:uid="{00000000-0005-0000-0000-0000E37C0000}"/>
    <cellStyle name="입력 23 9 5 2" xfId="41099" xr:uid="{00000000-0005-0000-0000-0000E47C0000}"/>
    <cellStyle name="입력 23 9 6" xfId="41095" xr:uid="{00000000-0005-0000-0000-0000E57C0000}"/>
    <cellStyle name="입력 24" xfId="15906" xr:uid="{00000000-0005-0000-0000-0000E67C0000}"/>
    <cellStyle name="입력 24 10" xfId="15907" xr:uid="{00000000-0005-0000-0000-0000E77C0000}"/>
    <cellStyle name="입력 24 10 2" xfId="15908" xr:uid="{00000000-0005-0000-0000-0000E87C0000}"/>
    <cellStyle name="입력 24 10 2 2" xfId="41102" xr:uid="{00000000-0005-0000-0000-0000E97C0000}"/>
    <cellStyle name="입력 24 10 3" xfId="41101" xr:uid="{00000000-0005-0000-0000-0000EA7C0000}"/>
    <cellStyle name="입력 24 11" xfId="15909" xr:uid="{00000000-0005-0000-0000-0000EB7C0000}"/>
    <cellStyle name="입력 24 11 2" xfId="15910" xr:uid="{00000000-0005-0000-0000-0000EC7C0000}"/>
    <cellStyle name="입력 24 11 2 2" xfId="41104" xr:uid="{00000000-0005-0000-0000-0000ED7C0000}"/>
    <cellStyle name="입력 24 11 3" xfId="41103" xr:uid="{00000000-0005-0000-0000-0000EE7C0000}"/>
    <cellStyle name="입력 24 12" xfId="15911" xr:uid="{00000000-0005-0000-0000-0000EF7C0000}"/>
    <cellStyle name="입력 24 12 2" xfId="15912" xr:uid="{00000000-0005-0000-0000-0000F07C0000}"/>
    <cellStyle name="입력 24 12 2 2" xfId="41106" xr:uid="{00000000-0005-0000-0000-0000F17C0000}"/>
    <cellStyle name="입력 24 12 3" xfId="41105" xr:uid="{00000000-0005-0000-0000-0000F27C0000}"/>
    <cellStyle name="입력 24 13" xfId="15913" xr:uid="{00000000-0005-0000-0000-0000F37C0000}"/>
    <cellStyle name="입력 24 13 2" xfId="41107" xr:uid="{00000000-0005-0000-0000-0000F47C0000}"/>
    <cellStyle name="입력 24 14" xfId="41100" xr:uid="{00000000-0005-0000-0000-0000F57C0000}"/>
    <cellStyle name="입력 24 2" xfId="15914" xr:uid="{00000000-0005-0000-0000-0000F67C0000}"/>
    <cellStyle name="입력 24 2 2" xfId="15915" xr:uid="{00000000-0005-0000-0000-0000F77C0000}"/>
    <cellStyle name="입력 24 2 2 2" xfId="15916" xr:uid="{00000000-0005-0000-0000-0000F87C0000}"/>
    <cellStyle name="입력 24 2 2 2 2" xfId="15917" xr:uid="{00000000-0005-0000-0000-0000F97C0000}"/>
    <cellStyle name="입력 24 2 2 2 2 2" xfId="41111" xr:uid="{00000000-0005-0000-0000-0000FA7C0000}"/>
    <cellStyle name="입력 24 2 2 2 3" xfId="15918" xr:uid="{00000000-0005-0000-0000-0000FB7C0000}"/>
    <cellStyle name="입력 24 2 2 2 3 2" xfId="41112" xr:uid="{00000000-0005-0000-0000-0000FC7C0000}"/>
    <cellStyle name="입력 24 2 2 2 4" xfId="15919" xr:uid="{00000000-0005-0000-0000-0000FD7C0000}"/>
    <cellStyle name="입력 24 2 2 2 4 2" xfId="41113" xr:uid="{00000000-0005-0000-0000-0000FE7C0000}"/>
    <cellStyle name="입력 24 2 2 2 5" xfId="15920" xr:uid="{00000000-0005-0000-0000-0000FF7C0000}"/>
    <cellStyle name="입력 24 2 2 2 5 2" xfId="41114" xr:uid="{00000000-0005-0000-0000-0000007D0000}"/>
    <cellStyle name="입력 24 2 2 2 6" xfId="41110" xr:uid="{00000000-0005-0000-0000-0000017D0000}"/>
    <cellStyle name="입력 24 2 2 3" xfId="15921" xr:uid="{00000000-0005-0000-0000-0000027D0000}"/>
    <cellStyle name="입력 24 2 2 3 2" xfId="41115" xr:uid="{00000000-0005-0000-0000-0000037D0000}"/>
    <cellStyle name="입력 24 2 2 4" xfId="15922" xr:uid="{00000000-0005-0000-0000-0000047D0000}"/>
    <cellStyle name="입력 24 2 2 4 2" xfId="41116" xr:uid="{00000000-0005-0000-0000-0000057D0000}"/>
    <cellStyle name="입력 24 2 2 5" xfId="15923" xr:uid="{00000000-0005-0000-0000-0000067D0000}"/>
    <cellStyle name="입력 24 2 2 5 2" xfId="41117" xr:uid="{00000000-0005-0000-0000-0000077D0000}"/>
    <cellStyle name="입력 24 2 2 6" xfId="15924" xr:uid="{00000000-0005-0000-0000-0000087D0000}"/>
    <cellStyle name="입력 24 2 2 6 2" xfId="41118" xr:uid="{00000000-0005-0000-0000-0000097D0000}"/>
    <cellStyle name="입력 24 2 2 7" xfId="41109" xr:uid="{00000000-0005-0000-0000-00000A7D0000}"/>
    <cellStyle name="입력 24 2 3" xfId="15925" xr:uid="{00000000-0005-0000-0000-00000B7D0000}"/>
    <cellStyle name="입력 24 2 3 2" xfId="15926" xr:uid="{00000000-0005-0000-0000-00000C7D0000}"/>
    <cellStyle name="입력 24 2 3 2 2" xfId="41120" xr:uid="{00000000-0005-0000-0000-00000D7D0000}"/>
    <cellStyle name="입력 24 2 3 3" xfId="15927" xr:uid="{00000000-0005-0000-0000-00000E7D0000}"/>
    <cellStyle name="입력 24 2 3 3 2" xfId="41121" xr:uid="{00000000-0005-0000-0000-00000F7D0000}"/>
    <cellStyle name="입력 24 2 3 4" xfId="15928" xr:uid="{00000000-0005-0000-0000-0000107D0000}"/>
    <cellStyle name="입력 24 2 3 4 2" xfId="41122" xr:uid="{00000000-0005-0000-0000-0000117D0000}"/>
    <cellStyle name="입력 24 2 3 5" xfId="15929" xr:uid="{00000000-0005-0000-0000-0000127D0000}"/>
    <cellStyle name="입력 24 2 3 5 2" xfId="41123" xr:uid="{00000000-0005-0000-0000-0000137D0000}"/>
    <cellStyle name="입력 24 2 3 6" xfId="41119" xr:uid="{00000000-0005-0000-0000-0000147D0000}"/>
    <cellStyle name="입력 24 2 4" xfId="15930" xr:uid="{00000000-0005-0000-0000-0000157D0000}"/>
    <cellStyle name="입력 24 2 4 2" xfId="15931" xr:uid="{00000000-0005-0000-0000-0000167D0000}"/>
    <cellStyle name="입력 24 2 4 2 2" xfId="41125" xr:uid="{00000000-0005-0000-0000-0000177D0000}"/>
    <cellStyle name="입력 24 2 4 3" xfId="41124" xr:uid="{00000000-0005-0000-0000-0000187D0000}"/>
    <cellStyle name="입력 24 2 5" xfId="15932" xr:uid="{00000000-0005-0000-0000-0000197D0000}"/>
    <cellStyle name="입력 24 2 5 2" xfId="15933" xr:uid="{00000000-0005-0000-0000-00001A7D0000}"/>
    <cellStyle name="입력 24 2 5 2 2" xfId="41127" xr:uid="{00000000-0005-0000-0000-00001B7D0000}"/>
    <cellStyle name="입력 24 2 5 3" xfId="41126" xr:uid="{00000000-0005-0000-0000-00001C7D0000}"/>
    <cellStyle name="입력 24 2 6" xfId="15934" xr:uid="{00000000-0005-0000-0000-00001D7D0000}"/>
    <cellStyle name="입력 24 2 6 2" xfId="15935" xr:uid="{00000000-0005-0000-0000-00001E7D0000}"/>
    <cellStyle name="입력 24 2 6 2 2" xfId="41129" xr:uid="{00000000-0005-0000-0000-00001F7D0000}"/>
    <cellStyle name="입력 24 2 6 3" xfId="41128" xr:uid="{00000000-0005-0000-0000-0000207D0000}"/>
    <cellStyle name="입력 24 2 7" xfId="15936" xr:uid="{00000000-0005-0000-0000-0000217D0000}"/>
    <cellStyle name="입력 24 2 7 2" xfId="41130" xr:uid="{00000000-0005-0000-0000-0000227D0000}"/>
    <cellStyle name="입력 24 2 8" xfId="41108" xr:uid="{00000000-0005-0000-0000-0000237D0000}"/>
    <cellStyle name="입력 24 3" xfId="15937" xr:uid="{00000000-0005-0000-0000-0000247D0000}"/>
    <cellStyle name="입력 24 3 2" xfId="15938" xr:uid="{00000000-0005-0000-0000-0000257D0000}"/>
    <cellStyle name="입력 24 3 2 2" xfId="15939" xr:uid="{00000000-0005-0000-0000-0000267D0000}"/>
    <cellStyle name="입력 24 3 2 2 2" xfId="15940" xr:uid="{00000000-0005-0000-0000-0000277D0000}"/>
    <cellStyle name="입력 24 3 2 2 2 2" xfId="41134" xr:uid="{00000000-0005-0000-0000-0000287D0000}"/>
    <cellStyle name="입력 24 3 2 2 3" xfId="15941" xr:uid="{00000000-0005-0000-0000-0000297D0000}"/>
    <cellStyle name="입력 24 3 2 2 3 2" xfId="41135" xr:uid="{00000000-0005-0000-0000-00002A7D0000}"/>
    <cellStyle name="입력 24 3 2 2 4" xfId="15942" xr:uid="{00000000-0005-0000-0000-00002B7D0000}"/>
    <cellStyle name="입력 24 3 2 2 4 2" xfId="41136" xr:uid="{00000000-0005-0000-0000-00002C7D0000}"/>
    <cellStyle name="입력 24 3 2 2 5" xfId="15943" xr:uid="{00000000-0005-0000-0000-00002D7D0000}"/>
    <cellStyle name="입력 24 3 2 2 5 2" xfId="41137" xr:uid="{00000000-0005-0000-0000-00002E7D0000}"/>
    <cellStyle name="입력 24 3 2 2 6" xfId="41133" xr:uid="{00000000-0005-0000-0000-00002F7D0000}"/>
    <cellStyle name="입력 24 3 2 3" xfId="15944" xr:uid="{00000000-0005-0000-0000-0000307D0000}"/>
    <cellStyle name="입력 24 3 2 3 2" xfId="41138" xr:uid="{00000000-0005-0000-0000-0000317D0000}"/>
    <cellStyle name="입력 24 3 2 4" xfId="15945" xr:uid="{00000000-0005-0000-0000-0000327D0000}"/>
    <cellStyle name="입력 24 3 2 4 2" xfId="41139" xr:uid="{00000000-0005-0000-0000-0000337D0000}"/>
    <cellStyle name="입력 24 3 2 5" xfId="15946" xr:uid="{00000000-0005-0000-0000-0000347D0000}"/>
    <cellStyle name="입력 24 3 2 5 2" xfId="41140" xr:uid="{00000000-0005-0000-0000-0000357D0000}"/>
    <cellStyle name="입력 24 3 2 6" xfId="15947" xr:uid="{00000000-0005-0000-0000-0000367D0000}"/>
    <cellStyle name="입력 24 3 2 6 2" xfId="41141" xr:uid="{00000000-0005-0000-0000-0000377D0000}"/>
    <cellStyle name="입력 24 3 2 7" xfId="41132" xr:uid="{00000000-0005-0000-0000-0000387D0000}"/>
    <cellStyle name="입력 24 3 3" xfId="15948" xr:uid="{00000000-0005-0000-0000-0000397D0000}"/>
    <cellStyle name="입력 24 3 3 2" xfId="15949" xr:uid="{00000000-0005-0000-0000-00003A7D0000}"/>
    <cellStyle name="입력 24 3 3 2 2" xfId="41143" xr:uid="{00000000-0005-0000-0000-00003B7D0000}"/>
    <cellStyle name="입력 24 3 3 3" xfId="15950" xr:uid="{00000000-0005-0000-0000-00003C7D0000}"/>
    <cellStyle name="입력 24 3 3 3 2" xfId="41144" xr:uid="{00000000-0005-0000-0000-00003D7D0000}"/>
    <cellStyle name="입력 24 3 3 4" xfId="15951" xr:uid="{00000000-0005-0000-0000-00003E7D0000}"/>
    <cellStyle name="입력 24 3 3 4 2" xfId="41145" xr:uid="{00000000-0005-0000-0000-00003F7D0000}"/>
    <cellStyle name="입력 24 3 3 5" xfId="15952" xr:uid="{00000000-0005-0000-0000-0000407D0000}"/>
    <cellStyle name="입력 24 3 3 5 2" xfId="41146" xr:uid="{00000000-0005-0000-0000-0000417D0000}"/>
    <cellStyle name="입력 24 3 3 6" xfId="41142" xr:uid="{00000000-0005-0000-0000-0000427D0000}"/>
    <cellStyle name="입력 24 3 4" xfId="15953" xr:uid="{00000000-0005-0000-0000-0000437D0000}"/>
    <cellStyle name="입력 24 3 4 2" xfId="15954" xr:uid="{00000000-0005-0000-0000-0000447D0000}"/>
    <cellStyle name="입력 24 3 4 2 2" xfId="41148" xr:uid="{00000000-0005-0000-0000-0000457D0000}"/>
    <cellStyle name="입력 24 3 4 3" xfId="41147" xr:uid="{00000000-0005-0000-0000-0000467D0000}"/>
    <cellStyle name="입력 24 3 5" xfId="15955" xr:uid="{00000000-0005-0000-0000-0000477D0000}"/>
    <cellStyle name="입력 24 3 5 2" xfId="15956" xr:uid="{00000000-0005-0000-0000-0000487D0000}"/>
    <cellStyle name="입력 24 3 5 2 2" xfId="41150" xr:uid="{00000000-0005-0000-0000-0000497D0000}"/>
    <cellStyle name="입력 24 3 5 3" xfId="41149" xr:uid="{00000000-0005-0000-0000-00004A7D0000}"/>
    <cellStyle name="입력 24 3 6" xfId="15957" xr:uid="{00000000-0005-0000-0000-00004B7D0000}"/>
    <cellStyle name="입력 24 3 6 2" xfId="15958" xr:uid="{00000000-0005-0000-0000-00004C7D0000}"/>
    <cellStyle name="입력 24 3 6 2 2" xfId="41152" xr:uid="{00000000-0005-0000-0000-00004D7D0000}"/>
    <cellStyle name="입력 24 3 6 3" xfId="41151" xr:uid="{00000000-0005-0000-0000-00004E7D0000}"/>
    <cellStyle name="입력 24 3 7" xfId="15959" xr:uid="{00000000-0005-0000-0000-00004F7D0000}"/>
    <cellStyle name="입력 24 3 7 2" xfId="41153" xr:uid="{00000000-0005-0000-0000-0000507D0000}"/>
    <cellStyle name="입력 24 3 8" xfId="41131" xr:uid="{00000000-0005-0000-0000-0000517D0000}"/>
    <cellStyle name="입력 24 4" xfId="15960" xr:uid="{00000000-0005-0000-0000-0000527D0000}"/>
    <cellStyle name="입력 24 4 2" xfId="15961" xr:uid="{00000000-0005-0000-0000-0000537D0000}"/>
    <cellStyle name="입력 24 4 2 2" xfId="15962" xr:uid="{00000000-0005-0000-0000-0000547D0000}"/>
    <cellStyle name="입력 24 4 2 2 2" xfId="41156" xr:uid="{00000000-0005-0000-0000-0000557D0000}"/>
    <cellStyle name="입력 24 4 2 3" xfId="15963" xr:uid="{00000000-0005-0000-0000-0000567D0000}"/>
    <cellStyle name="입력 24 4 2 3 2" xfId="41157" xr:uid="{00000000-0005-0000-0000-0000577D0000}"/>
    <cellStyle name="입력 24 4 2 4" xfId="15964" xr:uid="{00000000-0005-0000-0000-0000587D0000}"/>
    <cellStyle name="입력 24 4 2 4 2" xfId="41158" xr:uid="{00000000-0005-0000-0000-0000597D0000}"/>
    <cellStyle name="입력 24 4 2 5" xfId="15965" xr:uid="{00000000-0005-0000-0000-00005A7D0000}"/>
    <cellStyle name="입력 24 4 2 5 2" xfId="41159" xr:uid="{00000000-0005-0000-0000-00005B7D0000}"/>
    <cellStyle name="입력 24 4 2 6" xfId="41155" xr:uid="{00000000-0005-0000-0000-00005C7D0000}"/>
    <cellStyle name="입력 24 4 3" xfId="15966" xr:uid="{00000000-0005-0000-0000-00005D7D0000}"/>
    <cellStyle name="입력 24 4 3 2" xfId="41160" xr:uid="{00000000-0005-0000-0000-00005E7D0000}"/>
    <cellStyle name="입력 24 4 4" xfId="15967" xr:uid="{00000000-0005-0000-0000-00005F7D0000}"/>
    <cellStyle name="입력 24 4 4 2" xfId="41161" xr:uid="{00000000-0005-0000-0000-0000607D0000}"/>
    <cellStyle name="입력 24 4 5" xfId="15968" xr:uid="{00000000-0005-0000-0000-0000617D0000}"/>
    <cellStyle name="입력 24 4 5 2" xfId="41162" xr:uid="{00000000-0005-0000-0000-0000627D0000}"/>
    <cellStyle name="입력 24 4 6" xfId="15969" xr:uid="{00000000-0005-0000-0000-0000637D0000}"/>
    <cellStyle name="입력 24 4 6 2" xfId="41163" xr:uid="{00000000-0005-0000-0000-0000647D0000}"/>
    <cellStyle name="입력 24 4 7" xfId="41154" xr:uid="{00000000-0005-0000-0000-0000657D0000}"/>
    <cellStyle name="입력 24 5" xfId="15970" xr:uid="{00000000-0005-0000-0000-0000667D0000}"/>
    <cellStyle name="입력 24 5 2" xfId="15971" xr:uid="{00000000-0005-0000-0000-0000677D0000}"/>
    <cellStyle name="입력 24 5 2 2" xfId="15972" xr:uid="{00000000-0005-0000-0000-0000687D0000}"/>
    <cellStyle name="입력 24 5 2 2 2" xfId="41166" xr:uid="{00000000-0005-0000-0000-0000697D0000}"/>
    <cellStyle name="입력 24 5 2 3" xfId="15973" xr:uid="{00000000-0005-0000-0000-00006A7D0000}"/>
    <cellStyle name="입력 24 5 2 3 2" xfId="41167" xr:uid="{00000000-0005-0000-0000-00006B7D0000}"/>
    <cellStyle name="입력 24 5 2 4" xfId="15974" xr:uid="{00000000-0005-0000-0000-00006C7D0000}"/>
    <cellStyle name="입력 24 5 2 4 2" xfId="41168" xr:uid="{00000000-0005-0000-0000-00006D7D0000}"/>
    <cellStyle name="입력 24 5 2 5" xfId="15975" xr:uid="{00000000-0005-0000-0000-00006E7D0000}"/>
    <cellStyle name="입력 24 5 2 5 2" xfId="41169" xr:uid="{00000000-0005-0000-0000-00006F7D0000}"/>
    <cellStyle name="입력 24 5 2 6" xfId="41165" xr:uid="{00000000-0005-0000-0000-0000707D0000}"/>
    <cellStyle name="입력 24 5 3" xfId="15976" xr:uid="{00000000-0005-0000-0000-0000717D0000}"/>
    <cellStyle name="입력 24 5 3 2" xfId="41170" xr:uid="{00000000-0005-0000-0000-0000727D0000}"/>
    <cellStyle name="입력 24 5 4" xfId="15977" xr:uid="{00000000-0005-0000-0000-0000737D0000}"/>
    <cellStyle name="입력 24 5 4 2" xfId="41171" xr:uid="{00000000-0005-0000-0000-0000747D0000}"/>
    <cellStyle name="입력 24 5 5" xfId="15978" xr:uid="{00000000-0005-0000-0000-0000757D0000}"/>
    <cellStyle name="입력 24 5 5 2" xfId="41172" xr:uid="{00000000-0005-0000-0000-0000767D0000}"/>
    <cellStyle name="입력 24 5 6" xfId="15979" xr:uid="{00000000-0005-0000-0000-0000777D0000}"/>
    <cellStyle name="입력 24 5 6 2" xfId="41173" xr:uid="{00000000-0005-0000-0000-0000787D0000}"/>
    <cellStyle name="입력 24 5 7" xfId="41164" xr:uid="{00000000-0005-0000-0000-0000797D0000}"/>
    <cellStyle name="입력 24 6" xfId="15980" xr:uid="{00000000-0005-0000-0000-00007A7D0000}"/>
    <cellStyle name="입력 24 6 2" xfId="15981" xr:uid="{00000000-0005-0000-0000-00007B7D0000}"/>
    <cellStyle name="입력 24 6 2 2" xfId="15982" xr:uid="{00000000-0005-0000-0000-00007C7D0000}"/>
    <cellStyle name="입력 24 6 2 2 2" xfId="41176" xr:uid="{00000000-0005-0000-0000-00007D7D0000}"/>
    <cellStyle name="입력 24 6 2 3" xfId="15983" xr:uid="{00000000-0005-0000-0000-00007E7D0000}"/>
    <cellStyle name="입력 24 6 2 3 2" xfId="41177" xr:uid="{00000000-0005-0000-0000-00007F7D0000}"/>
    <cellStyle name="입력 24 6 2 4" xfId="15984" xr:uid="{00000000-0005-0000-0000-0000807D0000}"/>
    <cellStyle name="입력 24 6 2 4 2" xfId="41178" xr:uid="{00000000-0005-0000-0000-0000817D0000}"/>
    <cellStyle name="입력 24 6 2 5" xfId="15985" xr:uid="{00000000-0005-0000-0000-0000827D0000}"/>
    <cellStyle name="입력 24 6 2 5 2" xfId="41179" xr:uid="{00000000-0005-0000-0000-0000837D0000}"/>
    <cellStyle name="입력 24 6 2 6" xfId="41175" xr:uid="{00000000-0005-0000-0000-0000847D0000}"/>
    <cellStyle name="입력 24 6 3" xfId="15986" xr:uid="{00000000-0005-0000-0000-0000857D0000}"/>
    <cellStyle name="입력 24 6 3 2" xfId="41180" xr:uid="{00000000-0005-0000-0000-0000867D0000}"/>
    <cellStyle name="입력 24 6 4" xfId="15987" xr:uid="{00000000-0005-0000-0000-0000877D0000}"/>
    <cellStyle name="입력 24 6 4 2" xfId="41181" xr:uid="{00000000-0005-0000-0000-0000887D0000}"/>
    <cellStyle name="입력 24 6 5" xfId="15988" xr:uid="{00000000-0005-0000-0000-0000897D0000}"/>
    <cellStyle name="입력 24 6 5 2" xfId="41182" xr:uid="{00000000-0005-0000-0000-00008A7D0000}"/>
    <cellStyle name="입력 24 6 6" xfId="15989" xr:uid="{00000000-0005-0000-0000-00008B7D0000}"/>
    <cellStyle name="입력 24 6 6 2" xfId="41183" xr:uid="{00000000-0005-0000-0000-00008C7D0000}"/>
    <cellStyle name="입력 24 6 7" xfId="41174" xr:uid="{00000000-0005-0000-0000-00008D7D0000}"/>
    <cellStyle name="입력 24 7" xfId="15990" xr:uid="{00000000-0005-0000-0000-00008E7D0000}"/>
    <cellStyle name="입력 24 7 2" xfId="15991" xr:uid="{00000000-0005-0000-0000-00008F7D0000}"/>
    <cellStyle name="입력 24 7 2 2" xfId="15992" xr:uid="{00000000-0005-0000-0000-0000907D0000}"/>
    <cellStyle name="입력 24 7 2 2 2" xfId="41186" xr:uid="{00000000-0005-0000-0000-0000917D0000}"/>
    <cellStyle name="입력 24 7 2 3" xfId="15993" xr:uid="{00000000-0005-0000-0000-0000927D0000}"/>
    <cellStyle name="입력 24 7 2 3 2" xfId="41187" xr:uid="{00000000-0005-0000-0000-0000937D0000}"/>
    <cellStyle name="입력 24 7 2 4" xfId="15994" xr:uid="{00000000-0005-0000-0000-0000947D0000}"/>
    <cellStyle name="입력 24 7 2 4 2" xfId="41188" xr:uid="{00000000-0005-0000-0000-0000957D0000}"/>
    <cellStyle name="입력 24 7 2 5" xfId="15995" xr:uid="{00000000-0005-0000-0000-0000967D0000}"/>
    <cellStyle name="입력 24 7 2 5 2" xfId="41189" xr:uid="{00000000-0005-0000-0000-0000977D0000}"/>
    <cellStyle name="입력 24 7 2 6" xfId="41185" xr:uid="{00000000-0005-0000-0000-0000987D0000}"/>
    <cellStyle name="입력 24 7 3" xfId="15996" xr:uid="{00000000-0005-0000-0000-0000997D0000}"/>
    <cellStyle name="입력 24 7 3 2" xfId="41190" xr:uid="{00000000-0005-0000-0000-00009A7D0000}"/>
    <cellStyle name="입력 24 7 4" xfId="15997" xr:uid="{00000000-0005-0000-0000-00009B7D0000}"/>
    <cellStyle name="입력 24 7 4 2" xfId="41191" xr:uid="{00000000-0005-0000-0000-00009C7D0000}"/>
    <cellStyle name="입력 24 7 5" xfId="15998" xr:uid="{00000000-0005-0000-0000-00009D7D0000}"/>
    <cellStyle name="입력 24 7 5 2" xfId="41192" xr:uid="{00000000-0005-0000-0000-00009E7D0000}"/>
    <cellStyle name="입력 24 7 6" xfId="15999" xr:uid="{00000000-0005-0000-0000-00009F7D0000}"/>
    <cellStyle name="입력 24 7 6 2" xfId="41193" xr:uid="{00000000-0005-0000-0000-0000A07D0000}"/>
    <cellStyle name="입력 24 7 7" xfId="41184" xr:uid="{00000000-0005-0000-0000-0000A17D0000}"/>
    <cellStyle name="입력 24 8" xfId="16000" xr:uid="{00000000-0005-0000-0000-0000A27D0000}"/>
    <cellStyle name="입력 24 8 2" xfId="16001" xr:uid="{00000000-0005-0000-0000-0000A37D0000}"/>
    <cellStyle name="입력 24 8 2 2" xfId="16002" xr:uid="{00000000-0005-0000-0000-0000A47D0000}"/>
    <cellStyle name="입력 24 8 2 2 2" xfId="41196" xr:uid="{00000000-0005-0000-0000-0000A57D0000}"/>
    <cellStyle name="입력 24 8 2 3" xfId="16003" xr:uid="{00000000-0005-0000-0000-0000A67D0000}"/>
    <cellStyle name="입력 24 8 2 3 2" xfId="41197" xr:uid="{00000000-0005-0000-0000-0000A77D0000}"/>
    <cellStyle name="입력 24 8 2 4" xfId="16004" xr:uid="{00000000-0005-0000-0000-0000A87D0000}"/>
    <cellStyle name="입력 24 8 2 4 2" xfId="41198" xr:uid="{00000000-0005-0000-0000-0000A97D0000}"/>
    <cellStyle name="입력 24 8 2 5" xfId="16005" xr:uid="{00000000-0005-0000-0000-0000AA7D0000}"/>
    <cellStyle name="입력 24 8 2 5 2" xfId="41199" xr:uid="{00000000-0005-0000-0000-0000AB7D0000}"/>
    <cellStyle name="입력 24 8 2 6" xfId="41195" xr:uid="{00000000-0005-0000-0000-0000AC7D0000}"/>
    <cellStyle name="입력 24 8 3" xfId="16006" xr:uid="{00000000-0005-0000-0000-0000AD7D0000}"/>
    <cellStyle name="입력 24 8 3 2" xfId="41200" xr:uid="{00000000-0005-0000-0000-0000AE7D0000}"/>
    <cellStyle name="입력 24 8 4" xfId="16007" xr:uid="{00000000-0005-0000-0000-0000AF7D0000}"/>
    <cellStyle name="입력 24 8 4 2" xfId="41201" xr:uid="{00000000-0005-0000-0000-0000B07D0000}"/>
    <cellStyle name="입력 24 8 5" xfId="16008" xr:uid="{00000000-0005-0000-0000-0000B17D0000}"/>
    <cellStyle name="입력 24 8 5 2" xfId="41202" xr:uid="{00000000-0005-0000-0000-0000B27D0000}"/>
    <cellStyle name="입력 24 8 6" xfId="16009" xr:uid="{00000000-0005-0000-0000-0000B37D0000}"/>
    <cellStyle name="입력 24 8 6 2" xfId="41203" xr:uid="{00000000-0005-0000-0000-0000B47D0000}"/>
    <cellStyle name="입력 24 8 7" xfId="41194" xr:uid="{00000000-0005-0000-0000-0000B57D0000}"/>
    <cellStyle name="입력 24 9" xfId="16010" xr:uid="{00000000-0005-0000-0000-0000B67D0000}"/>
    <cellStyle name="입력 24 9 2" xfId="16011" xr:uid="{00000000-0005-0000-0000-0000B77D0000}"/>
    <cellStyle name="입력 24 9 2 2" xfId="41205" xr:uid="{00000000-0005-0000-0000-0000B87D0000}"/>
    <cellStyle name="입력 24 9 3" xfId="16012" xr:uid="{00000000-0005-0000-0000-0000B97D0000}"/>
    <cellStyle name="입력 24 9 3 2" xfId="41206" xr:uid="{00000000-0005-0000-0000-0000BA7D0000}"/>
    <cellStyle name="입력 24 9 4" xfId="16013" xr:uid="{00000000-0005-0000-0000-0000BB7D0000}"/>
    <cellStyle name="입력 24 9 4 2" xfId="41207" xr:uid="{00000000-0005-0000-0000-0000BC7D0000}"/>
    <cellStyle name="입력 24 9 5" xfId="16014" xr:uid="{00000000-0005-0000-0000-0000BD7D0000}"/>
    <cellStyle name="입력 24 9 5 2" xfId="41208" xr:uid="{00000000-0005-0000-0000-0000BE7D0000}"/>
    <cellStyle name="입력 24 9 6" xfId="41204" xr:uid="{00000000-0005-0000-0000-0000BF7D0000}"/>
    <cellStyle name="입력 25" xfId="16015" xr:uid="{00000000-0005-0000-0000-0000C07D0000}"/>
    <cellStyle name="입력 25 10" xfId="16016" xr:uid="{00000000-0005-0000-0000-0000C17D0000}"/>
    <cellStyle name="입력 25 10 2" xfId="16017" xr:uid="{00000000-0005-0000-0000-0000C27D0000}"/>
    <cellStyle name="입력 25 10 2 2" xfId="41211" xr:uid="{00000000-0005-0000-0000-0000C37D0000}"/>
    <cellStyle name="입력 25 10 3" xfId="41210" xr:uid="{00000000-0005-0000-0000-0000C47D0000}"/>
    <cellStyle name="입력 25 11" xfId="16018" xr:uid="{00000000-0005-0000-0000-0000C57D0000}"/>
    <cellStyle name="입력 25 11 2" xfId="16019" xr:uid="{00000000-0005-0000-0000-0000C67D0000}"/>
    <cellStyle name="입력 25 11 2 2" xfId="41213" xr:uid="{00000000-0005-0000-0000-0000C77D0000}"/>
    <cellStyle name="입력 25 11 3" xfId="41212" xr:uid="{00000000-0005-0000-0000-0000C87D0000}"/>
    <cellStyle name="입력 25 12" xfId="16020" xr:uid="{00000000-0005-0000-0000-0000C97D0000}"/>
    <cellStyle name="입력 25 12 2" xfId="16021" xr:uid="{00000000-0005-0000-0000-0000CA7D0000}"/>
    <cellStyle name="입력 25 12 2 2" xfId="41215" xr:uid="{00000000-0005-0000-0000-0000CB7D0000}"/>
    <cellStyle name="입력 25 12 3" xfId="41214" xr:uid="{00000000-0005-0000-0000-0000CC7D0000}"/>
    <cellStyle name="입력 25 13" xfId="16022" xr:uid="{00000000-0005-0000-0000-0000CD7D0000}"/>
    <cellStyle name="입력 25 13 2" xfId="41216" xr:uid="{00000000-0005-0000-0000-0000CE7D0000}"/>
    <cellStyle name="입력 25 14" xfId="41209" xr:uid="{00000000-0005-0000-0000-0000CF7D0000}"/>
    <cellStyle name="입력 25 2" xfId="16023" xr:uid="{00000000-0005-0000-0000-0000D07D0000}"/>
    <cellStyle name="입력 25 2 2" xfId="16024" xr:uid="{00000000-0005-0000-0000-0000D17D0000}"/>
    <cellStyle name="입력 25 2 2 2" xfId="16025" xr:uid="{00000000-0005-0000-0000-0000D27D0000}"/>
    <cellStyle name="입력 25 2 2 2 2" xfId="16026" xr:uid="{00000000-0005-0000-0000-0000D37D0000}"/>
    <cellStyle name="입력 25 2 2 2 2 2" xfId="41220" xr:uid="{00000000-0005-0000-0000-0000D47D0000}"/>
    <cellStyle name="입력 25 2 2 2 3" xfId="16027" xr:uid="{00000000-0005-0000-0000-0000D57D0000}"/>
    <cellStyle name="입력 25 2 2 2 3 2" xfId="41221" xr:uid="{00000000-0005-0000-0000-0000D67D0000}"/>
    <cellStyle name="입력 25 2 2 2 4" xfId="16028" xr:uid="{00000000-0005-0000-0000-0000D77D0000}"/>
    <cellStyle name="입력 25 2 2 2 4 2" xfId="41222" xr:uid="{00000000-0005-0000-0000-0000D87D0000}"/>
    <cellStyle name="입력 25 2 2 2 5" xfId="16029" xr:uid="{00000000-0005-0000-0000-0000D97D0000}"/>
    <cellStyle name="입력 25 2 2 2 5 2" xfId="41223" xr:uid="{00000000-0005-0000-0000-0000DA7D0000}"/>
    <cellStyle name="입력 25 2 2 2 6" xfId="41219" xr:uid="{00000000-0005-0000-0000-0000DB7D0000}"/>
    <cellStyle name="입력 25 2 2 3" xfId="16030" xr:uid="{00000000-0005-0000-0000-0000DC7D0000}"/>
    <cellStyle name="입력 25 2 2 3 2" xfId="41224" xr:uid="{00000000-0005-0000-0000-0000DD7D0000}"/>
    <cellStyle name="입력 25 2 2 4" xfId="16031" xr:uid="{00000000-0005-0000-0000-0000DE7D0000}"/>
    <cellStyle name="입력 25 2 2 4 2" xfId="41225" xr:uid="{00000000-0005-0000-0000-0000DF7D0000}"/>
    <cellStyle name="입력 25 2 2 5" xfId="16032" xr:uid="{00000000-0005-0000-0000-0000E07D0000}"/>
    <cellStyle name="입력 25 2 2 5 2" xfId="41226" xr:uid="{00000000-0005-0000-0000-0000E17D0000}"/>
    <cellStyle name="입력 25 2 2 6" xfId="16033" xr:uid="{00000000-0005-0000-0000-0000E27D0000}"/>
    <cellStyle name="입력 25 2 2 6 2" xfId="41227" xr:uid="{00000000-0005-0000-0000-0000E37D0000}"/>
    <cellStyle name="입력 25 2 2 7" xfId="41218" xr:uid="{00000000-0005-0000-0000-0000E47D0000}"/>
    <cellStyle name="입력 25 2 3" xfId="16034" xr:uid="{00000000-0005-0000-0000-0000E57D0000}"/>
    <cellStyle name="입력 25 2 3 2" xfId="16035" xr:uid="{00000000-0005-0000-0000-0000E67D0000}"/>
    <cellStyle name="입력 25 2 3 2 2" xfId="41229" xr:uid="{00000000-0005-0000-0000-0000E77D0000}"/>
    <cellStyle name="입력 25 2 3 3" xfId="16036" xr:uid="{00000000-0005-0000-0000-0000E87D0000}"/>
    <cellStyle name="입력 25 2 3 3 2" xfId="41230" xr:uid="{00000000-0005-0000-0000-0000E97D0000}"/>
    <cellStyle name="입력 25 2 3 4" xfId="16037" xr:uid="{00000000-0005-0000-0000-0000EA7D0000}"/>
    <cellStyle name="입력 25 2 3 4 2" xfId="41231" xr:uid="{00000000-0005-0000-0000-0000EB7D0000}"/>
    <cellStyle name="입력 25 2 3 5" xfId="16038" xr:uid="{00000000-0005-0000-0000-0000EC7D0000}"/>
    <cellStyle name="입력 25 2 3 5 2" xfId="41232" xr:uid="{00000000-0005-0000-0000-0000ED7D0000}"/>
    <cellStyle name="입력 25 2 3 6" xfId="41228" xr:uid="{00000000-0005-0000-0000-0000EE7D0000}"/>
    <cellStyle name="입력 25 2 4" xfId="16039" xr:uid="{00000000-0005-0000-0000-0000EF7D0000}"/>
    <cellStyle name="입력 25 2 4 2" xfId="16040" xr:uid="{00000000-0005-0000-0000-0000F07D0000}"/>
    <cellStyle name="입력 25 2 4 2 2" xfId="41234" xr:uid="{00000000-0005-0000-0000-0000F17D0000}"/>
    <cellStyle name="입력 25 2 4 3" xfId="41233" xr:uid="{00000000-0005-0000-0000-0000F27D0000}"/>
    <cellStyle name="입력 25 2 5" xfId="16041" xr:uid="{00000000-0005-0000-0000-0000F37D0000}"/>
    <cellStyle name="입력 25 2 5 2" xfId="16042" xr:uid="{00000000-0005-0000-0000-0000F47D0000}"/>
    <cellStyle name="입력 25 2 5 2 2" xfId="41236" xr:uid="{00000000-0005-0000-0000-0000F57D0000}"/>
    <cellStyle name="입력 25 2 5 3" xfId="41235" xr:uid="{00000000-0005-0000-0000-0000F67D0000}"/>
    <cellStyle name="입력 25 2 6" xfId="16043" xr:uid="{00000000-0005-0000-0000-0000F77D0000}"/>
    <cellStyle name="입력 25 2 6 2" xfId="16044" xr:uid="{00000000-0005-0000-0000-0000F87D0000}"/>
    <cellStyle name="입력 25 2 6 2 2" xfId="41238" xr:uid="{00000000-0005-0000-0000-0000F97D0000}"/>
    <cellStyle name="입력 25 2 6 3" xfId="41237" xr:uid="{00000000-0005-0000-0000-0000FA7D0000}"/>
    <cellStyle name="입력 25 2 7" xfId="16045" xr:uid="{00000000-0005-0000-0000-0000FB7D0000}"/>
    <cellStyle name="입력 25 2 7 2" xfId="41239" xr:uid="{00000000-0005-0000-0000-0000FC7D0000}"/>
    <cellStyle name="입력 25 2 8" xfId="41217" xr:uid="{00000000-0005-0000-0000-0000FD7D0000}"/>
    <cellStyle name="입력 25 3" xfId="16046" xr:uid="{00000000-0005-0000-0000-0000FE7D0000}"/>
    <cellStyle name="입력 25 3 2" xfId="16047" xr:uid="{00000000-0005-0000-0000-0000FF7D0000}"/>
    <cellStyle name="입력 25 3 2 2" xfId="16048" xr:uid="{00000000-0005-0000-0000-0000007E0000}"/>
    <cellStyle name="입력 25 3 2 2 2" xfId="16049" xr:uid="{00000000-0005-0000-0000-0000017E0000}"/>
    <cellStyle name="입력 25 3 2 2 2 2" xfId="41243" xr:uid="{00000000-0005-0000-0000-0000027E0000}"/>
    <cellStyle name="입력 25 3 2 2 3" xfId="16050" xr:uid="{00000000-0005-0000-0000-0000037E0000}"/>
    <cellStyle name="입력 25 3 2 2 3 2" xfId="41244" xr:uid="{00000000-0005-0000-0000-0000047E0000}"/>
    <cellStyle name="입력 25 3 2 2 4" xfId="16051" xr:uid="{00000000-0005-0000-0000-0000057E0000}"/>
    <cellStyle name="입력 25 3 2 2 4 2" xfId="41245" xr:uid="{00000000-0005-0000-0000-0000067E0000}"/>
    <cellStyle name="입력 25 3 2 2 5" xfId="16052" xr:uid="{00000000-0005-0000-0000-0000077E0000}"/>
    <cellStyle name="입력 25 3 2 2 5 2" xfId="41246" xr:uid="{00000000-0005-0000-0000-0000087E0000}"/>
    <cellStyle name="입력 25 3 2 2 6" xfId="41242" xr:uid="{00000000-0005-0000-0000-0000097E0000}"/>
    <cellStyle name="입력 25 3 2 3" xfId="16053" xr:uid="{00000000-0005-0000-0000-00000A7E0000}"/>
    <cellStyle name="입력 25 3 2 3 2" xfId="41247" xr:uid="{00000000-0005-0000-0000-00000B7E0000}"/>
    <cellStyle name="입력 25 3 2 4" xfId="16054" xr:uid="{00000000-0005-0000-0000-00000C7E0000}"/>
    <cellStyle name="입력 25 3 2 4 2" xfId="41248" xr:uid="{00000000-0005-0000-0000-00000D7E0000}"/>
    <cellStyle name="입력 25 3 2 5" xfId="16055" xr:uid="{00000000-0005-0000-0000-00000E7E0000}"/>
    <cellStyle name="입력 25 3 2 5 2" xfId="41249" xr:uid="{00000000-0005-0000-0000-00000F7E0000}"/>
    <cellStyle name="입력 25 3 2 6" xfId="16056" xr:uid="{00000000-0005-0000-0000-0000107E0000}"/>
    <cellStyle name="입력 25 3 2 6 2" xfId="41250" xr:uid="{00000000-0005-0000-0000-0000117E0000}"/>
    <cellStyle name="입력 25 3 2 7" xfId="41241" xr:uid="{00000000-0005-0000-0000-0000127E0000}"/>
    <cellStyle name="입력 25 3 3" xfId="16057" xr:uid="{00000000-0005-0000-0000-0000137E0000}"/>
    <cellStyle name="입력 25 3 3 2" xfId="16058" xr:uid="{00000000-0005-0000-0000-0000147E0000}"/>
    <cellStyle name="입력 25 3 3 2 2" xfId="41252" xr:uid="{00000000-0005-0000-0000-0000157E0000}"/>
    <cellStyle name="입력 25 3 3 3" xfId="16059" xr:uid="{00000000-0005-0000-0000-0000167E0000}"/>
    <cellStyle name="입력 25 3 3 3 2" xfId="41253" xr:uid="{00000000-0005-0000-0000-0000177E0000}"/>
    <cellStyle name="입력 25 3 3 4" xfId="16060" xr:uid="{00000000-0005-0000-0000-0000187E0000}"/>
    <cellStyle name="입력 25 3 3 4 2" xfId="41254" xr:uid="{00000000-0005-0000-0000-0000197E0000}"/>
    <cellStyle name="입력 25 3 3 5" xfId="16061" xr:uid="{00000000-0005-0000-0000-00001A7E0000}"/>
    <cellStyle name="입력 25 3 3 5 2" xfId="41255" xr:uid="{00000000-0005-0000-0000-00001B7E0000}"/>
    <cellStyle name="입력 25 3 3 6" xfId="41251" xr:uid="{00000000-0005-0000-0000-00001C7E0000}"/>
    <cellStyle name="입력 25 3 4" xfId="16062" xr:uid="{00000000-0005-0000-0000-00001D7E0000}"/>
    <cellStyle name="입력 25 3 4 2" xfId="16063" xr:uid="{00000000-0005-0000-0000-00001E7E0000}"/>
    <cellStyle name="입력 25 3 4 2 2" xfId="41257" xr:uid="{00000000-0005-0000-0000-00001F7E0000}"/>
    <cellStyle name="입력 25 3 4 3" xfId="41256" xr:uid="{00000000-0005-0000-0000-0000207E0000}"/>
    <cellStyle name="입력 25 3 5" xfId="16064" xr:uid="{00000000-0005-0000-0000-0000217E0000}"/>
    <cellStyle name="입력 25 3 5 2" xfId="16065" xr:uid="{00000000-0005-0000-0000-0000227E0000}"/>
    <cellStyle name="입력 25 3 5 2 2" xfId="41259" xr:uid="{00000000-0005-0000-0000-0000237E0000}"/>
    <cellStyle name="입력 25 3 5 3" xfId="41258" xr:uid="{00000000-0005-0000-0000-0000247E0000}"/>
    <cellStyle name="입력 25 3 6" xfId="16066" xr:uid="{00000000-0005-0000-0000-0000257E0000}"/>
    <cellStyle name="입력 25 3 6 2" xfId="16067" xr:uid="{00000000-0005-0000-0000-0000267E0000}"/>
    <cellStyle name="입력 25 3 6 2 2" xfId="41261" xr:uid="{00000000-0005-0000-0000-0000277E0000}"/>
    <cellStyle name="입력 25 3 6 3" xfId="41260" xr:uid="{00000000-0005-0000-0000-0000287E0000}"/>
    <cellStyle name="입력 25 3 7" xfId="16068" xr:uid="{00000000-0005-0000-0000-0000297E0000}"/>
    <cellStyle name="입력 25 3 7 2" xfId="41262" xr:uid="{00000000-0005-0000-0000-00002A7E0000}"/>
    <cellStyle name="입력 25 3 8" xfId="41240" xr:uid="{00000000-0005-0000-0000-00002B7E0000}"/>
    <cellStyle name="입력 25 4" xfId="16069" xr:uid="{00000000-0005-0000-0000-00002C7E0000}"/>
    <cellStyle name="입력 25 4 2" xfId="16070" xr:uid="{00000000-0005-0000-0000-00002D7E0000}"/>
    <cellStyle name="입력 25 4 2 2" xfId="16071" xr:uid="{00000000-0005-0000-0000-00002E7E0000}"/>
    <cellStyle name="입력 25 4 2 2 2" xfId="41265" xr:uid="{00000000-0005-0000-0000-00002F7E0000}"/>
    <cellStyle name="입력 25 4 2 3" xfId="16072" xr:uid="{00000000-0005-0000-0000-0000307E0000}"/>
    <cellStyle name="입력 25 4 2 3 2" xfId="41266" xr:uid="{00000000-0005-0000-0000-0000317E0000}"/>
    <cellStyle name="입력 25 4 2 4" xfId="16073" xr:uid="{00000000-0005-0000-0000-0000327E0000}"/>
    <cellStyle name="입력 25 4 2 4 2" xfId="41267" xr:uid="{00000000-0005-0000-0000-0000337E0000}"/>
    <cellStyle name="입력 25 4 2 5" xfId="16074" xr:uid="{00000000-0005-0000-0000-0000347E0000}"/>
    <cellStyle name="입력 25 4 2 5 2" xfId="41268" xr:uid="{00000000-0005-0000-0000-0000357E0000}"/>
    <cellStyle name="입력 25 4 2 6" xfId="41264" xr:uid="{00000000-0005-0000-0000-0000367E0000}"/>
    <cellStyle name="입력 25 4 3" xfId="16075" xr:uid="{00000000-0005-0000-0000-0000377E0000}"/>
    <cellStyle name="입력 25 4 3 2" xfId="41269" xr:uid="{00000000-0005-0000-0000-0000387E0000}"/>
    <cellStyle name="입력 25 4 4" xfId="16076" xr:uid="{00000000-0005-0000-0000-0000397E0000}"/>
    <cellStyle name="입력 25 4 4 2" xfId="41270" xr:uid="{00000000-0005-0000-0000-00003A7E0000}"/>
    <cellStyle name="입력 25 4 5" xfId="16077" xr:uid="{00000000-0005-0000-0000-00003B7E0000}"/>
    <cellStyle name="입력 25 4 5 2" xfId="41271" xr:uid="{00000000-0005-0000-0000-00003C7E0000}"/>
    <cellStyle name="입력 25 4 6" xfId="16078" xr:uid="{00000000-0005-0000-0000-00003D7E0000}"/>
    <cellStyle name="입력 25 4 6 2" xfId="41272" xr:uid="{00000000-0005-0000-0000-00003E7E0000}"/>
    <cellStyle name="입력 25 4 7" xfId="41263" xr:uid="{00000000-0005-0000-0000-00003F7E0000}"/>
    <cellStyle name="입력 25 5" xfId="16079" xr:uid="{00000000-0005-0000-0000-0000407E0000}"/>
    <cellStyle name="입력 25 5 2" xfId="16080" xr:uid="{00000000-0005-0000-0000-0000417E0000}"/>
    <cellStyle name="입력 25 5 2 2" xfId="16081" xr:uid="{00000000-0005-0000-0000-0000427E0000}"/>
    <cellStyle name="입력 25 5 2 2 2" xfId="41275" xr:uid="{00000000-0005-0000-0000-0000437E0000}"/>
    <cellStyle name="입력 25 5 2 3" xfId="16082" xr:uid="{00000000-0005-0000-0000-0000447E0000}"/>
    <cellStyle name="입력 25 5 2 3 2" xfId="41276" xr:uid="{00000000-0005-0000-0000-0000457E0000}"/>
    <cellStyle name="입력 25 5 2 4" xfId="16083" xr:uid="{00000000-0005-0000-0000-0000467E0000}"/>
    <cellStyle name="입력 25 5 2 4 2" xfId="41277" xr:uid="{00000000-0005-0000-0000-0000477E0000}"/>
    <cellStyle name="입력 25 5 2 5" xfId="16084" xr:uid="{00000000-0005-0000-0000-0000487E0000}"/>
    <cellStyle name="입력 25 5 2 5 2" xfId="41278" xr:uid="{00000000-0005-0000-0000-0000497E0000}"/>
    <cellStyle name="입력 25 5 2 6" xfId="41274" xr:uid="{00000000-0005-0000-0000-00004A7E0000}"/>
    <cellStyle name="입력 25 5 3" xfId="16085" xr:uid="{00000000-0005-0000-0000-00004B7E0000}"/>
    <cellStyle name="입력 25 5 3 2" xfId="41279" xr:uid="{00000000-0005-0000-0000-00004C7E0000}"/>
    <cellStyle name="입력 25 5 4" xfId="16086" xr:uid="{00000000-0005-0000-0000-00004D7E0000}"/>
    <cellStyle name="입력 25 5 4 2" xfId="41280" xr:uid="{00000000-0005-0000-0000-00004E7E0000}"/>
    <cellStyle name="입력 25 5 5" xfId="16087" xr:uid="{00000000-0005-0000-0000-00004F7E0000}"/>
    <cellStyle name="입력 25 5 5 2" xfId="41281" xr:uid="{00000000-0005-0000-0000-0000507E0000}"/>
    <cellStyle name="입력 25 5 6" xfId="16088" xr:uid="{00000000-0005-0000-0000-0000517E0000}"/>
    <cellStyle name="입력 25 5 6 2" xfId="41282" xr:uid="{00000000-0005-0000-0000-0000527E0000}"/>
    <cellStyle name="입력 25 5 7" xfId="41273" xr:uid="{00000000-0005-0000-0000-0000537E0000}"/>
    <cellStyle name="입력 25 6" xfId="16089" xr:uid="{00000000-0005-0000-0000-0000547E0000}"/>
    <cellStyle name="입력 25 6 2" xfId="16090" xr:uid="{00000000-0005-0000-0000-0000557E0000}"/>
    <cellStyle name="입력 25 6 2 2" xfId="16091" xr:uid="{00000000-0005-0000-0000-0000567E0000}"/>
    <cellStyle name="입력 25 6 2 2 2" xfId="41285" xr:uid="{00000000-0005-0000-0000-0000577E0000}"/>
    <cellStyle name="입력 25 6 2 3" xfId="16092" xr:uid="{00000000-0005-0000-0000-0000587E0000}"/>
    <cellStyle name="입력 25 6 2 3 2" xfId="41286" xr:uid="{00000000-0005-0000-0000-0000597E0000}"/>
    <cellStyle name="입력 25 6 2 4" xfId="16093" xr:uid="{00000000-0005-0000-0000-00005A7E0000}"/>
    <cellStyle name="입력 25 6 2 4 2" xfId="41287" xr:uid="{00000000-0005-0000-0000-00005B7E0000}"/>
    <cellStyle name="입력 25 6 2 5" xfId="16094" xr:uid="{00000000-0005-0000-0000-00005C7E0000}"/>
    <cellStyle name="입력 25 6 2 5 2" xfId="41288" xr:uid="{00000000-0005-0000-0000-00005D7E0000}"/>
    <cellStyle name="입력 25 6 2 6" xfId="41284" xr:uid="{00000000-0005-0000-0000-00005E7E0000}"/>
    <cellStyle name="입력 25 6 3" xfId="16095" xr:uid="{00000000-0005-0000-0000-00005F7E0000}"/>
    <cellStyle name="입력 25 6 3 2" xfId="41289" xr:uid="{00000000-0005-0000-0000-0000607E0000}"/>
    <cellStyle name="입력 25 6 4" xfId="16096" xr:uid="{00000000-0005-0000-0000-0000617E0000}"/>
    <cellStyle name="입력 25 6 4 2" xfId="41290" xr:uid="{00000000-0005-0000-0000-0000627E0000}"/>
    <cellStyle name="입력 25 6 5" xfId="16097" xr:uid="{00000000-0005-0000-0000-0000637E0000}"/>
    <cellStyle name="입력 25 6 5 2" xfId="41291" xr:uid="{00000000-0005-0000-0000-0000647E0000}"/>
    <cellStyle name="입력 25 6 6" xfId="16098" xr:uid="{00000000-0005-0000-0000-0000657E0000}"/>
    <cellStyle name="입력 25 6 6 2" xfId="41292" xr:uid="{00000000-0005-0000-0000-0000667E0000}"/>
    <cellStyle name="입력 25 6 7" xfId="41283" xr:uid="{00000000-0005-0000-0000-0000677E0000}"/>
    <cellStyle name="입력 25 7" xfId="16099" xr:uid="{00000000-0005-0000-0000-0000687E0000}"/>
    <cellStyle name="입력 25 7 2" xfId="16100" xr:uid="{00000000-0005-0000-0000-0000697E0000}"/>
    <cellStyle name="입력 25 7 2 2" xfId="16101" xr:uid="{00000000-0005-0000-0000-00006A7E0000}"/>
    <cellStyle name="입력 25 7 2 2 2" xfId="41295" xr:uid="{00000000-0005-0000-0000-00006B7E0000}"/>
    <cellStyle name="입력 25 7 2 3" xfId="16102" xr:uid="{00000000-0005-0000-0000-00006C7E0000}"/>
    <cellStyle name="입력 25 7 2 3 2" xfId="41296" xr:uid="{00000000-0005-0000-0000-00006D7E0000}"/>
    <cellStyle name="입력 25 7 2 4" xfId="16103" xr:uid="{00000000-0005-0000-0000-00006E7E0000}"/>
    <cellStyle name="입력 25 7 2 4 2" xfId="41297" xr:uid="{00000000-0005-0000-0000-00006F7E0000}"/>
    <cellStyle name="입력 25 7 2 5" xfId="16104" xr:uid="{00000000-0005-0000-0000-0000707E0000}"/>
    <cellStyle name="입력 25 7 2 5 2" xfId="41298" xr:uid="{00000000-0005-0000-0000-0000717E0000}"/>
    <cellStyle name="입력 25 7 2 6" xfId="41294" xr:uid="{00000000-0005-0000-0000-0000727E0000}"/>
    <cellStyle name="입력 25 7 3" xfId="16105" xr:uid="{00000000-0005-0000-0000-0000737E0000}"/>
    <cellStyle name="입력 25 7 3 2" xfId="41299" xr:uid="{00000000-0005-0000-0000-0000747E0000}"/>
    <cellStyle name="입력 25 7 4" xfId="16106" xr:uid="{00000000-0005-0000-0000-0000757E0000}"/>
    <cellStyle name="입력 25 7 4 2" xfId="41300" xr:uid="{00000000-0005-0000-0000-0000767E0000}"/>
    <cellStyle name="입력 25 7 5" xfId="16107" xr:uid="{00000000-0005-0000-0000-0000777E0000}"/>
    <cellStyle name="입력 25 7 5 2" xfId="41301" xr:uid="{00000000-0005-0000-0000-0000787E0000}"/>
    <cellStyle name="입력 25 7 6" xfId="16108" xr:uid="{00000000-0005-0000-0000-0000797E0000}"/>
    <cellStyle name="입력 25 7 6 2" xfId="41302" xr:uid="{00000000-0005-0000-0000-00007A7E0000}"/>
    <cellStyle name="입력 25 7 7" xfId="41293" xr:uid="{00000000-0005-0000-0000-00007B7E0000}"/>
    <cellStyle name="입력 25 8" xfId="16109" xr:uid="{00000000-0005-0000-0000-00007C7E0000}"/>
    <cellStyle name="입력 25 8 2" xfId="16110" xr:uid="{00000000-0005-0000-0000-00007D7E0000}"/>
    <cellStyle name="입력 25 8 2 2" xfId="16111" xr:uid="{00000000-0005-0000-0000-00007E7E0000}"/>
    <cellStyle name="입력 25 8 2 2 2" xfId="41305" xr:uid="{00000000-0005-0000-0000-00007F7E0000}"/>
    <cellStyle name="입력 25 8 2 3" xfId="16112" xr:uid="{00000000-0005-0000-0000-0000807E0000}"/>
    <cellStyle name="입력 25 8 2 3 2" xfId="41306" xr:uid="{00000000-0005-0000-0000-0000817E0000}"/>
    <cellStyle name="입력 25 8 2 4" xfId="16113" xr:uid="{00000000-0005-0000-0000-0000827E0000}"/>
    <cellStyle name="입력 25 8 2 4 2" xfId="41307" xr:uid="{00000000-0005-0000-0000-0000837E0000}"/>
    <cellStyle name="입력 25 8 2 5" xfId="16114" xr:uid="{00000000-0005-0000-0000-0000847E0000}"/>
    <cellStyle name="입력 25 8 2 5 2" xfId="41308" xr:uid="{00000000-0005-0000-0000-0000857E0000}"/>
    <cellStyle name="입력 25 8 2 6" xfId="41304" xr:uid="{00000000-0005-0000-0000-0000867E0000}"/>
    <cellStyle name="입력 25 8 3" xfId="16115" xr:uid="{00000000-0005-0000-0000-0000877E0000}"/>
    <cellStyle name="입력 25 8 3 2" xfId="41309" xr:uid="{00000000-0005-0000-0000-0000887E0000}"/>
    <cellStyle name="입력 25 8 4" xfId="16116" xr:uid="{00000000-0005-0000-0000-0000897E0000}"/>
    <cellStyle name="입력 25 8 4 2" xfId="41310" xr:uid="{00000000-0005-0000-0000-00008A7E0000}"/>
    <cellStyle name="입력 25 8 5" xfId="16117" xr:uid="{00000000-0005-0000-0000-00008B7E0000}"/>
    <cellStyle name="입력 25 8 5 2" xfId="41311" xr:uid="{00000000-0005-0000-0000-00008C7E0000}"/>
    <cellStyle name="입력 25 8 6" xfId="16118" xr:uid="{00000000-0005-0000-0000-00008D7E0000}"/>
    <cellStyle name="입력 25 8 6 2" xfId="41312" xr:uid="{00000000-0005-0000-0000-00008E7E0000}"/>
    <cellStyle name="입력 25 8 7" xfId="41303" xr:uid="{00000000-0005-0000-0000-00008F7E0000}"/>
    <cellStyle name="입력 25 9" xfId="16119" xr:uid="{00000000-0005-0000-0000-0000907E0000}"/>
    <cellStyle name="입력 25 9 2" xfId="16120" xr:uid="{00000000-0005-0000-0000-0000917E0000}"/>
    <cellStyle name="입력 25 9 2 2" xfId="41314" xr:uid="{00000000-0005-0000-0000-0000927E0000}"/>
    <cellStyle name="입력 25 9 3" xfId="16121" xr:uid="{00000000-0005-0000-0000-0000937E0000}"/>
    <cellStyle name="입력 25 9 3 2" xfId="41315" xr:uid="{00000000-0005-0000-0000-0000947E0000}"/>
    <cellStyle name="입력 25 9 4" xfId="16122" xr:uid="{00000000-0005-0000-0000-0000957E0000}"/>
    <cellStyle name="입력 25 9 4 2" xfId="41316" xr:uid="{00000000-0005-0000-0000-0000967E0000}"/>
    <cellStyle name="입력 25 9 5" xfId="16123" xr:uid="{00000000-0005-0000-0000-0000977E0000}"/>
    <cellStyle name="입력 25 9 5 2" xfId="41317" xr:uid="{00000000-0005-0000-0000-0000987E0000}"/>
    <cellStyle name="입력 25 9 6" xfId="41313" xr:uid="{00000000-0005-0000-0000-0000997E0000}"/>
    <cellStyle name="입력 26" xfId="16124" xr:uid="{00000000-0005-0000-0000-00009A7E0000}"/>
    <cellStyle name="입력 26 10" xfId="16125" xr:uid="{00000000-0005-0000-0000-00009B7E0000}"/>
    <cellStyle name="입력 26 10 2" xfId="16126" xr:uid="{00000000-0005-0000-0000-00009C7E0000}"/>
    <cellStyle name="입력 26 10 2 2" xfId="41320" xr:uid="{00000000-0005-0000-0000-00009D7E0000}"/>
    <cellStyle name="입력 26 10 3" xfId="41319" xr:uid="{00000000-0005-0000-0000-00009E7E0000}"/>
    <cellStyle name="입력 26 11" xfId="16127" xr:uid="{00000000-0005-0000-0000-00009F7E0000}"/>
    <cellStyle name="입력 26 11 2" xfId="16128" xr:uid="{00000000-0005-0000-0000-0000A07E0000}"/>
    <cellStyle name="입력 26 11 2 2" xfId="41322" xr:uid="{00000000-0005-0000-0000-0000A17E0000}"/>
    <cellStyle name="입력 26 11 3" xfId="41321" xr:uid="{00000000-0005-0000-0000-0000A27E0000}"/>
    <cellStyle name="입력 26 12" xfId="16129" xr:uid="{00000000-0005-0000-0000-0000A37E0000}"/>
    <cellStyle name="입력 26 12 2" xfId="16130" xr:uid="{00000000-0005-0000-0000-0000A47E0000}"/>
    <cellStyle name="입력 26 12 2 2" xfId="41324" xr:uid="{00000000-0005-0000-0000-0000A57E0000}"/>
    <cellStyle name="입력 26 12 3" xfId="41323" xr:uid="{00000000-0005-0000-0000-0000A67E0000}"/>
    <cellStyle name="입력 26 13" xfId="16131" xr:uid="{00000000-0005-0000-0000-0000A77E0000}"/>
    <cellStyle name="입력 26 13 2" xfId="41325" xr:uid="{00000000-0005-0000-0000-0000A87E0000}"/>
    <cellStyle name="입력 26 14" xfId="41318" xr:uid="{00000000-0005-0000-0000-0000A97E0000}"/>
    <cellStyle name="입력 26 2" xfId="16132" xr:uid="{00000000-0005-0000-0000-0000AA7E0000}"/>
    <cellStyle name="입력 26 2 2" xfId="16133" xr:uid="{00000000-0005-0000-0000-0000AB7E0000}"/>
    <cellStyle name="입력 26 2 2 2" xfId="16134" xr:uid="{00000000-0005-0000-0000-0000AC7E0000}"/>
    <cellStyle name="입력 26 2 2 2 2" xfId="16135" xr:uid="{00000000-0005-0000-0000-0000AD7E0000}"/>
    <cellStyle name="입력 26 2 2 2 2 2" xfId="41329" xr:uid="{00000000-0005-0000-0000-0000AE7E0000}"/>
    <cellStyle name="입력 26 2 2 2 3" xfId="16136" xr:uid="{00000000-0005-0000-0000-0000AF7E0000}"/>
    <cellStyle name="입력 26 2 2 2 3 2" xfId="41330" xr:uid="{00000000-0005-0000-0000-0000B07E0000}"/>
    <cellStyle name="입력 26 2 2 2 4" xfId="16137" xr:uid="{00000000-0005-0000-0000-0000B17E0000}"/>
    <cellStyle name="입력 26 2 2 2 4 2" xfId="41331" xr:uid="{00000000-0005-0000-0000-0000B27E0000}"/>
    <cellStyle name="입력 26 2 2 2 5" xfId="16138" xr:uid="{00000000-0005-0000-0000-0000B37E0000}"/>
    <cellStyle name="입력 26 2 2 2 5 2" xfId="41332" xr:uid="{00000000-0005-0000-0000-0000B47E0000}"/>
    <cellStyle name="입력 26 2 2 2 6" xfId="41328" xr:uid="{00000000-0005-0000-0000-0000B57E0000}"/>
    <cellStyle name="입력 26 2 2 3" xfId="16139" xr:uid="{00000000-0005-0000-0000-0000B67E0000}"/>
    <cellStyle name="입력 26 2 2 3 2" xfId="41333" xr:uid="{00000000-0005-0000-0000-0000B77E0000}"/>
    <cellStyle name="입력 26 2 2 4" xfId="16140" xr:uid="{00000000-0005-0000-0000-0000B87E0000}"/>
    <cellStyle name="입력 26 2 2 4 2" xfId="41334" xr:uid="{00000000-0005-0000-0000-0000B97E0000}"/>
    <cellStyle name="입력 26 2 2 5" xfId="16141" xr:uid="{00000000-0005-0000-0000-0000BA7E0000}"/>
    <cellStyle name="입력 26 2 2 5 2" xfId="41335" xr:uid="{00000000-0005-0000-0000-0000BB7E0000}"/>
    <cellStyle name="입력 26 2 2 6" xfId="16142" xr:uid="{00000000-0005-0000-0000-0000BC7E0000}"/>
    <cellStyle name="입력 26 2 2 6 2" xfId="41336" xr:uid="{00000000-0005-0000-0000-0000BD7E0000}"/>
    <cellStyle name="입력 26 2 2 7" xfId="41327" xr:uid="{00000000-0005-0000-0000-0000BE7E0000}"/>
    <cellStyle name="입력 26 2 3" xfId="16143" xr:uid="{00000000-0005-0000-0000-0000BF7E0000}"/>
    <cellStyle name="입력 26 2 3 2" xfId="16144" xr:uid="{00000000-0005-0000-0000-0000C07E0000}"/>
    <cellStyle name="입력 26 2 3 2 2" xfId="41338" xr:uid="{00000000-0005-0000-0000-0000C17E0000}"/>
    <cellStyle name="입력 26 2 3 3" xfId="16145" xr:uid="{00000000-0005-0000-0000-0000C27E0000}"/>
    <cellStyle name="입력 26 2 3 3 2" xfId="41339" xr:uid="{00000000-0005-0000-0000-0000C37E0000}"/>
    <cellStyle name="입력 26 2 3 4" xfId="16146" xr:uid="{00000000-0005-0000-0000-0000C47E0000}"/>
    <cellStyle name="입력 26 2 3 4 2" xfId="41340" xr:uid="{00000000-0005-0000-0000-0000C57E0000}"/>
    <cellStyle name="입력 26 2 3 5" xfId="16147" xr:uid="{00000000-0005-0000-0000-0000C67E0000}"/>
    <cellStyle name="입력 26 2 3 5 2" xfId="41341" xr:uid="{00000000-0005-0000-0000-0000C77E0000}"/>
    <cellStyle name="입력 26 2 3 6" xfId="41337" xr:uid="{00000000-0005-0000-0000-0000C87E0000}"/>
    <cellStyle name="입력 26 2 4" xfId="16148" xr:uid="{00000000-0005-0000-0000-0000C97E0000}"/>
    <cellStyle name="입력 26 2 4 2" xfId="16149" xr:uid="{00000000-0005-0000-0000-0000CA7E0000}"/>
    <cellStyle name="입력 26 2 4 2 2" xfId="41343" xr:uid="{00000000-0005-0000-0000-0000CB7E0000}"/>
    <cellStyle name="입력 26 2 4 3" xfId="41342" xr:uid="{00000000-0005-0000-0000-0000CC7E0000}"/>
    <cellStyle name="입력 26 2 5" xfId="16150" xr:uid="{00000000-0005-0000-0000-0000CD7E0000}"/>
    <cellStyle name="입력 26 2 5 2" xfId="16151" xr:uid="{00000000-0005-0000-0000-0000CE7E0000}"/>
    <cellStyle name="입력 26 2 5 2 2" xfId="41345" xr:uid="{00000000-0005-0000-0000-0000CF7E0000}"/>
    <cellStyle name="입력 26 2 5 3" xfId="41344" xr:uid="{00000000-0005-0000-0000-0000D07E0000}"/>
    <cellStyle name="입력 26 2 6" xfId="16152" xr:uid="{00000000-0005-0000-0000-0000D17E0000}"/>
    <cellStyle name="입력 26 2 6 2" xfId="16153" xr:uid="{00000000-0005-0000-0000-0000D27E0000}"/>
    <cellStyle name="입력 26 2 6 2 2" xfId="41347" xr:uid="{00000000-0005-0000-0000-0000D37E0000}"/>
    <cellStyle name="입력 26 2 6 3" xfId="41346" xr:uid="{00000000-0005-0000-0000-0000D47E0000}"/>
    <cellStyle name="입력 26 2 7" xfId="16154" xr:uid="{00000000-0005-0000-0000-0000D57E0000}"/>
    <cellStyle name="입력 26 2 7 2" xfId="41348" xr:uid="{00000000-0005-0000-0000-0000D67E0000}"/>
    <cellStyle name="입력 26 2 8" xfId="41326" xr:uid="{00000000-0005-0000-0000-0000D77E0000}"/>
    <cellStyle name="입력 26 3" xfId="16155" xr:uid="{00000000-0005-0000-0000-0000D87E0000}"/>
    <cellStyle name="입력 26 3 2" xfId="16156" xr:uid="{00000000-0005-0000-0000-0000D97E0000}"/>
    <cellStyle name="입력 26 3 2 2" xfId="16157" xr:uid="{00000000-0005-0000-0000-0000DA7E0000}"/>
    <cellStyle name="입력 26 3 2 2 2" xfId="16158" xr:uid="{00000000-0005-0000-0000-0000DB7E0000}"/>
    <cellStyle name="입력 26 3 2 2 2 2" xfId="41352" xr:uid="{00000000-0005-0000-0000-0000DC7E0000}"/>
    <cellStyle name="입력 26 3 2 2 3" xfId="16159" xr:uid="{00000000-0005-0000-0000-0000DD7E0000}"/>
    <cellStyle name="입력 26 3 2 2 3 2" xfId="41353" xr:uid="{00000000-0005-0000-0000-0000DE7E0000}"/>
    <cellStyle name="입력 26 3 2 2 4" xfId="16160" xr:uid="{00000000-0005-0000-0000-0000DF7E0000}"/>
    <cellStyle name="입력 26 3 2 2 4 2" xfId="41354" xr:uid="{00000000-0005-0000-0000-0000E07E0000}"/>
    <cellStyle name="입력 26 3 2 2 5" xfId="16161" xr:uid="{00000000-0005-0000-0000-0000E17E0000}"/>
    <cellStyle name="입력 26 3 2 2 5 2" xfId="41355" xr:uid="{00000000-0005-0000-0000-0000E27E0000}"/>
    <cellStyle name="입력 26 3 2 2 6" xfId="41351" xr:uid="{00000000-0005-0000-0000-0000E37E0000}"/>
    <cellStyle name="입력 26 3 2 3" xfId="16162" xr:uid="{00000000-0005-0000-0000-0000E47E0000}"/>
    <cellStyle name="입력 26 3 2 3 2" xfId="41356" xr:uid="{00000000-0005-0000-0000-0000E57E0000}"/>
    <cellStyle name="입력 26 3 2 4" xfId="16163" xr:uid="{00000000-0005-0000-0000-0000E67E0000}"/>
    <cellStyle name="입력 26 3 2 4 2" xfId="41357" xr:uid="{00000000-0005-0000-0000-0000E77E0000}"/>
    <cellStyle name="입력 26 3 2 5" xfId="16164" xr:uid="{00000000-0005-0000-0000-0000E87E0000}"/>
    <cellStyle name="입력 26 3 2 5 2" xfId="41358" xr:uid="{00000000-0005-0000-0000-0000E97E0000}"/>
    <cellStyle name="입력 26 3 2 6" xfId="16165" xr:uid="{00000000-0005-0000-0000-0000EA7E0000}"/>
    <cellStyle name="입력 26 3 2 6 2" xfId="41359" xr:uid="{00000000-0005-0000-0000-0000EB7E0000}"/>
    <cellStyle name="입력 26 3 2 7" xfId="41350" xr:uid="{00000000-0005-0000-0000-0000EC7E0000}"/>
    <cellStyle name="입력 26 3 3" xfId="16166" xr:uid="{00000000-0005-0000-0000-0000ED7E0000}"/>
    <cellStyle name="입력 26 3 3 2" xfId="16167" xr:uid="{00000000-0005-0000-0000-0000EE7E0000}"/>
    <cellStyle name="입력 26 3 3 2 2" xfId="41361" xr:uid="{00000000-0005-0000-0000-0000EF7E0000}"/>
    <cellStyle name="입력 26 3 3 3" xfId="16168" xr:uid="{00000000-0005-0000-0000-0000F07E0000}"/>
    <cellStyle name="입력 26 3 3 3 2" xfId="41362" xr:uid="{00000000-0005-0000-0000-0000F17E0000}"/>
    <cellStyle name="입력 26 3 3 4" xfId="16169" xr:uid="{00000000-0005-0000-0000-0000F27E0000}"/>
    <cellStyle name="입력 26 3 3 4 2" xfId="41363" xr:uid="{00000000-0005-0000-0000-0000F37E0000}"/>
    <cellStyle name="입력 26 3 3 5" xfId="16170" xr:uid="{00000000-0005-0000-0000-0000F47E0000}"/>
    <cellStyle name="입력 26 3 3 5 2" xfId="41364" xr:uid="{00000000-0005-0000-0000-0000F57E0000}"/>
    <cellStyle name="입력 26 3 3 6" xfId="41360" xr:uid="{00000000-0005-0000-0000-0000F67E0000}"/>
    <cellStyle name="입력 26 3 4" xfId="16171" xr:uid="{00000000-0005-0000-0000-0000F77E0000}"/>
    <cellStyle name="입력 26 3 4 2" xfId="16172" xr:uid="{00000000-0005-0000-0000-0000F87E0000}"/>
    <cellStyle name="입력 26 3 4 2 2" xfId="41366" xr:uid="{00000000-0005-0000-0000-0000F97E0000}"/>
    <cellStyle name="입력 26 3 4 3" xfId="41365" xr:uid="{00000000-0005-0000-0000-0000FA7E0000}"/>
    <cellStyle name="입력 26 3 5" xfId="16173" xr:uid="{00000000-0005-0000-0000-0000FB7E0000}"/>
    <cellStyle name="입력 26 3 5 2" xfId="16174" xr:uid="{00000000-0005-0000-0000-0000FC7E0000}"/>
    <cellStyle name="입력 26 3 5 2 2" xfId="41368" xr:uid="{00000000-0005-0000-0000-0000FD7E0000}"/>
    <cellStyle name="입력 26 3 5 3" xfId="41367" xr:uid="{00000000-0005-0000-0000-0000FE7E0000}"/>
    <cellStyle name="입력 26 3 6" xfId="16175" xr:uid="{00000000-0005-0000-0000-0000FF7E0000}"/>
    <cellStyle name="입력 26 3 6 2" xfId="16176" xr:uid="{00000000-0005-0000-0000-0000007F0000}"/>
    <cellStyle name="입력 26 3 6 2 2" xfId="41370" xr:uid="{00000000-0005-0000-0000-0000017F0000}"/>
    <cellStyle name="입력 26 3 6 3" xfId="41369" xr:uid="{00000000-0005-0000-0000-0000027F0000}"/>
    <cellStyle name="입력 26 3 7" xfId="16177" xr:uid="{00000000-0005-0000-0000-0000037F0000}"/>
    <cellStyle name="입력 26 3 7 2" xfId="41371" xr:uid="{00000000-0005-0000-0000-0000047F0000}"/>
    <cellStyle name="입력 26 3 8" xfId="41349" xr:uid="{00000000-0005-0000-0000-0000057F0000}"/>
    <cellStyle name="입력 26 4" xfId="16178" xr:uid="{00000000-0005-0000-0000-0000067F0000}"/>
    <cellStyle name="입력 26 4 2" xfId="16179" xr:uid="{00000000-0005-0000-0000-0000077F0000}"/>
    <cellStyle name="입력 26 4 2 2" xfId="16180" xr:uid="{00000000-0005-0000-0000-0000087F0000}"/>
    <cellStyle name="입력 26 4 2 2 2" xfId="41374" xr:uid="{00000000-0005-0000-0000-0000097F0000}"/>
    <cellStyle name="입력 26 4 2 3" xfId="16181" xr:uid="{00000000-0005-0000-0000-00000A7F0000}"/>
    <cellStyle name="입력 26 4 2 3 2" xfId="41375" xr:uid="{00000000-0005-0000-0000-00000B7F0000}"/>
    <cellStyle name="입력 26 4 2 4" xfId="16182" xr:uid="{00000000-0005-0000-0000-00000C7F0000}"/>
    <cellStyle name="입력 26 4 2 4 2" xfId="41376" xr:uid="{00000000-0005-0000-0000-00000D7F0000}"/>
    <cellStyle name="입력 26 4 2 5" xfId="16183" xr:uid="{00000000-0005-0000-0000-00000E7F0000}"/>
    <cellStyle name="입력 26 4 2 5 2" xfId="41377" xr:uid="{00000000-0005-0000-0000-00000F7F0000}"/>
    <cellStyle name="입력 26 4 2 6" xfId="41373" xr:uid="{00000000-0005-0000-0000-0000107F0000}"/>
    <cellStyle name="입력 26 4 3" xfId="16184" xr:uid="{00000000-0005-0000-0000-0000117F0000}"/>
    <cellStyle name="입력 26 4 3 2" xfId="41378" xr:uid="{00000000-0005-0000-0000-0000127F0000}"/>
    <cellStyle name="입력 26 4 4" xfId="16185" xr:uid="{00000000-0005-0000-0000-0000137F0000}"/>
    <cellStyle name="입력 26 4 4 2" xfId="41379" xr:uid="{00000000-0005-0000-0000-0000147F0000}"/>
    <cellStyle name="입력 26 4 5" xfId="16186" xr:uid="{00000000-0005-0000-0000-0000157F0000}"/>
    <cellStyle name="입력 26 4 5 2" xfId="41380" xr:uid="{00000000-0005-0000-0000-0000167F0000}"/>
    <cellStyle name="입력 26 4 6" xfId="16187" xr:uid="{00000000-0005-0000-0000-0000177F0000}"/>
    <cellStyle name="입력 26 4 6 2" xfId="41381" xr:uid="{00000000-0005-0000-0000-0000187F0000}"/>
    <cellStyle name="입력 26 4 7" xfId="41372" xr:uid="{00000000-0005-0000-0000-0000197F0000}"/>
    <cellStyle name="입력 26 5" xfId="16188" xr:uid="{00000000-0005-0000-0000-00001A7F0000}"/>
    <cellStyle name="입력 26 5 2" xfId="16189" xr:uid="{00000000-0005-0000-0000-00001B7F0000}"/>
    <cellStyle name="입력 26 5 2 2" xfId="16190" xr:uid="{00000000-0005-0000-0000-00001C7F0000}"/>
    <cellStyle name="입력 26 5 2 2 2" xfId="41384" xr:uid="{00000000-0005-0000-0000-00001D7F0000}"/>
    <cellStyle name="입력 26 5 2 3" xfId="16191" xr:uid="{00000000-0005-0000-0000-00001E7F0000}"/>
    <cellStyle name="입력 26 5 2 3 2" xfId="41385" xr:uid="{00000000-0005-0000-0000-00001F7F0000}"/>
    <cellStyle name="입력 26 5 2 4" xfId="16192" xr:uid="{00000000-0005-0000-0000-0000207F0000}"/>
    <cellStyle name="입력 26 5 2 4 2" xfId="41386" xr:uid="{00000000-0005-0000-0000-0000217F0000}"/>
    <cellStyle name="입력 26 5 2 5" xfId="16193" xr:uid="{00000000-0005-0000-0000-0000227F0000}"/>
    <cellStyle name="입력 26 5 2 5 2" xfId="41387" xr:uid="{00000000-0005-0000-0000-0000237F0000}"/>
    <cellStyle name="입력 26 5 2 6" xfId="41383" xr:uid="{00000000-0005-0000-0000-0000247F0000}"/>
    <cellStyle name="입력 26 5 3" xfId="16194" xr:uid="{00000000-0005-0000-0000-0000257F0000}"/>
    <cellStyle name="입력 26 5 3 2" xfId="41388" xr:uid="{00000000-0005-0000-0000-0000267F0000}"/>
    <cellStyle name="입력 26 5 4" xfId="16195" xr:uid="{00000000-0005-0000-0000-0000277F0000}"/>
    <cellStyle name="입력 26 5 4 2" xfId="41389" xr:uid="{00000000-0005-0000-0000-0000287F0000}"/>
    <cellStyle name="입력 26 5 5" xfId="16196" xr:uid="{00000000-0005-0000-0000-0000297F0000}"/>
    <cellStyle name="입력 26 5 5 2" xfId="41390" xr:uid="{00000000-0005-0000-0000-00002A7F0000}"/>
    <cellStyle name="입력 26 5 6" xfId="16197" xr:uid="{00000000-0005-0000-0000-00002B7F0000}"/>
    <cellStyle name="입력 26 5 6 2" xfId="41391" xr:uid="{00000000-0005-0000-0000-00002C7F0000}"/>
    <cellStyle name="입력 26 5 7" xfId="41382" xr:uid="{00000000-0005-0000-0000-00002D7F0000}"/>
    <cellStyle name="입력 26 6" xfId="16198" xr:uid="{00000000-0005-0000-0000-00002E7F0000}"/>
    <cellStyle name="입력 26 6 2" xfId="16199" xr:uid="{00000000-0005-0000-0000-00002F7F0000}"/>
    <cellStyle name="입력 26 6 2 2" xfId="16200" xr:uid="{00000000-0005-0000-0000-0000307F0000}"/>
    <cellStyle name="입력 26 6 2 2 2" xfId="41394" xr:uid="{00000000-0005-0000-0000-0000317F0000}"/>
    <cellStyle name="입력 26 6 2 3" xfId="16201" xr:uid="{00000000-0005-0000-0000-0000327F0000}"/>
    <cellStyle name="입력 26 6 2 3 2" xfId="41395" xr:uid="{00000000-0005-0000-0000-0000337F0000}"/>
    <cellStyle name="입력 26 6 2 4" xfId="16202" xr:uid="{00000000-0005-0000-0000-0000347F0000}"/>
    <cellStyle name="입력 26 6 2 4 2" xfId="41396" xr:uid="{00000000-0005-0000-0000-0000357F0000}"/>
    <cellStyle name="입력 26 6 2 5" xfId="16203" xr:uid="{00000000-0005-0000-0000-0000367F0000}"/>
    <cellStyle name="입력 26 6 2 5 2" xfId="41397" xr:uid="{00000000-0005-0000-0000-0000377F0000}"/>
    <cellStyle name="입력 26 6 2 6" xfId="41393" xr:uid="{00000000-0005-0000-0000-0000387F0000}"/>
    <cellStyle name="입력 26 6 3" xfId="16204" xr:uid="{00000000-0005-0000-0000-0000397F0000}"/>
    <cellStyle name="입력 26 6 3 2" xfId="41398" xr:uid="{00000000-0005-0000-0000-00003A7F0000}"/>
    <cellStyle name="입력 26 6 4" xfId="16205" xr:uid="{00000000-0005-0000-0000-00003B7F0000}"/>
    <cellStyle name="입력 26 6 4 2" xfId="41399" xr:uid="{00000000-0005-0000-0000-00003C7F0000}"/>
    <cellStyle name="입력 26 6 5" xfId="16206" xr:uid="{00000000-0005-0000-0000-00003D7F0000}"/>
    <cellStyle name="입력 26 6 5 2" xfId="41400" xr:uid="{00000000-0005-0000-0000-00003E7F0000}"/>
    <cellStyle name="입력 26 6 6" xfId="16207" xr:uid="{00000000-0005-0000-0000-00003F7F0000}"/>
    <cellStyle name="입력 26 6 6 2" xfId="41401" xr:uid="{00000000-0005-0000-0000-0000407F0000}"/>
    <cellStyle name="입력 26 6 7" xfId="41392" xr:uid="{00000000-0005-0000-0000-0000417F0000}"/>
    <cellStyle name="입력 26 7" xfId="16208" xr:uid="{00000000-0005-0000-0000-0000427F0000}"/>
    <cellStyle name="입력 26 7 2" xfId="16209" xr:uid="{00000000-0005-0000-0000-0000437F0000}"/>
    <cellStyle name="입력 26 7 2 2" xfId="16210" xr:uid="{00000000-0005-0000-0000-0000447F0000}"/>
    <cellStyle name="입력 26 7 2 2 2" xfId="41404" xr:uid="{00000000-0005-0000-0000-0000457F0000}"/>
    <cellStyle name="입력 26 7 2 3" xfId="16211" xr:uid="{00000000-0005-0000-0000-0000467F0000}"/>
    <cellStyle name="입력 26 7 2 3 2" xfId="41405" xr:uid="{00000000-0005-0000-0000-0000477F0000}"/>
    <cellStyle name="입력 26 7 2 4" xfId="16212" xr:uid="{00000000-0005-0000-0000-0000487F0000}"/>
    <cellStyle name="입력 26 7 2 4 2" xfId="41406" xr:uid="{00000000-0005-0000-0000-0000497F0000}"/>
    <cellStyle name="입력 26 7 2 5" xfId="16213" xr:uid="{00000000-0005-0000-0000-00004A7F0000}"/>
    <cellStyle name="입력 26 7 2 5 2" xfId="41407" xr:uid="{00000000-0005-0000-0000-00004B7F0000}"/>
    <cellStyle name="입력 26 7 2 6" xfId="41403" xr:uid="{00000000-0005-0000-0000-00004C7F0000}"/>
    <cellStyle name="입력 26 7 3" xfId="16214" xr:uid="{00000000-0005-0000-0000-00004D7F0000}"/>
    <cellStyle name="입력 26 7 3 2" xfId="41408" xr:uid="{00000000-0005-0000-0000-00004E7F0000}"/>
    <cellStyle name="입력 26 7 4" xfId="16215" xr:uid="{00000000-0005-0000-0000-00004F7F0000}"/>
    <cellStyle name="입력 26 7 4 2" xfId="41409" xr:uid="{00000000-0005-0000-0000-0000507F0000}"/>
    <cellStyle name="입력 26 7 5" xfId="16216" xr:uid="{00000000-0005-0000-0000-0000517F0000}"/>
    <cellStyle name="입력 26 7 5 2" xfId="41410" xr:uid="{00000000-0005-0000-0000-0000527F0000}"/>
    <cellStyle name="입력 26 7 6" xfId="16217" xr:uid="{00000000-0005-0000-0000-0000537F0000}"/>
    <cellStyle name="입력 26 7 6 2" xfId="41411" xr:uid="{00000000-0005-0000-0000-0000547F0000}"/>
    <cellStyle name="입력 26 7 7" xfId="41402" xr:uid="{00000000-0005-0000-0000-0000557F0000}"/>
    <cellStyle name="입력 26 8" xfId="16218" xr:uid="{00000000-0005-0000-0000-0000567F0000}"/>
    <cellStyle name="입력 26 8 2" xfId="16219" xr:uid="{00000000-0005-0000-0000-0000577F0000}"/>
    <cellStyle name="입력 26 8 2 2" xfId="16220" xr:uid="{00000000-0005-0000-0000-0000587F0000}"/>
    <cellStyle name="입력 26 8 2 2 2" xfId="41414" xr:uid="{00000000-0005-0000-0000-0000597F0000}"/>
    <cellStyle name="입력 26 8 2 3" xfId="16221" xr:uid="{00000000-0005-0000-0000-00005A7F0000}"/>
    <cellStyle name="입력 26 8 2 3 2" xfId="41415" xr:uid="{00000000-0005-0000-0000-00005B7F0000}"/>
    <cellStyle name="입력 26 8 2 4" xfId="16222" xr:uid="{00000000-0005-0000-0000-00005C7F0000}"/>
    <cellStyle name="입력 26 8 2 4 2" xfId="41416" xr:uid="{00000000-0005-0000-0000-00005D7F0000}"/>
    <cellStyle name="입력 26 8 2 5" xfId="16223" xr:uid="{00000000-0005-0000-0000-00005E7F0000}"/>
    <cellStyle name="입력 26 8 2 5 2" xfId="41417" xr:uid="{00000000-0005-0000-0000-00005F7F0000}"/>
    <cellStyle name="입력 26 8 2 6" xfId="41413" xr:uid="{00000000-0005-0000-0000-0000607F0000}"/>
    <cellStyle name="입력 26 8 3" xfId="16224" xr:uid="{00000000-0005-0000-0000-0000617F0000}"/>
    <cellStyle name="입력 26 8 3 2" xfId="41418" xr:uid="{00000000-0005-0000-0000-0000627F0000}"/>
    <cellStyle name="입력 26 8 4" xfId="16225" xr:uid="{00000000-0005-0000-0000-0000637F0000}"/>
    <cellStyle name="입력 26 8 4 2" xfId="41419" xr:uid="{00000000-0005-0000-0000-0000647F0000}"/>
    <cellStyle name="입력 26 8 5" xfId="16226" xr:uid="{00000000-0005-0000-0000-0000657F0000}"/>
    <cellStyle name="입력 26 8 5 2" xfId="41420" xr:uid="{00000000-0005-0000-0000-0000667F0000}"/>
    <cellStyle name="입력 26 8 6" xfId="16227" xr:uid="{00000000-0005-0000-0000-0000677F0000}"/>
    <cellStyle name="입력 26 8 6 2" xfId="41421" xr:uid="{00000000-0005-0000-0000-0000687F0000}"/>
    <cellStyle name="입력 26 8 7" xfId="41412" xr:uid="{00000000-0005-0000-0000-0000697F0000}"/>
    <cellStyle name="입력 26 9" xfId="16228" xr:uid="{00000000-0005-0000-0000-00006A7F0000}"/>
    <cellStyle name="입력 26 9 2" xfId="16229" xr:uid="{00000000-0005-0000-0000-00006B7F0000}"/>
    <cellStyle name="입력 26 9 2 2" xfId="41423" xr:uid="{00000000-0005-0000-0000-00006C7F0000}"/>
    <cellStyle name="입력 26 9 3" xfId="16230" xr:uid="{00000000-0005-0000-0000-00006D7F0000}"/>
    <cellStyle name="입력 26 9 3 2" xfId="41424" xr:uid="{00000000-0005-0000-0000-00006E7F0000}"/>
    <cellStyle name="입력 26 9 4" xfId="16231" xr:uid="{00000000-0005-0000-0000-00006F7F0000}"/>
    <cellStyle name="입력 26 9 4 2" xfId="41425" xr:uid="{00000000-0005-0000-0000-0000707F0000}"/>
    <cellStyle name="입력 26 9 5" xfId="16232" xr:uid="{00000000-0005-0000-0000-0000717F0000}"/>
    <cellStyle name="입력 26 9 5 2" xfId="41426" xr:uid="{00000000-0005-0000-0000-0000727F0000}"/>
    <cellStyle name="입력 26 9 6" xfId="41422" xr:uid="{00000000-0005-0000-0000-0000737F0000}"/>
    <cellStyle name="입력 27" xfId="16233" xr:uid="{00000000-0005-0000-0000-0000747F0000}"/>
    <cellStyle name="입력 27 10" xfId="16234" xr:uid="{00000000-0005-0000-0000-0000757F0000}"/>
    <cellStyle name="입력 27 10 2" xfId="16235" xr:uid="{00000000-0005-0000-0000-0000767F0000}"/>
    <cellStyle name="입력 27 10 2 2" xfId="41429" xr:uid="{00000000-0005-0000-0000-0000777F0000}"/>
    <cellStyle name="입력 27 10 3" xfId="41428" xr:uid="{00000000-0005-0000-0000-0000787F0000}"/>
    <cellStyle name="입력 27 11" xfId="16236" xr:uid="{00000000-0005-0000-0000-0000797F0000}"/>
    <cellStyle name="입력 27 11 2" xfId="16237" xr:uid="{00000000-0005-0000-0000-00007A7F0000}"/>
    <cellStyle name="입력 27 11 2 2" xfId="41431" xr:uid="{00000000-0005-0000-0000-00007B7F0000}"/>
    <cellStyle name="입력 27 11 3" xfId="41430" xr:uid="{00000000-0005-0000-0000-00007C7F0000}"/>
    <cellStyle name="입력 27 12" xfId="16238" xr:uid="{00000000-0005-0000-0000-00007D7F0000}"/>
    <cellStyle name="입력 27 12 2" xfId="16239" xr:uid="{00000000-0005-0000-0000-00007E7F0000}"/>
    <cellStyle name="입력 27 12 2 2" xfId="41433" xr:uid="{00000000-0005-0000-0000-00007F7F0000}"/>
    <cellStyle name="입력 27 12 3" xfId="41432" xr:uid="{00000000-0005-0000-0000-0000807F0000}"/>
    <cellStyle name="입력 27 13" xfId="16240" xr:uid="{00000000-0005-0000-0000-0000817F0000}"/>
    <cellStyle name="입력 27 13 2" xfId="41434" xr:uid="{00000000-0005-0000-0000-0000827F0000}"/>
    <cellStyle name="입력 27 14" xfId="41427" xr:uid="{00000000-0005-0000-0000-0000837F0000}"/>
    <cellStyle name="입력 27 2" xfId="16241" xr:uid="{00000000-0005-0000-0000-0000847F0000}"/>
    <cellStyle name="입력 27 2 2" xfId="16242" xr:uid="{00000000-0005-0000-0000-0000857F0000}"/>
    <cellStyle name="입력 27 2 2 2" xfId="16243" xr:uid="{00000000-0005-0000-0000-0000867F0000}"/>
    <cellStyle name="입력 27 2 2 2 2" xfId="16244" xr:uid="{00000000-0005-0000-0000-0000877F0000}"/>
    <cellStyle name="입력 27 2 2 2 2 2" xfId="41438" xr:uid="{00000000-0005-0000-0000-0000887F0000}"/>
    <cellStyle name="입력 27 2 2 2 3" xfId="16245" xr:uid="{00000000-0005-0000-0000-0000897F0000}"/>
    <cellStyle name="입력 27 2 2 2 3 2" xfId="41439" xr:uid="{00000000-0005-0000-0000-00008A7F0000}"/>
    <cellStyle name="입력 27 2 2 2 4" xfId="16246" xr:uid="{00000000-0005-0000-0000-00008B7F0000}"/>
    <cellStyle name="입력 27 2 2 2 4 2" xfId="41440" xr:uid="{00000000-0005-0000-0000-00008C7F0000}"/>
    <cellStyle name="입력 27 2 2 2 5" xfId="16247" xr:uid="{00000000-0005-0000-0000-00008D7F0000}"/>
    <cellStyle name="입력 27 2 2 2 5 2" xfId="41441" xr:uid="{00000000-0005-0000-0000-00008E7F0000}"/>
    <cellStyle name="입력 27 2 2 2 6" xfId="41437" xr:uid="{00000000-0005-0000-0000-00008F7F0000}"/>
    <cellStyle name="입력 27 2 2 3" xfId="16248" xr:uid="{00000000-0005-0000-0000-0000907F0000}"/>
    <cellStyle name="입력 27 2 2 3 2" xfId="41442" xr:uid="{00000000-0005-0000-0000-0000917F0000}"/>
    <cellStyle name="입력 27 2 2 4" xfId="16249" xr:uid="{00000000-0005-0000-0000-0000927F0000}"/>
    <cellStyle name="입력 27 2 2 4 2" xfId="41443" xr:uid="{00000000-0005-0000-0000-0000937F0000}"/>
    <cellStyle name="입력 27 2 2 5" xfId="16250" xr:uid="{00000000-0005-0000-0000-0000947F0000}"/>
    <cellStyle name="입력 27 2 2 5 2" xfId="41444" xr:uid="{00000000-0005-0000-0000-0000957F0000}"/>
    <cellStyle name="입력 27 2 2 6" xfId="16251" xr:uid="{00000000-0005-0000-0000-0000967F0000}"/>
    <cellStyle name="입력 27 2 2 6 2" xfId="41445" xr:uid="{00000000-0005-0000-0000-0000977F0000}"/>
    <cellStyle name="입력 27 2 2 7" xfId="41436" xr:uid="{00000000-0005-0000-0000-0000987F0000}"/>
    <cellStyle name="입력 27 2 3" xfId="16252" xr:uid="{00000000-0005-0000-0000-0000997F0000}"/>
    <cellStyle name="입력 27 2 3 2" xfId="16253" xr:uid="{00000000-0005-0000-0000-00009A7F0000}"/>
    <cellStyle name="입력 27 2 3 2 2" xfId="41447" xr:uid="{00000000-0005-0000-0000-00009B7F0000}"/>
    <cellStyle name="입력 27 2 3 3" xfId="16254" xr:uid="{00000000-0005-0000-0000-00009C7F0000}"/>
    <cellStyle name="입력 27 2 3 3 2" xfId="41448" xr:uid="{00000000-0005-0000-0000-00009D7F0000}"/>
    <cellStyle name="입력 27 2 3 4" xfId="16255" xr:uid="{00000000-0005-0000-0000-00009E7F0000}"/>
    <cellStyle name="입력 27 2 3 4 2" xfId="41449" xr:uid="{00000000-0005-0000-0000-00009F7F0000}"/>
    <cellStyle name="입력 27 2 3 5" xfId="16256" xr:uid="{00000000-0005-0000-0000-0000A07F0000}"/>
    <cellStyle name="입력 27 2 3 5 2" xfId="41450" xr:uid="{00000000-0005-0000-0000-0000A17F0000}"/>
    <cellStyle name="입력 27 2 3 6" xfId="41446" xr:uid="{00000000-0005-0000-0000-0000A27F0000}"/>
    <cellStyle name="입력 27 2 4" xfId="16257" xr:uid="{00000000-0005-0000-0000-0000A37F0000}"/>
    <cellStyle name="입력 27 2 4 2" xfId="16258" xr:uid="{00000000-0005-0000-0000-0000A47F0000}"/>
    <cellStyle name="입력 27 2 4 2 2" xfId="41452" xr:uid="{00000000-0005-0000-0000-0000A57F0000}"/>
    <cellStyle name="입력 27 2 4 3" xfId="41451" xr:uid="{00000000-0005-0000-0000-0000A67F0000}"/>
    <cellStyle name="입력 27 2 5" xfId="16259" xr:uid="{00000000-0005-0000-0000-0000A77F0000}"/>
    <cellStyle name="입력 27 2 5 2" xfId="16260" xr:uid="{00000000-0005-0000-0000-0000A87F0000}"/>
    <cellStyle name="입력 27 2 5 2 2" xfId="41454" xr:uid="{00000000-0005-0000-0000-0000A97F0000}"/>
    <cellStyle name="입력 27 2 5 3" xfId="41453" xr:uid="{00000000-0005-0000-0000-0000AA7F0000}"/>
    <cellStyle name="입력 27 2 6" xfId="16261" xr:uid="{00000000-0005-0000-0000-0000AB7F0000}"/>
    <cellStyle name="입력 27 2 6 2" xfId="16262" xr:uid="{00000000-0005-0000-0000-0000AC7F0000}"/>
    <cellStyle name="입력 27 2 6 2 2" xfId="41456" xr:uid="{00000000-0005-0000-0000-0000AD7F0000}"/>
    <cellStyle name="입력 27 2 6 3" xfId="41455" xr:uid="{00000000-0005-0000-0000-0000AE7F0000}"/>
    <cellStyle name="입력 27 2 7" xfId="16263" xr:uid="{00000000-0005-0000-0000-0000AF7F0000}"/>
    <cellStyle name="입력 27 2 7 2" xfId="41457" xr:uid="{00000000-0005-0000-0000-0000B07F0000}"/>
    <cellStyle name="입력 27 2 8" xfId="41435" xr:uid="{00000000-0005-0000-0000-0000B17F0000}"/>
    <cellStyle name="입력 27 3" xfId="16264" xr:uid="{00000000-0005-0000-0000-0000B27F0000}"/>
    <cellStyle name="입력 27 3 2" xfId="16265" xr:uid="{00000000-0005-0000-0000-0000B37F0000}"/>
    <cellStyle name="입력 27 3 2 2" xfId="16266" xr:uid="{00000000-0005-0000-0000-0000B47F0000}"/>
    <cellStyle name="입력 27 3 2 2 2" xfId="16267" xr:uid="{00000000-0005-0000-0000-0000B57F0000}"/>
    <cellStyle name="입력 27 3 2 2 2 2" xfId="41461" xr:uid="{00000000-0005-0000-0000-0000B67F0000}"/>
    <cellStyle name="입력 27 3 2 2 3" xfId="16268" xr:uid="{00000000-0005-0000-0000-0000B77F0000}"/>
    <cellStyle name="입력 27 3 2 2 3 2" xfId="41462" xr:uid="{00000000-0005-0000-0000-0000B87F0000}"/>
    <cellStyle name="입력 27 3 2 2 4" xfId="16269" xr:uid="{00000000-0005-0000-0000-0000B97F0000}"/>
    <cellStyle name="입력 27 3 2 2 4 2" xfId="41463" xr:uid="{00000000-0005-0000-0000-0000BA7F0000}"/>
    <cellStyle name="입력 27 3 2 2 5" xfId="16270" xr:uid="{00000000-0005-0000-0000-0000BB7F0000}"/>
    <cellStyle name="입력 27 3 2 2 5 2" xfId="41464" xr:uid="{00000000-0005-0000-0000-0000BC7F0000}"/>
    <cellStyle name="입력 27 3 2 2 6" xfId="41460" xr:uid="{00000000-0005-0000-0000-0000BD7F0000}"/>
    <cellStyle name="입력 27 3 2 3" xfId="16271" xr:uid="{00000000-0005-0000-0000-0000BE7F0000}"/>
    <cellStyle name="입력 27 3 2 3 2" xfId="41465" xr:uid="{00000000-0005-0000-0000-0000BF7F0000}"/>
    <cellStyle name="입력 27 3 2 4" xfId="16272" xr:uid="{00000000-0005-0000-0000-0000C07F0000}"/>
    <cellStyle name="입력 27 3 2 4 2" xfId="41466" xr:uid="{00000000-0005-0000-0000-0000C17F0000}"/>
    <cellStyle name="입력 27 3 2 5" xfId="16273" xr:uid="{00000000-0005-0000-0000-0000C27F0000}"/>
    <cellStyle name="입력 27 3 2 5 2" xfId="41467" xr:uid="{00000000-0005-0000-0000-0000C37F0000}"/>
    <cellStyle name="입력 27 3 2 6" xfId="16274" xr:uid="{00000000-0005-0000-0000-0000C47F0000}"/>
    <cellStyle name="입력 27 3 2 6 2" xfId="41468" xr:uid="{00000000-0005-0000-0000-0000C57F0000}"/>
    <cellStyle name="입력 27 3 2 7" xfId="41459" xr:uid="{00000000-0005-0000-0000-0000C67F0000}"/>
    <cellStyle name="입력 27 3 3" xfId="16275" xr:uid="{00000000-0005-0000-0000-0000C77F0000}"/>
    <cellStyle name="입력 27 3 3 2" xfId="16276" xr:uid="{00000000-0005-0000-0000-0000C87F0000}"/>
    <cellStyle name="입력 27 3 3 2 2" xfId="41470" xr:uid="{00000000-0005-0000-0000-0000C97F0000}"/>
    <cellStyle name="입력 27 3 3 3" xfId="16277" xr:uid="{00000000-0005-0000-0000-0000CA7F0000}"/>
    <cellStyle name="입력 27 3 3 3 2" xfId="41471" xr:uid="{00000000-0005-0000-0000-0000CB7F0000}"/>
    <cellStyle name="입력 27 3 3 4" xfId="16278" xr:uid="{00000000-0005-0000-0000-0000CC7F0000}"/>
    <cellStyle name="입력 27 3 3 4 2" xfId="41472" xr:uid="{00000000-0005-0000-0000-0000CD7F0000}"/>
    <cellStyle name="입력 27 3 3 5" xfId="16279" xr:uid="{00000000-0005-0000-0000-0000CE7F0000}"/>
    <cellStyle name="입력 27 3 3 5 2" xfId="41473" xr:uid="{00000000-0005-0000-0000-0000CF7F0000}"/>
    <cellStyle name="입력 27 3 3 6" xfId="41469" xr:uid="{00000000-0005-0000-0000-0000D07F0000}"/>
    <cellStyle name="입력 27 3 4" xfId="16280" xr:uid="{00000000-0005-0000-0000-0000D17F0000}"/>
    <cellStyle name="입력 27 3 4 2" xfId="16281" xr:uid="{00000000-0005-0000-0000-0000D27F0000}"/>
    <cellStyle name="입력 27 3 4 2 2" xfId="41475" xr:uid="{00000000-0005-0000-0000-0000D37F0000}"/>
    <cellStyle name="입력 27 3 4 3" xfId="41474" xr:uid="{00000000-0005-0000-0000-0000D47F0000}"/>
    <cellStyle name="입력 27 3 5" xfId="16282" xr:uid="{00000000-0005-0000-0000-0000D57F0000}"/>
    <cellStyle name="입력 27 3 5 2" xfId="16283" xr:uid="{00000000-0005-0000-0000-0000D67F0000}"/>
    <cellStyle name="입력 27 3 5 2 2" xfId="41477" xr:uid="{00000000-0005-0000-0000-0000D77F0000}"/>
    <cellStyle name="입력 27 3 5 3" xfId="41476" xr:uid="{00000000-0005-0000-0000-0000D87F0000}"/>
    <cellStyle name="입력 27 3 6" xfId="16284" xr:uid="{00000000-0005-0000-0000-0000D97F0000}"/>
    <cellStyle name="입력 27 3 6 2" xfId="16285" xr:uid="{00000000-0005-0000-0000-0000DA7F0000}"/>
    <cellStyle name="입력 27 3 6 2 2" xfId="41479" xr:uid="{00000000-0005-0000-0000-0000DB7F0000}"/>
    <cellStyle name="입력 27 3 6 3" xfId="41478" xr:uid="{00000000-0005-0000-0000-0000DC7F0000}"/>
    <cellStyle name="입력 27 3 7" xfId="16286" xr:uid="{00000000-0005-0000-0000-0000DD7F0000}"/>
    <cellStyle name="입력 27 3 7 2" xfId="41480" xr:uid="{00000000-0005-0000-0000-0000DE7F0000}"/>
    <cellStyle name="입력 27 3 8" xfId="41458" xr:uid="{00000000-0005-0000-0000-0000DF7F0000}"/>
    <cellStyle name="입력 27 4" xfId="16287" xr:uid="{00000000-0005-0000-0000-0000E07F0000}"/>
    <cellStyle name="입력 27 4 2" xfId="16288" xr:uid="{00000000-0005-0000-0000-0000E17F0000}"/>
    <cellStyle name="입력 27 4 2 2" xfId="16289" xr:uid="{00000000-0005-0000-0000-0000E27F0000}"/>
    <cellStyle name="입력 27 4 2 2 2" xfId="41483" xr:uid="{00000000-0005-0000-0000-0000E37F0000}"/>
    <cellStyle name="입력 27 4 2 3" xfId="16290" xr:uid="{00000000-0005-0000-0000-0000E47F0000}"/>
    <cellStyle name="입력 27 4 2 3 2" xfId="41484" xr:uid="{00000000-0005-0000-0000-0000E57F0000}"/>
    <cellStyle name="입력 27 4 2 4" xfId="16291" xr:uid="{00000000-0005-0000-0000-0000E67F0000}"/>
    <cellStyle name="입력 27 4 2 4 2" xfId="41485" xr:uid="{00000000-0005-0000-0000-0000E77F0000}"/>
    <cellStyle name="입력 27 4 2 5" xfId="16292" xr:uid="{00000000-0005-0000-0000-0000E87F0000}"/>
    <cellStyle name="입력 27 4 2 5 2" xfId="41486" xr:uid="{00000000-0005-0000-0000-0000E97F0000}"/>
    <cellStyle name="입력 27 4 2 6" xfId="41482" xr:uid="{00000000-0005-0000-0000-0000EA7F0000}"/>
    <cellStyle name="입력 27 4 3" xfId="16293" xr:uid="{00000000-0005-0000-0000-0000EB7F0000}"/>
    <cellStyle name="입력 27 4 3 2" xfId="41487" xr:uid="{00000000-0005-0000-0000-0000EC7F0000}"/>
    <cellStyle name="입력 27 4 4" xfId="16294" xr:uid="{00000000-0005-0000-0000-0000ED7F0000}"/>
    <cellStyle name="입력 27 4 4 2" xfId="41488" xr:uid="{00000000-0005-0000-0000-0000EE7F0000}"/>
    <cellStyle name="입력 27 4 5" xfId="16295" xr:uid="{00000000-0005-0000-0000-0000EF7F0000}"/>
    <cellStyle name="입력 27 4 5 2" xfId="41489" xr:uid="{00000000-0005-0000-0000-0000F07F0000}"/>
    <cellStyle name="입력 27 4 6" xfId="16296" xr:uid="{00000000-0005-0000-0000-0000F17F0000}"/>
    <cellStyle name="입력 27 4 6 2" xfId="41490" xr:uid="{00000000-0005-0000-0000-0000F27F0000}"/>
    <cellStyle name="입력 27 4 7" xfId="41481" xr:uid="{00000000-0005-0000-0000-0000F37F0000}"/>
    <cellStyle name="입력 27 5" xfId="16297" xr:uid="{00000000-0005-0000-0000-0000F47F0000}"/>
    <cellStyle name="입력 27 5 2" xfId="16298" xr:uid="{00000000-0005-0000-0000-0000F57F0000}"/>
    <cellStyle name="입력 27 5 2 2" xfId="16299" xr:uid="{00000000-0005-0000-0000-0000F67F0000}"/>
    <cellStyle name="입력 27 5 2 2 2" xfId="41493" xr:uid="{00000000-0005-0000-0000-0000F77F0000}"/>
    <cellStyle name="입력 27 5 2 3" xfId="16300" xr:uid="{00000000-0005-0000-0000-0000F87F0000}"/>
    <cellStyle name="입력 27 5 2 3 2" xfId="41494" xr:uid="{00000000-0005-0000-0000-0000F97F0000}"/>
    <cellStyle name="입력 27 5 2 4" xfId="16301" xr:uid="{00000000-0005-0000-0000-0000FA7F0000}"/>
    <cellStyle name="입력 27 5 2 4 2" xfId="41495" xr:uid="{00000000-0005-0000-0000-0000FB7F0000}"/>
    <cellStyle name="입력 27 5 2 5" xfId="16302" xr:uid="{00000000-0005-0000-0000-0000FC7F0000}"/>
    <cellStyle name="입력 27 5 2 5 2" xfId="41496" xr:uid="{00000000-0005-0000-0000-0000FD7F0000}"/>
    <cellStyle name="입력 27 5 2 6" xfId="41492" xr:uid="{00000000-0005-0000-0000-0000FE7F0000}"/>
    <cellStyle name="입력 27 5 3" xfId="16303" xr:uid="{00000000-0005-0000-0000-0000FF7F0000}"/>
    <cellStyle name="입력 27 5 3 2" xfId="41497" xr:uid="{00000000-0005-0000-0000-000000800000}"/>
    <cellStyle name="입력 27 5 4" xfId="16304" xr:uid="{00000000-0005-0000-0000-000001800000}"/>
    <cellStyle name="입력 27 5 4 2" xfId="41498" xr:uid="{00000000-0005-0000-0000-000002800000}"/>
    <cellStyle name="입력 27 5 5" xfId="16305" xr:uid="{00000000-0005-0000-0000-000003800000}"/>
    <cellStyle name="입력 27 5 5 2" xfId="41499" xr:uid="{00000000-0005-0000-0000-000004800000}"/>
    <cellStyle name="입력 27 5 6" xfId="16306" xr:uid="{00000000-0005-0000-0000-000005800000}"/>
    <cellStyle name="입력 27 5 6 2" xfId="41500" xr:uid="{00000000-0005-0000-0000-000006800000}"/>
    <cellStyle name="입력 27 5 7" xfId="41491" xr:uid="{00000000-0005-0000-0000-000007800000}"/>
    <cellStyle name="입력 27 6" xfId="16307" xr:uid="{00000000-0005-0000-0000-000008800000}"/>
    <cellStyle name="입력 27 6 2" xfId="16308" xr:uid="{00000000-0005-0000-0000-000009800000}"/>
    <cellStyle name="입력 27 6 2 2" xfId="16309" xr:uid="{00000000-0005-0000-0000-00000A800000}"/>
    <cellStyle name="입력 27 6 2 2 2" xfId="41503" xr:uid="{00000000-0005-0000-0000-00000B800000}"/>
    <cellStyle name="입력 27 6 2 3" xfId="16310" xr:uid="{00000000-0005-0000-0000-00000C800000}"/>
    <cellStyle name="입력 27 6 2 3 2" xfId="41504" xr:uid="{00000000-0005-0000-0000-00000D800000}"/>
    <cellStyle name="입력 27 6 2 4" xfId="16311" xr:uid="{00000000-0005-0000-0000-00000E800000}"/>
    <cellStyle name="입력 27 6 2 4 2" xfId="41505" xr:uid="{00000000-0005-0000-0000-00000F800000}"/>
    <cellStyle name="입력 27 6 2 5" xfId="16312" xr:uid="{00000000-0005-0000-0000-000010800000}"/>
    <cellStyle name="입력 27 6 2 5 2" xfId="41506" xr:uid="{00000000-0005-0000-0000-000011800000}"/>
    <cellStyle name="입력 27 6 2 6" xfId="41502" xr:uid="{00000000-0005-0000-0000-000012800000}"/>
    <cellStyle name="입력 27 6 3" xfId="16313" xr:uid="{00000000-0005-0000-0000-000013800000}"/>
    <cellStyle name="입력 27 6 3 2" xfId="41507" xr:uid="{00000000-0005-0000-0000-000014800000}"/>
    <cellStyle name="입력 27 6 4" xfId="16314" xr:uid="{00000000-0005-0000-0000-000015800000}"/>
    <cellStyle name="입력 27 6 4 2" xfId="41508" xr:uid="{00000000-0005-0000-0000-000016800000}"/>
    <cellStyle name="입력 27 6 5" xfId="16315" xr:uid="{00000000-0005-0000-0000-000017800000}"/>
    <cellStyle name="입력 27 6 5 2" xfId="41509" xr:uid="{00000000-0005-0000-0000-000018800000}"/>
    <cellStyle name="입력 27 6 6" xfId="16316" xr:uid="{00000000-0005-0000-0000-000019800000}"/>
    <cellStyle name="입력 27 6 6 2" xfId="41510" xr:uid="{00000000-0005-0000-0000-00001A800000}"/>
    <cellStyle name="입력 27 6 7" xfId="41501" xr:uid="{00000000-0005-0000-0000-00001B800000}"/>
    <cellStyle name="입력 27 7" xfId="16317" xr:uid="{00000000-0005-0000-0000-00001C800000}"/>
    <cellStyle name="입력 27 7 2" xfId="16318" xr:uid="{00000000-0005-0000-0000-00001D800000}"/>
    <cellStyle name="입력 27 7 2 2" xfId="16319" xr:uid="{00000000-0005-0000-0000-00001E800000}"/>
    <cellStyle name="입력 27 7 2 2 2" xfId="41513" xr:uid="{00000000-0005-0000-0000-00001F800000}"/>
    <cellStyle name="입력 27 7 2 3" xfId="16320" xr:uid="{00000000-0005-0000-0000-000020800000}"/>
    <cellStyle name="입력 27 7 2 3 2" xfId="41514" xr:uid="{00000000-0005-0000-0000-000021800000}"/>
    <cellStyle name="입력 27 7 2 4" xfId="16321" xr:uid="{00000000-0005-0000-0000-000022800000}"/>
    <cellStyle name="입력 27 7 2 4 2" xfId="41515" xr:uid="{00000000-0005-0000-0000-000023800000}"/>
    <cellStyle name="입력 27 7 2 5" xfId="16322" xr:uid="{00000000-0005-0000-0000-000024800000}"/>
    <cellStyle name="입력 27 7 2 5 2" xfId="41516" xr:uid="{00000000-0005-0000-0000-000025800000}"/>
    <cellStyle name="입력 27 7 2 6" xfId="41512" xr:uid="{00000000-0005-0000-0000-000026800000}"/>
    <cellStyle name="입력 27 7 3" xfId="16323" xr:uid="{00000000-0005-0000-0000-000027800000}"/>
    <cellStyle name="입력 27 7 3 2" xfId="41517" xr:uid="{00000000-0005-0000-0000-000028800000}"/>
    <cellStyle name="입력 27 7 4" xfId="16324" xr:uid="{00000000-0005-0000-0000-000029800000}"/>
    <cellStyle name="입력 27 7 4 2" xfId="41518" xr:uid="{00000000-0005-0000-0000-00002A800000}"/>
    <cellStyle name="입력 27 7 5" xfId="16325" xr:uid="{00000000-0005-0000-0000-00002B800000}"/>
    <cellStyle name="입력 27 7 5 2" xfId="41519" xr:uid="{00000000-0005-0000-0000-00002C800000}"/>
    <cellStyle name="입력 27 7 6" xfId="16326" xr:uid="{00000000-0005-0000-0000-00002D800000}"/>
    <cellStyle name="입력 27 7 6 2" xfId="41520" xr:uid="{00000000-0005-0000-0000-00002E800000}"/>
    <cellStyle name="입력 27 7 7" xfId="41511" xr:uid="{00000000-0005-0000-0000-00002F800000}"/>
    <cellStyle name="입력 27 8" xfId="16327" xr:uid="{00000000-0005-0000-0000-000030800000}"/>
    <cellStyle name="입력 27 8 2" xfId="16328" xr:uid="{00000000-0005-0000-0000-000031800000}"/>
    <cellStyle name="입력 27 8 2 2" xfId="16329" xr:uid="{00000000-0005-0000-0000-000032800000}"/>
    <cellStyle name="입력 27 8 2 2 2" xfId="41523" xr:uid="{00000000-0005-0000-0000-000033800000}"/>
    <cellStyle name="입력 27 8 2 3" xfId="16330" xr:uid="{00000000-0005-0000-0000-000034800000}"/>
    <cellStyle name="입력 27 8 2 3 2" xfId="41524" xr:uid="{00000000-0005-0000-0000-000035800000}"/>
    <cellStyle name="입력 27 8 2 4" xfId="16331" xr:uid="{00000000-0005-0000-0000-000036800000}"/>
    <cellStyle name="입력 27 8 2 4 2" xfId="41525" xr:uid="{00000000-0005-0000-0000-000037800000}"/>
    <cellStyle name="입력 27 8 2 5" xfId="16332" xr:uid="{00000000-0005-0000-0000-000038800000}"/>
    <cellStyle name="입력 27 8 2 5 2" xfId="41526" xr:uid="{00000000-0005-0000-0000-000039800000}"/>
    <cellStyle name="입력 27 8 2 6" xfId="41522" xr:uid="{00000000-0005-0000-0000-00003A800000}"/>
    <cellStyle name="입력 27 8 3" xfId="16333" xr:uid="{00000000-0005-0000-0000-00003B800000}"/>
    <cellStyle name="입력 27 8 3 2" xfId="41527" xr:uid="{00000000-0005-0000-0000-00003C800000}"/>
    <cellStyle name="입력 27 8 4" xfId="16334" xr:uid="{00000000-0005-0000-0000-00003D800000}"/>
    <cellStyle name="입력 27 8 4 2" xfId="41528" xr:uid="{00000000-0005-0000-0000-00003E800000}"/>
    <cellStyle name="입력 27 8 5" xfId="16335" xr:uid="{00000000-0005-0000-0000-00003F800000}"/>
    <cellStyle name="입력 27 8 5 2" xfId="41529" xr:uid="{00000000-0005-0000-0000-000040800000}"/>
    <cellStyle name="입력 27 8 6" xfId="16336" xr:uid="{00000000-0005-0000-0000-000041800000}"/>
    <cellStyle name="입력 27 8 6 2" xfId="41530" xr:uid="{00000000-0005-0000-0000-000042800000}"/>
    <cellStyle name="입력 27 8 7" xfId="41521" xr:uid="{00000000-0005-0000-0000-000043800000}"/>
    <cellStyle name="입력 27 9" xfId="16337" xr:uid="{00000000-0005-0000-0000-000044800000}"/>
    <cellStyle name="입력 27 9 2" xfId="16338" xr:uid="{00000000-0005-0000-0000-000045800000}"/>
    <cellStyle name="입력 27 9 2 2" xfId="41532" xr:uid="{00000000-0005-0000-0000-000046800000}"/>
    <cellStyle name="입력 27 9 3" xfId="16339" xr:uid="{00000000-0005-0000-0000-000047800000}"/>
    <cellStyle name="입력 27 9 3 2" xfId="41533" xr:uid="{00000000-0005-0000-0000-000048800000}"/>
    <cellStyle name="입력 27 9 4" xfId="16340" xr:uid="{00000000-0005-0000-0000-000049800000}"/>
    <cellStyle name="입력 27 9 4 2" xfId="41534" xr:uid="{00000000-0005-0000-0000-00004A800000}"/>
    <cellStyle name="입력 27 9 5" xfId="16341" xr:uid="{00000000-0005-0000-0000-00004B800000}"/>
    <cellStyle name="입력 27 9 5 2" xfId="41535" xr:uid="{00000000-0005-0000-0000-00004C800000}"/>
    <cellStyle name="입력 27 9 6" xfId="41531" xr:uid="{00000000-0005-0000-0000-00004D800000}"/>
    <cellStyle name="입력 28" xfId="16342" xr:uid="{00000000-0005-0000-0000-00004E800000}"/>
    <cellStyle name="입력 28 10" xfId="16343" xr:uid="{00000000-0005-0000-0000-00004F800000}"/>
    <cellStyle name="입력 28 10 2" xfId="16344" xr:uid="{00000000-0005-0000-0000-000050800000}"/>
    <cellStyle name="입력 28 10 2 2" xfId="41538" xr:uid="{00000000-0005-0000-0000-000051800000}"/>
    <cellStyle name="입력 28 10 3" xfId="41537" xr:uid="{00000000-0005-0000-0000-000052800000}"/>
    <cellStyle name="입력 28 11" xfId="16345" xr:uid="{00000000-0005-0000-0000-000053800000}"/>
    <cellStyle name="입력 28 11 2" xfId="16346" xr:uid="{00000000-0005-0000-0000-000054800000}"/>
    <cellStyle name="입력 28 11 2 2" xfId="41540" xr:uid="{00000000-0005-0000-0000-000055800000}"/>
    <cellStyle name="입력 28 11 3" xfId="41539" xr:uid="{00000000-0005-0000-0000-000056800000}"/>
    <cellStyle name="입력 28 12" xfId="16347" xr:uid="{00000000-0005-0000-0000-000057800000}"/>
    <cellStyle name="입력 28 12 2" xfId="16348" xr:uid="{00000000-0005-0000-0000-000058800000}"/>
    <cellStyle name="입력 28 12 2 2" xfId="41542" xr:uid="{00000000-0005-0000-0000-000059800000}"/>
    <cellStyle name="입력 28 12 3" xfId="41541" xr:uid="{00000000-0005-0000-0000-00005A800000}"/>
    <cellStyle name="입력 28 13" xfId="16349" xr:uid="{00000000-0005-0000-0000-00005B800000}"/>
    <cellStyle name="입력 28 13 2" xfId="41543" xr:uid="{00000000-0005-0000-0000-00005C800000}"/>
    <cellStyle name="입력 28 14" xfId="41536" xr:uid="{00000000-0005-0000-0000-00005D800000}"/>
    <cellStyle name="입력 28 2" xfId="16350" xr:uid="{00000000-0005-0000-0000-00005E800000}"/>
    <cellStyle name="입력 28 2 2" xfId="16351" xr:uid="{00000000-0005-0000-0000-00005F800000}"/>
    <cellStyle name="입력 28 2 2 2" xfId="16352" xr:uid="{00000000-0005-0000-0000-000060800000}"/>
    <cellStyle name="입력 28 2 2 2 2" xfId="16353" xr:uid="{00000000-0005-0000-0000-000061800000}"/>
    <cellStyle name="입력 28 2 2 2 2 2" xfId="41547" xr:uid="{00000000-0005-0000-0000-000062800000}"/>
    <cellStyle name="입력 28 2 2 2 3" xfId="16354" xr:uid="{00000000-0005-0000-0000-000063800000}"/>
    <cellStyle name="입력 28 2 2 2 3 2" xfId="41548" xr:uid="{00000000-0005-0000-0000-000064800000}"/>
    <cellStyle name="입력 28 2 2 2 4" xfId="16355" xr:uid="{00000000-0005-0000-0000-000065800000}"/>
    <cellStyle name="입력 28 2 2 2 4 2" xfId="41549" xr:uid="{00000000-0005-0000-0000-000066800000}"/>
    <cellStyle name="입력 28 2 2 2 5" xfId="16356" xr:uid="{00000000-0005-0000-0000-000067800000}"/>
    <cellStyle name="입력 28 2 2 2 5 2" xfId="41550" xr:uid="{00000000-0005-0000-0000-000068800000}"/>
    <cellStyle name="입력 28 2 2 2 6" xfId="41546" xr:uid="{00000000-0005-0000-0000-000069800000}"/>
    <cellStyle name="입력 28 2 2 3" xfId="16357" xr:uid="{00000000-0005-0000-0000-00006A800000}"/>
    <cellStyle name="입력 28 2 2 3 2" xfId="41551" xr:uid="{00000000-0005-0000-0000-00006B800000}"/>
    <cellStyle name="입력 28 2 2 4" xfId="16358" xr:uid="{00000000-0005-0000-0000-00006C800000}"/>
    <cellStyle name="입력 28 2 2 4 2" xfId="41552" xr:uid="{00000000-0005-0000-0000-00006D800000}"/>
    <cellStyle name="입력 28 2 2 5" xfId="16359" xr:uid="{00000000-0005-0000-0000-00006E800000}"/>
    <cellStyle name="입력 28 2 2 5 2" xfId="41553" xr:uid="{00000000-0005-0000-0000-00006F800000}"/>
    <cellStyle name="입력 28 2 2 6" xfId="16360" xr:uid="{00000000-0005-0000-0000-000070800000}"/>
    <cellStyle name="입력 28 2 2 6 2" xfId="41554" xr:uid="{00000000-0005-0000-0000-000071800000}"/>
    <cellStyle name="입력 28 2 2 7" xfId="41545" xr:uid="{00000000-0005-0000-0000-000072800000}"/>
    <cellStyle name="입력 28 2 3" xfId="16361" xr:uid="{00000000-0005-0000-0000-000073800000}"/>
    <cellStyle name="입력 28 2 3 2" xfId="16362" xr:uid="{00000000-0005-0000-0000-000074800000}"/>
    <cellStyle name="입력 28 2 3 2 2" xfId="41556" xr:uid="{00000000-0005-0000-0000-000075800000}"/>
    <cellStyle name="입력 28 2 3 3" xfId="16363" xr:uid="{00000000-0005-0000-0000-000076800000}"/>
    <cellStyle name="입력 28 2 3 3 2" xfId="41557" xr:uid="{00000000-0005-0000-0000-000077800000}"/>
    <cellStyle name="입력 28 2 3 4" xfId="16364" xr:uid="{00000000-0005-0000-0000-000078800000}"/>
    <cellStyle name="입력 28 2 3 4 2" xfId="41558" xr:uid="{00000000-0005-0000-0000-000079800000}"/>
    <cellStyle name="입력 28 2 3 5" xfId="16365" xr:uid="{00000000-0005-0000-0000-00007A800000}"/>
    <cellStyle name="입력 28 2 3 5 2" xfId="41559" xr:uid="{00000000-0005-0000-0000-00007B800000}"/>
    <cellStyle name="입력 28 2 3 6" xfId="41555" xr:uid="{00000000-0005-0000-0000-00007C800000}"/>
    <cellStyle name="입력 28 2 4" xfId="16366" xr:uid="{00000000-0005-0000-0000-00007D800000}"/>
    <cellStyle name="입력 28 2 4 2" xfId="16367" xr:uid="{00000000-0005-0000-0000-00007E800000}"/>
    <cellStyle name="입력 28 2 4 2 2" xfId="41561" xr:uid="{00000000-0005-0000-0000-00007F800000}"/>
    <cellStyle name="입력 28 2 4 3" xfId="41560" xr:uid="{00000000-0005-0000-0000-000080800000}"/>
    <cellStyle name="입력 28 2 5" xfId="16368" xr:uid="{00000000-0005-0000-0000-000081800000}"/>
    <cellStyle name="입력 28 2 5 2" xfId="16369" xr:uid="{00000000-0005-0000-0000-000082800000}"/>
    <cellStyle name="입력 28 2 5 2 2" xfId="41563" xr:uid="{00000000-0005-0000-0000-000083800000}"/>
    <cellStyle name="입력 28 2 5 3" xfId="41562" xr:uid="{00000000-0005-0000-0000-000084800000}"/>
    <cellStyle name="입력 28 2 6" xfId="16370" xr:uid="{00000000-0005-0000-0000-000085800000}"/>
    <cellStyle name="입력 28 2 6 2" xfId="16371" xr:uid="{00000000-0005-0000-0000-000086800000}"/>
    <cellStyle name="입력 28 2 6 2 2" xfId="41565" xr:uid="{00000000-0005-0000-0000-000087800000}"/>
    <cellStyle name="입력 28 2 6 3" xfId="41564" xr:uid="{00000000-0005-0000-0000-000088800000}"/>
    <cellStyle name="입력 28 2 7" xfId="16372" xr:uid="{00000000-0005-0000-0000-000089800000}"/>
    <cellStyle name="입력 28 2 7 2" xfId="41566" xr:uid="{00000000-0005-0000-0000-00008A800000}"/>
    <cellStyle name="입력 28 2 8" xfId="41544" xr:uid="{00000000-0005-0000-0000-00008B800000}"/>
    <cellStyle name="입력 28 3" xfId="16373" xr:uid="{00000000-0005-0000-0000-00008C800000}"/>
    <cellStyle name="입력 28 3 2" xfId="16374" xr:uid="{00000000-0005-0000-0000-00008D800000}"/>
    <cellStyle name="입력 28 3 2 2" xfId="16375" xr:uid="{00000000-0005-0000-0000-00008E800000}"/>
    <cellStyle name="입력 28 3 2 2 2" xfId="16376" xr:uid="{00000000-0005-0000-0000-00008F800000}"/>
    <cellStyle name="입력 28 3 2 2 2 2" xfId="41570" xr:uid="{00000000-0005-0000-0000-000090800000}"/>
    <cellStyle name="입력 28 3 2 2 3" xfId="16377" xr:uid="{00000000-0005-0000-0000-000091800000}"/>
    <cellStyle name="입력 28 3 2 2 3 2" xfId="41571" xr:uid="{00000000-0005-0000-0000-000092800000}"/>
    <cellStyle name="입력 28 3 2 2 4" xfId="16378" xr:uid="{00000000-0005-0000-0000-000093800000}"/>
    <cellStyle name="입력 28 3 2 2 4 2" xfId="41572" xr:uid="{00000000-0005-0000-0000-000094800000}"/>
    <cellStyle name="입력 28 3 2 2 5" xfId="16379" xr:uid="{00000000-0005-0000-0000-000095800000}"/>
    <cellStyle name="입력 28 3 2 2 5 2" xfId="41573" xr:uid="{00000000-0005-0000-0000-000096800000}"/>
    <cellStyle name="입력 28 3 2 2 6" xfId="41569" xr:uid="{00000000-0005-0000-0000-000097800000}"/>
    <cellStyle name="입력 28 3 2 3" xfId="16380" xr:uid="{00000000-0005-0000-0000-000098800000}"/>
    <cellStyle name="입력 28 3 2 3 2" xfId="41574" xr:uid="{00000000-0005-0000-0000-000099800000}"/>
    <cellStyle name="입력 28 3 2 4" xfId="16381" xr:uid="{00000000-0005-0000-0000-00009A800000}"/>
    <cellStyle name="입력 28 3 2 4 2" xfId="41575" xr:uid="{00000000-0005-0000-0000-00009B800000}"/>
    <cellStyle name="입력 28 3 2 5" xfId="16382" xr:uid="{00000000-0005-0000-0000-00009C800000}"/>
    <cellStyle name="입력 28 3 2 5 2" xfId="41576" xr:uid="{00000000-0005-0000-0000-00009D800000}"/>
    <cellStyle name="입력 28 3 2 6" xfId="16383" xr:uid="{00000000-0005-0000-0000-00009E800000}"/>
    <cellStyle name="입력 28 3 2 6 2" xfId="41577" xr:uid="{00000000-0005-0000-0000-00009F800000}"/>
    <cellStyle name="입력 28 3 2 7" xfId="41568" xr:uid="{00000000-0005-0000-0000-0000A0800000}"/>
    <cellStyle name="입력 28 3 3" xfId="16384" xr:uid="{00000000-0005-0000-0000-0000A1800000}"/>
    <cellStyle name="입력 28 3 3 2" xfId="16385" xr:uid="{00000000-0005-0000-0000-0000A2800000}"/>
    <cellStyle name="입력 28 3 3 2 2" xfId="41579" xr:uid="{00000000-0005-0000-0000-0000A3800000}"/>
    <cellStyle name="입력 28 3 3 3" xfId="16386" xr:uid="{00000000-0005-0000-0000-0000A4800000}"/>
    <cellStyle name="입력 28 3 3 3 2" xfId="41580" xr:uid="{00000000-0005-0000-0000-0000A5800000}"/>
    <cellStyle name="입력 28 3 3 4" xfId="16387" xr:uid="{00000000-0005-0000-0000-0000A6800000}"/>
    <cellStyle name="입력 28 3 3 4 2" xfId="41581" xr:uid="{00000000-0005-0000-0000-0000A7800000}"/>
    <cellStyle name="입력 28 3 3 5" xfId="16388" xr:uid="{00000000-0005-0000-0000-0000A8800000}"/>
    <cellStyle name="입력 28 3 3 5 2" xfId="41582" xr:uid="{00000000-0005-0000-0000-0000A9800000}"/>
    <cellStyle name="입력 28 3 3 6" xfId="41578" xr:uid="{00000000-0005-0000-0000-0000AA800000}"/>
    <cellStyle name="입력 28 3 4" xfId="16389" xr:uid="{00000000-0005-0000-0000-0000AB800000}"/>
    <cellStyle name="입력 28 3 4 2" xfId="16390" xr:uid="{00000000-0005-0000-0000-0000AC800000}"/>
    <cellStyle name="입력 28 3 4 2 2" xfId="41584" xr:uid="{00000000-0005-0000-0000-0000AD800000}"/>
    <cellStyle name="입력 28 3 4 3" xfId="41583" xr:uid="{00000000-0005-0000-0000-0000AE800000}"/>
    <cellStyle name="입력 28 3 5" xfId="16391" xr:uid="{00000000-0005-0000-0000-0000AF800000}"/>
    <cellStyle name="입력 28 3 5 2" xfId="16392" xr:uid="{00000000-0005-0000-0000-0000B0800000}"/>
    <cellStyle name="입력 28 3 5 2 2" xfId="41586" xr:uid="{00000000-0005-0000-0000-0000B1800000}"/>
    <cellStyle name="입력 28 3 5 3" xfId="41585" xr:uid="{00000000-0005-0000-0000-0000B2800000}"/>
    <cellStyle name="입력 28 3 6" xfId="16393" xr:uid="{00000000-0005-0000-0000-0000B3800000}"/>
    <cellStyle name="입력 28 3 6 2" xfId="16394" xr:uid="{00000000-0005-0000-0000-0000B4800000}"/>
    <cellStyle name="입력 28 3 6 2 2" xfId="41588" xr:uid="{00000000-0005-0000-0000-0000B5800000}"/>
    <cellStyle name="입력 28 3 6 3" xfId="41587" xr:uid="{00000000-0005-0000-0000-0000B6800000}"/>
    <cellStyle name="입력 28 3 7" xfId="16395" xr:uid="{00000000-0005-0000-0000-0000B7800000}"/>
    <cellStyle name="입력 28 3 7 2" xfId="41589" xr:uid="{00000000-0005-0000-0000-0000B8800000}"/>
    <cellStyle name="입력 28 3 8" xfId="41567" xr:uid="{00000000-0005-0000-0000-0000B9800000}"/>
    <cellStyle name="입력 28 4" xfId="16396" xr:uid="{00000000-0005-0000-0000-0000BA800000}"/>
    <cellStyle name="입력 28 4 2" xfId="16397" xr:uid="{00000000-0005-0000-0000-0000BB800000}"/>
    <cellStyle name="입력 28 4 2 2" xfId="16398" xr:uid="{00000000-0005-0000-0000-0000BC800000}"/>
    <cellStyle name="입력 28 4 2 2 2" xfId="41592" xr:uid="{00000000-0005-0000-0000-0000BD800000}"/>
    <cellStyle name="입력 28 4 2 3" xfId="16399" xr:uid="{00000000-0005-0000-0000-0000BE800000}"/>
    <cellStyle name="입력 28 4 2 3 2" xfId="41593" xr:uid="{00000000-0005-0000-0000-0000BF800000}"/>
    <cellStyle name="입력 28 4 2 4" xfId="16400" xr:uid="{00000000-0005-0000-0000-0000C0800000}"/>
    <cellStyle name="입력 28 4 2 4 2" xfId="41594" xr:uid="{00000000-0005-0000-0000-0000C1800000}"/>
    <cellStyle name="입력 28 4 2 5" xfId="16401" xr:uid="{00000000-0005-0000-0000-0000C2800000}"/>
    <cellStyle name="입력 28 4 2 5 2" xfId="41595" xr:uid="{00000000-0005-0000-0000-0000C3800000}"/>
    <cellStyle name="입력 28 4 2 6" xfId="41591" xr:uid="{00000000-0005-0000-0000-0000C4800000}"/>
    <cellStyle name="입력 28 4 3" xfId="16402" xr:uid="{00000000-0005-0000-0000-0000C5800000}"/>
    <cellStyle name="입력 28 4 3 2" xfId="41596" xr:uid="{00000000-0005-0000-0000-0000C6800000}"/>
    <cellStyle name="입력 28 4 4" xfId="16403" xr:uid="{00000000-0005-0000-0000-0000C7800000}"/>
    <cellStyle name="입력 28 4 4 2" xfId="41597" xr:uid="{00000000-0005-0000-0000-0000C8800000}"/>
    <cellStyle name="입력 28 4 5" xfId="16404" xr:uid="{00000000-0005-0000-0000-0000C9800000}"/>
    <cellStyle name="입력 28 4 5 2" xfId="41598" xr:uid="{00000000-0005-0000-0000-0000CA800000}"/>
    <cellStyle name="입력 28 4 6" xfId="16405" xr:uid="{00000000-0005-0000-0000-0000CB800000}"/>
    <cellStyle name="입력 28 4 6 2" xfId="41599" xr:uid="{00000000-0005-0000-0000-0000CC800000}"/>
    <cellStyle name="입력 28 4 7" xfId="41590" xr:uid="{00000000-0005-0000-0000-0000CD800000}"/>
    <cellStyle name="입력 28 5" xfId="16406" xr:uid="{00000000-0005-0000-0000-0000CE800000}"/>
    <cellStyle name="입력 28 5 2" xfId="16407" xr:uid="{00000000-0005-0000-0000-0000CF800000}"/>
    <cellStyle name="입력 28 5 2 2" xfId="16408" xr:uid="{00000000-0005-0000-0000-0000D0800000}"/>
    <cellStyle name="입력 28 5 2 2 2" xfId="41602" xr:uid="{00000000-0005-0000-0000-0000D1800000}"/>
    <cellStyle name="입력 28 5 2 3" xfId="16409" xr:uid="{00000000-0005-0000-0000-0000D2800000}"/>
    <cellStyle name="입력 28 5 2 3 2" xfId="41603" xr:uid="{00000000-0005-0000-0000-0000D3800000}"/>
    <cellStyle name="입력 28 5 2 4" xfId="16410" xr:uid="{00000000-0005-0000-0000-0000D4800000}"/>
    <cellStyle name="입력 28 5 2 4 2" xfId="41604" xr:uid="{00000000-0005-0000-0000-0000D5800000}"/>
    <cellStyle name="입력 28 5 2 5" xfId="16411" xr:uid="{00000000-0005-0000-0000-0000D6800000}"/>
    <cellStyle name="입력 28 5 2 5 2" xfId="41605" xr:uid="{00000000-0005-0000-0000-0000D7800000}"/>
    <cellStyle name="입력 28 5 2 6" xfId="41601" xr:uid="{00000000-0005-0000-0000-0000D8800000}"/>
    <cellStyle name="입력 28 5 3" xfId="16412" xr:uid="{00000000-0005-0000-0000-0000D9800000}"/>
    <cellStyle name="입력 28 5 3 2" xfId="41606" xr:uid="{00000000-0005-0000-0000-0000DA800000}"/>
    <cellStyle name="입력 28 5 4" xfId="16413" xr:uid="{00000000-0005-0000-0000-0000DB800000}"/>
    <cellStyle name="입력 28 5 4 2" xfId="41607" xr:uid="{00000000-0005-0000-0000-0000DC800000}"/>
    <cellStyle name="입력 28 5 5" xfId="16414" xr:uid="{00000000-0005-0000-0000-0000DD800000}"/>
    <cellStyle name="입력 28 5 5 2" xfId="41608" xr:uid="{00000000-0005-0000-0000-0000DE800000}"/>
    <cellStyle name="입력 28 5 6" xfId="16415" xr:uid="{00000000-0005-0000-0000-0000DF800000}"/>
    <cellStyle name="입력 28 5 6 2" xfId="41609" xr:uid="{00000000-0005-0000-0000-0000E0800000}"/>
    <cellStyle name="입력 28 5 7" xfId="41600" xr:uid="{00000000-0005-0000-0000-0000E1800000}"/>
    <cellStyle name="입력 28 6" xfId="16416" xr:uid="{00000000-0005-0000-0000-0000E2800000}"/>
    <cellStyle name="입력 28 6 2" xfId="16417" xr:uid="{00000000-0005-0000-0000-0000E3800000}"/>
    <cellStyle name="입력 28 6 2 2" xfId="16418" xr:uid="{00000000-0005-0000-0000-0000E4800000}"/>
    <cellStyle name="입력 28 6 2 2 2" xfId="41612" xr:uid="{00000000-0005-0000-0000-0000E5800000}"/>
    <cellStyle name="입력 28 6 2 3" xfId="16419" xr:uid="{00000000-0005-0000-0000-0000E6800000}"/>
    <cellStyle name="입력 28 6 2 3 2" xfId="41613" xr:uid="{00000000-0005-0000-0000-0000E7800000}"/>
    <cellStyle name="입력 28 6 2 4" xfId="16420" xr:uid="{00000000-0005-0000-0000-0000E8800000}"/>
    <cellStyle name="입력 28 6 2 4 2" xfId="41614" xr:uid="{00000000-0005-0000-0000-0000E9800000}"/>
    <cellStyle name="입력 28 6 2 5" xfId="16421" xr:uid="{00000000-0005-0000-0000-0000EA800000}"/>
    <cellStyle name="입력 28 6 2 5 2" xfId="41615" xr:uid="{00000000-0005-0000-0000-0000EB800000}"/>
    <cellStyle name="입력 28 6 2 6" xfId="41611" xr:uid="{00000000-0005-0000-0000-0000EC800000}"/>
    <cellStyle name="입력 28 6 3" xfId="16422" xr:uid="{00000000-0005-0000-0000-0000ED800000}"/>
    <cellStyle name="입력 28 6 3 2" xfId="41616" xr:uid="{00000000-0005-0000-0000-0000EE800000}"/>
    <cellStyle name="입력 28 6 4" xfId="16423" xr:uid="{00000000-0005-0000-0000-0000EF800000}"/>
    <cellStyle name="입력 28 6 4 2" xfId="41617" xr:uid="{00000000-0005-0000-0000-0000F0800000}"/>
    <cellStyle name="입력 28 6 5" xfId="16424" xr:uid="{00000000-0005-0000-0000-0000F1800000}"/>
    <cellStyle name="입력 28 6 5 2" xfId="41618" xr:uid="{00000000-0005-0000-0000-0000F2800000}"/>
    <cellStyle name="입력 28 6 6" xfId="16425" xr:uid="{00000000-0005-0000-0000-0000F3800000}"/>
    <cellStyle name="입력 28 6 6 2" xfId="41619" xr:uid="{00000000-0005-0000-0000-0000F4800000}"/>
    <cellStyle name="입력 28 6 7" xfId="41610" xr:uid="{00000000-0005-0000-0000-0000F5800000}"/>
    <cellStyle name="입력 28 7" xfId="16426" xr:uid="{00000000-0005-0000-0000-0000F6800000}"/>
    <cellStyle name="입력 28 7 2" xfId="16427" xr:uid="{00000000-0005-0000-0000-0000F7800000}"/>
    <cellStyle name="입력 28 7 2 2" xfId="16428" xr:uid="{00000000-0005-0000-0000-0000F8800000}"/>
    <cellStyle name="입력 28 7 2 2 2" xfId="41622" xr:uid="{00000000-0005-0000-0000-0000F9800000}"/>
    <cellStyle name="입력 28 7 2 3" xfId="16429" xr:uid="{00000000-0005-0000-0000-0000FA800000}"/>
    <cellStyle name="입력 28 7 2 3 2" xfId="41623" xr:uid="{00000000-0005-0000-0000-0000FB800000}"/>
    <cellStyle name="입력 28 7 2 4" xfId="16430" xr:uid="{00000000-0005-0000-0000-0000FC800000}"/>
    <cellStyle name="입력 28 7 2 4 2" xfId="41624" xr:uid="{00000000-0005-0000-0000-0000FD800000}"/>
    <cellStyle name="입력 28 7 2 5" xfId="16431" xr:uid="{00000000-0005-0000-0000-0000FE800000}"/>
    <cellStyle name="입력 28 7 2 5 2" xfId="41625" xr:uid="{00000000-0005-0000-0000-0000FF800000}"/>
    <cellStyle name="입력 28 7 2 6" xfId="41621" xr:uid="{00000000-0005-0000-0000-000000810000}"/>
    <cellStyle name="입력 28 7 3" xfId="16432" xr:uid="{00000000-0005-0000-0000-000001810000}"/>
    <cellStyle name="입력 28 7 3 2" xfId="41626" xr:uid="{00000000-0005-0000-0000-000002810000}"/>
    <cellStyle name="입력 28 7 4" xfId="16433" xr:uid="{00000000-0005-0000-0000-000003810000}"/>
    <cellStyle name="입력 28 7 4 2" xfId="41627" xr:uid="{00000000-0005-0000-0000-000004810000}"/>
    <cellStyle name="입력 28 7 5" xfId="16434" xr:uid="{00000000-0005-0000-0000-000005810000}"/>
    <cellStyle name="입력 28 7 5 2" xfId="41628" xr:uid="{00000000-0005-0000-0000-000006810000}"/>
    <cellStyle name="입력 28 7 6" xfId="16435" xr:uid="{00000000-0005-0000-0000-000007810000}"/>
    <cellStyle name="입력 28 7 6 2" xfId="41629" xr:uid="{00000000-0005-0000-0000-000008810000}"/>
    <cellStyle name="입력 28 7 7" xfId="41620" xr:uid="{00000000-0005-0000-0000-000009810000}"/>
    <cellStyle name="입력 28 8" xfId="16436" xr:uid="{00000000-0005-0000-0000-00000A810000}"/>
    <cellStyle name="입력 28 8 2" xfId="16437" xr:uid="{00000000-0005-0000-0000-00000B810000}"/>
    <cellStyle name="입력 28 8 2 2" xfId="16438" xr:uid="{00000000-0005-0000-0000-00000C810000}"/>
    <cellStyle name="입력 28 8 2 2 2" xfId="41632" xr:uid="{00000000-0005-0000-0000-00000D810000}"/>
    <cellStyle name="입력 28 8 2 3" xfId="16439" xr:uid="{00000000-0005-0000-0000-00000E810000}"/>
    <cellStyle name="입력 28 8 2 3 2" xfId="41633" xr:uid="{00000000-0005-0000-0000-00000F810000}"/>
    <cellStyle name="입력 28 8 2 4" xfId="16440" xr:uid="{00000000-0005-0000-0000-000010810000}"/>
    <cellStyle name="입력 28 8 2 4 2" xfId="41634" xr:uid="{00000000-0005-0000-0000-000011810000}"/>
    <cellStyle name="입력 28 8 2 5" xfId="16441" xr:uid="{00000000-0005-0000-0000-000012810000}"/>
    <cellStyle name="입력 28 8 2 5 2" xfId="41635" xr:uid="{00000000-0005-0000-0000-000013810000}"/>
    <cellStyle name="입력 28 8 2 6" xfId="41631" xr:uid="{00000000-0005-0000-0000-000014810000}"/>
    <cellStyle name="입력 28 8 3" xfId="16442" xr:uid="{00000000-0005-0000-0000-000015810000}"/>
    <cellStyle name="입력 28 8 3 2" xfId="41636" xr:uid="{00000000-0005-0000-0000-000016810000}"/>
    <cellStyle name="입력 28 8 4" xfId="16443" xr:uid="{00000000-0005-0000-0000-000017810000}"/>
    <cellStyle name="입력 28 8 4 2" xfId="41637" xr:uid="{00000000-0005-0000-0000-000018810000}"/>
    <cellStyle name="입력 28 8 5" xfId="16444" xr:uid="{00000000-0005-0000-0000-000019810000}"/>
    <cellStyle name="입력 28 8 5 2" xfId="41638" xr:uid="{00000000-0005-0000-0000-00001A810000}"/>
    <cellStyle name="입력 28 8 6" xfId="16445" xr:uid="{00000000-0005-0000-0000-00001B810000}"/>
    <cellStyle name="입력 28 8 6 2" xfId="41639" xr:uid="{00000000-0005-0000-0000-00001C810000}"/>
    <cellStyle name="입력 28 8 7" xfId="41630" xr:uid="{00000000-0005-0000-0000-00001D810000}"/>
    <cellStyle name="입력 28 9" xfId="16446" xr:uid="{00000000-0005-0000-0000-00001E810000}"/>
    <cellStyle name="입력 28 9 2" xfId="16447" xr:uid="{00000000-0005-0000-0000-00001F810000}"/>
    <cellStyle name="입력 28 9 2 2" xfId="41641" xr:uid="{00000000-0005-0000-0000-000020810000}"/>
    <cellStyle name="입력 28 9 3" xfId="16448" xr:uid="{00000000-0005-0000-0000-000021810000}"/>
    <cellStyle name="입력 28 9 3 2" xfId="41642" xr:uid="{00000000-0005-0000-0000-000022810000}"/>
    <cellStyle name="입력 28 9 4" xfId="16449" xr:uid="{00000000-0005-0000-0000-000023810000}"/>
    <cellStyle name="입력 28 9 4 2" xfId="41643" xr:uid="{00000000-0005-0000-0000-000024810000}"/>
    <cellStyle name="입력 28 9 5" xfId="16450" xr:uid="{00000000-0005-0000-0000-000025810000}"/>
    <cellStyle name="입력 28 9 5 2" xfId="41644" xr:uid="{00000000-0005-0000-0000-000026810000}"/>
    <cellStyle name="입력 28 9 6" xfId="41640" xr:uid="{00000000-0005-0000-0000-000027810000}"/>
    <cellStyle name="입력 29" xfId="16451" xr:uid="{00000000-0005-0000-0000-000028810000}"/>
    <cellStyle name="입력 29 10" xfId="16452" xr:uid="{00000000-0005-0000-0000-000029810000}"/>
    <cellStyle name="입력 29 10 2" xfId="16453" xr:uid="{00000000-0005-0000-0000-00002A810000}"/>
    <cellStyle name="입력 29 10 2 2" xfId="41647" xr:uid="{00000000-0005-0000-0000-00002B810000}"/>
    <cellStyle name="입력 29 10 3" xfId="41646" xr:uid="{00000000-0005-0000-0000-00002C810000}"/>
    <cellStyle name="입력 29 11" xfId="16454" xr:uid="{00000000-0005-0000-0000-00002D810000}"/>
    <cellStyle name="입력 29 11 2" xfId="16455" xr:uid="{00000000-0005-0000-0000-00002E810000}"/>
    <cellStyle name="입력 29 11 2 2" xfId="41649" xr:uid="{00000000-0005-0000-0000-00002F810000}"/>
    <cellStyle name="입력 29 11 3" xfId="41648" xr:uid="{00000000-0005-0000-0000-000030810000}"/>
    <cellStyle name="입력 29 12" xfId="16456" xr:uid="{00000000-0005-0000-0000-000031810000}"/>
    <cellStyle name="입력 29 12 2" xfId="16457" xr:uid="{00000000-0005-0000-0000-000032810000}"/>
    <cellStyle name="입력 29 12 2 2" xfId="41651" xr:uid="{00000000-0005-0000-0000-000033810000}"/>
    <cellStyle name="입력 29 12 3" xfId="41650" xr:uid="{00000000-0005-0000-0000-000034810000}"/>
    <cellStyle name="입력 29 13" xfId="16458" xr:uid="{00000000-0005-0000-0000-000035810000}"/>
    <cellStyle name="입력 29 13 2" xfId="41652" xr:uid="{00000000-0005-0000-0000-000036810000}"/>
    <cellStyle name="입력 29 14" xfId="41645" xr:uid="{00000000-0005-0000-0000-000037810000}"/>
    <cellStyle name="입력 29 2" xfId="16459" xr:uid="{00000000-0005-0000-0000-000038810000}"/>
    <cellStyle name="입력 29 2 2" xfId="16460" xr:uid="{00000000-0005-0000-0000-000039810000}"/>
    <cellStyle name="입력 29 2 2 2" xfId="16461" xr:uid="{00000000-0005-0000-0000-00003A810000}"/>
    <cellStyle name="입력 29 2 2 2 2" xfId="16462" xr:uid="{00000000-0005-0000-0000-00003B810000}"/>
    <cellStyle name="입력 29 2 2 2 2 2" xfId="41656" xr:uid="{00000000-0005-0000-0000-00003C810000}"/>
    <cellStyle name="입력 29 2 2 2 3" xfId="16463" xr:uid="{00000000-0005-0000-0000-00003D810000}"/>
    <cellStyle name="입력 29 2 2 2 3 2" xfId="41657" xr:uid="{00000000-0005-0000-0000-00003E810000}"/>
    <cellStyle name="입력 29 2 2 2 4" xfId="16464" xr:uid="{00000000-0005-0000-0000-00003F810000}"/>
    <cellStyle name="입력 29 2 2 2 4 2" xfId="41658" xr:uid="{00000000-0005-0000-0000-000040810000}"/>
    <cellStyle name="입력 29 2 2 2 5" xfId="16465" xr:uid="{00000000-0005-0000-0000-000041810000}"/>
    <cellStyle name="입력 29 2 2 2 5 2" xfId="41659" xr:uid="{00000000-0005-0000-0000-000042810000}"/>
    <cellStyle name="입력 29 2 2 2 6" xfId="41655" xr:uid="{00000000-0005-0000-0000-000043810000}"/>
    <cellStyle name="입력 29 2 2 3" xfId="16466" xr:uid="{00000000-0005-0000-0000-000044810000}"/>
    <cellStyle name="입력 29 2 2 3 2" xfId="41660" xr:uid="{00000000-0005-0000-0000-000045810000}"/>
    <cellStyle name="입력 29 2 2 4" xfId="16467" xr:uid="{00000000-0005-0000-0000-000046810000}"/>
    <cellStyle name="입력 29 2 2 4 2" xfId="41661" xr:uid="{00000000-0005-0000-0000-000047810000}"/>
    <cellStyle name="입력 29 2 2 5" xfId="16468" xr:uid="{00000000-0005-0000-0000-000048810000}"/>
    <cellStyle name="입력 29 2 2 5 2" xfId="41662" xr:uid="{00000000-0005-0000-0000-000049810000}"/>
    <cellStyle name="입력 29 2 2 6" xfId="16469" xr:uid="{00000000-0005-0000-0000-00004A810000}"/>
    <cellStyle name="입력 29 2 2 6 2" xfId="41663" xr:uid="{00000000-0005-0000-0000-00004B810000}"/>
    <cellStyle name="입력 29 2 2 7" xfId="41654" xr:uid="{00000000-0005-0000-0000-00004C810000}"/>
    <cellStyle name="입력 29 2 3" xfId="16470" xr:uid="{00000000-0005-0000-0000-00004D810000}"/>
    <cellStyle name="입력 29 2 3 2" xfId="16471" xr:uid="{00000000-0005-0000-0000-00004E810000}"/>
    <cellStyle name="입력 29 2 3 2 2" xfId="41665" xr:uid="{00000000-0005-0000-0000-00004F810000}"/>
    <cellStyle name="입력 29 2 3 3" xfId="16472" xr:uid="{00000000-0005-0000-0000-000050810000}"/>
    <cellStyle name="입력 29 2 3 3 2" xfId="41666" xr:uid="{00000000-0005-0000-0000-000051810000}"/>
    <cellStyle name="입력 29 2 3 4" xfId="16473" xr:uid="{00000000-0005-0000-0000-000052810000}"/>
    <cellStyle name="입력 29 2 3 4 2" xfId="41667" xr:uid="{00000000-0005-0000-0000-000053810000}"/>
    <cellStyle name="입력 29 2 3 5" xfId="16474" xr:uid="{00000000-0005-0000-0000-000054810000}"/>
    <cellStyle name="입력 29 2 3 5 2" xfId="41668" xr:uid="{00000000-0005-0000-0000-000055810000}"/>
    <cellStyle name="입력 29 2 3 6" xfId="41664" xr:uid="{00000000-0005-0000-0000-000056810000}"/>
    <cellStyle name="입력 29 2 4" xfId="16475" xr:uid="{00000000-0005-0000-0000-000057810000}"/>
    <cellStyle name="입력 29 2 4 2" xfId="16476" xr:uid="{00000000-0005-0000-0000-000058810000}"/>
    <cellStyle name="입력 29 2 4 2 2" xfId="41670" xr:uid="{00000000-0005-0000-0000-000059810000}"/>
    <cellStyle name="입력 29 2 4 3" xfId="41669" xr:uid="{00000000-0005-0000-0000-00005A810000}"/>
    <cellStyle name="입력 29 2 5" xfId="16477" xr:uid="{00000000-0005-0000-0000-00005B810000}"/>
    <cellStyle name="입력 29 2 5 2" xfId="16478" xr:uid="{00000000-0005-0000-0000-00005C810000}"/>
    <cellStyle name="입력 29 2 5 2 2" xfId="41672" xr:uid="{00000000-0005-0000-0000-00005D810000}"/>
    <cellStyle name="입력 29 2 5 3" xfId="41671" xr:uid="{00000000-0005-0000-0000-00005E810000}"/>
    <cellStyle name="입력 29 2 6" xfId="16479" xr:uid="{00000000-0005-0000-0000-00005F810000}"/>
    <cellStyle name="입력 29 2 6 2" xfId="16480" xr:uid="{00000000-0005-0000-0000-000060810000}"/>
    <cellStyle name="입력 29 2 6 2 2" xfId="41674" xr:uid="{00000000-0005-0000-0000-000061810000}"/>
    <cellStyle name="입력 29 2 6 3" xfId="41673" xr:uid="{00000000-0005-0000-0000-000062810000}"/>
    <cellStyle name="입력 29 2 7" xfId="16481" xr:uid="{00000000-0005-0000-0000-000063810000}"/>
    <cellStyle name="입력 29 2 7 2" xfId="41675" xr:uid="{00000000-0005-0000-0000-000064810000}"/>
    <cellStyle name="입력 29 2 8" xfId="41653" xr:uid="{00000000-0005-0000-0000-000065810000}"/>
    <cellStyle name="입력 29 3" xfId="16482" xr:uid="{00000000-0005-0000-0000-000066810000}"/>
    <cellStyle name="입력 29 3 2" xfId="16483" xr:uid="{00000000-0005-0000-0000-000067810000}"/>
    <cellStyle name="입력 29 3 2 2" xfId="16484" xr:uid="{00000000-0005-0000-0000-000068810000}"/>
    <cellStyle name="입력 29 3 2 2 2" xfId="16485" xr:uid="{00000000-0005-0000-0000-000069810000}"/>
    <cellStyle name="입력 29 3 2 2 2 2" xfId="41679" xr:uid="{00000000-0005-0000-0000-00006A810000}"/>
    <cellStyle name="입력 29 3 2 2 3" xfId="16486" xr:uid="{00000000-0005-0000-0000-00006B810000}"/>
    <cellStyle name="입력 29 3 2 2 3 2" xfId="41680" xr:uid="{00000000-0005-0000-0000-00006C810000}"/>
    <cellStyle name="입력 29 3 2 2 4" xfId="16487" xr:uid="{00000000-0005-0000-0000-00006D810000}"/>
    <cellStyle name="입력 29 3 2 2 4 2" xfId="41681" xr:uid="{00000000-0005-0000-0000-00006E810000}"/>
    <cellStyle name="입력 29 3 2 2 5" xfId="16488" xr:uid="{00000000-0005-0000-0000-00006F810000}"/>
    <cellStyle name="입력 29 3 2 2 5 2" xfId="41682" xr:uid="{00000000-0005-0000-0000-000070810000}"/>
    <cellStyle name="입력 29 3 2 2 6" xfId="41678" xr:uid="{00000000-0005-0000-0000-000071810000}"/>
    <cellStyle name="입력 29 3 2 3" xfId="16489" xr:uid="{00000000-0005-0000-0000-000072810000}"/>
    <cellStyle name="입력 29 3 2 3 2" xfId="41683" xr:uid="{00000000-0005-0000-0000-000073810000}"/>
    <cellStyle name="입력 29 3 2 4" xfId="16490" xr:uid="{00000000-0005-0000-0000-000074810000}"/>
    <cellStyle name="입력 29 3 2 4 2" xfId="41684" xr:uid="{00000000-0005-0000-0000-000075810000}"/>
    <cellStyle name="입력 29 3 2 5" xfId="16491" xr:uid="{00000000-0005-0000-0000-000076810000}"/>
    <cellStyle name="입력 29 3 2 5 2" xfId="41685" xr:uid="{00000000-0005-0000-0000-000077810000}"/>
    <cellStyle name="입력 29 3 2 6" xfId="16492" xr:uid="{00000000-0005-0000-0000-000078810000}"/>
    <cellStyle name="입력 29 3 2 6 2" xfId="41686" xr:uid="{00000000-0005-0000-0000-000079810000}"/>
    <cellStyle name="입력 29 3 2 7" xfId="41677" xr:uid="{00000000-0005-0000-0000-00007A810000}"/>
    <cellStyle name="입력 29 3 3" xfId="16493" xr:uid="{00000000-0005-0000-0000-00007B810000}"/>
    <cellStyle name="입력 29 3 3 2" xfId="16494" xr:uid="{00000000-0005-0000-0000-00007C810000}"/>
    <cellStyle name="입력 29 3 3 2 2" xfId="41688" xr:uid="{00000000-0005-0000-0000-00007D810000}"/>
    <cellStyle name="입력 29 3 3 3" xfId="16495" xr:uid="{00000000-0005-0000-0000-00007E810000}"/>
    <cellStyle name="입력 29 3 3 3 2" xfId="41689" xr:uid="{00000000-0005-0000-0000-00007F810000}"/>
    <cellStyle name="입력 29 3 3 4" xfId="16496" xr:uid="{00000000-0005-0000-0000-000080810000}"/>
    <cellStyle name="입력 29 3 3 4 2" xfId="41690" xr:uid="{00000000-0005-0000-0000-000081810000}"/>
    <cellStyle name="입력 29 3 3 5" xfId="16497" xr:uid="{00000000-0005-0000-0000-000082810000}"/>
    <cellStyle name="입력 29 3 3 5 2" xfId="41691" xr:uid="{00000000-0005-0000-0000-000083810000}"/>
    <cellStyle name="입력 29 3 3 6" xfId="41687" xr:uid="{00000000-0005-0000-0000-000084810000}"/>
    <cellStyle name="입력 29 3 4" xfId="16498" xr:uid="{00000000-0005-0000-0000-000085810000}"/>
    <cellStyle name="입력 29 3 4 2" xfId="16499" xr:uid="{00000000-0005-0000-0000-000086810000}"/>
    <cellStyle name="입력 29 3 4 2 2" xfId="41693" xr:uid="{00000000-0005-0000-0000-000087810000}"/>
    <cellStyle name="입력 29 3 4 3" xfId="41692" xr:uid="{00000000-0005-0000-0000-000088810000}"/>
    <cellStyle name="입력 29 3 5" xfId="16500" xr:uid="{00000000-0005-0000-0000-000089810000}"/>
    <cellStyle name="입력 29 3 5 2" xfId="16501" xr:uid="{00000000-0005-0000-0000-00008A810000}"/>
    <cellStyle name="입력 29 3 5 2 2" xfId="41695" xr:uid="{00000000-0005-0000-0000-00008B810000}"/>
    <cellStyle name="입력 29 3 5 3" xfId="41694" xr:uid="{00000000-0005-0000-0000-00008C810000}"/>
    <cellStyle name="입력 29 3 6" xfId="16502" xr:uid="{00000000-0005-0000-0000-00008D810000}"/>
    <cellStyle name="입력 29 3 6 2" xfId="16503" xr:uid="{00000000-0005-0000-0000-00008E810000}"/>
    <cellStyle name="입력 29 3 6 2 2" xfId="41697" xr:uid="{00000000-0005-0000-0000-00008F810000}"/>
    <cellStyle name="입력 29 3 6 3" xfId="41696" xr:uid="{00000000-0005-0000-0000-000090810000}"/>
    <cellStyle name="입력 29 3 7" xfId="16504" xr:uid="{00000000-0005-0000-0000-000091810000}"/>
    <cellStyle name="입력 29 3 7 2" xfId="41698" xr:uid="{00000000-0005-0000-0000-000092810000}"/>
    <cellStyle name="입력 29 3 8" xfId="41676" xr:uid="{00000000-0005-0000-0000-000093810000}"/>
    <cellStyle name="입력 29 4" xfId="16505" xr:uid="{00000000-0005-0000-0000-000094810000}"/>
    <cellStyle name="입력 29 4 2" xfId="16506" xr:uid="{00000000-0005-0000-0000-000095810000}"/>
    <cellStyle name="입력 29 4 2 2" xfId="16507" xr:uid="{00000000-0005-0000-0000-000096810000}"/>
    <cellStyle name="입력 29 4 2 2 2" xfId="41701" xr:uid="{00000000-0005-0000-0000-000097810000}"/>
    <cellStyle name="입력 29 4 2 3" xfId="16508" xr:uid="{00000000-0005-0000-0000-000098810000}"/>
    <cellStyle name="입력 29 4 2 3 2" xfId="41702" xr:uid="{00000000-0005-0000-0000-000099810000}"/>
    <cellStyle name="입력 29 4 2 4" xfId="16509" xr:uid="{00000000-0005-0000-0000-00009A810000}"/>
    <cellStyle name="입력 29 4 2 4 2" xfId="41703" xr:uid="{00000000-0005-0000-0000-00009B810000}"/>
    <cellStyle name="입력 29 4 2 5" xfId="16510" xr:uid="{00000000-0005-0000-0000-00009C810000}"/>
    <cellStyle name="입력 29 4 2 5 2" xfId="41704" xr:uid="{00000000-0005-0000-0000-00009D810000}"/>
    <cellStyle name="입력 29 4 2 6" xfId="41700" xr:uid="{00000000-0005-0000-0000-00009E810000}"/>
    <cellStyle name="입력 29 4 3" xfId="16511" xr:uid="{00000000-0005-0000-0000-00009F810000}"/>
    <cellStyle name="입력 29 4 3 2" xfId="41705" xr:uid="{00000000-0005-0000-0000-0000A0810000}"/>
    <cellStyle name="입력 29 4 4" xfId="16512" xr:uid="{00000000-0005-0000-0000-0000A1810000}"/>
    <cellStyle name="입력 29 4 4 2" xfId="41706" xr:uid="{00000000-0005-0000-0000-0000A2810000}"/>
    <cellStyle name="입력 29 4 5" xfId="16513" xr:uid="{00000000-0005-0000-0000-0000A3810000}"/>
    <cellStyle name="입력 29 4 5 2" xfId="41707" xr:uid="{00000000-0005-0000-0000-0000A4810000}"/>
    <cellStyle name="입력 29 4 6" xfId="16514" xr:uid="{00000000-0005-0000-0000-0000A5810000}"/>
    <cellStyle name="입력 29 4 6 2" xfId="41708" xr:uid="{00000000-0005-0000-0000-0000A6810000}"/>
    <cellStyle name="입력 29 4 7" xfId="41699" xr:uid="{00000000-0005-0000-0000-0000A7810000}"/>
    <cellStyle name="입력 29 5" xfId="16515" xr:uid="{00000000-0005-0000-0000-0000A8810000}"/>
    <cellStyle name="입력 29 5 2" xfId="16516" xr:uid="{00000000-0005-0000-0000-0000A9810000}"/>
    <cellStyle name="입력 29 5 2 2" xfId="16517" xr:uid="{00000000-0005-0000-0000-0000AA810000}"/>
    <cellStyle name="입력 29 5 2 2 2" xfId="41711" xr:uid="{00000000-0005-0000-0000-0000AB810000}"/>
    <cellStyle name="입력 29 5 2 3" xfId="16518" xr:uid="{00000000-0005-0000-0000-0000AC810000}"/>
    <cellStyle name="입력 29 5 2 3 2" xfId="41712" xr:uid="{00000000-0005-0000-0000-0000AD810000}"/>
    <cellStyle name="입력 29 5 2 4" xfId="16519" xr:uid="{00000000-0005-0000-0000-0000AE810000}"/>
    <cellStyle name="입력 29 5 2 4 2" xfId="41713" xr:uid="{00000000-0005-0000-0000-0000AF810000}"/>
    <cellStyle name="입력 29 5 2 5" xfId="16520" xr:uid="{00000000-0005-0000-0000-0000B0810000}"/>
    <cellStyle name="입력 29 5 2 5 2" xfId="41714" xr:uid="{00000000-0005-0000-0000-0000B1810000}"/>
    <cellStyle name="입력 29 5 2 6" xfId="41710" xr:uid="{00000000-0005-0000-0000-0000B2810000}"/>
    <cellStyle name="입력 29 5 3" xfId="16521" xr:uid="{00000000-0005-0000-0000-0000B3810000}"/>
    <cellStyle name="입력 29 5 3 2" xfId="41715" xr:uid="{00000000-0005-0000-0000-0000B4810000}"/>
    <cellStyle name="입력 29 5 4" xfId="16522" xr:uid="{00000000-0005-0000-0000-0000B5810000}"/>
    <cellStyle name="입력 29 5 4 2" xfId="41716" xr:uid="{00000000-0005-0000-0000-0000B6810000}"/>
    <cellStyle name="입력 29 5 5" xfId="16523" xr:uid="{00000000-0005-0000-0000-0000B7810000}"/>
    <cellStyle name="입력 29 5 5 2" xfId="41717" xr:uid="{00000000-0005-0000-0000-0000B8810000}"/>
    <cellStyle name="입력 29 5 6" xfId="16524" xr:uid="{00000000-0005-0000-0000-0000B9810000}"/>
    <cellStyle name="입력 29 5 6 2" xfId="41718" xr:uid="{00000000-0005-0000-0000-0000BA810000}"/>
    <cellStyle name="입력 29 5 7" xfId="41709" xr:uid="{00000000-0005-0000-0000-0000BB810000}"/>
    <cellStyle name="입력 29 6" xfId="16525" xr:uid="{00000000-0005-0000-0000-0000BC810000}"/>
    <cellStyle name="입력 29 6 2" xfId="16526" xr:uid="{00000000-0005-0000-0000-0000BD810000}"/>
    <cellStyle name="입력 29 6 2 2" xfId="16527" xr:uid="{00000000-0005-0000-0000-0000BE810000}"/>
    <cellStyle name="입력 29 6 2 2 2" xfId="41721" xr:uid="{00000000-0005-0000-0000-0000BF810000}"/>
    <cellStyle name="입력 29 6 2 3" xfId="16528" xr:uid="{00000000-0005-0000-0000-0000C0810000}"/>
    <cellStyle name="입력 29 6 2 3 2" xfId="41722" xr:uid="{00000000-0005-0000-0000-0000C1810000}"/>
    <cellStyle name="입력 29 6 2 4" xfId="16529" xr:uid="{00000000-0005-0000-0000-0000C2810000}"/>
    <cellStyle name="입력 29 6 2 4 2" xfId="41723" xr:uid="{00000000-0005-0000-0000-0000C3810000}"/>
    <cellStyle name="입력 29 6 2 5" xfId="16530" xr:uid="{00000000-0005-0000-0000-0000C4810000}"/>
    <cellStyle name="입력 29 6 2 5 2" xfId="41724" xr:uid="{00000000-0005-0000-0000-0000C5810000}"/>
    <cellStyle name="입력 29 6 2 6" xfId="41720" xr:uid="{00000000-0005-0000-0000-0000C6810000}"/>
    <cellStyle name="입력 29 6 3" xfId="16531" xr:uid="{00000000-0005-0000-0000-0000C7810000}"/>
    <cellStyle name="입력 29 6 3 2" xfId="41725" xr:uid="{00000000-0005-0000-0000-0000C8810000}"/>
    <cellStyle name="입력 29 6 4" xfId="16532" xr:uid="{00000000-0005-0000-0000-0000C9810000}"/>
    <cellStyle name="입력 29 6 4 2" xfId="41726" xr:uid="{00000000-0005-0000-0000-0000CA810000}"/>
    <cellStyle name="입력 29 6 5" xfId="16533" xr:uid="{00000000-0005-0000-0000-0000CB810000}"/>
    <cellStyle name="입력 29 6 5 2" xfId="41727" xr:uid="{00000000-0005-0000-0000-0000CC810000}"/>
    <cellStyle name="입력 29 6 6" xfId="16534" xr:uid="{00000000-0005-0000-0000-0000CD810000}"/>
    <cellStyle name="입력 29 6 6 2" xfId="41728" xr:uid="{00000000-0005-0000-0000-0000CE810000}"/>
    <cellStyle name="입력 29 6 7" xfId="41719" xr:uid="{00000000-0005-0000-0000-0000CF810000}"/>
    <cellStyle name="입력 29 7" xfId="16535" xr:uid="{00000000-0005-0000-0000-0000D0810000}"/>
    <cellStyle name="입력 29 7 2" xfId="16536" xr:uid="{00000000-0005-0000-0000-0000D1810000}"/>
    <cellStyle name="입력 29 7 2 2" xfId="16537" xr:uid="{00000000-0005-0000-0000-0000D2810000}"/>
    <cellStyle name="입력 29 7 2 2 2" xfId="41731" xr:uid="{00000000-0005-0000-0000-0000D3810000}"/>
    <cellStyle name="입력 29 7 2 3" xfId="16538" xr:uid="{00000000-0005-0000-0000-0000D4810000}"/>
    <cellStyle name="입력 29 7 2 3 2" xfId="41732" xr:uid="{00000000-0005-0000-0000-0000D5810000}"/>
    <cellStyle name="입력 29 7 2 4" xfId="16539" xr:uid="{00000000-0005-0000-0000-0000D6810000}"/>
    <cellStyle name="입력 29 7 2 4 2" xfId="41733" xr:uid="{00000000-0005-0000-0000-0000D7810000}"/>
    <cellStyle name="입력 29 7 2 5" xfId="16540" xr:uid="{00000000-0005-0000-0000-0000D8810000}"/>
    <cellStyle name="입력 29 7 2 5 2" xfId="41734" xr:uid="{00000000-0005-0000-0000-0000D9810000}"/>
    <cellStyle name="입력 29 7 2 6" xfId="41730" xr:uid="{00000000-0005-0000-0000-0000DA810000}"/>
    <cellStyle name="입력 29 7 3" xfId="16541" xr:uid="{00000000-0005-0000-0000-0000DB810000}"/>
    <cellStyle name="입력 29 7 3 2" xfId="41735" xr:uid="{00000000-0005-0000-0000-0000DC810000}"/>
    <cellStyle name="입력 29 7 4" xfId="16542" xr:uid="{00000000-0005-0000-0000-0000DD810000}"/>
    <cellStyle name="입력 29 7 4 2" xfId="41736" xr:uid="{00000000-0005-0000-0000-0000DE810000}"/>
    <cellStyle name="입력 29 7 5" xfId="16543" xr:uid="{00000000-0005-0000-0000-0000DF810000}"/>
    <cellStyle name="입력 29 7 5 2" xfId="41737" xr:uid="{00000000-0005-0000-0000-0000E0810000}"/>
    <cellStyle name="입력 29 7 6" xfId="16544" xr:uid="{00000000-0005-0000-0000-0000E1810000}"/>
    <cellStyle name="입력 29 7 6 2" xfId="41738" xr:uid="{00000000-0005-0000-0000-0000E2810000}"/>
    <cellStyle name="입력 29 7 7" xfId="41729" xr:uid="{00000000-0005-0000-0000-0000E3810000}"/>
    <cellStyle name="입력 29 8" xfId="16545" xr:uid="{00000000-0005-0000-0000-0000E4810000}"/>
    <cellStyle name="입력 29 8 2" xfId="16546" xr:uid="{00000000-0005-0000-0000-0000E5810000}"/>
    <cellStyle name="입력 29 8 2 2" xfId="16547" xr:uid="{00000000-0005-0000-0000-0000E6810000}"/>
    <cellStyle name="입력 29 8 2 2 2" xfId="41741" xr:uid="{00000000-0005-0000-0000-0000E7810000}"/>
    <cellStyle name="입력 29 8 2 3" xfId="16548" xr:uid="{00000000-0005-0000-0000-0000E8810000}"/>
    <cellStyle name="입력 29 8 2 3 2" xfId="41742" xr:uid="{00000000-0005-0000-0000-0000E9810000}"/>
    <cellStyle name="입력 29 8 2 4" xfId="16549" xr:uid="{00000000-0005-0000-0000-0000EA810000}"/>
    <cellStyle name="입력 29 8 2 4 2" xfId="41743" xr:uid="{00000000-0005-0000-0000-0000EB810000}"/>
    <cellStyle name="입력 29 8 2 5" xfId="16550" xr:uid="{00000000-0005-0000-0000-0000EC810000}"/>
    <cellStyle name="입력 29 8 2 5 2" xfId="41744" xr:uid="{00000000-0005-0000-0000-0000ED810000}"/>
    <cellStyle name="입력 29 8 2 6" xfId="41740" xr:uid="{00000000-0005-0000-0000-0000EE810000}"/>
    <cellStyle name="입력 29 8 3" xfId="16551" xr:uid="{00000000-0005-0000-0000-0000EF810000}"/>
    <cellStyle name="입력 29 8 3 2" xfId="41745" xr:uid="{00000000-0005-0000-0000-0000F0810000}"/>
    <cellStyle name="입력 29 8 4" xfId="16552" xr:uid="{00000000-0005-0000-0000-0000F1810000}"/>
    <cellStyle name="입력 29 8 4 2" xfId="41746" xr:uid="{00000000-0005-0000-0000-0000F2810000}"/>
    <cellStyle name="입력 29 8 5" xfId="16553" xr:uid="{00000000-0005-0000-0000-0000F3810000}"/>
    <cellStyle name="입력 29 8 5 2" xfId="41747" xr:uid="{00000000-0005-0000-0000-0000F4810000}"/>
    <cellStyle name="입력 29 8 6" xfId="16554" xr:uid="{00000000-0005-0000-0000-0000F5810000}"/>
    <cellStyle name="입력 29 8 6 2" xfId="41748" xr:uid="{00000000-0005-0000-0000-0000F6810000}"/>
    <cellStyle name="입력 29 8 7" xfId="41739" xr:uid="{00000000-0005-0000-0000-0000F7810000}"/>
    <cellStyle name="입력 29 9" xfId="16555" xr:uid="{00000000-0005-0000-0000-0000F8810000}"/>
    <cellStyle name="입력 29 9 2" xfId="16556" xr:uid="{00000000-0005-0000-0000-0000F9810000}"/>
    <cellStyle name="입력 29 9 2 2" xfId="41750" xr:uid="{00000000-0005-0000-0000-0000FA810000}"/>
    <cellStyle name="입력 29 9 3" xfId="16557" xr:uid="{00000000-0005-0000-0000-0000FB810000}"/>
    <cellStyle name="입력 29 9 3 2" xfId="41751" xr:uid="{00000000-0005-0000-0000-0000FC810000}"/>
    <cellStyle name="입력 29 9 4" xfId="16558" xr:uid="{00000000-0005-0000-0000-0000FD810000}"/>
    <cellStyle name="입력 29 9 4 2" xfId="41752" xr:uid="{00000000-0005-0000-0000-0000FE810000}"/>
    <cellStyle name="입력 29 9 5" xfId="16559" xr:uid="{00000000-0005-0000-0000-0000FF810000}"/>
    <cellStyle name="입력 29 9 5 2" xfId="41753" xr:uid="{00000000-0005-0000-0000-000000820000}"/>
    <cellStyle name="입력 29 9 6" xfId="41749" xr:uid="{00000000-0005-0000-0000-000001820000}"/>
    <cellStyle name="입력 3" xfId="16560" xr:uid="{00000000-0005-0000-0000-000002820000}"/>
    <cellStyle name="입력 3 10" xfId="16561" xr:uid="{00000000-0005-0000-0000-000003820000}"/>
    <cellStyle name="입력 3 10 2" xfId="16562" xr:uid="{00000000-0005-0000-0000-000004820000}"/>
    <cellStyle name="입력 3 10 2 2" xfId="16563" xr:uid="{00000000-0005-0000-0000-000005820000}"/>
    <cellStyle name="입력 3 10 2 2 2" xfId="41757" xr:uid="{00000000-0005-0000-0000-000006820000}"/>
    <cellStyle name="입력 3 10 2 3" xfId="16564" xr:uid="{00000000-0005-0000-0000-000007820000}"/>
    <cellStyle name="입력 3 10 2 3 2" xfId="41758" xr:uid="{00000000-0005-0000-0000-000008820000}"/>
    <cellStyle name="입력 3 10 2 4" xfId="16565" xr:uid="{00000000-0005-0000-0000-000009820000}"/>
    <cellStyle name="입력 3 10 2 4 2" xfId="41759" xr:uid="{00000000-0005-0000-0000-00000A820000}"/>
    <cellStyle name="입력 3 10 2 5" xfId="16566" xr:uid="{00000000-0005-0000-0000-00000B820000}"/>
    <cellStyle name="입력 3 10 2 5 2" xfId="41760" xr:uid="{00000000-0005-0000-0000-00000C820000}"/>
    <cellStyle name="입력 3 10 2 6" xfId="41756" xr:uid="{00000000-0005-0000-0000-00000D820000}"/>
    <cellStyle name="입력 3 10 3" xfId="16567" xr:uid="{00000000-0005-0000-0000-00000E820000}"/>
    <cellStyle name="입력 3 10 3 2" xfId="16568" xr:uid="{00000000-0005-0000-0000-00000F820000}"/>
    <cellStyle name="입력 3 10 3 2 2" xfId="41762" xr:uid="{00000000-0005-0000-0000-000010820000}"/>
    <cellStyle name="입력 3 10 3 3" xfId="16569" xr:uid="{00000000-0005-0000-0000-000011820000}"/>
    <cellStyle name="입력 3 10 3 3 2" xfId="41763" xr:uid="{00000000-0005-0000-0000-000012820000}"/>
    <cellStyle name="입력 3 10 3 4" xfId="16570" xr:uid="{00000000-0005-0000-0000-000013820000}"/>
    <cellStyle name="입력 3 10 3 4 2" xfId="41764" xr:uid="{00000000-0005-0000-0000-000014820000}"/>
    <cellStyle name="입력 3 10 3 5" xfId="16571" xr:uid="{00000000-0005-0000-0000-000015820000}"/>
    <cellStyle name="입력 3 10 3 5 2" xfId="41765" xr:uid="{00000000-0005-0000-0000-000016820000}"/>
    <cellStyle name="입력 3 10 3 6" xfId="41761" xr:uid="{00000000-0005-0000-0000-000017820000}"/>
    <cellStyle name="입력 3 10 4" xfId="16572" xr:uid="{00000000-0005-0000-0000-000018820000}"/>
    <cellStyle name="입력 3 10 4 2" xfId="41766" xr:uid="{00000000-0005-0000-0000-000019820000}"/>
    <cellStyle name="입력 3 10 5" xfId="16573" xr:uid="{00000000-0005-0000-0000-00001A820000}"/>
    <cellStyle name="입력 3 10 5 2" xfId="41767" xr:uid="{00000000-0005-0000-0000-00001B820000}"/>
    <cellStyle name="입력 3 10 6" xfId="16574" xr:uid="{00000000-0005-0000-0000-00001C820000}"/>
    <cellStyle name="입력 3 10 6 2" xfId="41768" xr:uid="{00000000-0005-0000-0000-00001D820000}"/>
    <cellStyle name="입력 3 10 7" xfId="16575" xr:uid="{00000000-0005-0000-0000-00001E820000}"/>
    <cellStyle name="입력 3 10 7 2" xfId="41769" xr:uid="{00000000-0005-0000-0000-00001F820000}"/>
    <cellStyle name="입력 3 10 8" xfId="41755" xr:uid="{00000000-0005-0000-0000-000020820000}"/>
    <cellStyle name="입력 3 11" xfId="16576" xr:uid="{00000000-0005-0000-0000-000021820000}"/>
    <cellStyle name="입력 3 11 2" xfId="16577" xr:uid="{00000000-0005-0000-0000-000022820000}"/>
    <cellStyle name="입력 3 11 2 2" xfId="41771" xr:uid="{00000000-0005-0000-0000-000023820000}"/>
    <cellStyle name="입력 3 11 3" xfId="16578" xr:uid="{00000000-0005-0000-0000-000024820000}"/>
    <cellStyle name="입력 3 11 3 2" xfId="41772" xr:uid="{00000000-0005-0000-0000-000025820000}"/>
    <cellStyle name="입력 3 11 4" xfId="16579" xr:uid="{00000000-0005-0000-0000-000026820000}"/>
    <cellStyle name="입력 3 11 4 2" xfId="41773" xr:uid="{00000000-0005-0000-0000-000027820000}"/>
    <cellStyle name="입력 3 11 5" xfId="16580" xr:uid="{00000000-0005-0000-0000-000028820000}"/>
    <cellStyle name="입력 3 11 5 2" xfId="41774" xr:uid="{00000000-0005-0000-0000-000029820000}"/>
    <cellStyle name="입력 3 11 6" xfId="41770" xr:uid="{00000000-0005-0000-0000-00002A820000}"/>
    <cellStyle name="입력 3 12" xfId="16581" xr:uid="{00000000-0005-0000-0000-00002B820000}"/>
    <cellStyle name="입력 3 12 2" xfId="16582" xr:uid="{00000000-0005-0000-0000-00002C820000}"/>
    <cellStyle name="입력 3 12 2 2" xfId="41776" xr:uid="{00000000-0005-0000-0000-00002D820000}"/>
    <cellStyle name="입력 3 12 3" xfId="16583" xr:uid="{00000000-0005-0000-0000-00002E820000}"/>
    <cellStyle name="입력 3 12 3 2" xfId="41777" xr:uid="{00000000-0005-0000-0000-00002F820000}"/>
    <cellStyle name="입력 3 12 4" xfId="16584" xr:uid="{00000000-0005-0000-0000-000030820000}"/>
    <cellStyle name="입력 3 12 4 2" xfId="41778" xr:uid="{00000000-0005-0000-0000-000031820000}"/>
    <cellStyle name="입력 3 12 5" xfId="16585" xr:uid="{00000000-0005-0000-0000-000032820000}"/>
    <cellStyle name="입력 3 12 5 2" xfId="41779" xr:uid="{00000000-0005-0000-0000-000033820000}"/>
    <cellStyle name="입력 3 12 6" xfId="41775" xr:uid="{00000000-0005-0000-0000-000034820000}"/>
    <cellStyle name="입력 3 13" xfId="16586" xr:uid="{00000000-0005-0000-0000-000035820000}"/>
    <cellStyle name="입력 3 13 2" xfId="41780" xr:uid="{00000000-0005-0000-0000-000036820000}"/>
    <cellStyle name="입력 3 14" xfId="16587" xr:uid="{00000000-0005-0000-0000-000037820000}"/>
    <cellStyle name="입력 3 14 2" xfId="41781" xr:uid="{00000000-0005-0000-0000-000038820000}"/>
    <cellStyle name="입력 3 15" xfId="16588" xr:uid="{00000000-0005-0000-0000-000039820000}"/>
    <cellStyle name="입력 3 15 2" xfId="41782" xr:uid="{00000000-0005-0000-0000-00003A820000}"/>
    <cellStyle name="입력 3 16" xfId="16589" xr:uid="{00000000-0005-0000-0000-00003B820000}"/>
    <cellStyle name="입력 3 16 2" xfId="41783" xr:uid="{00000000-0005-0000-0000-00003C820000}"/>
    <cellStyle name="입력 3 17" xfId="41754" xr:uid="{00000000-0005-0000-0000-00003D820000}"/>
    <cellStyle name="입력 3 18" xfId="50609" xr:uid="{00000000-0005-0000-0000-00003E820000}"/>
    <cellStyle name="입력 3 2" xfId="16590" xr:uid="{00000000-0005-0000-0000-00003F820000}"/>
    <cellStyle name="입력 3 2 2" xfId="16591" xr:uid="{00000000-0005-0000-0000-000040820000}"/>
    <cellStyle name="입력 3 2 2 2" xfId="16592" xr:uid="{00000000-0005-0000-0000-000041820000}"/>
    <cellStyle name="입력 3 2 2 2 2" xfId="16593" xr:uid="{00000000-0005-0000-0000-000042820000}"/>
    <cellStyle name="입력 3 2 2 2 2 2" xfId="41787" xr:uid="{00000000-0005-0000-0000-000043820000}"/>
    <cellStyle name="입력 3 2 2 2 3" xfId="16594" xr:uid="{00000000-0005-0000-0000-000044820000}"/>
    <cellStyle name="입력 3 2 2 2 3 2" xfId="41788" xr:uid="{00000000-0005-0000-0000-000045820000}"/>
    <cellStyle name="입력 3 2 2 2 4" xfId="16595" xr:uid="{00000000-0005-0000-0000-000046820000}"/>
    <cellStyle name="입력 3 2 2 2 4 2" xfId="41789" xr:uid="{00000000-0005-0000-0000-000047820000}"/>
    <cellStyle name="입력 3 2 2 2 5" xfId="16596" xr:uid="{00000000-0005-0000-0000-000048820000}"/>
    <cellStyle name="입력 3 2 2 2 5 2" xfId="41790" xr:uid="{00000000-0005-0000-0000-000049820000}"/>
    <cellStyle name="입력 3 2 2 2 6" xfId="41786" xr:uid="{00000000-0005-0000-0000-00004A820000}"/>
    <cellStyle name="입력 3 2 2 3" xfId="16597" xr:uid="{00000000-0005-0000-0000-00004B820000}"/>
    <cellStyle name="입력 3 2 2 3 2" xfId="41791" xr:uid="{00000000-0005-0000-0000-00004C820000}"/>
    <cellStyle name="입력 3 2 2 4" xfId="16598" xr:uid="{00000000-0005-0000-0000-00004D820000}"/>
    <cellStyle name="입력 3 2 2 4 2" xfId="41792" xr:uid="{00000000-0005-0000-0000-00004E820000}"/>
    <cellStyle name="입력 3 2 2 5" xfId="16599" xr:uid="{00000000-0005-0000-0000-00004F820000}"/>
    <cellStyle name="입력 3 2 2 5 2" xfId="41793" xr:uid="{00000000-0005-0000-0000-000050820000}"/>
    <cellStyle name="입력 3 2 2 6" xfId="16600" xr:uid="{00000000-0005-0000-0000-000051820000}"/>
    <cellStyle name="입력 3 2 2 6 2" xfId="41794" xr:uid="{00000000-0005-0000-0000-000052820000}"/>
    <cellStyle name="입력 3 2 2 7" xfId="41785" xr:uid="{00000000-0005-0000-0000-000053820000}"/>
    <cellStyle name="입력 3 2 3" xfId="16601" xr:uid="{00000000-0005-0000-0000-000054820000}"/>
    <cellStyle name="입력 3 2 3 2" xfId="16602" xr:uid="{00000000-0005-0000-0000-000055820000}"/>
    <cellStyle name="입력 3 2 3 2 2" xfId="41796" xr:uid="{00000000-0005-0000-0000-000056820000}"/>
    <cellStyle name="입력 3 2 3 3" xfId="16603" xr:uid="{00000000-0005-0000-0000-000057820000}"/>
    <cellStyle name="입력 3 2 3 3 2" xfId="41797" xr:uid="{00000000-0005-0000-0000-000058820000}"/>
    <cellStyle name="입력 3 2 3 4" xfId="16604" xr:uid="{00000000-0005-0000-0000-000059820000}"/>
    <cellStyle name="입력 3 2 3 4 2" xfId="41798" xr:uid="{00000000-0005-0000-0000-00005A820000}"/>
    <cellStyle name="입력 3 2 3 5" xfId="16605" xr:uid="{00000000-0005-0000-0000-00005B820000}"/>
    <cellStyle name="입력 3 2 3 5 2" xfId="41799" xr:uid="{00000000-0005-0000-0000-00005C820000}"/>
    <cellStyle name="입력 3 2 3 6" xfId="41795" xr:uid="{00000000-0005-0000-0000-00005D820000}"/>
    <cellStyle name="입력 3 2 4" xfId="16606" xr:uid="{00000000-0005-0000-0000-00005E820000}"/>
    <cellStyle name="입력 3 2 4 2" xfId="16607" xr:uid="{00000000-0005-0000-0000-00005F820000}"/>
    <cellStyle name="입력 3 2 4 2 2" xfId="41801" xr:uid="{00000000-0005-0000-0000-000060820000}"/>
    <cellStyle name="입력 3 2 4 3" xfId="41800" xr:uid="{00000000-0005-0000-0000-000061820000}"/>
    <cellStyle name="입력 3 2 5" xfId="16608" xr:uid="{00000000-0005-0000-0000-000062820000}"/>
    <cellStyle name="입력 3 2 5 2" xfId="16609" xr:uid="{00000000-0005-0000-0000-000063820000}"/>
    <cellStyle name="입력 3 2 5 2 2" xfId="41803" xr:uid="{00000000-0005-0000-0000-000064820000}"/>
    <cellStyle name="입력 3 2 5 3" xfId="41802" xr:uid="{00000000-0005-0000-0000-000065820000}"/>
    <cellStyle name="입력 3 2 6" xfId="16610" xr:uid="{00000000-0005-0000-0000-000066820000}"/>
    <cellStyle name="입력 3 2 6 2" xfId="16611" xr:uid="{00000000-0005-0000-0000-000067820000}"/>
    <cellStyle name="입력 3 2 6 2 2" xfId="41805" xr:uid="{00000000-0005-0000-0000-000068820000}"/>
    <cellStyle name="입력 3 2 6 3" xfId="41804" xr:uid="{00000000-0005-0000-0000-000069820000}"/>
    <cellStyle name="입력 3 2 7" xfId="16612" xr:uid="{00000000-0005-0000-0000-00006A820000}"/>
    <cellStyle name="입력 3 2 7 2" xfId="41806" xr:uid="{00000000-0005-0000-0000-00006B820000}"/>
    <cellStyle name="입력 3 2 8" xfId="41784" xr:uid="{00000000-0005-0000-0000-00006C820000}"/>
    <cellStyle name="입력 3 3" xfId="16613" xr:uid="{00000000-0005-0000-0000-00006D820000}"/>
    <cellStyle name="입력 3 3 2" xfId="16614" xr:uid="{00000000-0005-0000-0000-00006E820000}"/>
    <cellStyle name="입력 3 3 2 2" xfId="16615" xr:uid="{00000000-0005-0000-0000-00006F820000}"/>
    <cellStyle name="입력 3 3 2 2 2" xfId="16616" xr:uid="{00000000-0005-0000-0000-000070820000}"/>
    <cellStyle name="입력 3 3 2 2 2 2" xfId="41810" xr:uid="{00000000-0005-0000-0000-000071820000}"/>
    <cellStyle name="입력 3 3 2 2 3" xfId="16617" xr:uid="{00000000-0005-0000-0000-000072820000}"/>
    <cellStyle name="입력 3 3 2 2 3 2" xfId="41811" xr:uid="{00000000-0005-0000-0000-000073820000}"/>
    <cellStyle name="입력 3 3 2 2 4" xfId="16618" xr:uid="{00000000-0005-0000-0000-000074820000}"/>
    <cellStyle name="입력 3 3 2 2 4 2" xfId="41812" xr:uid="{00000000-0005-0000-0000-000075820000}"/>
    <cellStyle name="입력 3 3 2 2 5" xfId="16619" xr:uid="{00000000-0005-0000-0000-000076820000}"/>
    <cellStyle name="입력 3 3 2 2 5 2" xfId="41813" xr:uid="{00000000-0005-0000-0000-000077820000}"/>
    <cellStyle name="입력 3 3 2 2 6" xfId="41809" xr:uid="{00000000-0005-0000-0000-000078820000}"/>
    <cellStyle name="입력 3 3 2 3" xfId="16620" xr:uid="{00000000-0005-0000-0000-000079820000}"/>
    <cellStyle name="입력 3 3 2 3 2" xfId="41814" xr:uid="{00000000-0005-0000-0000-00007A820000}"/>
    <cellStyle name="입력 3 3 2 4" xfId="16621" xr:uid="{00000000-0005-0000-0000-00007B820000}"/>
    <cellStyle name="입력 3 3 2 4 2" xfId="41815" xr:uid="{00000000-0005-0000-0000-00007C820000}"/>
    <cellStyle name="입력 3 3 2 5" xfId="16622" xr:uid="{00000000-0005-0000-0000-00007D820000}"/>
    <cellStyle name="입력 3 3 2 5 2" xfId="41816" xr:uid="{00000000-0005-0000-0000-00007E820000}"/>
    <cellStyle name="입력 3 3 2 6" xfId="16623" xr:uid="{00000000-0005-0000-0000-00007F820000}"/>
    <cellStyle name="입력 3 3 2 6 2" xfId="41817" xr:uid="{00000000-0005-0000-0000-000080820000}"/>
    <cellStyle name="입력 3 3 2 7" xfId="41808" xr:uid="{00000000-0005-0000-0000-000081820000}"/>
    <cellStyle name="입력 3 3 3" xfId="16624" xr:uid="{00000000-0005-0000-0000-000082820000}"/>
    <cellStyle name="입력 3 3 3 2" xfId="16625" xr:uid="{00000000-0005-0000-0000-000083820000}"/>
    <cellStyle name="입력 3 3 3 2 2" xfId="41819" xr:uid="{00000000-0005-0000-0000-000084820000}"/>
    <cellStyle name="입력 3 3 3 3" xfId="16626" xr:uid="{00000000-0005-0000-0000-000085820000}"/>
    <cellStyle name="입력 3 3 3 3 2" xfId="41820" xr:uid="{00000000-0005-0000-0000-000086820000}"/>
    <cellStyle name="입력 3 3 3 4" xfId="16627" xr:uid="{00000000-0005-0000-0000-000087820000}"/>
    <cellStyle name="입력 3 3 3 4 2" xfId="41821" xr:uid="{00000000-0005-0000-0000-000088820000}"/>
    <cellStyle name="입력 3 3 3 5" xfId="16628" xr:uid="{00000000-0005-0000-0000-000089820000}"/>
    <cellStyle name="입력 3 3 3 5 2" xfId="41822" xr:uid="{00000000-0005-0000-0000-00008A820000}"/>
    <cellStyle name="입력 3 3 3 6" xfId="41818" xr:uid="{00000000-0005-0000-0000-00008B820000}"/>
    <cellStyle name="입력 3 3 4" xfId="16629" xr:uid="{00000000-0005-0000-0000-00008C820000}"/>
    <cellStyle name="입력 3 3 4 2" xfId="16630" xr:uid="{00000000-0005-0000-0000-00008D820000}"/>
    <cellStyle name="입력 3 3 4 2 2" xfId="41824" xr:uid="{00000000-0005-0000-0000-00008E820000}"/>
    <cellStyle name="입력 3 3 4 3" xfId="41823" xr:uid="{00000000-0005-0000-0000-00008F820000}"/>
    <cellStyle name="입력 3 3 5" xfId="16631" xr:uid="{00000000-0005-0000-0000-000090820000}"/>
    <cellStyle name="입력 3 3 5 2" xfId="16632" xr:uid="{00000000-0005-0000-0000-000091820000}"/>
    <cellStyle name="입력 3 3 5 2 2" xfId="41826" xr:uid="{00000000-0005-0000-0000-000092820000}"/>
    <cellStyle name="입력 3 3 5 3" xfId="41825" xr:uid="{00000000-0005-0000-0000-000093820000}"/>
    <cellStyle name="입력 3 3 6" xfId="16633" xr:uid="{00000000-0005-0000-0000-000094820000}"/>
    <cellStyle name="입력 3 3 6 2" xfId="16634" xr:uid="{00000000-0005-0000-0000-000095820000}"/>
    <cellStyle name="입력 3 3 6 2 2" xfId="41828" xr:uid="{00000000-0005-0000-0000-000096820000}"/>
    <cellStyle name="입력 3 3 6 3" xfId="41827" xr:uid="{00000000-0005-0000-0000-000097820000}"/>
    <cellStyle name="입력 3 3 7" xfId="16635" xr:uid="{00000000-0005-0000-0000-000098820000}"/>
    <cellStyle name="입력 3 3 7 2" xfId="41829" xr:uid="{00000000-0005-0000-0000-000099820000}"/>
    <cellStyle name="입력 3 3 8" xfId="41807" xr:uid="{00000000-0005-0000-0000-00009A820000}"/>
    <cellStyle name="입력 3 4" xfId="16636" xr:uid="{00000000-0005-0000-0000-00009B820000}"/>
    <cellStyle name="입력 3 4 2" xfId="16637" xr:uid="{00000000-0005-0000-0000-00009C820000}"/>
    <cellStyle name="입력 3 4 2 2" xfId="16638" xr:uid="{00000000-0005-0000-0000-00009D820000}"/>
    <cellStyle name="입력 3 4 2 2 2" xfId="41832" xr:uid="{00000000-0005-0000-0000-00009E820000}"/>
    <cellStyle name="입력 3 4 2 3" xfId="16639" xr:uid="{00000000-0005-0000-0000-00009F820000}"/>
    <cellStyle name="입력 3 4 2 3 2" xfId="41833" xr:uid="{00000000-0005-0000-0000-0000A0820000}"/>
    <cellStyle name="입력 3 4 2 4" xfId="16640" xr:uid="{00000000-0005-0000-0000-0000A1820000}"/>
    <cellStyle name="입력 3 4 2 4 2" xfId="41834" xr:uid="{00000000-0005-0000-0000-0000A2820000}"/>
    <cellStyle name="입력 3 4 2 5" xfId="16641" xr:uid="{00000000-0005-0000-0000-0000A3820000}"/>
    <cellStyle name="입력 3 4 2 5 2" xfId="41835" xr:uid="{00000000-0005-0000-0000-0000A4820000}"/>
    <cellStyle name="입력 3 4 2 6" xfId="41831" xr:uid="{00000000-0005-0000-0000-0000A5820000}"/>
    <cellStyle name="입력 3 4 3" xfId="16642" xr:uid="{00000000-0005-0000-0000-0000A6820000}"/>
    <cellStyle name="입력 3 4 3 2" xfId="16643" xr:uid="{00000000-0005-0000-0000-0000A7820000}"/>
    <cellStyle name="입력 3 4 3 2 2" xfId="41837" xr:uid="{00000000-0005-0000-0000-0000A8820000}"/>
    <cellStyle name="입력 3 4 3 3" xfId="16644" xr:uid="{00000000-0005-0000-0000-0000A9820000}"/>
    <cellStyle name="입력 3 4 3 3 2" xfId="41838" xr:uid="{00000000-0005-0000-0000-0000AA820000}"/>
    <cellStyle name="입력 3 4 3 4" xfId="16645" xr:uid="{00000000-0005-0000-0000-0000AB820000}"/>
    <cellStyle name="입력 3 4 3 4 2" xfId="41839" xr:uid="{00000000-0005-0000-0000-0000AC820000}"/>
    <cellStyle name="입력 3 4 3 5" xfId="16646" xr:uid="{00000000-0005-0000-0000-0000AD820000}"/>
    <cellStyle name="입력 3 4 3 5 2" xfId="41840" xr:uid="{00000000-0005-0000-0000-0000AE820000}"/>
    <cellStyle name="입력 3 4 3 6" xfId="41836" xr:uid="{00000000-0005-0000-0000-0000AF820000}"/>
    <cellStyle name="입력 3 4 4" xfId="16647" xr:uid="{00000000-0005-0000-0000-0000B0820000}"/>
    <cellStyle name="입력 3 4 4 2" xfId="41841" xr:uid="{00000000-0005-0000-0000-0000B1820000}"/>
    <cellStyle name="입력 3 4 5" xfId="16648" xr:uid="{00000000-0005-0000-0000-0000B2820000}"/>
    <cellStyle name="입력 3 4 5 2" xfId="41842" xr:uid="{00000000-0005-0000-0000-0000B3820000}"/>
    <cellStyle name="입력 3 4 6" xfId="16649" xr:uid="{00000000-0005-0000-0000-0000B4820000}"/>
    <cellStyle name="입력 3 4 6 2" xfId="41843" xr:uid="{00000000-0005-0000-0000-0000B5820000}"/>
    <cellStyle name="입력 3 4 7" xfId="16650" xr:uid="{00000000-0005-0000-0000-0000B6820000}"/>
    <cellStyle name="입력 3 4 7 2" xfId="41844" xr:uid="{00000000-0005-0000-0000-0000B7820000}"/>
    <cellStyle name="입력 3 4 8" xfId="41830" xr:uid="{00000000-0005-0000-0000-0000B8820000}"/>
    <cellStyle name="입력 3 5" xfId="16651" xr:uid="{00000000-0005-0000-0000-0000B9820000}"/>
    <cellStyle name="입력 3 5 2" xfId="16652" xr:uid="{00000000-0005-0000-0000-0000BA820000}"/>
    <cellStyle name="입력 3 5 2 2" xfId="16653" xr:uid="{00000000-0005-0000-0000-0000BB820000}"/>
    <cellStyle name="입력 3 5 2 2 2" xfId="41847" xr:uid="{00000000-0005-0000-0000-0000BC820000}"/>
    <cellStyle name="입력 3 5 2 3" xfId="16654" xr:uid="{00000000-0005-0000-0000-0000BD820000}"/>
    <cellStyle name="입력 3 5 2 3 2" xfId="41848" xr:uid="{00000000-0005-0000-0000-0000BE820000}"/>
    <cellStyle name="입력 3 5 2 4" xfId="16655" xr:uid="{00000000-0005-0000-0000-0000BF820000}"/>
    <cellStyle name="입력 3 5 2 4 2" xfId="41849" xr:uid="{00000000-0005-0000-0000-0000C0820000}"/>
    <cellStyle name="입력 3 5 2 5" xfId="16656" xr:uid="{00000000-0005-0000-0000-0000C1820000}"/>
    <cellStyle name="입력 3 5 2 5 2" xfId="41850" xr:uid="{00000000-0005-0000-0000-0000C2820000}"/>
    <cellStyle name="입력 3 5 2 6" xfId="41846" xr:uid="{00000000-0005-0000-0000-0000C3820000}"/>
    <cellStyle name="입력 3 5 3" xfId="16657" xr:uid="{00000000-0005-0000-0000-0000C4820000}"/>
    <cellStyle name="입력 3 5 3 2" xfId="16658" xr:uid="{00000000-0005-0000-0000-0000C5820000}"/>
    <cellStyle name="입력 3 5 3 2 2" xfId="41852" xr:uid="{00000000-0005-0000-0000-0000C6820000}"/>
    <cellStyle name="입력 3 5 3 3" xfId="16659" xr:uid="{00000000-0005-0000-0000-0000C7820000}"/>
    <cellStyle name="입력 3 5 3 3 2" xfId="41853" xr:uid="{00000000-0005-0000-0000-0000C8820000}"/>
    <cellStyle name="입력 3 5 3 4" xfId="16660" xr:uid="{00000000-0005-0000-0000-0000C9820000}"/>
    <cellStyle name="입력 3 5 3 4 2" xfId="41854" xr:uid="{00000000-0005-0000-0000-0000CA820000}"/>
    <cellStyle name="입력 3 5 3 5" xfId="16661" xr:uid="{00000000-0005-0000-0000-0000CB820000}"/>
    <cellStyle name="입력 3 5 3 5 2" xfId="41855" xr:uid="{00000000-0005-0000-0000-0000CC820000}"/>
    <cellStyle name="입력 3 5 3 6" xfId="41851" xr:uid="{00000000-0005-0000-0000-0000CD820000}"/>
    <cellStyle name="입력 3 5 4" xfId="16662" xr:uid="{00000000-0005-0000-0000-0000CE820000}"/>
    <cellStyle name="입력 3 5 4 2" xfId="41856" xr:uid="{00000000-0005-0000-0000-0000CF820000}"/>
    <cellStyle name="입력 3 5 5" xfId="16663" xr:uid="{00000000-0005-0000-0000-0000D0820000}"/>
    <cellStyle name="입력 3 5 5 2" xfId="41857" xr:uid="{00000000-0005-0000-0000-0000D1820000}"/>
    <cellStyle name="입력 3 5 6" xfId="16664" xr:uid="{00000000-0005-0000-0000-0000D2820000}"/>
    <cellStyle name="입력 3 5 6 2" xfId="41858" xr:uid="{00000000-0005-0000-0000-0000D3820000}"/>
    <cellStyle name="입력 3 5 7" xfId="16665" xr:uid="{00000000-0005-0000-0000-0000D4820000}"/>
    <cellStyle name="입력 3 5 7 2" xfId="41859" xr:uid="{00000000-0005-0000-0000-0000D5820000}"/>
    <cellStyle name="입력 3 5 8" xfId="41845" xr:uid="{00000000-0005-0000-0000-0000D6820000}"/>
    <cellStyle name="입력 3 6" xfId="16666" xr:uid="{00000000-0005-0000-0000-0000D7820000}"/>
    <cellStyle name="입력 3 6 2" xfId="16667" xr:uid="{00000000-0005-0000-0000-0000D8820000}"/>
    <cellStyle name="입력 3 6 2 2" xfId="16668" xr:uid="{00000000-0005-0000-0000-0000D9820000}"/>
    <cellStyle name="입력 3 6 2 2 2" xfId="41862" xr:uid="{00000000-0005-0000-0000-0000DA820000}"/>
    <cellStyle name="입력 3 6 2 3" xfId="16669" xr:uid="{00000000-0005-0000-0000-0000DB820000}"/>
    <cellStyle name="입력 3 6 2 3 2" xfId="41863" xr:uid="{00000000-0005-0000-0000-0000DC820000}"/>
    <cellStyle name="입력 3 6 2 4" xfId="16670" xr:uid="{00000000-0005-0000-0000-0000DD820000}"/>
    <cellStyle name="입력 3 6 2 4 2" xfId="41864" xr:uid="{00000000-0005-0000-0000-0000DE820000}"/>
    <cellStyle name="입력 3 6 2 5" xfId="16671" xr:uid="{00000000-0005-0000-0000-0000DF820000}"/>
    <cellStyle name="입력 3 6 2 5 2" xfId="41865" xr:uid="{00000000-0005-0000-0000-0000E0820000}"/>
    <cellStyle name="입력 3 6 2 6" xfId="41861" xr:uid="{00000000-0005-0000-0000-0000E1820000}"/>
    <cellStyle name="입력 3 6 3" xfId="16672" xr:uid="{00000000-0005-0000-0000-0000E2820000}"/>
    <cellStyle name="입력 3 6 3 2" xfId="16673" xr:uid="{00000000-0005-0000-0000-0000E3820000}"/>
    <cellStyle name="입력 3 6 3 2 2" xfId="41867" xr:uid="{00000000-0005-0000-0000-0000E4820000}"/>
    <cellStyle name="입력 3 6 3 3" xfId="16674" xr:uid="{00000000-0005-0000-0000-0000E5820000}"/>
    <cellStyle name="입력 3 6 3 3 2" xfId="41868" xr:uid="{00000000-0005-0000-0000-0000E6820000}"/>
    <cellStyle name="입력 3 6 3 4" xfId="16675" xr:uid="{00000000-0005-0000-0000-0000E7820000}"/>
    <cellStyle name="입력 3 6 3 4 2" xfId="41869" xr:uid="{00000000-0005-0000-0000-0000E8820000}"/>
    <cellStyle name="입력 3 6 3 5" xfId="16676" xr:uid="{00000000-0005-0000-0000-0000E9820000}"/>
    <cellStyle name="입력 3 6 3 5 2" xfId="41870" xr:uid="{00000000-0005-0000-0000-0000EA820000}"/>
    <cellStyle name="입력 3 6 3 6" xfId="41866" xr:uid="{00000000-0005-0000-0000-0000EB820000}"/>
    <cellStyle name="입력 3 6 4" xfId="16677" xr:uid="{00000000-0005-0000-0000-0000EC820000}"/>
    <cellStyle name="입력 3 6 4 2" xfId="41871" xr:uid="{00000000-0005-0000-0000-0000ED820000}"/>
    <cellStyle name="입력 3 6 5" xfId="16678" xr:uid="{00000000-0005-0000-0000-0000EE820000}"/>
    <cellStyle name="입력 3 6 5 2" xfId="41872" xr:uid="{00000000-0005-0000-0000-0000EF820000}"/>
    <cellStyle name="입력 3 6 6" xfId="16679" xr:uid="{00000000-0005-0000-0000-0000F0820000}"/>
    <cellStyle name="입력 3 6 6 2" xfId="41873" xr:uid="{00000000-0005-0000-0000-0000F1820000}"/>
    <cellStyle name="입력 3 6 7" xfId="16680" xr:uid="{00000000-0005-0000-0000-0000F2820000}"/>
    <cellStyle name="입력 3 6 7 2" xfId="41874" xr:uid="{00000000-0005-0000-0000-0000F3820000}"/>
    <cellStyle name="입력 3 6 8" xfId="41860" xr:uid="{00000000-0005-0000-0000-0000F4820000}"/>
    <cellStyle name="입력 3 7" xfId="16681" xr:uid="{00000000-0005-0000-0000-0000F5820000}"/>
    <cellStyle name="입력 3 7 2" xfId="16682" xr:uid="{00000000-0005-0000-0000-0000F6820000}"/>
    <cellStyle name="입력 3 7 2 2" xfId="16683" xr:uid="{00000000-0005-0000-0000-0000F7820000}"/>
    <cellStyle name="입력 3 7 2 2 2" xfId="41877" xr:uid="{00000000-0005-0000-0000-0000F8820000}"/>
    <cellStyle name="입력 3 7 2 3" xfId="16684" xr:uid="{00000000-0005-0000-0000-0000F9820000}"/>
    <cellStyle name="입력 3 7 2 3 2" xfId="41878" xr:uid="{00000000-0005-0000-0000-0000FA820000}"/>
    <cellStyle name="입력 3 7 2 4" xfId="16685" xr:uid="{00000000-0005-0000-0000-0000FB820000}"/>
    <cellStyle name="입력 3 7 2 4 2" xfId="41879" xr:uid="{00000000-0005-0000-0000-0000FC820000}"/>
    <cellStyle name="입력 3 7 2 5" xfId="16686" xr:uid="{00000000-0005-0000-0000-0000FD820000}"/>
    <cellStyle name="입력 3 7 2 5 2" xfId="41880" xr:uid="{00000000-0005-0000-0000-0000FE820000}"/>
    <cellStyle name="입력 3 7 2 6" xfId="41876" xr:uid="{00000000-0005-0000-0000-0000FF820000}"/>
    <cellStyle name="입력 3 7 3" xfId="16687" xr:uid="{00000000-0005-0000-0000-000000830000}"/>
    <cellStyle name="입력 3 7 3 2" xfId="16688" xr:uid="{00000000-0005-0000-0000-000001830000}"/>
    <cellStyle name="입력 3 7 3 2 2" xfId="41882" xr:uid="{00000000-0005-0000-0000-000002830000}"/>
    <cellStyle name="입력 3 7 3 3" xfId="16689" xr:uid="{00000000-0005-0000-0000-000003830000}"/>
    <cellStyle name="입력 3 7 3 3 2" xfId="41883" xr:uid="{00000000-0005-0000-0000-000004830000}"/>
    <cellStyle name="입력 3 7 3 4" xfId="16690" xr:uid="{00000000-0005-0000-0000-000005830000}"/>
    <cellStyle name="입력 3 7 3 4 2" xfId="41884" xr:uid="{00000000-0005-0000-0000-000006830000}"/>
    <cellStyle name="입력 3 7 3 5" xfId="16691" xr:uid="{00000000-0005-0000-0000-000007830000}"/>
    <cellStyle name="입력 3 7 3 5 2" xfId="41885" xr:uid="{00000000-0005-0000-0000-000008830000}"/>
    <cellStyle name="입력 3 7 3 6" xfId="41881" xr:uid="{00000000-0005-0000-0000-000009830000}"/>
    <cellStyle name="입력 3 7 4" xfId="16692" xr:uid="{00000000-0005-0000-0000-00000A830000}"/>
    <cellStyle name="입력 3 7 4 2" xfId="41886" xr:uid="{00000000-0005-0000-0000-00000B830000}"/>
    <cellStyle name="입력 3 7 5" xfId="16693" xr:uid="{00000000-0005-0000-0000-00000C830000}"/>
    <cellStyle name="입력 3 7 5 2" xfId="41887" xr:uid="{00000000-0005-0000-0000-00000D830000}"/>
    <cellStyle name="입력 3 7 6" xfId="16694" xr:uid="{00000000-0005-0000-0000-00000E830000}"/>
    <cellStyle name="입력 3 7 6 2" xfId="41888" xr:uid="{00000000-0005-0000-0000-00000F830000}"/>
    <cellStyle name="입력 3 7 7" xfId="16695" xr:uid="{00000000-0005-0000-0000-000010830000}"/>
    <cellStyle name="입력 3 7 7 2" xfId="41889" xr:uid="{00000000-0005-0000-0000-000011830000}"/>
    <cellStyle name="입력 3 7 8" xfId="41875" xr:uid="{00000000-0005-0000-0000-000012830000}"/>
    <cellStyle name="입력 3 8" xfId="16696" xr:uid="{00000000-0005-0000-0000-000013830000}"/>
    <cellStyle name="입력 3 8 2" xfId="16697" xr:uid="{00000000-0005-0000-0000-000014830000}"/>
    <cellStyle name="입력 3 8 2 2" xfId="16698" xr:uid="{00000000-0005-0000-0000-000015830000}"/>
    <cellStyle name="입력 3 8 2 2 2" xfId="41892" xr:uid="{00000000-0005-0000-0000-000016830000}"/>
    <cellStyle name="입력 3 8 2 3" xfId="16699" xr:uid="{00000000-0005-0000-0000-000017830000}"/>
    <cellStyle name="입력 3 8 2 3 2" xfId="41893" xr:uid="{00000000-0005-0000-0000-000018830000}"/>
    <cellStyle name="입력 3 8 2 4" xfId="16700" xr:uid="{00000000-0005-0000-0000-000019830000}"/>
    <cellStyle name="입력 3 8 2 4 2" xfId="41894" xr:uid="{00000000-0005-0000-0000-00001A830000}"/>
    <cellStyle name="입력 3 8 2 5" xfId="16701" xr:uid="{00000000-0005-0000-0000-00001B830000}"/>
    <cellStyle name="입력 3 8 2 5 2" xfId="41895" xr:uid="{00000000-0005-0000-0000-00001C830000}"/>
    <cellStyle name="입력 3 8 2 6" xfId="41891" xr:uid="{00000000-0005-0000-0000-00001D830000}"/>
    <cellStyle name="입력 3 8 3" xfId="16702" xr:uid="{00000000-0005-0000-0000-00001E830000}"/>
    <cellStyle name="입력 3 8 3 2" xfId="16703" xr:uid="{00000000-0005-0000-0000-00001F830000}"/>
    <cellStyle name="입력 3 8 3 2 2" xfId="41897" xr:uid="{00000000-0005-0000-0000-000020830000}"/>
    <cellStyle name="입력 3 8 3 3" xfId="16704" xr:uid="{00000000-0005-0000-0000-000021830000}"/>
    <cellStyle name="입력 3 8 3 3 2" xfId="41898" xr:uid="{00000000-0005-0000-0000-000022830000}"/>
    <cellStyle name="입력 3 8 3 4" xfId="16705" xr:uid="{00000000-0005-0000-0000-000023830000}"/>
    <cellStyle name="입력 3 8 3 4 2" xfId="41899" xr:uid="{00000000-0005-0000-0000-000024830000}"/>
    <cellStyle name="입력 3 8 3 5" xfId="16706" xr:uid="{00000000-0005-0000-0000-000025830000}"/>
    <cellStyle name="입력 3 8 3 5 2" xfId="41900" xr:uid="{00000000-0005-0000-0000-000026830000}"/>
    <cellStyle name="입력 3 8 3 6" xfId="41896" xr:uid="{00000000-0005-0000-0000-000027830000}"/>
    <cellStyle name="입력 3 8 4" xfId="16707" xr:uid="{00000000-0005-0000-0000-000028830000}"/>
    <cellStyle name="입력 3 8 4 2" xfId="41901" xr:uid="{00000000-0005-0000-0000-000029830000}"/>
    <cellStyle name="입력 3 8 5" xfId="16708" xr:uid="{00000000-0005-0000-0000-00002A830000}"/>
    <cellStyle name="입력 3 8 5 2" xfId="41902" xr:uid="{00000000-0005-0000-0000-00002B830000}"/>
    <cellStyle name="입력 3 8 6" xfId="16709" xr:uid="{00000000-0005-0000-0000-00002C830000}"/>
    <cellStyle name="입력 3 8 6 2" xfId="41903" xr:uid="{00000000-0005-0000-0000-00002D830000}"/>
    <cellStyle name="입력 3 8 7" xfId="16710" xr:uid="{00000000-0005-0000-0000-00002E830000}"/>
    <cellStyle name="입력 3 8 7 2" xfId="41904" xr:uid="{00000000-0005-0000-0000-00002F830000}"/>
    <cellStyle name="입력 3 8 8" xfId="41890" xr:uid="{00000000-0005-0000-0000-000030830000}"/>
    <cellStyle name="입력 3 9" xfId="16711" xr:uid="{00000000-0005-0000-0000-000031830000}"/>
    <cellStyle name="입력 3 9 2" xfId="16712" xr:uid="{00000000-0005-0000-0000-000032830000}"/>
    <cellStyle name="입력 3 9 2 2" xfId="16713" xr:uid="{00000000-0005-0000-0000-000033830000}"/>
    <cellStyle name="입력 3 9 2 2 2" xfId="41907" xr:uid="{00000000-0005-0000-0000-000034830000}"/>
    <cellStyle name="입력 3 9 2 3" xfId="16714" xr:uid="{00000000-0005-0000-0000-000035830000}"/>
    <cellStyle name="입력 3 9 2 3 2" xfId="41908" xr:uid="{00000000-0005-0000-0000-000036830000}"/>
    <cellStyle name="입력 3 9 2 4" xfId="16715" xr:uid="{00000000-0005-0000-0000-000037830000}"/>
    <cellStyle name="입력 3 9 2 4 2" xfId="41909" xr:uid="{00000000-0005-0000-0000-000038830000}"/>
    <cellStyle name="입력 3 9 2 5" xfId="16716" xr:uid="{00000000-0005-0000-0000-000039830000}"/>
    <cellStyle name="입력 3 9 2 5 2" xfId="41910" xr:uid="{00000000-0005-0000-0000-00003A830000}"/>
    <cellStyle name="입력 3 9 2 6" xfId="41906" xr:uid="{00000000-0005-0000-0000-00003B830000}"/>
    <cellStyle name="입력 3 9 3" xfId="16717" xr:uid="{00000000-0005-0000-0000-00003C830000}"/>
    <cellStyle name="입력 3 9 3 2" xfId="16718" xr:uid="{00000000-0005-0000-0000-00003D830000}"/>
    <cellStyle name="입력 3 9 3 2 2" xfId="41912" xr:uid="{00000000-0005-0000-0000-00003E830000}"/>
    <cellStyle name="입력 3 9 3 3" xfId="16719" xr:uid="{00000000-0005-0000-0000-00003F830000}"/>
    <cellStyle name="입력 3 9 3 3 2" xfId="41913" xr:uid="{00000000-0005-0000-0000-000040830000}"/>
    <cellStyle name="입력 3 9 3 4" xfId="16720" xr:uid="{00000000-0005-0000-0000-000041830000}"/>
    <cellStyle name="입력 3 9 3 4 2" xfId="41914" xr:uid="{00000000-0005-0000-0000-000042830000}"/>
    <cellStyle name="입력 3 9 3 5" xfId="16721" xr:uid="{00000000-0005-0000-0000-000043830000}"/>
    <cellStyle name="입력 3 9 3 5 2" xfId="41915" xr:uid="{00000000-0005-0000-0000-000044830000}"/>
    <cellStyle name="입력 3 9 3 6" xfId="41911" xr:uid="{00000000-0005-0000-0000-000045830000}"/>
    <cellStyle name="입력 3 9 4" xfId="16722" xr:uid="{00000000-0005-0000-0000-000046830000}"/>
    <cellStyle name="입력 3 9 4 2" xfId="41916" xr:uid="{00000000-0005-0000-0000-000047830000}"/>
    <cellStyle name="입력 3 9 5" xfId="16723" xr:uid="{00000000-0005-0000-0000-000048830000}"/>
    <cellStyle name="입력 3 9 5 2" xfId="41917" xr:uid="{00000000-0005-0000-0000-000049830000}"/>
    <cellStyle name="입력 3 9 6" xfId="16724" xr:uid="{00000000-0005-0000-0000-00004A830000}"/>
    <cellStyle name="입력 3 9 6 2" xfId="41918" xr:uid="{00000000-0005-0000-0000-00004B830000}"/>
    <cellStyle name="입력 3 9 7" xfId="16725" xr:uid="{00000000-0005-0000-0000-00004C830000}"/>
    <cellStyle name="입력 3 9 7 2" xfId="41919" xr:uid="{00000000-0005-0000-0000-00004D830000}"/>
    <cellStyle name="입력 3 9 8" xfId="41905" xr:uid="{00000000-0005-0000-0000-00004E830000}"/>
    <cellStyle name="입력 30" xfId="16726" xr:uid="{00000000-0005-0000-0000-00004F830000}"/>
    <cellStyle name="입력 30 10" xfId="16727" xr:uid="{00000000-0005-0000-0000-000050830000}"/>
    <cellStyle name="입력 30 10 2" xfId="16728" xr:uid="{00000000-0005-0000-0000-000051830000}"/>
    <cellStyle name="입력 30 10 2 2" xfId="41922" xr:uid="{00000000-0005-0000-0000-000052830000}"/>
    <cellStyle name="입력 30 10 3" xfId="41921" xr:uid="{00000000-0005-0000-0000-000053830000}"/>
    <cellStyle name="입력 30 11" xfId="16729" xr:uid="{00000000-0005-0000-0000-000054830000}"/>
    <cellStyle name="입력 30 11 2" xfId="16730" xr:uid="{00000000-0005-0000-0000-000055830000}"/>
    <cellStyle name="입력 30 11 2 2" xfId="41924" xr:uid="{00000000-0005-0000-0000-000056830000}"/>
    <cellStyle name="입력 30 11 3" xfId="41923" xr:uid="{00000000-0005-0000-0000-000057830000}"/>
    <cellStyle name="입력 30 12" xfId="16731" xr:uid="{00000000-0005-0000-0000-000058830000}"/>
    <cellStyle name="입력 30 12 2" xfId="16732" xr:uid="{00000000-0005-0000-0000-000059830000}"/>
    <cellStyle name="입력 30 12 2 2" xfId="41926" xr:uid="{00000000-0005-0000-0000-00005A830000}"/>
    <cellStyle name="입력 30 12 3" xfId="41925" xr:uid="{00000000-0005-0000-0000-00005B830000}"/>
    <cellStyle name="입력 30 13" xfId="16733" xr:uid="{00000000-0005-0000-0000-00005C830000}"/>
    <cellStyle name="입력 30 13 2" xfId="41927" xr:uid="{00000000-0005-0000-0000-00005D830000}"/>
    <cellStyle name="입력 30 14" xfId="41920" xr:uid="{00000000-0005-0000-0000-00005E830000}"/>
    <cellStyle name="입력 30 2" xfId="16734" xr:uid="{00000000-0005-0000-0000-00005F830000}"/>
    <cellStyle name="입력 30 2 2" xfId="16735" xr:uid="{00000000-0005-0000-0000-000060830000}"/>
    <cellStyle name="입력 30 2 2 2" xfId="16736" xr:uid="{00000000-0005-0000-0000-000061830000}"/>
    <cellStyle name="입력 30 2 2 2 2" xfId="16737" xr:uid="{00000000-0005-0000-0000-000062830000}"/>
    <cellStyle name="입력 30 2 2 2 2 2" xfId="41931" xr:uid="{00000000-0005-0000-0000-000063830000}"/>
    <cellStyle name="입력 30 2 2 2 3" xfId="16738" xr:uid="{00000000-0005-0000-0000-000064830000}"/>
    <cellStyle name="입력 30 2 2 2 3 2" xfId="41932" xr:uid="{00000000-0005-0000-0000-000065830000}"/>
    <cellStyle name="입력 30 2 2 2 4" xfId="16739" xr:uid="{00000000-0005-0000-0000-000066830000}"/>
    <cellStyle name="입력 30 2 2 2 4 2" xfId="41933" xr:uid="{00000000-0005-0000-0000-000067830000}"/>
    <cellStyle name="입력 30 2 2 2 5" xfId="16740" xr:uid="{00000000-0005-0000-0000-000068830000}"/>
    <cellStyle name="입력 30 2 2 2 5 2" xfId="41934" xr:uid="{00000000-0005-0000-0000-000069830000}"/>
    <cellStyle name="입력 30 2 2 2 6" xfId="41930" xr:uid="{00000000-0005-0000-0000-00006A830000}"/>
    <cellStyle name="입력 30 2 2 3" xfId="16741" xr:uid="{00000000-0005-0000-0000-00006B830000}"/>
    <cellStyle name="입력 30 2 2 3 2" xfId="41935" xr:uid="{00000000-0005-0000-0000-00006C830000}"/>
    <cellStyle name="입력 30 2 2 4" xfId="16742" xr:uid="{00000000-0005-0000-0000-00006D830000}"/>
    <cellStyle name="입력 30 2 2 4 2" xfId="41936" xr:uid="{00000000-0005-0000-0000-00006E830000}"/>
    <cellStyle name="입력 30 2 2 5" xfId="16743" xr:uid="{00000000-0005-0000-0000-00006F830000}"/>
    <cellStyle name="입력 30 2 2 5 2" xfId="41937" xr:uid="{00000000-0005-0000-0000-000070830000}"/>
    <cellStyle name="입력 30 2 2 6" xfId="16744" xr:uid="{00000000-0005-0000-0000-000071830000}"/>
    <cellStyle name="입력 30 2 2 6 2" xfId="41938" xr:uid="{00000000-0005-0000-0000-000072830000}"/>
    <cellStyle name="입력 30 2 2 7" xfId="41929" xr:uid="{00000000-0005-0000-0000-000073830000}"/>
    <cellStyle name="입력 30 2 3" xfId="16745" xr:uid="{00000000-0005-0000-0000-000074830000}"/>
    <cellStyle name="입력 30 2 3 2" xfId="16746" xr:uid="{00000000-0005-0000-0000-000075830000}"/>
    <cellStyle name="입력 30 2 3 2 2" xfId="41940" xr:uid="{00000000-0005-0000-0000-000076830000}"/>
    <cellStyle name="입력 30 2 3 3" xfId="16747" xr:uid="{00000000-0005-0000-0000-000077830000}"/>
    <cellStyle name="입력 30 2 3 3 2" xfId="41941" xr:uid="{00000000-0005-0000-0000-000078830000}"/>
    <cellStyle name="입력 30 2 3 4" xfId="16748" xr:uid="{00000000-0005-0000-0000-000079830000}"/>
    <cellStyle name="입력 30 2 3 4 2" xfId="41942" xr:uid="{00000000-0005-0000-0000-00007A830000}"/>
    <cellStyle name="입력 30 2 3 5" xfId="16749" xr:uid="{00000000-0005-0000-0000-00007B830000}"/>
    <cellStyle name="입력 30 2 3 5 2" xfId="41943" xr:uid="{00000000-0005-0000-0000-00007C830000}"/>
    <cellStyle name="입력 30 2 3 6" xfId="41939" xr:uid="{00000000-0005-0000-0000-00007D830000}"/>
    <cellStyle name="입력 30 2 4" xfId="16750" xr:uid="{00000000-0005-0000-0000-00007E830000}"/>
    <cellStyle name="입력 30 2 4 2" xfId="16751" xr:uid="{00000000-0005-0000-0000-00007F830000}"/>
    <cellStyle name="입력 30 2 4 2 2" xfId="41945" xr:uid="{00000000-0005-0000-0000-000080830000}"/>
    <cellStyle name="입력 30 2 4 3" xfId="41944" xr:uid="{00000000-0005-0000-0000-000081830000}"/>
    <cellStyle name="입력 30 2 5" xfId="16752" xr:uid="{00000000-0005-0000-0000-000082830000}"/>
    <cellStyle name="입력 30 2 5 2" xfId="16753" xr:uid="{00000000-0005-0000-0000-000083830000}"/>
    <cellStyle name="입력 30 2 5 2 2" xfId="41947" xr:uid="{00000000-0005-0000-0000-000084830000}"/>
    <cellStyle name="입력 30 2 5 3" xfId="41946" xr:uid="{00000000-0005-0000-0000-000085830000}"/>
    <cellStyle name="입력 30 2 6" xfId="16754" xr:uid="{00000000-0005-0000-0000-000086830000}"/>
    <cellStyle name="입력 30 2 6 2" xfId="16755" xr:uid="{00000000-0005-0000-0000-000087830000}"/>
    <cellStyle name="입력 30 2 6 2 2" xfId="41949" xr:uid="{00000000-0005-0000-0000-000088830000}"/>
    <cellStyle name="입력 30 2 6 3" xfId="41948" xr:uid="{00000000-0005-0000-0000-000089830000}"/>
    <cellStyle name="입력 30 2 7" xfId="16756" xr:uid="{00000000-0005-0000-0000-00008A830000}"/>
    <cellStyle name="입력 30 2 7 2" xfId="41950" xr:uid="{00000000-0005-0000-0000-00008B830000}"/>
    <cellStyle name="입력 30 2 8" xfId="41928" xr:uid="{00000000-0005-0000-0000-00008C830000}"/>
    <cellStyle name="입력 30 3" xfId="16757" xr:uid="{00000000-0005-0000-0000-00008D830000}"/>
    <cellStyle name="입력 30 3 2" xfId="16758" xr:uid="{00000000-0005-0000-0000-00008E830000}"/>
    <cellStyle name="입력 30 3 2 2" xfId="16759" xr:uid="{00000000-0005-0000-0000-00008F830000}"/>
    <cellStyle name="입력 30 3 2 2 2" xfId="16760" xr:uid="{00000000-0005-0000-0000-000090830000}"/>
    <cellStyle name="입력 30 3 2 2 2 2" xfId="41954" xr:uid="{00000000-0005-0000-0000-000091830000}"/>
    <cellStyle name="입력 30 3 2 2 3" xfId="16761" xr:uid="{00000000-0005-0000-0000-000092830000}"/>
    <cellStyle name="입력 30 3 2 2 3 2" xfId="41955" xr:uid="{00000000-0005-0000-0000-000093830000}"/>
    <cellStyle name="입력 30 3 2 2 4" xfId="16762" xr:uid="{00000000-0005-0000-0000-000094830000}"/>
    <cellStyle name="입력 30 3 2 2 4 2" xfId="41956" xr:uid="{00000000-0005-0000-0000-000095830000}"/>
    <cellStyle name="입력 30 3 2 2 5" xfId="16763" xr:uid="{00000000-0005-0000-0000-000096830000}"/>
    <cellStyle name="입력 30 3 2 2 5 2" xfId="41957" xr:uid="{00000000-0005-0000-0000-000097830000}"/>
    <cellStyle name="입력 30 3 2 2 6" xfId="41953" xr:uid="{00000000-0005-0000-0000-000098830000}"/>
    <cellStyle name="입력 30 3 2 3" xfId="16764" xr:uid="{00000000-0005-0000-0000-000099830000}"/>
    <cellStyle name="입력 30 3 2 3 2" xfId="41958" xr:uid="{00000000-0005-0000-0000-00009A830000}"/>
    <cellStyle name="입력 30 3 2 4" xfId="16765" xr:uid="{00000000-0005-0000-0000-00009B830000}"/>
    <cellStyle name="입력 30 3 2 4 2" xfId="41959" xr:uid="{00000000-0005-0000-0000-00009C830000}"/>
    <cellStyle name="입력 30 3 2 5" xfId="16766" xr:uid="{00000000-0005-0000-0000-00009D830000}"/>
    <cellStyle name="입력 30 3 2 5 2" xfId="41960" xr:uid="{00000000-0005-0000-0000-00009E830000}"/>
    <cellStyle name="입력 30 3 2 6" xfId="16767" xr:uid="{00000000-0005-0000-0000-00009F830000}"/>
    <cellStyle name="입력 30 3 2 6 2" xfId="41961" xr:uid="{00000000-0005-0000-0000-0000A0830000}"/>
    <cellStyle name="입력 30 3 2 7" xfId="41952" xr:uid="{00000000-0005-0000-0000-0000A1830000}"/>
    <cellStyle name="입력 30 3 3" xfId="16768" xr:uid="{00000000-0005-0000-0000-0000A2830000}"/>
    <cellStyle name="입력 30 3 3 2" xfId="16769" xr:uid="{00000000-0005-0000-0000-0000A3830000}"/>
    <cellStyle name="입력 30 3 3 2 2" xfId="41963" xr:uid="{00000000-0005-0000-0000-0000A4830000}"/>
    <cellStyle name="입력 30 3 3 3" xfId="16770" xr:uid="{00000000-0005-0000-0000-0000A5830000}"/>
    <cellStyle name="입력 30 3 3 3 2" xfId="41964" xr:uid="{00000000-0005-0000-0000-0000A6830000}"/>
    <cellStyle name="입력 30 3 3 4" xfId="16771" xr:uid="{00000000-0005-0000-0000-0000A7830000}"/>
    <cellStyle name="입력 30 3 3 4 2" xfId="41965" xr:uid="{00000000-0005-0000-0000-0000A8830000}"/>
    <cellStyle name="입력 30 3 3 5" xfId="16772" xr:uid="{00000000-0005-0000-0000-0000A9830000}"/>
    <cellStyle name="입력 30 3 3 5 2" xfId="41966" xr:uid="{00000000-0005-0000-0000-0000AA830000}"/>
    <cellStyle name="입력 30 3 3 6" xfId="41962" xr:uid="{00000000-0005-0000-0000-0000AB830000}"/>
    <cellStyle name="입력 30 3 4" xfId="16773" xr:uid="{00000000-0005-0000-0000-0000AC830000}"/>
    <cellStyle name="입력 30 3 4 2" xfId="16774" xr:uid="{00000000-0005-0000-0000-0000AD830000}"/>
    <cellStyle name="입력 30 3 4 2 2" xfId="41968" xr:uid="{00000000-0005-0000-0000-0000AE830000}"/>
    <cellStyle name="입력 30 3 4 3" xfId="41967" xr:uid="{00000000-0005-0000-0000-0000AF830000}"/>
    <cellStyle name="입력 30 3 5" xfId="16775" xr:uid="{00000000-0005-0000-0000-0000B0830000}"/>
    <cellStyle name="입력 30 3 5 2" xfId="16776" xr:uid="{00000000-0005-0000-0000-0000B1830000}"/>
    <cellStyle name="입력 30 3 5 2 2" xfId="41970" xr:uid="{00000000-0005-0000-0000-0000B2830000}"/>
    <cellStyle name="입력 30 3 5 3" xfId="41969" xr:uid="{00000000-0005-0000-0000-0000B3830000}"/>
    <cellStyle name="입력 30 3 6" xfId="16777" xr:uid="{00000000-0005-0000-0000-0000B4830000}"/>
    <cellStyle name="입력 30 3 6 2" xfId="16778" xr:uid="{00000000-0005-0000-0000-0000B5830000}"/>
    <cellStyle name="입력 30 3 6 2 2" xfId="41972" xr:uid="{00000000-0005-0000-0000-0000B6830000}"/>
    <cellStyle name="입력 30 3 6 3" xfId="41971" xr:uid="{00000000-0005-0000-0000-0000B7830000}"/>
    <cellStyle name="입력 30 3 7" xfId="16779" xr:uid="{00000000-0005-0000-0000-0000B8830000}"/>
    <cellStyle name="입력 30 3 7 2" xfId="41973" xr:uid="{00000000-0005-0000-0000-0000B9830000}"/>
    <cellStyle name="입력 30 3 8" xfId="41951" xr:uid="{00000000-0005-0000-0000-0000BA830000}"/>
    <cellStyle name="입력 30 4" xfId="16780" xr:uid="{00000000-0005-0000-0000-0000BB830000}"/>
    <cellStyle name="입력 30 4 2" xfId="16781" xr:uid="{00000000-0005-0000-0000-0000BC830000}"/>
    <cellStyle name="입력 30 4 2 2" xfId="16782" xr:uid="{00000000-0005-0000-0000-0000BD830000}"/>
    <cellStyle name="입력 30 4 2 2 2" xfId="41976" xr:uid="{00000000-0005-0000-0000-0000BE830000}"/>
    <cellStyle name="입력 30 4 2 3" xfId="16783" xr:uid="{00000000-0005-0000-0000-0000BF830000}"/>
    <cellStyle name="입력 30 4 2 3 2" xfId="41977" xr:uid="{00000000-0005-0000-0000-0000C0830000}"/>
    <cellStyle name="입력 30 4 2 4" xfId="16784" xr:uid="{00000000-0005-0000-0000-0000C1830000}"/>
    <cellStyle name="입력 30 4 2 4 2" xfId="41978" xr:uid="{00000000-0005-0000-0000-0000C2830000}"/>
    <cellStyle name="입력 30 4 2 5" xfId="16785" xr:uid="{00000000-0005-0000-0000-0000C3830000}"/>
    <cellStyle name="입력 30 4 2 5 2" xfId="41979" xr:uid="{00000000-0005-0000-0000-0000C4830000}"/>
    <cellStyle name="입력 30 4 2 6" xfId="41975" xr:uid="{00000000-0005-0000-0000-0000C5830000}"/>
    <cellStyle name="입력 30 4 3" xfId="16786" xr:uid="{00000000-0005-0000-0000-0000C6830000}"/>
    <cellStyle name="입력 30 4 3 2" xfId="41980" xr:uid="{00000000-0005-0000-0000-0000C7830000}"/>
    <cellStyle name="입력 30 4 4" xfId="16787" xr:uid="{00000000-0005-0000-0000-0000C8830000}"/>
    <cellStyle name="입력 30 4 4 2" xfId="41981" xr:uid="{00000000-0005-0000-0000-0000C9830000}"/>
    <cellStyle name="입력 30 4 5" xfId="16788" xr:uid="{00000000-0005-0000-0000-0000CA830000}"/>
    <cellStyle name="입력 30 4 5 2" xfId="41982" xr:uid="{00000000-0005-0000-0000-0000CB830000}"/>
    <cellStyle name="입력 30 4 6" xfId="16789" xr:uid="{00000000-0005-0000-0000-0000CC830000}"/>
    <cellStyle name="입력 30 4 6 2" xfId="41983" xr:uid="{00000000-0005-0000-0000-0000CD830000}"/>
    <cellStyle name="입력 30 4 7" xfId="41974" xr:uid="{00000000-0005-0000-0000-0000CE830000}"/>
    <cellStyle name="입력 30 5" xfId="16790" xr:uid="{00000000-0005-0000-0000-0000CF830000}"/>
    <cellStyle name="입력 30 5 2" xfId="16791" xr:uid="{00000000-0005-0000-0000-0000D0830000}"/>
    <cellStyle name="입력 30 5 2 2" xfId="16792" xr:uid="{00000000-0005-0000-0000-0000D1830000}"/>
    <cellStyle name="입력 30 5 2 2 2" xfId="41986" xr:uid="{00000000-0005-0000-0000-0000D2830000}"/>
    <cellStyle name="입력 30 5 2 3" xfId="16793" xr:uid="{00000000-0005-0000-0000-0000D3830000}"/>
    <cellStyle name="입력 30 5 2 3 2" xfId="41987" xr:uid="{00000000-0005-0000-0000-0000D4830000}"/>
    <cellStyle name="입력 30 5 2 4" xfId="16794" xr:uid="{00000000-0005-0000-0000-0000D5830000}"/>
    <cellStyle name="입력 30 5 2 4 2" xfId="41988" xr:uid="{00000000-0005-0000-0000-0000D6830000}"/>
    <cellStyle name="입력 30 5 2 5" xfId="16795" xr:uid="{00000000-0005-0000-0000-0000D7830000}"/>
    <cellStyle name="입력 30 5 2 5 2" xfId="41989" xr:uid="{00000000-0005-0000-0000-0000D8830000}"/>
    <cellStyle name="입력 30 5 2 6" xfId="41985" xr:uid="{00000000-0005-0000-0000-0000D9830000}"/>
    <cellStyle name="입력 30 5 3" xfId="16796" xr:uid="{00000000-0005-0000-0000-0000DA830000}"/>
    <cellStyle name="입력 30 5 3 2" xfId="41990" xr:uid="{00000000-0005-0000-0000-0000DB830000}"/>
    <cellStyle name="입력 30 5 4" xfId="16797" xr:uid="{00000000-0005-0000-0000-0000DC830000}"/>
    <cellStyle name="입력 30 5 4 2" xfId="41991" xr:uid="{00000000-0005-0000-0000-0000DD830000}"/>
    <cellStyle name="입력 30 5 5" xfId="16798" xr:uid="{00000000-0005-0000-0000-0000DE830000}"/>
    <cellStyle name="입력 30 5 5 2" xfId="41992" xr:uid="{00000000-0005-0000-0000-0000DF830000}"/>
    <cellStyle name="입력 30 5 6" xfId="16799" xr:uid="{00000000-0005-0000-0000-0000E0830000}"/>
    <cellStyle name="입력 30 5 6 2" xfId="41993" xr:uid="{00000000-0005-0000-0000-0000E1830000}"/>
    <cellStyle name="입력 30 5 7" xfId="41984" xr:uid="{00000000-0005-0000-0000-0000E2830000}"/>
    <cellStyle name="입력 30 6" xfId="16800" xr:uid="{00000000-0005-0000-0000-0000E3830000}"/>
    <cellStyle name="입력 30 6 2" xfId="16801" xr:uid="{00000000-0005-0000-0000-0000E4830000}"/>
    <cellStyle name="입력 30 6 2 2" xfId="16802" xr:uid="{00000000-0005-0000-0000-0000E5830000}"/>
    <cellStyle name="입력 30 6 2 2 2" xfId="41996" xr:uid="{00000000-0005-0000-0000-0000E6830000}"/>
    <cellStyle name="입력 30 6 2 3" xfId="16803" xr:uid="{00000000-0005-0000-0000-0000E7830000}"/>
    <cellStyle name="입력 30 6 2 3 2" xfId="41997" xr:uid="{00000000-0005-0000-0000-0000E8830000}"/>
    <cellStyle name="입력 30 6 2 4" xfId="16804" xr:uid="{00000000-0005-0000-0000-0000E9830000}"/>
    <cellStyle name="입력 30 6 2 4 2" xfId="41998" xr:uid="{00000000-0005-0000-0000-0000EA830000}"/>
    <cellStyle name="입력 30 6 2 5" xfId="16805" xr:uid="{00000000-0005-0000-0000-0000EB830000}"/>
    <cellStyle name="입력 30 6 2 5 2" xfId="41999" xr:uid="{00000000-0005-0000-0000-0000EC830000}"/>
    <cellStyle name="입력 30 6 2 6" xfId="41995" xr:uid="{00000000-0005-0000-0000-0000ED830000}"/>
    <cellStyle name="입력 30 6 3" xfId="16806" xr:uid="{00000000-0005-0000-0000-0000EE830000}"/>
    <cellStyle name="입력 30 6 3 2" xfId="42000" xr:uid="{00000000-0005-0000-0000-0000EF830000}"/>
    <cellStyle name="입력 30 6 4" xfId="16807" xr:uid="{00000000-0005-0000-0000-0000F0830000}"/>
    <cellStyle name="입력 30 6 4 2" xfId="42001" xr:uid="{00000000-0005-0000-0000-0000F1830000}"/>
    <cellStyle name="입력 30 6 5" xfId="16808" xr:uid="{00000000-0005-0000-0000-0000F2830000}"/>
    <cellStyle name="입력 30 6 5 2" xfId="42002" xr:uid="{00000000-0005-0000-0000-0000F3830000}"/>
    <cellStyle name="입력 30 6 6" xfId="16809" xr:uid="{00000000-0005-0000-0000-0000F4830000}"/>
    <cellStyle name="입력 30 6 6 2" xfId="42003" xr:uid="{00000000-0005-0000-0000-0000F5830000}"/>
    <cellStyle name="입력 30 6 7" xfId="41994" xr:uid="{00000000-0005-0000-0000-0000F6830000}"/>
    <cellStyle name="입력 30 7" xfId="16810" xr:uid="{00000000-0005-0000-0000-0000F7830000}"/>
    <cellStyle name="입력 30 7 2" xfId="16811" xr:uid="{00000000-0005-0000-0000-0000F8830000}"/>
    <cellStyle name="입력 30 7 2 2" xfId="16812" xr:uid="{00000000-0005-0000-0000-0000F9830000}"/>
    <cellStyle name="입력 30 7 2 2 2" xfId="42006" xr:uid="{00000000-0005-0000-0000-0000FA830000}"/>
    <cellStyle name="입력 30 7 2 3" xfId="16813" xr:uid="{00000000-0005-0000-0000-0000FB830000}"/>
    <cellStyle name="입력 30 7 2 3 2" xfId="42007" xr:uid="{00000000-0005-0000-0000-0000FC830000}"/>
    <cellStyle name="입력 30 7 2 4" xfId="16814" xr:uid="{00000000-0005-0000-0000-0000FD830000}"/>
    <cellStyle name="입력 30 7 2 4 2" xfId="42008" xr:uid="{00000000-0005-0000-0000-0000FE830000}"/>
    <cellStyle name="입력 30 7 2 5" xfId="16815" xr:uid="{00000000-0005-0000-0000-0000FF830000}"/>
    <cellStyle name="입력 30 7 2 5 2" xfId="42009" xr:uid="{00000000-0005-0000-0000-000000840000}"/>
    <cellStyle name="입력 30 7 2 6" xfId="42005" xr:uid="{00000000-0005-0000-0000-000001840000}"/>
    <cellStyle name="입력 30 7 3" xfId="16816" xr:uid="{00000000-0005-0000-0000-000002840000}"/>
    <cellStyle name="입력 30 7 3 2" xfId="42010" xr:uid="{00000000-0005-0000-0000-000003840000}"/>
    <cellStyle name="입력 30 7 4" xfId="16817" xr:uid="{00000000-0005-0000-0000-000004840000}"/>
    <cellStyle name="입력 30 7 4 2" xfId="42011" xr:uid="{00000000-0005-0000-0000-000005840000}"/>
    <cellStyle name="입력 30 7 5" xfId="16818" xr:uid="{00000000-0005-0000-0000-000006840000}"/>
    <cellStyle name="입력 30 7 5 2" xfId="42012" xr:uid="{00000000-0005-0000-0000-000007840000}"/>
    <cellStyle name="입력 30 7 6" xfId="16819" xr:uid="{00000000-0005-0000-0000-000008840000}"/>
    <cellStyle name="입력 30 7 6 2" xfId="42013" xr:uid="{00000000-0005-0000-0000-000009840000}"/>
    <cellStyle name="입력 30 7 7" xfId="42004" xr:uid="{00000000-0005-0000-0000-00000A840000}"/>
    <cellStyle name="입력 30 8" xfId="16820" xr:uid="{00000000-0005-0000-0000-00000B840000}"/>
    <cellStyle name="입력 30 8 2" xfId="16821" xr:uid="{00000000-0005-0000-0000-00000C840000}"/>
    <cellStyle name="입력 30 8 2 2" xfId="16822" xr:uid="{00000000-0005-0000-0000-00000D840000}"/>
    <cellStyle name="입력 30 8 2 2 2" xfId="42016" xr:uid="{00000000-0005-0000-0000-00000E840000}"/>
    <cellStyle name="입력 30 8 2 3" xfId="16823" xr:uid="{00000000-0005-0000-0000-00000F840000}"/>
    <cellStyle name="입력 30 8 2 3 2" xfId="42017" xr:uid="{00000000-0005-0000-0000-000010840000}"/>
    <cellStyle name="입력 30 8 2 4" xfId="16824" xr:uid="{00000000-0005-0000-0000-000011840000}"/>
    <cellStyle name="입력 30 8 2 4 2" xfId="42018" xr:uid="{00000000-0005-0000-0000-000012840000}"/>
    <cellStyle name="입력 30 8 2 5" xfId="16825" xr:uid="{00000000-0005-0000-0000-000013840000}"/>
    <cellStyle name="입력 30 8 2 5 2" xfId="42019" xr:uid="{00000000-0005-0000-0000-000014840000}"/>
    <cellStyle name="입력 30 8 2 6" xfId="42015" xr:uid="{00000000-0005-0000-0000-000015840000}"/>
    <cellStyle name="입력 30 8 3" xfId="16826" xr:uid="{00000000-0005-0000-0000-000016840000}"/>
    <cellStyle name="입력 30 8 3 2" xfId="42020" xr:uid="{00000000-0005-0000-0000-000017840000}"/>
    <cellStyle name="입력 30 8 4" xfId="16827" xr:uid="{00000000-0005-0000-0000-000018840000}"/>
    <cellStyle name="입력 30 8 4 2" xfId="42021" xr:uid="{00000000-0005-0000-0000-000019840000}"/>
    <cellStyle name="입력 30 8 5" xfId="16828" xr:uid="{00000000-0005-0000-0000-00001A840000}"/>
    <cellStyle name="입력 30 8 5 2" xfId="42022" xr:uid="{00000000-0005-0000-0000-00001B840000}"/>
    <cellStyle name="입력 30 8 6" xfId="16829" xr:uid="{00000000-0005-0000-0000-00001C840000}"/>
    <cellStyle name="입력 30 8 6 2" xfId="42023" xr:uid="{00000000-0005-0000-0000-00001D840000}"/>
    <cellStyle name="입력 30 8 7" xfId="42014" xr:uid="{00000000-0005-0000-0000-00001E840000}"/>
    <cellStyle name="입력 30 9" xfId="16830" xr:uid="{00000000-0005-0000-0000-00001F840000}"/>
    <cellStyle name="입력 30 9 2" xfId="16831" xr:uid="{00000000-0005-0000-0000-000020840000}"/>
    <cellStyle name="입력 30 9 2 2" xfId="42025" xr:uid="{00000000-0005-0000-0000-000021840000}"/>
    <cellStyle name="입력 30 9 3" xfId="16832" xr:uid="{00000000-0005-0000-0000-000022840000}"/>
    <cellStyle name="입력 30 9 3 2" xfId="42026" xr:uid="{00000000-0005-0000-0000-000023840000}"/>
    <cellStyle name="입력 30 9 4" xfId="16833" xr:uid="{00000000-0005-0000-0000-000024840000}"/>
    <cellStyle name="입력 30 9 4 2" xfId="42027" xr:uid="{00000000-0005-0000-0000-000025840000}"/>
    <cellStyle name="입력 30 9 5" xfId="16834" xr:uid="{00000000-0005-0000-0000-000026840000}"/>
    <cellStyle name="입력 30 9 5 2" xfId="42028" xr:uid="{00000000-0005-0000-0000-000027840000}"/>
    <cellStyle name="입력 30 9 6" xfId="42024" xr:uid="{00000000-0005-0000-0000-000028840000}"/>
    <cellStyle name="입력 31" xfId="16835" xr:uid="{00000000-0005-0000-0000-000029840000}"/>
    <cellStyle name="입력 31 10" xfId="16836" xr:uid="{00000000-0005-0000-0000-00002A840000}"/>
    <cellStyle name="입력 31 10 2" xfId="16837" xr:uid="{00000000-0005-0000-0000-00002B840000}"/>
    <cellStyle name="입력 31 10 2 2" xfId="42031" xr:uid="{00000000-0005-0000-0000-00002C840000}"/>
    <cellStyle name="입력 31 10 3" xfId="42030" xr:uid="{00000000-0005-0000-0000-00002D840000}"/>
    <cellStyle name="입력 31 11" xfId="16838" xr:uid="{00000000-0005-0000-0000-00002E840000}"/>
    <cellStyle name="입력 31 11 2" xfId="16839" xr:uid="{00000000-0005-0000-0000-00002F840000}"/>
    <cellStyle name="입력 31 11 2 2" xfId="42033" xr:uid="{00000000-0005-0000-0000-000030840000}"/>
    <cellStyle name="입력 31 11 3" xfId="42032" xr:uid="{00000000-0005-0000-0000-000031840000}"/>
    <cellStyle name="입력 31 12" xfId="16840" xr:uid="{00000000-0005-0000-0000-000032840000}"/>
    <cellStyle name="입력 31 12 2" xfId="16841" xr:uid="{00000000-0005-0000-0000-000033840000}"/>
    <cellStyle name="입력 31 12 2 2" xfId="42035" xr:uid="{00000000-0005-0000-0000-000034840000}"/>
    <cellStyle name="입력 31 12 3" xfId="42034" xr:uid="{00000000-0005-0000-0000-000035840000}"/>
    <cellStyle name="입력 31 13" xfId="16842" xr:uid="{00000000-0005-0000-0000-000036840000}"/>
    <cellStyle name="입력 31 13 2" xfId="42036" xr:uid="{00000000-0005-0000-0000-000037840000}"/>
    <cellStyle name="입력 31 14" xfId="42029" xr:uid="{00000000-0005-0000-0000-000038840000}"/>
    <cellStyle name="입력 31 2" xfId="16843" xr:uid="{00000000-0005-0000-0000-000039840000}"/>
    <cellStyle name="입력 31 2 2" xfId="16844" xr:uid="{00000000-0005-0000-0000-00003A840000}"/>
    <cellStyle name="입력 31 2 2 2" xfId="16845" xr:uid="{00000000-0005-0000-0000-00003B840000}"/>
    <cellStyle name="입력 31 2 2 2 2" xfId="16846" xr:uid="{00000000-0005-0000-0000-00003C840000}"/>
    <cellStyle name="입력 31 2 2 2 2 2" xfId="42040" xr:uid="{00000000-0005-0000-0000-00003D840000}"/>
    <cellStyle name="입력 31 2 2 2 3" xfId="16847" xr:uid="{00000000-0005-0000-0000-00003E840000}"/>
    <cellStyle name="입력 31 2 2 2 3 2" xfId="42041" xr:uid="{00000000-0005-0000-0000-00003F840000}"/>
    <cellStyle name="입력 31 2 2 2 4" xfId="16848" xr:uid="{00000000-0005-0000-0000-000040840000}"/>
    <cellStyle name="입력 31 2 2 2 4 2" xfId="42042" xr:uid="{00000000-0005-0000-0000-000041840000}"/>
    <cellStyle name="입력 31 2 2 2 5" xfId="16849" xr:uid="{00000000-0005-0000-0000-000042840000}"/>
    <cellStyle name="입력 31 2 2 2 5 2" xfId="42043" xr:uid="{00000000-0005-0000-0000-000043840000}"/>
    <cellStyle name="입력 31 2 2 2 6" xfId="42039" xr:uid="{00000000-0005-0000-0000-000044840000}"/>
    <cellStyle name="입력 31 2 2 3" xfId="16850" xr:uid="{00000000-0005-0000-0000-000045840000}"/>
    <cellStyle name="입력 31 2 2 3 2" xfId="42044" xr:uid="{00000000-0005-0000-0000-000046840000}"/>
    <cellStyle name="입력 31 2 2 4" xfId="16851" xr:uid="{00000000-0005-0000-0000-000047840000}"/>
    <cellStyle name="입력 31 2 2 4 2" xfId="42045" xr:uid="{00000000-0005-0000-0000-000048840000}"/>
    <cellStyle name="입력 31 2 2 5" xfId="16852" xr:uid="{00000000-0005-0000-0000-000049840000}"/>
    <cellStyle name="입력 31 2 2 5 2" xfId="42046" xr:uid="{00000000-0005-0000-0000-00004A840000}"/>
    <cellStyle name="입력 31 2 2 6" xfId="16853" xr:uid="{00000000-0005-0000-0000-00004B840000}"/>
    <cellStyle name="입력 31 2 2 6 2" xfId="42047" xr:uid="{00000000-0005-0000-0000-00004C840000}"/>
    <cellStyle name="입력 31 2 2 7" xfId="42038" xr:uid="{00000000-0005-0000-0000-00004D840000}"/>
    <cellStyle name="입력 31 2 3" xfId="16854" xr:uid="{00000000-0005-0000-0000-00004E840000}"/>
    <cellStyle name="입력 31 2 3 2" xfId="16855" xr:uid="{00000000-0005-0000-0000-00004F840000}"/>
    <cellStyle name="입력 31 2 3 2 2" xfId="42049" xr:uid="{00000000-0005-0000-0000-000050840000}"/>
    <cellStyle name="입력 31 2 3 3" xfId="16856" xr:uid="{00000000-0005-0000-0000-000051840000}"/>
    <cellStyle name="입력 31 2 3 3 2" xfId="42050" xr:uid="{00000000-0005-0000-0000-000052840000}"/>
    <cellStyle name="입력 31 2 3 4" xfId="16857" xr:uid="{00000000-0005-0000-0000-000053840000}"/>
    <cellStyle name="입력 31 2 3 4 2" xfId="42051" xr:uid="{00000000-0005-0000-0000-000054840000}"/>
    <cellStyle name="입력 31 2 3 5" xfId="16858" xr:uid="{00000000-0005-0000-0000-000055840000}"/>
    <cellStyle name="입력 31 2 3 5 2" xfId="42052" xr:uid="{00000000-0005-0000-0000-000056840000}"/>
    <cellStyle name="입력 31 2 3 6" xfId="42048" xr:uid="{00000000-0005-0000-0000-000057840000}"/>
    <cellStyle name="입력 31 2 4" xfId="16859" xr:uid="{00000000-0005-0000-0000-000058840000}"/>
    <cellStyle name="입력 31 2 4 2" xfId="16860" xr:uid="{00000000-0005-0000-0000-000059840000}"/>
    <cellStyle name="입력 31 2 4 2 2" xfId="42054" xr:uid="{00000000-0005-0000-0000-00005A840000}"/>
    <cellStyle name="입력 31 2 4 3" xfId="42053" xr:uid="{00000000-0005-0000-0000-00005B840000}"/>
    <cellStyle name="입력 31 2 5" xfId="16861" xr:uid="{00000000-0005-0000-0000-00005C840000}"/>
    <cellStyle name="입력 31 2 5 2" xfId="16862" xr:uid="{00000000-0005-0000-0000-00005D840000}"/>
    <cellStyle name="입력 31 2 5 2 2" xfId="42056" xr:uid="{00000000-0005-0000-0000-00005E840000}"/>
    <cellStyle name="입력 31 2 5 3" xfId="42055" xr:uid="{00000000-0005-0000-0000-00005F840000}"/>
    <cellStyle name="입력 31 2 6" xfId="16863" xr:uid="{00000000-0005-0000-0000-000060840000}"/>
    <cellStyle name="입력 31 2 6 2" xfId="16864" xr:uid="{00000000-0005-0000-0000-000061840000}"/>
    <cellStyle name="입력 31 2 6 2 2" xfId="42058" xr:uid="{00000000-0005-0000-0000-000062840000}"/>
    <cellStyle name="입력 31 2 6 3" xfId="42057" xr:uid="{00000000-0005-0000-0000-000063840000}"/>
    <cellStyle name="입력 31 2 7" xfId="16865" xr:uid="{00000000-0005-0000-0000-000064840000}"/>
    <cellStyle name="입력 31 2 7 2" xfId="42059" xr:uid="{00000000-0005-0000-0000-000065840000}"/>
    <cellStyle name="입력 31 2 8" xfId="42037" xr:uid="{00000000-0005-0000-0000-000066840000}"/>
    <cellStyle name="입력 31 3" xfId="16866" xr:uid="{00000000-0005-0000-0000-000067840000}"/>
    <cellStyle name="입력 31 3 2" xfId="16867" xr:uid="{00000000-0005-0000-0000-000068840000}"/>
    <cellStyle name="입력 31 3 2 2" xfId="16868" xr:uid="{00000000-0005-0000-0000-000069840000}"/>
    <cellStyle name="입력 31 3 2 2 2" xfId="16869" xr:uid="{00000000-0005-0000-0000-00006A840000}"/>
    <cellStyle name="입력 31 3 2 2 2 2" xfId="42063" xr:uid="{00000000-0005-0000-0000-00006B840000}"/>
    <cellStyle name="입력 31 3 2 2 3" xfId="16870" xr:uid="{00000000-0005-0000-0000-00006C840000}"/>
    <cellStyle name="입력 31 3 2 2 3 2" xfId="42064" xr:uid="{00000000-0005-0000-0000-00006D840000}"/>
    <cellStyle name="입력 31 3 2 2 4" xfId="16871" xr:uid="{00000000-0005-0000-0000-00006E840000}"/>
    <cellStyle name="입력 31 3 2 2 4 2" xfId="42065" xr:uid="{00000000-0005-0000-0000-00006F840000}"/>
    <cellStyle name="입력 31 3 2 2 5" xfId="16872" xr:uid="{00000000-0005-0000-0000-000070840000}"/>
    <cellStyle name="입력 31 3 2 2 5 2" xfId="42066" xr:uid="{00000000-0005-0000-0000-000071840000}"/>
    <cellStyle name="입력 31 3 2 2 6" xfId="42062" xr:uid="{00000000-0005-0000-0000-000072840000}"/>
    <cellStyle name="입력 31 3 2 3" xfId="16873" xr:uid="{00000000-0005-0000-0000-000073840000}"/>
    <cellStyle name="입력 31 3 2 3 2" xfId="42067" xr:uid="{00000000-0005-0000-0000-000074840000}"/>
    <cellStyle name="입력 31 3 2 4" xfId="16874" xr:uid="{00000000-0005-0000-0000-000075840000}"/>
    <cellStyle name="입력 31 3 2 4 2" xfId="42068" xr:uid="{00000000-0005-0000-0000-000076840000}"/>
    <cellStyle name="입력 31 3 2 5" xfId="16875" xr:uid="{00000000-0005-0000-0000-000077840000}"/>
    <cellStyle name="입력 31 3 2 5 2" xfId="42069" xr:uid="{00000000-0005-0000-0000-000078840000}"/>
    <cellStyle name="입력 31 3 2 6" xfId="16876" xr:uid="{00000000-0005-0000-0000-000079840000}"/>
    <cellStyle name="입력 31 3 2 6 2" xfId="42070" xr:uid="{00000000-0005-0000-0000-00007A840000}"/>
    <cellStyle name="입력 31 3 2 7" xfId="42061" xr:uid="{00000000-0005-0000-0000-00007B840000}"/>
    <cellStyle name="입력 31 3 3" xfId="16877" xr:uid="{00000000-0005-0000-0000-00007C840000}"/>
    <cellStyle name="입력 31 3 3 2" xfId="16878" xr:uid="{00000000-0005-0000-0000-00007D840000}"/>
    <cellStyle name="입력 31 3 3 2 2" xfId="42072" xr:uid="{00000000-0005-0000-0000-00007E840000}"/>
    <cellStyle name="입력 31 3 3 3" xfId="16879" xr:uid="{00000000-0005-0000-0000-00007F840000}"/>
    <cellStyle name="입력 31 3 3 3 2" xfId="42073" xr:uid="{00000000-0005-0000-0000-000080840000}"/>
    <cellStyle name="입력 31 3 3 4" xfId="16880" xr:uid="{00000000-0005-0000-0000-000081840000}"/>
    <cellStyle name="입력 31 3 3 4 2" xfId="42074" xr:uid="{00000000-0005-0000-0000-000082840000}"/>
    <cellStyle name="입력 31 3 3 5" xfId="16881" xr:uid="{00000000-0005-0000-0000-000083840000}"/>
    <cellStyle name="입력 31 3 3 5 2" xfId="42075" xr:uid="{00000000-0005-0000-0000-000084840000}"/>
    <cellStyle name="입력 31 3 3 6" xfId="42071" xr:uid="{00000000-0005-0000-0000-000085840000}"/>
    <cellStyle name="입력 31 3 4" xfId="16882" xr:uid="{00000000-0005-0000-0000-000086840000}"/>
    <cellStyle name="입력 31 3 4 2" xfId="16883" xr:uid="{00000000-0005-0000-0000-000087840000}"/>
    <cellStyle name="입력 31 3 4 2 2" xfId="42077" xr:uid="{00000000-0005-0000-0000-000088840000}"/>
    <cellStyle name="입력 31 3 4 3" xfId="42076" xr:uid="{00000000-0005-0000-0000-000089840000}"/>
    <cellStyle name="입력 31 3 5" xfId="16884" xr:uid="{00000000-0005-0000-0000-00008A840000}"/>
    <cellStyle name="입력 31 3 5 2" xfId="16885" xr:uid="{00000000-0005-0000-0000-00008B840000}"/>
    <cellStyle name="입력 31 3 5 2 2" xfId="42079" xr:uid="{00000000-0005-0000-0000-00008C840000}"/>
    <cellStyle name="입력 31 3 5 3" xfId="42078" xr:uid="{00000000-0005-0000-0000-00008D840000}"/>
    <cellStyle name="입력 31 3 6" xfId="16886" xr:uid="{00000000-0005-0000-0000-00008E840000}"/>
    <cellStyle name="입력 31 3 6 2" xfId="16887" xr:uid="{00000000-0005-0000-0000-00008F840000}"/>
    <cellStyle name="입력 31 3 6 2 2" xfId="42081" xr:uid="{00000000-0005-0000-0000-000090840000}"/>
    <cellStyle name="입력 31 3 6 3" xfId="42080" xr:uid="{00000000-0005-0000-0000-000091840000}"/>
    <cellStyle name="입력 31 3 7" xfId="16888" xr:uid="{00000000-0005-0000-0000-000092840000}"/>
    <cellStyle name="입력 31 3 7 2" xfId="42082" xr:uid="{00000000-0005-0000-0000-000093840000}"/>
    <cellStyle name="입력 31 3 8" xfId="42060" xr:uid="{00000000-0005-0000-0000-000094840000}"/>
    <cellStyle name="입력 31 4" xfId="16889" xr:uid="{00000000-0005-0000-0000-000095840000}"/>
    <cellStyle name="입력 31 4 2" xfId="16890" xr:uid="{00000000-0005-0000-0000-000096840000}"/>
    <cellStyle name="입력 31 4 2 2" xfId="16891" xr:uid="{00000000-0005-0000-0000-000097840000}"/>
    <cellStyle name="입력 31 4 2 2 2" xfId="42085" xr:uid="{00000000-0005-0000-0000-000098840000}"/>
    <cellStyle name="입력 31 4 2 3" xfId="16892" xr:uid="{00000000-0005-0000-0000-000099840000}"/>
    <cellStyle name="입력 31 4 2 3 2" xfId="42086" xr:uid="{00000000-0005-0000-0000-00009A840000}"/>
    <cellStyle name="입력 31 4 2 4" xfId="16893" xr:uid="{00000000-0005-0000-0000-00009B840000}"/>
    <cellStyle name="입력 31 4 2 4 2" xfId="42087" xr:uid="{00000000-0005-0000-0000-00009C840000}"/>
    <cellStyle name="입력 31 4 2 5" xfId="16894" xr:uid="{00000000-0005-0000-0000-00009D840000}"/>
    <cellStyle name="입력 31 4 2 5 2" xfId="42088" xr:uid="{00000000-0005-0000-0000-00009E840000}"/>
    <cellStyle name="입력 31 4 2 6" xfId="42084" xr:uid="{00000000-0005-0000-0000-00009F840000}"/>
    <cellStyle name="입력 31 4 3" xfId="16895" xr:uid="{00000000-0005-0000-0000-0000A0840000}"/>
    <cellStyle name="입력 31 4 3 2" xfId="42089" xr:uid="{00000000-0005-0000-0000-0000A1840000}"/>
    <cellStyle name="입력 31 4 4" xfId="16896" xr:uid="{00000000-0005-0000-0000-0000A2840000}"/>
    <cellStyle name="입력 31 4 4 2" xfId="42090" xr:uid="{00000000-0005-0000-0000-0000A3840000}"/>
    <cellStyle name="입력 31 4 5" xfId="16897" xr:uid="{00000000-0005-0000-0000-0000A4840000}"/>
    <cellStyle name="입력 31 4 5 2" xfId="42091" xr:uid="{00000000-0005-0000-0000-0000A5840000}"/>
    <cellStyle name="입력 31 4 6" xfId="16898" xr:uid="{00000000-0005-0000-0000-0000A6840000}"/>
    <cellStyle name="입력 31 4 6 2" xfId="42092" xr:uid="{00000000-0005-0000-0000-0000A7840000}"/>
    <cellStyle name="입력 31 4 7" xfId="42083" xr:uid="{00000000-0005-0000-0000-0000A8840000}"/>
    <cellStyle name="입력 31 5" xfId="16899" xr:uid="{00000000-0005-0000-0000-0000A9840000}"/>
    <cellStyle name="입력 31 5 2" xfId="16900" xr:uid="{00000000-0005-0000-0000-0000AA840000}"/>
    <cellStyle name="입력 31 5 2 2" xfId="16901" xr:uid="{00000000-0005-0000-0000-0000AB840000}"/>
    <cellStyle name="입력 31 5 2 2 2" xfId="42095" xr:uid="{00000000-0005-0000-0000-0000AC840000}"/>
    <cellStyle name="입력 31 5 2 3" xfId="16902" xr:uid="{00000000-0005-0000-0000-0000AD840000}"/>
    <cellStyle name="입력 31 5 2 3 2" xfId="42096" xr:uid="{00000000-0005-0000-0000-0000AE840000}"/>
    <cellStyle name="입력 31 5 2 4" xfId="16903" xr:uid="{00000000-0005-0000-0000-0000AF840000}"/>
    <cellStyle name="입력 31 5 2 4 2" xfId="42097" xr:uid="{00000000-0005-0000-0000-0000B0840000}"/>
    <cellStyle name="입력 31 5 2 5" xfId="16904" xr:uid="{00000000-0005-0000-0000-0000B1840000}"/>
    <cellStyle name="입력 31 5 2 5 2" xfId="42098" xr:uid="{00000000-0005-0000-0000-0000B2840000}"/>
    <cellStyle name="입력 31 5 2 6" xfId="42094" xr:uid="{00000000-0005-0000-0000-0000B3840000}"/>
    <cellStyle name="입력 31 5 3" xfId="16905" xr:uid="{00000000-0005-0000-0000-0000B4840000}"/>
    <cellStyle name="입력 31 5 3 2" xfId="42099" xr:uid="{00000000-0005-0000-0000-0000B5840000}"/>
    <cellStyle name="입력 31 5 4" xfId="16906" xr:uid="{00000000-0005-0000-0000-0000B6840000}"/>
    <cellStyle name="입력 31 5 4 2" xfId="42100" xr:uid="{00000000-0005-0000-0000-0000B7840000}"/>
    <cellStyle name="입력 31 5 5" xfId="16907" xr:uid="{00000000-0005-0000-0000-0000B8840000}"/>
    <cellStyle name="입력 31 5 5 2" xfId="42101" xr:uid="{00000000-0005-0000-0000-0000B9840000}"/>
    <cellStyle name="입력 31 5 6" xfId="16908" xr:uid="{00000000-0005-0000-0000-0000BA840000}"/>
    <cellStyle name="입력 31 5 6 2" xfId="42102" xr:uid="{00000000-0005-0000-0000-0000BB840000}"/>
    <cellStyle name="입력 31 5 7" xfId="42093" xr:uid="{00000000-0005-0000-0000-0000BC840000}"/>
    <cellStyle name="입력 31 6" xfId="16909" xr:uid="{00000000-0005-0000-0000-0000BD840000}"/>
    <cellStyle name="입력 31 6 2" xfId="16910" xr:uid="{00000000-0005-0000-0000-0000BE840000}"/>
    <cellStyle name="입력 31 6 2 2" xfId="16911" xr:uid="{00000000-0005-0000-0000-0000BF840000}"/>
    <cellStyle name="입력 31 6 2 2 2" xfId="42105" xr:uid="{00000000-0005-0000-0000-0000C0840000}"/>
    <cellStyle name="입력 31 6 2 3" xfId="16912" xr:uid="{00000000-0005-0000-0000-0000C1840000}"/>
    <cellStyle name="입력 31 6 2 3 2" xfId="42106" xr:uid="{00000000-0005-0000-0000-0000C2840000}"/>
    <cellStyle name="입력 31 6 2 4" xfId="16913" xr:uid="{00000000-0005-0000-0000-0000C3840000}"/>
    <cellStyle name="입력 31 6 2 4 2" xfId="42107" xr:uid="{00000000-0005-0000-0000-0000C4840000}"/>
    <cellStyle name="입력 31 6 2 5" xfId="16914" xr:uid="{00000000-0005-0000-0000-0000C5840000}"/>
    <cellStyle name="입력 31 6 2 5 2" xfId="42108" xr:uid="{00000000-0005-0000-0000-0000C6840000}"/>
    <cellStyle name="입력 31 6 2 6" xfId="42104" xr:uid="{00000000-0005-0000-0000-0000C7840000}"/>
    <cellStyle name="입력 31 6 3" xfId="16915" xr:uid="{00000000-0005-0000-0000-0000C8840000}"/>
    <cellStyle name="입력 31 6 3 2" xfId="42109" xr:uid="{00000000-0005-0000-0000-0000C9840000}"/>
    <cellStyle name="입력 31 6 4" xfId="16916" xr:uid="{00000000-0005-0000-0000-0000CA840000}"/>
    <cellStyle name="입력 31 6 4 2" xfId="42110" xr:uid="{00000000-0005-0000-0000-0000CB840000}"/>
    <cellStyle name="입력 31 6 5" xfId="16917" xr:uid="{00000000-0005-0000-0000-0000CC840000}"/>
    <cellStyle name="입력 31 6 5 2" xfId="42111" xr:uid="{00000000-0005-0000-0000-0000CD840000}"/>
    <cellStyle name="입력 31 6 6" xfId="16918" xr:uid="{00000000-0005-0000-0000-0000CE840000}"/>
    <cellStyle name="입력 31 6 6 2" xfId="42112" xr:uid="{00000000-0005-0000-0000-0000CF840000}"/>
    <cellStyle name="입력 31 6 7" xfId="42103" xr:uid="{00000000-0005-0000-0000-0000D0840000}"/>
    <cellStyle name="입력 31 7" xfId="16919" xr:uid="{00000000-0005-0000-0000-0000D1840000}"/>
    <cellStyle name="입력 31 7 2" xfId="16920" xr:uid="{00000000-0005-0000-0000-0000D2840000}"/>
    <cellStyle name="입력 31 7 2 2" xfId="16921" xr:uid="{00000000-0005-0000-0000-0000D3840000}"/>
    <cellStyle name="입력 31 7 2 2 2" xfId="42115" xr:uid="{00000000-0005-0000-0000-0000D4840000}"/>
    <cellStyle name="입력 31 7 2 3" xfId="16922" xr:uid="{00000000-0005-0000-0000-0000D5840000}"/>
    <cellStyle name="입력 31 7 2 3 2" xfId="42116" xr:uid="{00000000-0005-0000-0000-0000D6840000}"/>
    <cellStyle name="입력 31 7 2 4" xfId="16923" xr:uid="{00000000-0005-0000-0000-0000D7840000}"/>
    <cellStyle name="입력 31 7 2 4 2" xfId="42117" xr:uid="{00000000-0005-0000-0000-0000D8840000}"/>
    <cellStyle name="입력 31 7 2 5" xfId="16924" xr:uid="{00000000-0005-0000-0000-0000D9840000}"/>
    <cellStyle name="입력 31 7 2 5 2" xfId="42118" xr:uid="{00000000-0005-0000-0000-0000DA840000}"/>
    <cellStyle name="입력 31 7 2 6" xfId="42114" xr:uid="{00000000-0005-0000-0000-0000DB840000}"/>
    <cellStyle name="입력 31 7 3" xfId="16925" xr:uid="{00000000-0005-0000-0000-0000DC840000}"/>
    <cellStyle name="입력 31 7 3 2" xfId="42119" xr:uid="{00000000-0005-0000-0000-0000DD840000}"/>
    <cellStyle name="입력 31 7 4" xfId="16926" xr:uid="{00000000-0005-0000-0000-0000DE840000}"/>
    <cellStyle name="입력 31 7 4 2" xfId="42120" xr:uid="{00000000-0005-0000-0000-0000DF840000}"/>
    <cellStyle name="입력 31 7 5" xfId="16927" xr:uid="{00000000-0005-0000-0000-0000E0840000}"/>
    <cellStyle name="입력 31 7 5 2" xfId="42121" xr:uid="{00000000-0005-0000-0000-0000E1840000}"/>
    <cellStyle name="입력 31 7 6" xfId="16928" xr:uid="{00000000-0005-0000-0000-0000E2840000}"/>
    <cellStyle name="입력 31 7 6 2" xfId="42122" xr:uid="{00000000-0005-0000-0000-0000E3840000}"/>
    <cellStyle name="입력 31 7 7" xfId="42113" xr:uid="{00000000-0005-0000-0000-0000E4840000}"/>
    <cellStyle name="입력 31 8" xfId="16929" xr:uid="{00000000-0005-0000-0000-0000E5840000}"/>
    <cellStyle name="입력 31 8 2" xfId="16930" xr:uid="{00000000-0005-0000-0000-0000E6840000}"/>
    <cellStyle name="입력 31 8 2 2" xfId="16931" xr:uid="{00000000-0005-0000-0000-0000E7840000}"/>
    <cellStyle name="입력 31 8 2 2 2" xfId="42125" xr:uid="{00000000-0005-0000-0000-0000E8840000}"/>
    <cellStyle name="입력 31 8 2 3" xfId="16932" xr:uid="{00000000-0005-0000-0000-0000E9840000}"/>
    <cellStyle name="입력 31 8 2 3 2" xfId="42126" xr:uid="{00000000-0005-0000-0000-0000EA840000}"/>
    <cellStyle name="입력 31 8 2 4" xfId="16933" xr:uid="{00000000-0005-0000-0000-0000EB840000}"/>
    <cellStyle name="입력 31 8 2 4 2" xfId="42127" xr:uid="{00000000-0005-0000-0000-0000EC840000}"/>
    <cellStyle name="입력 31 8 2 5" xfId="16934" xr:uid="{00000000-0005-0000-0000-0000ED840000}"/>
    <cellStyle name="입력 31 8 2 5 2" xfId="42128" xr:uid="{00000000-0005-0000-0000-0000EE840000}"/>
    <cellStyle name="입력 31 8 2 6" xfId="42124" xr:uid="{00000000-0005-0000-0000-0000EF840000}"/>
    <cellStyle name="입력 31 8 3" xfId="16935" xr:uid="{00000000-0005-0000-0000-0000F0840000}"/>
    <cellStyle name="입력 31 8 3 2" xfId="42129" xr:uid="{00000000-0005-0000-0000-0000F1840000}"/>
    <cellStyle name="입력 31 8 4" xfId="16936" xr:uid="{00000000-0005-0000-0000-0000F2840000}"/>
    <cellStyle name="입력 31 8 4 2" xfId="42130" xr:uid="{00000000-0005-0000-0000-0000F3840000}"/>
    <cellStyle name="입력 31 8 5" xfId="16937" xr:uid="{00000000-0005-0000-0000-0000F4840000}"/>
    <cellStyle name="입력 31 8 5 2" xfId="42131" xr:uid="{00000000-0005-0000-0000-0000F5840000}"/>
    <cellStyle name="입력 31 8 6" xfId="16938" xr:uid="{00000000-0005-0000-0000-0000F6840000}"/>
    <cellStyle name="입력 31 8 6 2" xfId="42132" xr:uid="{00000000-0005-0000-0000-0000F7840000}"/>
    <cellStyle name="입력 31 8 7" xfId="42123" xr:uid="{00000000-0005-0000-0000-0000F8840000}"/>
    <cellStyle name="입력 31 9" xfId="16939" xr:uid="{00000000-0005-0000-0000-0000F9840000}"/>
    <cellStyle name="입력 31 9 2" xfId="16940" xr:uid="{00000000-0005-0000-0000-0000FA840000}"/>
    <cellStyle name="입력 31 9 2 2" xfId="42134" xr:uid="{00000000-0005-0000-0000-0000FB840000}"/>
    <cellStyle name="입력 31 9 3" xfId="16941" xr:uid="{00000000-0005-0000-0000-0000FC840000}"/>
    <cellStyle name="입력 31 9 3 2" xfId="42135" xr:uid="{00000000-0005-0000-0000-0000FD840000}"/>
    <cellStyle name="입력 31 9 4" xfId="16942" xr:uid="{00000000-0005-0000-0000-0000FE840000}"/>
    <cellStyle name="입력 31 9 4 2" xfId="42136" xr:uid="{00000000-0005-0000-0000-0000FF840000}"/>
    <cellStyle name="입력 31 9 5" xfId="16943" xr:uid="{00000000-0005-0000-0000-000000850000}"/>
    <cellStyle name="입력 31 9 5 2" xfId="42137" xr:uid="{00000000-0005-0000-0000-000001850000}"/>
    <cellStyle name="입력 31 9 6" xfId="42133" xr:uid="{00000000-0005-0000-0000-000002850000}"/>
    <cellStyle name="입력 32" xfId="16944" xr:uid="{00000000-0005-0000-0000-000003850000}"/>
    <cellStyle name="입력 32 10" xfId="16945" xr:uid="{00000000-0005-0000-0000-000004850000}"/>
    <cellStyle name="입력 32 10 2" xfId="16946" xr:uid="{00000000-0005-0000-0000-000005850000}"/>
    <cellStyle name="입력 32 10 2 2" xfId="42140" xr:uid="{00000000-0005-0000-0000-000006850000}"/>
    <cellStyle name="입력 32 10 3" xfId="42139" xr:uid="{00000000-0005-0000-0000-000007850000}"/>
    <cellStyle name="입력 32 11" xfId="16947" xr:uid="{00000000-0005-0000-0000-000008850000}"/>
    <cellStyle name="입력 32 11 2" xfId="16948" xr:uid="{00000000-0005-0000-0000-000009850000}"/>
    <cellStyle name="입력 32 11 2 2" xfId="42142" xr:uid="{00000000-0005-0000-0000-00000A850000}"/>
    <cellStyle name="입력 32 11 3" xfId="42141" xr:uid="{00000000-0005-0000-0000-00000B850000}"/>
    <cellStyle name="입력 32 12" xfId="16949" xr:uid="{00000000-0005-0000-0000-00000C850000}"/>
    <cellStyle name="입력 32 12 2" xfId="16950" xr:uid="{00000000-0005-0000-0000-00000D850000}"/>
    <cellStyle name="입력 32 12 2 2" xfId="42144" xr:uid="{00000000-0005-0000-0000-00000E850000}"/>
    <cellStyle name="입력 32 12 3" xfId="42143" xr:uid="{00000000-0005-0000-0000-00000F850000}"/>
    <cellStyle name="입력 32 13" xfId="16951" xr:uid="{00000000-0005-0000-0000-000010850000}"/>
    <cellStyle name="입력 32 13 2" xfId="42145" xr:uid="{00000000-0005-0000-0000-000011850000}"/>
    <cellStyle name="입력 32 14" xfId="42138" xr:uid="{00000000-0005-0000-0000-000012850000}"/>
    <cellStyle name="입력 32 2" xfId="16952" xr:uid="{00000000-0005-0000-0000-000013850000}"/>
    <cellStyle name="입력 32 2 2" xfId="16953" xr:uid="{00000000-0005-0000-0000-000014850000}"/>
    <cellStyle name="입력 32 2 2 2" xfId="16954" xr:uid="{00000000-0005-0000-0000-000015850000}"/>
    <cellStyle name="입력 32 2 2 2 2" xfId="16955" xr:uid="{00000000-0005-0000-0000-000016850000}"/>
    <cellStyle name="입력 32 2 2 2 2 2" xfId="42149" xr:uid="{00000000-0005-0000-0000-000017850000}"/>
    <cellStyle name="입력 32 2 2 2 3" xfId="16956" xr:uid="{00000000-0005-0000-0000-000018850000}"/>
    <cellStyle name="입력 32 2 2 2 3 2" xfId="42150" xr:uid="{00000000-0005-0000-0000-000019850000}"/>
    <cellStyle name="입력 32 2 2 2 4" xfId="16957" xr:uid="{00000000-0005-0000-0000-00001A850000}"/>
    <cellStyle name="입력 32 2 2 2 4 2" xfId="42151" xr:uid="{00000000-0005-0000-0000-00001B850000}"/>
    <cellStyle name="입력 32 2 2 2 5" xfId="16958" xr:uid="{00000000-0005-0000-0000-00001C850000}"/>
    <cellStyle name="입력 32 2 2 2 5 2" xfId="42152" xr:uid="{00000000-0005-0000-0000-00001D850000}"/>
    <cellStyle name="입력 32 2 2 2 6" xfId="42148" xr:uid="{00000000-0005-0000-0000-00001E850000}"/>
    <cellStyle name="입력 32 2 2 3" xfId="16959" xr:uid="{00000000-0005-0000-0000-00001F850000}"/>
    <cellStyle name="입력 32 2 2 3 2" xfId="42153" xr:uid="{00000000-0005-0000-0000-000020850000}"/>
    <cellStyle name="입력 32 2 2 4" xfId="16960" xr:uid="{00000000-0005-0000-0000-000021850000}"/>
    <cellStyle name="입력 32 2 2 4 2" xfId="42154" xr:uid="{00000000-0005-0000-0000-000022850000}"/>
    <cellStyle name="입력 32 2 2 5" xfId="16961" xr:uid="{00000000-0005-0000-0000-000023850000}"/>
    <cellStyle name="입력 32 2 2 5 2" xfId="42155" xr:uid="{00000000-0005-0000-0000-000024850000}"/>
    <cellStyle name="입력 32 2 2 6" xfId="16962" xr:uid="{00000000-0005-0000-0000-000025850000}"/>
    <cellStyle name="입력 32 2 2 6 2" xfId="42156" xr:uid="{00000000-0005-0000-0000-000026850000}"/>
    <cellStyle name="입력 32 2 2 7" xfId="42147" xr:uid="{00000000-0005-0000-0000-000027850000}"/>
    <cellStyle name="입력 32 2 3" xfId="16963" xr:uid="{00000000-0005-0000-0000-000028850000}"/>
    <cellStyle name="입력 32 2 3 2" xfId="16964" xr:uid="{00000000-0005-0000-0000-000029850000}"/>
    <cellStyle name="입력 32 2 3 2 2" xfId="42158" xr:uid="{00000000-0005-0000-0000-00002A850000}"/>
    <cellStyle name="입력 32 2 3 3" xfId="16965" xr:uid="{00000000-0005-0000-0000-00002B850000}"/>
    <cellStyle name="입력 32 2 3 3 2" xfId="42159" xr:uid="{00000000-0005-0000-0000-00002C850000}"/>
    <cellStyle name="입력 32 2 3 4" xfId="16966" xr:uid="{00000000-0005-0000-0000-00002D850000}"/>
    <cellStyle name="입력 32 2 3 4 2" xfId="42160" xr:uid="{00000000-0005-0000-0000-00002E850000}"/>
    <cellStyle name="입력 32 2 3 5" xfId="16967" xr:uid="{00000000-0005-0000-0000-00002F850000}"/>
    <cellStyle name="입력 32 2 3 5 2" xfId="42161" xr:uid="{00000000-0005-0000-0000-000030850000}"/>
    <cellStyle name="입력 32 2 3 6" xfId="42157" xr:uid="{00000000-0005-0000-0000-000031850000}"/>
    <cellStyle name="입력 32 2 4" xfId="16968" xr:uid="{00000000-0005-0000-0000-000032850000}"/>
    <cellStyle name="입력 32 2 4 2" xfId="16969" xr:uid="{00000000-0005-0000-0000-000033850000}"/>
    <cellStyle name="입력 32 2 4 2 2" xfId="42163" xr:uid="{00000000-0005-0000-0000-000034850000}"/>
    <cellStyle name="입력 32 2 4 3" xfId="42162" xr:uid="{00000000-0005-0000-0000-000035850000}"/>
    <cellStyle name="입력 32 2 5" xfId="16970" xr:uid="{00000000-0005-0000-0000-000036850000}"/>
    <cellStyle name="입력 32 2 5 2" xfId="16971" xr:uid="{00000000-0005-0000-0000-000037850000}"/>
    <cellStyle name="입력 32 2 5 2 2" xfId="42165" xr:uid="{00000000-0005-0000-0000-000038850000}"/>
    <cellStyle name="입력 32 2 5 3" xfId="42164" xr:uid="{00000000-0005-0000-0000-000039850000}"/>
    <cellStyle name="입력 32 2 6" xfId="16972" xr:uid="{00000000-0005-0000-0000-00003A850000}"/>
    <cellStyle name="입력 32 2 6 2" xfId="16973" xr:uid="{00000000-0005-0000-0000-00003B850000}"/>
    <cellStyle name="입력 32 2 6 2 2" xfId="42167" xr:uid="{00000000-0005-0000-0000-00003C850000}"/>
    <cellStyle name="입력 32 2 6 3" xfId="42166" xr:uid="{00000000-0005-0000-0000-00003D850000}"/>
    <cellStyle name="입력 32 2 7" xfId="16974" xr:uid="{00000000-0005-0000-0000-00003E850000}"/>
    <cellStyle name="입력 32 2 7 2" xfId="42168" xr:uid="{00000000-0005-0000-0000-00003F850000}"/>
    <cellStyle name="입력 32 2 8" xfId="42146" xr:uid="{00000000-0005-0000-0000-000040850000}"/>
    <cellStyle name="입력 32 3" xfId="16975" xr:uid="{00000000-0005-0000-0000-000041850000}"/>
    <cellStyle name="입력 32 3 2" xfId="16976" xr:uid="{00000000-0005-0000-0000-000042850000}"/>
    <cellStyle name="입력 32 3 2 2" xfId="16977" xr:uid="{00000000-0005-0000-0000-000043850000}"/>
    <cellStyle name="입력 32 3 2 2 2" xfId="16978" xr:uid="{00000000-0005-0000-0000-000044850000}"/>
    <cellStyle name="입력 32 3 2 2 2 2" xfId="42172" xr:uid="{00000000-0005-0000-0000-000045850000}"/>
    <cellStyle name="입력 32 3 2 2 3" xfId="16979" xr:uid="{00000000-0005-0000-0000-000046850000}"/>
    <cellStyle name="입력 32 3 2 2 3 2" xfId="42173" xr:uid="{00000000-0005-0000-0000-000047850000}"/>
    <cellStyle name="입력 32 3 2 2 4" xfId="16980" xr:uid="{00000000-0005-0000-0000-000048850000}"/>
    <cellStyle name="입력 32 3 2 2 4 2" xfId="42174" xr:uid="{00000000-0005-0000-0000-000049850000}"/>
    <cellStyle name="입력 32 3 2 2 5" xfId="16981" xr:uid="{00000000-0005-0000-0000-00004A850000}"/>
    <cellStyle name="입력 32 3 2 2 5 2" xfId="42175" xr:uid="{00000000-0005-0000-0000-00004B850000}"/>
    <cellStyle name="입력 32 3 2 2 6" xfId="42171" xr:uid="{00000000-0005-0000-0000-00004C850000}"/>
    <cellStyle name="입력 32 3 2 3" xfId="16982" xr:uid="{00000000-0005-0000-0000-00004D850000}"/>
    <cellStyle name="입력 32 3 2 3 2" xfId="42176" xr:uid="{00000000-0005-0000-0000-00004E850000}"/>
    <cellStyle name="입력 32 3 2 4" xfId="16983" xr:uid="{00000000-0005-0000-0000-00004F850000}"/>
    <cellStyle name="입력 32 3 2 4 2" xfId="42177" xr:uid="{00000000-0005-0000-0000-000050850000}"/>
    <cellStyle name="입력 32 3 2 5" xfId="16984" xr:uid="{00000000-0005-0000-0000-000051850000}"/>
    <cellStyle name="입력 32 3 2 5 2" xfId="42178" xr:uid="{00000000-0005-0000-0000-000052850000}"/>
    <cellStyle name="입력 32 3 2 6" xfId="16985" xr:uid="{00000000-0005-0000-0000-000053850000}"/>
    <cellStyle name="입력 32 3 2 6 2" xfId="42179" xr:uid="{00000000-0005-0000-0000-000054850000}"/>
    <cellStyle name="입력 32 3 2 7" xfId="42170" xr:uid="{00000000-0005-0000-0000-000055850000}"/>
    <cellStyle name="입력 32 3 3" xfId="16986" xr:uid="{00000000-0005-0000-0000-000056850000}"/>
    <cellStyle name="입력 32 3 3 2" xfId="16987" xr:uid="{00000000-0005-0000-0000-000057850000}"/>
    <cellStyle name="입력 32 3 3 2 2" xfId="42181" xr:uid="{00000000-0005-0000-0000-000058850000}"/>
    <cellStyle name="입력 32 3 3 3" xfId="16988" xr:uid="{00000000-0005-0000-0000-000059850000}"/>
    <cellStyle name="입력 32 3 3 3 2" xfId="42182" xr:uid="{00000000-0005-0000-0000-00005A850000}"/>
    <cellStyle name="입력 32 3 3 4" xfId="16989" xr:uid="{00000000-0005-0000-0000-00005B850000}"/>
    <cellStyle name="입력 32 3 3 4 2" xfId="42183" xr:uid="{00000000-0005-0000-0000-00005C850000}"/>
    <cellStyle name="입력 32 3 3 5" xfId="16990" xr:uid="{00000000-0005-0000-0000-00005D850000}"/>
    <cellStyle name="입력 32 3 3 5 2" xfId="42184" xr:uid="{00000000-0005-0000-0000-00005E850000}"/>
    <cellStyle name="입력 32 3 3 6" xfId="42180" xr:uid="{00000000-0005-0000-0000-00005F850000}"/>
    <cellStyle name="입력 32 3 4" xfId="16991" xr:uid="{00000000-0005-0000-0000-000060850000}"/>
    <cellStyle name="입력 32 3 4 2" xfId="16992" xr:uid="{00000000-0005-0000-0000-000061850000}"/>
    <cellStyle name="입력 32 3 4 2 2" xfId="42186" xr:uid="{00000000-0005-0000-0000-000062850000}"/>
    <cellStyle name="입력 32 3 4 3" xfId="42185" xr:uid="{00000000-0005-0000-0000-000063850000}"/>
    <cellStyle name="입력 32 3 5" xfId="16993" xr:uid="{00000000-0005-0000-0000-000064850000}"/>
    <cellStyle name="입력 32 3 5 2" xfId="16994" xr:uid="{00000000-0005-0000-0000-000065850000}"/>
    <cellStyle name="입력 32 3 5 2 2" xfId="42188" xr:uid="{00000000-0005-0000-0000-000066850000}"/>
    <cellStyle name="입력 32 3 5 3" xfId="42187" xr:uid="{00000000-0005-0000-0000-000067850000}"/>
    <cellStyle name="입력 32 3 6" xfId="16995" xr:uid="{00000000-0005-0000-0000-000068850000}"/>
    <cellStyle name="입력 32 3 6 2" xfId="16996" xr:uid="{00000000-0005-0000-0000-000069850000}"/>
    <cellStyle name="입력 32 3 6 2 2" xfId="42190" xr:uid="{00000000-0005-0000-0000-00006A850000}"/>
    <cellStyle name="입력 32 3 6 3" xfId="42189" xr:uid="{00000000-0005-0000-0000-00006B850000}"/>
    <cellStyle name="입력 32 3 7" xfId="16997" xr:uid="{00000000-0005-0000-0000-00006C850000}"/>
    <cellStyle name="입력 32 3 7 2" xfId="42191" xr:uid="{00000000-0005-0000-0000-00006D850000}"/>
    <cellStyle name="입력 32 3 8" xfId="42169" xr:uid="{00000000-0005-0000-0000-00006E850000}"/>
    <cellStyle name="입력 32 4" xfId="16998" xr:uid="{00000000-0005-0000-0000-00006F850000}"/>
    <cellStyle name="입력 32 4 2" xfId="16999" xr:uid="{00000000-0005-0000-0000-000070850000}"/>
    <cellStyle name="입력 32 4 2 2" xfId="17000" xr:uid="{00000000-0005-0000-0000-000071850000}"/>
    <cellStyle name="입력 32 4 2 2 2" xfId="42194" xr:uid="{00000000-0005-0000-0000-000072850000}"/>
    <cellStyle name="입력 32 4 2 3" xfId="17001" xr:uid="{00000000-0005-0000-0000-000073850000}"/>
    <cellStyle name="입력 32 4 2 3 2" xfId="42195" xr:uid="{00000000-0005-0000-0000-000074850000}"/>
    <cellStyle name="입력 32 4 2 4" xfId="17002" xr:uid="{00000000-0005-0000-0000-000075850000}"/>
    <cellStyle name="입력 32 4 2 4 2" xfId="42196" xr:uid="{00000000-0005-0000-0000-000076850000}"/>
    <cellStyle name="입력 32 4 2 5" xfId="17003" xr:uid="{00000000-0005-0000-0000-000077850000}"/>
    <cellStyle name="입력 32 4 2 5 2" xfId="42197" xr:uid="{00000000-0005-0000-0000-000078850000}"/>
    <cellStyle name="입력 32 4 2 6" xfId="42193" xr:uid="{00000000-0005-0000-0000-000079850000}"/>
    <cellStyle name="입력 32 4 3" xfId="17004" xr:uid="{00000000-0005-0000-0000-00007A850000}"/>
    <cellStyle name="입력 32 4 3 2" xfId="42198" xr:uid="{00000000-0005-0000-0000-00007B850000}"/>
    <cellStyle name="입력 32 4 4" xfId="17005" xr:uid="{00000000-0005-0000-0000-00007C850000}"/>
    <cellStyle name="입력 32 4 4 2" xfId="42199" xr:uid="{00000000-0005-0000-0000-00007D850000}"/>
    <cellStyle name="입력 32 4 5" xfId="17006" xr:uid="{00000000-0005-0000-0000-00007E850000}"/>
    <cellStyle name="입력 32 4 5 2" xfId="42200" xr:uid="{00000000-0005-0000-0000-00007F850000}"/>
    <cellStyle name="입력 32 4 6" xfId="17007" xr:uid="{00000000-0005-0000-0000-000080850000}"/>
    <cellStyle name="입력 32 4 6 2" xfId="42201" xr:uid="{00000000-0005-0000-0000-000081850000}"/>
    <cellStyle name="입력 32 4 7" xfId="42192" xr:uid="{00000000-0005-0000-0000-000082850000}"/>
    <cellStyle name="입력 32 5" xfId="17008" xr:uid="{00000000-0005-0000-0000-000083850000}"/>
    <cellStyle name="입력 32 5 2" xfId="17009" xr:uid="{00000000-0005-0000-0000-000084850000}"/>
    <cellStyle name="입력 32 5 2 2" xfId="17010" xr:uid="{00000000-0005-0000-0000-000085850000}"/>
    <cellStyle name="입력 32 5 2 2 2" xfId="42204" xr:uid="{00000000-0005-0000-0000-000086850000}"/>
    <cellStyle name="입력 32 5 2 3" xfId="17011" xr:uid="{00000000-0005-0000-0000-000087850000}"/>
    <cellStyle name="입력 32 5 2 3 2" xfId="42205" xr:uid="{00000000-0005-0000-0000-000088850000}"/>
    <cellStyle name="입력 32 5 2 4" xfId="17012" xr:uid="{00000000-0005-0000-0000-000089850000}"/>
    <cellStyle name="입력 32 5 2 4 2" xfId="42206" xr:uid="{00000000-0005-0000-0000-00008A850000}"/>
    <cellStyle name="입력 32 5 2 5" xfId="17013" xr:uid="{00000000-0005-0000-0000-00008B850000}"/>
    <cellStyle name="입력 32 5 2 5 2" xfId="42207" xr:uid="{00000000-0005-0000-0000-00008C850000}"/>
    <cellStyle name="입력 32 5 2 6" xfId="42203" xr:uid="{00000000-0005-0000-0000-00008D850000}"/>
    <cellStyle name="입력 32 5 3" xfId="17014" xr:uid="{00000000-0005-0000-0000-00008E850000}"/>
    <cellStyle name="입력 32 5 3 2" xfId="42208" xr:uid="{00000000-0005-0000-0000-00008F850000}"/>
    <cellStyle name="입력 32 5 4" xfId="17015" xr:uid="{00000000-0005-0000-0000-000090850000}"/>
    <cellStyle name="입력 32 5 4 2" xfId="42209" xr:uid="{00000000-0005-0000-0000-000091850000}"/>
    <cellStyle name="입력 32 5 5" xfId="17016" xr:uid="{00000000-0005-0000-0000-000092850000}"/>
    <cellStyle name="입력 32 5 5 2" xfId="42210" xr:uid="{00000000-0005-0000-0000-000093850000}"/>
    <cellStyle name="입력 32 5 6" xfId="17017" xr:uid="{00000000-0005-0000-0000-000094850000}"/>
    <cellStyle name="입력 32 5 6 2" xfId="42211" xr:uid="{00000000-0005-0000-0000-000095850000}"/>
    <cellStyle name="입력 32 5 7" xfId="42202" xr:uid="{00000000-0005-0000-0000-000096850000}"/>
    <cellStyle name="입력 32 6" xfId="17018" xr:uid="{00000000-0005-0000-0000-000097850000}"/>
    <cellStyle name="입력 32 6 2" xfId="17019" xr:uid="{00000000-0005-0000-0000-000098850000}"/>
    <cellStyle name="입력 32 6 2 2" xfId="17020" xr:uid="{00000000-0005-0000-0000-000099850000}"/>
    <cellStyle name="입력 32 6 2 2 2" xfId="42214" xr:uid="{00000000-0005-0000-0000-00009A850000}"/>
    <cellStyle name="입력 32 6 2 3" xfId="17021" xr:uid="{00000000-0005-0000-0000-00009B850000}"/>
    <cellStyle name="입력 32 6 2 3 2" xfId="42215" xr:uid="{00000000-0005-0000-0000-00009C850000}"/>
    <cellStyle name="입력 32 6 2 4" xfId="17022" xr:uid="{00000000-0005-0000-0000-00009D850000}"/>
    <cellStyle name="입력 32 6 2 4 2" xfId="42216" xr:uid="{00000000-0005-0000-0000-00009E850000}"/>
    <cellStyle name="입력 32 6 2 5" xfId="17023" xr:uid="{00000000-0005-0000-0000-00009F850000}"/>
    <cellStyle name="입력 32 6 2 5 2" xfId="42217" xr:uid="{00000000-0005-0000-0000-0000A0850000}"/>
    <cellStyle name="입력 32 6 2 6" xfId="42213" xr:uid="{00000000-0005-0000-0000-0000A1850000}"/>
    <cellStyle name="입력 32 6 3" xfId="17024" xr:uid="{00000000-0005-0000-0000-0000A2850000}"/>
    <cellStyle name="입력 32 6 3 2" xfId="42218" xr:uid="{00000000-0005-0000-0000-0000A3850000}"/>
    <cellStyle name="입력 32 6 4" xfId="17025" xr:uid="{00000000-0005-0000-0000-0000A4850000}"/>
    <cellStyle name="입력 32 6 4 2" xfId="42219" xr:uid="{00000000-0005-0000-0000-0000A5850000}"/>
    <cellStyle name="입력 32 6 5" xfId="17026" xr:uid="{00000000-0005-0000-0000-0000A6850000}"/>
    <cellStyle name="입력 32 6 5 2" xfId="42220" xr:uid="{00000000-0005-0000-0000-0000A7850000}"/>
    <cellStyle name="입력 32 6 6" xfId="17027" xr:uid="{00000000-0005-0000-0000-0000A8850000}"/>
    <cellStyle name="입력 32 6 6 2" xfId="42221" xr:uid="{00000000-0005-0000-0000-0000A9850000}"/>
    <cellStyle name="입력 32 6 7" xfId="42212" xr:uid="{00000000-0005-0000-0000-0000AA850000}"/>
    <cellStyle name="입력 32 7" xfId="17028" xr:uid="{00000000-0005-0000-0000-0000AB850000}"/>
    <cellStyle name="입력 32 7 2" xfId="17029" xr:uid="{00000000-0005-0000-0000-0000AC850000}"/>
    <cellStyle name="입력 32 7 2 2" xfId="17030" xr:uid="{00000000-0005-0000-0000-0000AD850000}"/>
    <cellStyle name="입력 32 7 2 2 2" xfId="42224" xr:uid="{00000000-0005-0000-0000-0000AE850000}"/>
    <cellStyle name="입력 32 7 2 3" xfId="17031" xr:uid="{00000000-0005-0000-0000-0000AF850000}"/>
    <cellStyle name="입력 32 7 2 3 2" xfId="42225" xr:uid="{00000000-0005-0000-0000-0000B0850000}"/>
    <cellStyle name="입력 32 7 2 4" xfId="17032" xr:uid="{00000000-0005-0000-0000-0000B1850000}"/>
    <cellStyle name="입력 32 7 2 4 2" xfId="42226" xr:uid="{00000000-0005-0000-0000-0000B2850000}"/>
    <cellStyle name="입력 32 7 2 5" xfId="17033" xr:uid="{00000000-0005-0000-0000-0000B3850000}"/>
    <cellStyle name="입력 32 7 2 5 2" xfId="42227" xr:uid="{00000000-0005-0000-0000-0000B4850000}"/>
    <cellStyle name="입력 32 7 2 6" xfId="42223" xr:uid="{00000000-0005-0000-0000-0000B5850000}"/>
    <cellStyle name="입력 32 7 3" xfId="17034" xr:uid="{00000000-0005-0000-0000-0000B6850000}"/>
    <cellStyle name="입력 32 7 3 2" xfId="42228" xr:uid="{00000000-0005-0000-0000-0000B7850000}"/>
    <cellStyle name="입력 32 7 4" xfId="17035" xr:uid="{00000000-0005-0000-0000-0000B8850000}"/>
    <cellStyle name="입력 32 7 4 2" xfId="42229" xr:uid="{00000000-0005-0000-0000-0000B9850000}"/>
    <cellStyle name="입력 32 7 5" xfId="17036" xr:uid="{00000000-0005-0000-0000-0000BA850000}"/>
    <cellStyle name="입력 32 7 5 2" xfId="42230" xr:uid="{00000000-0005-0000-0000-0000BB850000}"/>
    <cellStyle name="입력 32 7 6" xfId="17037" xr:uid="{00000000-0005-0000-0000-0000BC850000}"/>
    <cellStyle name="입력 32 7 6 2" xfId="42231" xr:uid="{00000000-0005-0000-0000-0000BD850000}"/>
    <cellStyle name="입력 32 7 7" xfId="42222" xr:uid="{00000000-0005-0000-0000-0000BE850000}"/>
    <cellStyle name="입력 32 8" xfId="17038" xr:uid="{00000000-0005-0000-0000-0000BF850000}"/>
    <cellStyle name="입력 32 8 2" xfId="17039" xr:uid="{00000000-0005-0000-0000-0000C0850000}"/>
    <cellStyle name="입력 32 8 2 2" xfId="17040" xr:uid="{00000000-0005-0000-0000-0000C1850000}"/>
    <cellStyle name="입력 32 8 2 2 2" xfId="42234" xr:uid="{00000000-0005-0000-0000-0000C2850000}"/>
    <cellStyle name="입력 32 8 2 3" xfId="17041" xr:uid="{00000000-0005-0000-0000-0000C3850000}"/>
    <cellStyle name="입력 32 8 2 3 2" xfId="42235" xr:uid="{00000000-0005-0000-0000-0000C4850000}"/>
    <cellStyle name="입력 32 8 2 4" xfId="17042" xr:uid="{00000000-0005-0000-0000-0000C5850000}"/>
    <cellStyle name="입력 32 8 2 4 2" xfId="42236" xr:uid="{00000000-0005-0000-0000-0000C6850000}"/>
    <cellStyle name="입력 32 8 2 5" xfId="17043" xr:uid="{00000000-0005-0000-0000-0000C7850000}"/>
    <cellStyle name="입력 32 8 2 5 2" xfId="42237" xr:uid="{00000000-0005-0000-0000-0000C8850000}"/>
    <cellStyle name="입력 32 8 2 6" xfId="42233" xr:uid="{00000000-0005-0000-0000-0000C9850000}"/>
    <cellStyle name="입력 32 8 3" xfId="17044" xr:uid="{00000000-0005-0000-0000-0000CA850000}"/>
    <cellStyle name="입력 32 8 3 2" xfId="42238" xr:uid="{00000000-0005-0000-0000-0000CB850000}"/>
    <cellStyle name="입력 32 8 4" xfId="17045" xr:uid="{00000000-0005-0000-0000-0000CC850000}"/>
    <cellStyle name="입력 32 8 4 2" xfId="42239" xr:uid="{00000000-0005-0000-0000-0000CD850000}"/>
    <cellStyle name="입력 32 8 5" xfId="17046" xr:uid="{00000000-0005-0000-0000-0000CE850000}"/>
    <cellStyle name="입력 32 8 5 2" xfId="42240" xr:uid="{00000000-0005-0000-0000-0000CF850000}"/>
    <cellStyle name="입력 32 8 6" xfId="17047" xr:uid="{00000000-0005-0000-0000-0000D0850000}"/>
    <cellStyle name="입력 32 8 6 2" xfId="42241" xr:uid="{00000000-0005-0000-0000-0000D1850000}"/>
    <cellStyle name="입력 32 8 7" xfId="42232" xr:uid="{00000000-0005-0000-0000-0000D2850000}"/>
    <cellStyle name="입력 32 9" xfId="17048" xr:uid="{00000000-0005-0000-0000-0000D3850000}"/>
    <cellStyle name="입력 32 9 2" xfId="17049" xr:uid="{00000000-0005-0000-0000-0000D4850000}"/>
    <cellStyle name="입력 32 9 2 2" xfId="42243" xr:uid="{00000000-0005-0000-0000-0000D5850000}"/>
    <cellStyle name="입력 32 9 3" xfId="17050" xr:uid="{00000000-0005-0000-0000-0000D6850000}"/>
    <cellStyle name="입력 32 9 3 2" xfId="42244" xr:uid="{00000000-0005-0000-0000-0000D7850000}"/>
    <cellStyle name="입력 32 9 4" xfId="17051" xr:uid="{00000000-0005-0000-0000-0000D8850000}"/>
    <cellStyle name="입력 32 9 4 2" xfId="42245" xr:uid="{00000000-0005-0000-0000-0000D9850000}"/>
    <cellStyle name="입력 32 9 5" xfId="17052" xr:uid="{00000000-0005-0000-0000-0000DA850000}"/>
    <cellStyle name="입력 32 9 5 2" xfId="42246" xr:uid="{00000000-0005-0000-0000-0000DB850000}"/>
    <cellStyle name="입력 32 9 6" xfId="42242" xr:uid="{00000000-0005-0000-0000-0000DC850000}"/>
    <cellStyle name="입력 33" xfId="17053" xr:uid="{00000000-0005-0000-0000-0000DD850000}"/>
    <cellStyle name="입력 33 10" xfId="17054" xr:uid="{00000000-0005-0000-0000-0000DE850000}"/>
    <cellStyle name="입력 33 10 2" xfId="17055" xr:uid="{00000000-0005-0000-0000-0000DF850000}"/>
    <cellStyle name="입력 33 10 2 2" xfId="42249" xr:uid="{00000000-0005-0000-0000-0000E0850000}"/>
    <cellStyle name="입력 33 10 3" xfId="42248" xr:uid="{00000000-0005-0000-0000-0000E1850000}"/>
    <cellStyle name="입력 33 11" xfId="17056" xr:uid="{00000000-0005-0000-0000-0000E2850000}"/>
    <cellStyle name="입력 33 11 2" xfId="17057" xr:uid="{00000000-0005-0000-0000-0000E3850000}"/>
    <cellStyle name="입력 33 11 2 2" xfId="42251" xr:uid="{00000000-0005-0000-0000-0000E4850000}"/>
    <cellStyle name="입력 33 11 3" xfId="42250" xr:uid="{00000000-0005-0000-0000-0000E5850000}"/>
    <cellStyle name="입력 33 12" xfId="17058" xr:uid="{00000000-0005-0000-0000-0000E6850000}"/>
    <cellStyle name="입력 33 12 2" xfId="17059" xr:uid="{00000000-0005-0000-0000-0000E7850000}"/>
    <cellStyle name="입력 33 12 2 2" xfId="42253" xr:uid="{00000000-0005-0000-0000-0000E8850000}"/>
    <cellStyle name="입력 33 12 3" xfId="42252" xr:uid="{00000000-0005-0000-0000-0000E9850000}"/>
    <cellStyle name="입력 33 13" xfId="17060" xr:uid="{00000000-0005-0000-0000-0000EA850000}"/>
    <cellStyle name="입력 33 13 2" xfId="42254" xr:uid="{00000000-0005-0000-0000-0000EB850000}"/>
    <cellStyle name="입력 33 14" xfId="42247" xr:uid="{00000000-0005-0000-0000-0000EC850000}"/>
    <cellStyle name="입력 33 2" xfId="17061" xr:uid="{00000000-0005-0000-0000-0000ED850000}"/>
    <cellStyle name="입력 33 2 2" xfId="17062" xr:uid="{00000000-0005-0000-0000-0000EE850000}"/>
    <cellStyle name="입력 33 2 2 2" xfId="17063" xr:uid="{00000000-0005-0000-0000-0000EF850000}"/>
    <cellStyle name="입력 33 2 2 2 2" xfId="17064" xr:uid="{00000000-0005-0000-0000-0000F0850000}"/>
    <cellStyle name="입력 33 2 2 2 2 2" xfId="42258" xr:uid="{00000000-0005-0000-0000-0000F1850000}"/>
    <cellStyle name="입력 33 2 2 2 3" xfId="17065" xr:uid="{00000000-0005-0000-0000-0000F2850000}"/>
    <cellStyle name="입력 33 2 2 2 3 2" xfId="42259" xr:uid="{00000000-0005-0000-0000-0000F3850000}"/>
    <cellStyle name="입력 33 2 2 2 4" xfId="17066" xr:uid="{00000000-0005-0000-0000-0000F4850000}"/>
    <cellStyle name="입력 33 2 2 2 4 2" xfId="42260" xr:uid="{00000000-0005-0000-0000-0000F5850000}"/>
    <cellStyle name="입력 33 2 2 2 5" xfId="17067" xr:uid="{00000000-0005-0000-0000-0000F6850000}"/>
    <cellStyle name="입력 33 2 2 2 5 2" xfId="42261" xr:uid="{00000000-0005-0000-0000-0000F7850000}"/>
    <cellStyle name="입력 33 2 2 2 6" xfId="42257" xr:uid="{00000000-0005-0000-0000-0000F8850000}"/>
    <cellStyle name="입력 33 2 2 3" xfId="17068" xr:uid="{00000000-0005-0000-0000-0000F9850000}"/>
    <cellStyle name="입력 33 2 2 3 2" xfId="42262" xr:uid="{00000000-0005-0000-0000-0000FA850000}"/>
    <cellStyle name="입력 33 2 2 4" xfId="17069" xr:uid="{00000000-0005-0000-0000-0000FB850000}"/>
    <cellStyle name="입력 33 2 2 4 2" xfId="42263" xr:uid="{00000000-0005-0000-0000-0000FC850000}"/>
    <cellStyle name="입력 33 2 2 5" xfId="17070" xr:uid="{00000000-0005-0000-0000-0000FD850000}"/>
    <cellStyle name="입력 33 2 2 5 2" xfId="42264" xr:uid="{00000000-0005-0000-0000-0000FE850000}"/>
    <cellStyle name="입력 33 2 2 6" xfId="17071" xr:uid="{00000000-0005-0000-0000-0000FF850000}"/>
    <cellStyle name="입력 33 2 2 6 2" xfId="42265" xr:uid="{00000000-0005-0000-0000-000000860000}"/>
    <cellStyle name="입력 33 2 2 7" xfId="42256" xr:uid="{00000000-0005-0000-0000-000001860000}"/>
    <cellStyle name="입력 33 2 3" xfId="17072" xr:uid="{00000000-0005-0000-0000-000002860000}"/>
    <cellStyle name="입력 33 2 3 2" xfId="17073" xr:uid="{00000000-0005-0000-0000-000003860000}"/>
    <cellStyle name="입력 33 2 3 2 2" xfId="42267" xr:uid="{00000000-0005-0000-0000-000004860000}"/>
    <cellStyle name="입력 33 2 3 3" xfId="17074" xr:uid="{00000000-0005-0000-0000-000005860000}"/>
    <cellStyle name="입력 33 2 3 3 2" xfId="42268" xr:uid="{00000000-0005-0000-0000-000006860000}"/>
    <cellStyle name="입력 33 2 3 4" xfId="17075" xr:uid="{00000000-0005-0000-0000-000007860000}"/>
    <cellStyle name="입력 33 2 3 4 2" xfId="42269" xr:uid="{00000000-0005-0000-0000-000008860000}"/>
    <cellStyle name="입력 33 2 3 5" xfId="17076" xr:uid="{00000000-0005-0000-0000-000009860000}"/>
    <cellStyle name="입력 33 2 3 5 2" xfId="42270" xr:uid="{00000000-0005-0000-0000-00000A860000}"/>
    <cellStyle name="입력 33 2 3 6" xfId="42266" xr:uid="{00000000-0005-0000-0000-00000B860000}"/>
    <cellStyle name="입력 33 2 4" xfId="17077" xr:uid="{00000000-0005-0000-0000-00000C860000}"/>
    <cellStyle name="입력 33 2 4 2" xfId="17078" xr:uid="{00000000-0005-0000-0000-00000D860000}"/>
    <cellStyle name="입력 33 2 4 2 2" xfId="42272" xr:uid="{00000000-0005-0000-0000-00000E860000}"/>
    <cellStyle name="입력 33 2 4 3" xfId="42271" xr:uid="{00000000-0005-0000-0000-00000F860000}"/>
    <cellStyle name="입력 33 2 5" xfId="17079" xr:uid="{00000000-0005-0000-0000-000010860000}"/>
    <cellStyle name="입력 33 2 5 2" xfId="17080" xr:uid="{00000000-0005-0000-0000-000011860000}"/>
    <cellStyle name="입력 33 2 5 2 2" xfId="42274" xr:uid="{00000000-0005-0000-0000-000012860000}"/>
    <cellStyle name="입력 33 2 5 3" xfId="42273" xr:uid="{00000000-0005-0000-0000-000013860000}"/>
    <cellStyle name="입력 33 2 6" xfId="17081" xr:uid="{00000000-0005-0000-0000-000014860000}"/>
    <cellStyle name="입력 33 2 6 2" xfId="17082" xr:uid="{00000000-0005-0000-0000-000015860000}"/>
    <cellStyle name="입력 33 2 6 2 2" xfId="42276" xr:uid="{00000000-0005-0000-0000-000016860000}"/>
    <cellStyle name="입력 33 2 6 3" xfId="42275" xr:uid="{00000000-0005-0000-0000-000017860000}"/>
    <cellStyle name="입력 33 2 7" xfId="17083" xr:uid="{00000000-0005-0000-0000-000018860000}"/>
    <cellStyle name="입력 33 2 7 2" xfId="42277" xr:uid="{00000000-0005-0000-0000-000019860000}"/>
    <cellStyle name="입력 33 2 8" xfId="42255" xr:uid="{00000000-0005-0000-0000-00001A860000}"/>
    <cellStyle name="입력 33 3" xfId="17084" xr:uid="{00000000-0005-0000-0000-00001B860000}"/>
    <cellStyle name="입력 33 3 2" xfId="17085" xr:uid="{00000000-0005-0000-0000-00001C860000}"/>
    <cellStyle name="입력 33 3 2 2" xfId="17086" xr:uid="{00000000-0005-0000-0000-00001D860000}"/>
    <cellStyle name="입력 33 3 2 2 2" xfId="17087" xr:uid="{00000000-0005-0000-0000-00001E860000}"/>
    <cellStyle name="입력 33 3 2 2 2 2" xfId="42281" xr:uid="{00000000-0005-0000-0000-00001F860000}"/>
    <cellStyle name="입력 33 3 2 2 3" xfId="17088" xr:uid="{00000000-0005-0000-0000-000020860000}"/>
    <cellStyle name="입력 33 3 2 2 3 2" xfId="42282" xr:uid="{00000000-0005-0000-0000-000021860000}"/>
    <cellStyle name="입력 33 3 2 2 4" xfId="17089" xr:uid="{00000000-0005-0000-0000-000022860000}"/>
    <cellStyle name="입력 33 3 2 2 4 2" xfId="42283" xr:uid="{00000000-0005-0000-0000-000023860000}"/>
    <cellStyle name="입력 33 3 2 2 5" xfId="17090" xr:uid="{00000000-0005-0000-0000-000024860000}"/>
    <cellStyle name="입력 33 3 2 2 5 2" xfId="42284" xr:uid="{00000000-0005-0000-0000-000025860000}"/>
    <cellStyle name="입력 33 3 2 2 6" xfId="42280" xr:uid="{00000000-0005-0000-0000-000026860000}"/>
    <cellStyle name="입력 33 3 2 3" xfId="17091" xr:uid="{00000000-0005-0000-0000-000027860000}"/>
    <cellStyle name="입력 33 3 2 3 2" xfId="42285" xr:uid="{00000000-0005-0000-0000-000028860000}"/>
    <cellStyle name="입력 33 3 2 4" xfId="17092" xr:uid="{00000000-0005-0000-0000-000029860000}"/>
    <cellStyle name="입력 33 3 2 4 2" xfId="42286" xr:uid="{00000000-0005-0000-0000-00002A860000}"/>
    <cellStyle name="입력 33 3 2 5" xfId="17093" xr:uid="{00000000-0005-0000-0000-00002B860000}"/>
    <cellStyle name="입력 33 3 2 5 2" xfId="42287" xr:uid="{00000000-0005-0000-0000-00002C860000}"/>
    <cellStyle name="입력 33 3 2 6" xfId="17094" xr:uid="{00000000-0005-0000-0000-00002D860000}"/>
    <cellStyle name="입력 33 3 2 6 2" xfId="42288" xr:uid="{00000000-0005-0000-0000-00002E860000}"/>
    <cellStyle name="입력 33 3 2 7" xfId="42279" xr:uid="{00000000-0005-0000-0000-00002F860000}"/>
    <cellStyle name="입력 33 3 3" xfId="17095" xr:uid="{00000000-0005-0000-0000-000030860000}"/>
    <cellStyle name="입력 33 3 3 2" xfId="17096" xr:uid="{00000000-0005-0000-0000-000031860000}"/>
    <cellStyle name="입력 33 3 3 2 2" xfId="42290" xr:uid="{00000000-0005-0000-0000-000032860000}"/>
    <cellStyle name="입력 33 3 3 3" xfId="17097" xr:uid="{00000000-0005-0000-0000-000033860000}"/>
    <cellStyle name="입력 33 3 3 3 2" xfId="42291" xr:uid="{00000000-0005-0000-0000-000034860000}"/>
    <cellStyle name="입력 33 3 3 4" xfId="17098" xr:uid="{00000000-0005-0000-0000-000035860000}"/>
    <cellStyle name="입력 33 3 3 4 2" xfId="42292" xr:uid="{00000000-0005-0000-0000-000036860000}"/>
    <cellStyle name="입력 33 3 3 5" xfId="17099" xr:uid="{00000000-0005-0000-0000-000037860000}"/>
    <cellStyle name="입력 33 3 3 5 2" xfId="42293" xr:uid="{00000000-0005-0000-0000-000038860000}"/>
    <cellStyle name="입력 33 3 3 6" xfId="42289" xr:uid="{00000000-0005-0000-0000-000039860000}"/>
    <cellStyle name="입력 33 3 4" xfId="17100" xr:uid="{00000000-0005-0000-0000-00003A860000}"/>
    <cellStyle name="입력 33 3 4 2" xfId="17101" xr:uid="{00000000-0005-0000-0000-00003B860000}"/>
    <cellStyle name="입력 33 3 4 2 2" xfId="42295" xr:uid="{00000000-0005-0000-0000-00003C860000}"/>
    <cellStyle name="입력 33 3 4 3" xfId="42294" xr:uid="{00000000-0005-0000-0000-00003D860000}"/>
    <cellStyle name="입력 33 3 5" xfId="17102" xr:uid="{00000000-0005-0000-0000-00003E860000}"/>
    <cellStyle name="입력 33 3 5 2" xfId="17103" xr:uid="{00000000-0005-0000-0000-00003F860000}"/>
    <cellStyle name="입력 33 3 5 2 2" xfId="42297" xr:uid="{00000000-0005-0000-0000-000040860000}"/>
    <cellStyle name="입력 33 3 5 3" xfId="42296" xr:uid="{00000000-0005-0000-0000-000041860000}"/>
    <cellStyle name="입력 33 3 6" xfId="17104" xr:uid="{00000000-0005-0000-0000-000042860000}"/>
    <cellStyle name="입력 33 3 6 2" xfId="17105" xr:uid="{00000000-0005-0000-0000-000043860000}"/>
    <cellStyle name="입력 33 3 6 2 2" xfId="42299" xr:uid="{00000000-0005-0000-0000-000044860000}"/>
    <cellStyle name="입력 33 3 6 3" xfId="42298" xr:uid="{00000000-0005-0000-0000-000045860000}"/>
    <cellStyle name="입력 33 3 7" xfId="17106" xr:uid="{00000000-0005-0000-0000-000046860000}"/>
    <cellStyle name="입력 33 3 7 2" xfId="42300" xr:uid="{00000000-0005-0000-0000-000047860000}"/>
    <cellStyle name="입력 33 3 8" xfId="42278" xr:uid="{00000000-0005-0000-0000-000048860000}"/>
    <cellStyle name="입력 33 4" xfId="17107" xr:uid="{00000000-0005-0000-0000-000049860000}"/>
    <cellStyle name="입력 33 4 2" xfId="17108" xr:uid="{00000000-0005-0000-0000-00004A860000}"/>
    <cellStyle name="입력 33 4 2 2" xfId="17109" xr:uid="{00000000-0005-0000-0000-00004B860000}"/>
    <cellStyle name="입력 33 4 2 2 2" xfId="42303" xr:uid="{00000000-0005-0000-0000-00004C860000}"/>
    <cellStyle name="입력 33 4 2 3" xfId="17110" xr:uid="{00000000-0005-0000-0000-00004D860000}"/>
    <cellStyle name="입력 33 4 2 3 2" xfId="42304" xr:uid="{00000000-0005-0000-0000-00004E860000}"/>
    <cellStyle name="입력 33 4 2 4" xfId="17111" xr:uid="{00000000-0005-0000-0000-00004F860000}"/>
    <cellStyle name="입력 33 4 2 4 2" xfId="42305" xr:uid="{00000000-0005-0000-0000-000050860000}"/>
    <cellStyle name="입력 33 4 2 5" xfId="17112" xr:uid="{00000000-0005-0000-0000-000051860000}"/>
    <cellStyle name="입력 33 4 2 5 2" xfId="42306" xr:uid="{00000000-0005-0000-0000-000052860000}"/>
    <cellStyle name="입력 33 4 2 6" xfId="42302" xr:uid="{00000000-0005-0000-0000-000053860000}"/>
    <cellStyle name="입력 33 4 3" xfId="17113" xr:uid="{00000000-0005-0000-0000-000054860000}"/>
    <cellStyle name="입력 33 4 3 2" xfId="42307" xr:uid="{00000000-0005-0000-0000-000055860000}"/>
    <cellStyle name="입력 33 4 4" xfId="17114" xr:uid="{00000000-0005-0000-0000-000056860000}"/>
    <cellStyle name="입력 33 4 4 2" xfId="42308" xr:uid="{00000000-0005-0000-0000-000057860000}"/>
    <cellStyle name="입력 33 4 5" xfId="17115" xr:uid="{00000000-0005-0000-0000-000058860000}"/>
    <cellStyle name="입력 33 4 5 2" xfId="42309" xr:uid="{00000000-0005-0000-0000-000059860000}"/>
    <cellStyle name="입력 33 4 6" xfId="17116" xr:uid="{00000000-0005-0000-0000-00005A860000}"/>
    <cellStyle name="입력 33 4 6 2" xfId="42310" xr:uid="{00000000-0005-0000-0000-00005B860000}"/>
    <cellStyle name="입력 33 4 7" xfId="42301" xr:uid="{00000000-0005-0000-0000-00005C860000}"/>
    <cellStyle name="입력 33 5" xfId="17117" xr:uid="{00000000-0005-0000-0000-00005D860000}"/>
    <cellStyle name="입력 33 5 2" xfId="17118" xr:uid="{00000000-0005-0000-0000-00005E860000}"/>
    <cellStyle name="입력 33 5 2 2" xfId="17119" xr:uid="{00000000-0005-0000-0000-00005F860000}"/>
    <cellStyle name="입력 33 5 2 2 2" xfId="42313" xr:uid="{00000000-0005-0000-0000-000060860000}"/>
    <cellStyle name="입력 33 5 2 3" xfId="17120" xr:uid="{00000000-0005-0000-0000-000061860000}"/>
    <cellStyle name="입력 33 5 2 3 2" xfId="42314" xr:uid="{00000000-0005-0000-0000-000062860000}"/>
    <cellStyle name="입력 33 5 2 4" xfId="17121" xr:uid="{00000000-0005-0000-0000-000063860000}"/>
    <cellStyle name="입력 33 5 2 4 2" xfId="42315" xr:uid="{00000000-0005-0000-0000-000064860000}"/>
    <cellStyle name="입력 33 5 2 5" xfId="17122" xr:uid="{00000000-0005-0000-0000-000065860000}"/>
    <cellStyle name="입력 33 5 2 5 2" xfId="42316" xr:uid="{00000000-0005-0000-0000-000066860000}"/>
    <cellStyle name="입력 33 5 2 6" xfId="42312" xr:uid="{00000000-0005-0000-0000-000067860000}"/>
    <cellStyle name="입력 33 5 3" xfId="17123" xr:uid="{00000000-0005-0000-0000-000068860000}"/>
    <cellStyle name="입력 33 5 3 2" xfId="42317" xr:uid="{00000000-0005-0000-0000-000069860000}"/>
    <cellStyle name="입력 33 5 4" xfId="17124" xr:uid="{00000000-0005-0000-0000-00006A860000}"/>
    <cellStyle name="입력 33 5 4 2" xfId="42318" xr:uid="{00000000-0005-0000-0000-00006B860000}"/>
    <cellStyle name="입력 33 5 5" xfId="17125" xr:uid="{00000000-0005-0000-0000-00006C860000}"/>
    <cellStyle name="입력 33 5 5 2" xfId="42319" xr:uid="{00000000-0005-0000-0000-00006D860000}"/>
    <cellStyle name="입력 33 5 6" xfId="17126" xr:uid="{00000000-0005-0000-0000-00006E860000}"/>
    <cellStyle name="입력 33 5 6 2" xfId="42320" xr:uid="{00000000-0005-0000-0000-00006F860000}"/>
    <cellStyle name="입력 33 5 7" xfId="42311" xr:uid="{00000000-0005-0000-0000-000070860000}"/>
    <cellStyle name="입력 33 6" xfId="17127" xr:uid="{00000000-0005-0000-0000-000071860000}"/>
    <cellStyle name="입력 33 6 2" xfId="17128" xr:uid="{00000000-0005-0000-0000-000072860000}"/>
    <cellStyle name="입력 33 6 2 2" xfId="17129" xr:uid="{00000000-0005-0000-0000-000073860000}"/>
    <cellStyle name="입력 33 6 2 2 2" xfId="42323" xr:uid="{00000000-0005-0000-0000-000074860000}"/>
    <cellStyle name="입력 33 6 2 3" xfId="17130" xr:uid="{00000000-0005-0000-0000-000075860000}"/>
    <cellStyle name="입력 33 6 2 3 2" xfId="42324" xr:uid="{00000000-0005-0000-0000-000076860000}"/>
    <cellStyle name="입력 33 6 2 4" xfId="17131" xr:uid="{00000000-0005-0000-0000-000077860000}"/>
    <cellStyle name="입력 33 6 2 4 2" xfId="42325" xr:uid="{00000000-0005-0000-0000-000078860000}"/>
    <cellStyle name="입력 33 6 2 5" xfId="17132" xr:uid="{00000000-0005-0000-0000-000079860000}"/>
    <cellStyle name="입력 33 6 2 5 2" xfId="42326" xr:uid="{00000000-0005-0000-0000-00007A860000}"/>
    <cellStyle name="입력 33 6 2 6" xfId="42322" xr:uid="{00000000-0005-0000-0000-00007B860000}"/>
    <cellStyle name="입력 33 6 3" xfId="17133" xr:uid="{00000000-0005-0000-0000-00007C860000}"/>
    <cellStyle name="입력 33 6 3 2" xfId="42327" xr:uid="{00000000-0005-0000-0000-00007D860000}"/>
    <cellStyle name="입력 33 6 4" xfId="17134" xr:uid="{00000000-0005-0000-0000-00007E860000}"/>
    <cellStyle name="입력 33 6 4 2" xfId="42328" xr:uid="{00000000-0005-0000-0000-00007F860000}"/>
    <cellStyle name="입력 33 6 5" xfId="17135" xr:uid="{00000000-0005-0000-0000-000080860000}"/>
    <cellStyle name="입력 33 6 5 2" xfId="42329" xr:uid="{00000000-0005-0000-0000-000081860000}"/>
    <cellStyle name="입력 33 6 6" xfId="17136" xr:uid="{00000000-0005-0000-0000-000082860000}"/>
    <cellStyle name="입력 33 6 6 2" xfId="42330" xr:uid="{00000000-0005-0000-0000-000083860000}"/>
    <cellStyle name="입력 33 6 7" xfId="42321" xr:uid="{00000000-0005-0000-0000-000084860000}"/>
    <cellStyle name="입력 33 7" xfId="17137" xr:uid="{00000000-0005-0000-0000-000085860000}"/>
    <cellStyle name="입력 33 7 2" xfId="17138" xr:uid="{00000000-0005-0000-0000-000086860000}"/>
    <cellStyle name="입력 33 7 2 2" xfId="17139" xr:uid="{00000000-0005-0000-0000-000087860000}"/>
    <cellStyle name="입력 33 7 2 2 2" xfId="42333" xr:uid="{00000000-0005-0000-0000-000088860000}"/>
    <cellStyle name="입력 33 7 2 3" xfId="17140" xr:uid="{00000000-0005-0000-0000-000089860000}"/>
    <cellStyle name="입력 33 7 2 3 2" xfId="42334" xr:uid="{00000000-0005-0000-0000-00008A860000}"/>
    <cellStyle name="입력 33 7 2 4" xfId="17141" xr:uid="{00000000-0005-0000-0000-00008B860000}"/>
    <cellStyle name="입력 33 7 2 4 2" xfId="42335" xr:uid="{00000000-0005-0000-0000-00008C860000}"/>
    <cellStyle name="입력 33 7 2 5" xfId="17142" xr:uid="{00000000-0005-0000-0000-00008D860000}"/>
    <cellStyle name="입력 33 7 2 5 2" xfId="42336" xr:uid="{00000000-0005-0000-0000-00008E860000}"/>
    <cellStyle name="입력 33 7 2 6" xfId="42332" xr:uid="{00000000-0005-0000-0000-00008F860000}"/>
    <cellStyle name="입력 33 7 3" xfId="17143" xr:uid="{00000000-0005-0000-0000-000090860000}"/>
    <cellStyle name="입력 33 7 3 2" xfId="42337" xr:uid="{00000000-0005-0000-0000-000091860000}"/>
    <cellStyle name="입력 33 7 4" xfId="17144" xr:uid="{00000000-0005-0000-0000-000092860000}"/>
    <cellStyle name="입력 33 7 4 2" xfId="42338" xr:uid="{00000000-0005-0000-0000-000093860000}"/>
    <cellStyle name="입력 33 7 5" xfId="17145" xr:uid="{00000000-0005-0000-0000-000094860000}"/>
    <cellStyle name="입력 33 7 5 2" xfId="42339" xr:uid="{00000000-0005-0000-0000-000095860000}"/>
    <cellStyle name="입력 33 7 6" xfId="17146" xr:uid="{00000000-0005-0000-0000-000096860000}"/>
    <cellStyle name="입력 33 7 6 2" xfId="42340" xr:uid="{00000000-0005-0000-0000-000097860000}"/>
    <cellStyle name="입력 33 7 7" xfId="42331" xr:uid="{00000000-0005-0000-0000-000098860000}"/>
    <cellStyle name="입력 33 8" xfId="17147" xr:uid="{00000000-0005-0000-0000-000099860000}"/>
    <cellStyle name="입력 33 8 2" xfId="17148" xr:uid="{00000000-0005-0000-0000-00009A860000}"/>
    <cellStyle name="입력 33 8 2 2" xfId="17149" xr:uid="{00000000-0005-0000-0000-00009B860000}"/>
    <cellStyle name="입력 33 8 2 2 2" xfId="42343" xr:uid="{00000000-0005-0000-0000-00009C860000}"/>
    <cellStyle name="입력 33 8 2 3" xfId="17150" xr:uid="{00000000-0005-0000-0000-00009D860000}"/>
    <cellStyle name="입력 33 8 2 3 2" xfId="42344" xr:uid="{00000000-0005-0000-0000-00009E860000}"/>
    <cellStyle name="입력 33 8 2 4" xfId="17151" xr:uid="{00000000-0005-0000-0000-00009F860000}"/>
    <cellStyle name="입력 33 8 2 4 2" xfId="42345" xr:uid="{00000000-0005-0000-0000-0000A0860000}"/>
    <cellStyle name="입력 33 8 2 5" xfId="17152" xr:uid="{00000000-0005-0000-0000-0000A1860000}"/>
    <cellStyle name="입력 33 8 2 5 2" xfId="42346" xr:uid="{00000000-0005-0000-0000-0000A2860000}"/>
    <cellStyle name="입력 33 8 2 6" xfId="42342" xr:uid="{00000000-0005-0000-0000-0000A3860000}"/>
    <cellStyle name="입력 33 8 3" xfId="17153" xr:uid="{00000000-0005-0000-0000-0000A4860000}"/>
    <cellStyle name="입력 33 8 3 2" xfId="42347" xr:uid="{00000000-0005-0000-0000-0000A5860000}"/>
    <cellStyle name="입력 33 8 4" xfId="17154" xr:uid="{00000000-0005-0000-0000-0000A6860000}"/>
    <cellStyle name="입력 33 8 4 2" xfId="42348" xr:uid="{00000000-0005-0000-0000-0000A7860000}"/>
    <cellStyle name="입력 33 8 5" xfId="17155" xr:uid="{00000000-0005-0000-0000-0000A8860000}"/>
    <cellStyle name="입력 33 8 5 2" xfId="42349" xr:uid="{00000000-0005-0000-0000-0000A9860000}"/>
    <cellStyle name="입력 33 8 6" xfId="17156" xr:uid="{00000000-0005-0000-0000-0000AA860000}"/>
    <cellStyle name="입력 33 8 6 2" xfId="42350" xr:uid="{00000000-0005-0000-0000-0000AB860000}"/>
    <cellStyle name="입력 33 8 7" xfId="42341" xr:uid="{00000000-0005-0000-0000-0000AC860000}"/>
    <cellStyle name="입력 33 9" xfId="17157" xr:uid="{00000000-0005-0000-0000-0000AD860000}"/>
    <cellStyle name="입력 33 9 2" xfId="17158" xr:uid="{00000000-0005-0000-0000-0000AE860000}"/>
    <cellStyle name="입력 33 9 2 2" xfId="42352" xr:uid="{00000000-0005-0000-0000-0000AF860000}"/>
    <cellStyle name="입력 33 9 3" xfId="17159" xr:uid="{00000000-0005-0000-0000-0000B0860000}"/>
    <cellStyle name="입력 33 9 3 2" xfId="42353" xr:uid="{00000000-0005-0000-0000-0000B1860000}"/>
    <cellStyle name="입력 33 9 4" xfId="17160" xr:uid="{00000000-0005-0000-0000-0000B2860000}"/>
    <cellStyle name="입력 33 9 4 2" xfId="42354" xr:uid="{00000000-0005-0000-0000-0000B3860000}"/>
    <cellStyle name="입력 33 9 5" xfId="17161" xr:uid="{00000000-0005-0000-0000-0000B4860000}"/>
    <cellStyle name="입력 33 9 5 2" xfId="42355" xr:uid="{00000000-0005-0000-0000-0000B5860000}"/>
    <cellStyle name="입력 33 9 6" xfId="42351" xr:uid="{00000000-0005-0000-0000-0000B6860000}"/>
    <cellStyle name="입력 34" xfId="17162" xr:uid="{00000000-0005-0000-0000-0000B7860000}"/>
    <cellStyle name="입력 34 10" xfId="17163" xr:uid="{00000000-0005-0000-0000-0000B8860000}"/>
    <cellStyle name="입력 34 10 2" xfId="17164" xr:uid="{00000000-0005-0000-0000-0000B9860000}"/>
    <cellStyle name="입력 34 10 2 2" xfId="42358" xr:uid="{00000000-0005-0000-0000-0000BA860000}"/>
    <cellStyle name="입력 34 10 3" xfId="42357" xr:uid="{00000000-0005-0000-0000-0000BB860000}"/>
    <cellStyle name="입력 34 11" xfId="17165" xr:uid="{00000000-0005-0000-0000-0000BC860000}"/>
    <cellStyle name="입력 34 11 2" xfId="17166" xr:uid="{00000000-0005-0000-0000-0000BD860000}"/>
    <cellStyle name="입력 34 11 2 2" xfId="42360" xr:uid="{00000000-0005-0000-0000-0000BE860000}"/>
    <cellStyle name="입력 34 11 3" xfId="42359" xr:uid="{00000000-0005-0000-0000-0000BF860000}"/>
    <cellStyle name="입력 34 12" xfId="17167" xr:uid="{00000000-0005-0000-0000-0000C0860000}"/>
    <cellStyle name="입력 34 12 2" xfId="17168" xr:uid="{00000000-0005-0000-0000-0000C1860000}"/>
    <cellStyle name="입력 34 12 2 2" xfId="42362" xr:uid="{00000000-0005-0000-0000-0000C2860000}"/>
    <cellStyle name="입력 34 12 3" xfId="42361" xr:uid="{00000000-0005-0000-0000-0000C3860000}"/>
    <cellStyle name="입력 34 13" xfId="17169" xr:uid="{00000000-0005-0000-0000-0000C4860000}"/>
    <cellStyle name="입력 34 13 2" xfId="42363" xr:uid="{00000000-0005-0000-0000-0000C5860000}"/>
    <cellStyle name="입력 34 14" xfId="42356" xr:uid="{00000000-0005-0000-0000-0000C6860000}"/>
    <cellStyle name="입력 34 2" xfId="17170" xr:uid="{00000000-0005-0000-0000-0000C7860000}"/>
    <cellStyle name="입력 34 2 2" xfId="17171" xr:uid="{00000000-0005-0000-0000-0000C8860000}"/>
    <cellStyle name="입력 34 2 2 2" xfId="17172" xr:uid="{00000000-0005-0000-0000-0000C9860000}"/>
    <cellStyle name="입력 34 2 2 2 2" xfId="17173" xr:uid="{00000000-0005-0000-0000-0000CA860000}"/>
    <cellStyle name="입력 34 2 2 2 2 2" xfId="42367" xr:uid="{00000000-0005-0000-0000-0000CB860000}"/>
    <cellStyle name="입력 34 2 2 2 3" xfId="17174" xr:uid="{00000000-0005-0000-0000-0000CC860000}"/>
    <cellStyle name="입력 34 2 2 2 3 2" xfId="42368" xr:uid="{00000000-0005-0000-0000-0000CD860000}"/>
    <cellStyle name="입력 34 2 2 2 4" xfId="17175" xr:uid="{00000000-0005-0000-0000-0000CE860000}"/>
    <cellStyle name="입력 34 2 2 2 4 2" xfId="42369" xr:uid="{00000000-0005-0000-0000-0000CF860000}"/>
    <cellStyle name="입력 34 2 2 2 5" xfId="17176" xr:uid="{00000000-0005-0000-0000-0000D0860000}"/>
    <cellStyle name="입력 34 2 2 2 5 2" xfId="42370" xr:uid="{00000000-0005-0000-0000-0000D1860000}"/>
    <cellStyle name="입력 34 2 2 2 6" xfId="42366" xr:uid="{00000000-0005-0000-0000-0000D2860000}"/>
    <cellStyle name="입력 34 2 2 3" xfId="17177" xr:uid="{00000000-0005-0000-0000-0000D3860000}"/>
    <cellStyle name="입력 34 2 2 3 2" xfId="42371" xr:uid="{00000000-0005-0000-0000-0000D4860000}"/>
    <cellStyle name="입력 34 2 2 4" xfId="17178" xr:uid="{00000000-0005-0000-0000-0000D5860000}"/>
    <cellStyle name="입력 34 2 2 4 2" xfId="42372" xr:uid="{00000000-0005-0000-0000-0000D6860000}"/>
    <cellStyle name="입력 34 2 2 5" xfId="17179" xr:uid="{00000000-0005-0000-0000-0000D7860000}"/>
    <cellStyle name="입력 34 2 2 5 2" xfId="42373" xr:uid="{00000000-0005-0000-0000-0000D8860000}"/>
    <cellStyle name="입력 34 2 2 6" xfId="17180" xr:uid="{00000000-0005-0000-0000-0000D9860000}"/>
    <cellStyle name="입력 34 2 2 6 2" xfId="42374" xr:uid="{00000000-0005-0000-0000-0000DA860000}"/>
    <cellStyle name="입력 34 2 2 7" xfId="42365" xr:uid="{00000000-0005-0000-0000-0000DB860000}"/>
    <cellStyle name="입력 34 2 3" xfId="17181" xr:uid="{00000000-0005-0000-0000-0000DC860000}"/>
    <cellStyle name="입력 34 2 3 2" xfId="17182" xr:uid="{00000000-0005-0000-0000-0000DD860000}"/>
    <cellStyle name="입력 34 2 3 2 2" xfId="42376" xr:uid="{00000000-0005-0000-0000-0000DE860000}"/>
    <cellStyle name="입력 34 2 3 3" xfId="17183" xr:uid="{00000000-0005-0000-0000-0000DF860000}"/>
    <cellStyle name="입력 34 2 3 3 2" xfId="42377" xr:uid="{00000000-0005-0000-0000-0000E0860000}"/>
    <cellStyle name="입력 34 2 3 4" xfId="17184" xr:uid="{00000000-0005-0000-0000-0000E1860000}"/>
    <cellStyle name="입력 34 2 3 4 2" xfId="42378" xr:uid="{00000000-0005-0000-0000-0000E2860000}"/>
    <cellStyle name="입력 34 2 3 5" xfId="17185" xr:uid="{00000000-0005-0000-0000-0000E3860000}"/>
    <cellStyle name="입력 34 2 3 5 2" xfId="42379" xr:uid="{00000000-0005-0000-0000-0000E4860000}"/>
    <cellStyle name="입력 34 2 3 6" xfId="42375" xr:uid="{00000000-0005-0000-0000-0000E5860000}"/>
    <cellStyle name="입력 34 2 4" xfId="17186" xr:uid="{00000000-0005-0000-0000-0000E6860000}"/>
    <cellStyle name="입력 34 2 4 2" xfId="17187" xr:uid="{00000000-0005-0000-0000-0000E7860000}"/>
    <cellStyle name="입력 34 2 4 2 2" xfId="42381" xr:uid="{00000000-0005-0000-0000-0000E8860000}"/>
    <cellStyle name="입력 34 2 4 3" xfId="42380" xr:uid="{00000000-0005-0000-0000-0000E9860000}"/>
    <cellStyle name="입력 34 2 5" xfId="17188" xr:uid="{00000000-0005-0000-0000-0000EA860000}"/>
    <cellStyle name="입력 34 2 5 2" xfId="17189" xr:uid="{00000000-0005-0000-0000-0000EB860000}"/>
    <cellStyle name="입력 34 2 5 2 2" xfId="42383" xr:uid="{00000000-0005-0000-0000-0000EC860000}"/>
    <cellStyle name="입력 34 2 5 3" xfId="42382" xr:uid="{00000000-0005-0000-0000-0000ED860000}"/>
    <cellStyle name="입력 34 2 6" xfId="17190" xr:uid="{00000000-0005-0000-0000-0000EE860000}"/>
    <cellStyle name="입력 34 2 6 2" xfId="17191" xr:uid="{00000000-0005-0000-0000-0000EF860000}"/>
    <cellStyle name="입력 34 2 6 2 2" xfId="42385" xr:uid="{00000000-0005-0000-0000-0000F0860000}"/>
    <cellStyle name="입력 34 2 6 3" xfId="42384" xr:uid="{00000000-0005-0000-0000-0000F1860000}"/>
    <cellStyle name="입력 34 2 7" xfId="17192" xr:uid="{00000000-0005-0000-0000-0000F2860000}"/>
    <cellStyle name="입력 34 2 7 2" xfId="42386" xr:uid="{00000000-0005-0000-0000-0000F3860000}"/>
    <cellStyle name="입력 34 2 8" xfId="42364" xr:uid="{00000000-0005-0000-0000-0000F4860000}"/>
    <cellStyle name="입력 34 3" xfId="17193" xr:uid="{00000000-0005-0000-0000-0000F5860000}"/>
    <cellStyle name="입력 34 3 2" xfId="17194" xr:uid="{00000000-0005-0000-0000-0000F6860000}"/>
    <cellStyle name="입력 34 3 2 2" xfId="17195" xr:uid="{00000000-0005-0000-0000-0000F7860000}"/>
    <cellStyle name="입력 34 3 2 2 2" xfId="17196" xr:uid="{00000000-0005-0000-0000-0000F8860000}"/>
    <cellStyle name="입력 34 3 2 2 2 2" xfId="42390" xr:uid="{00000000-0005-0000-0000-0000F9860000}"/>
    <cellStyle name="입력 34 3 2 2 3" xfId="17197" xr:uid="{00000000-0005-0000-0000-0000FA860000}"/>
    <cellStyle name="입력 34 3 2 2 3 2" xfId="42391" xr:uid="{00000000-0005-0000-0000-0000FB860000}"/>
    <cellStyle name="입력 34 3 2 2 4" xfId="17198" xr:uid="{00000000-0005-0000-0000-0000FC860000}"/>
    <cellStyle name="입력 34 3 2 2 4 2" xfId="42392" xr:uid="{00000000-0005-0000-0000-0000FD860000}"/>
    <cellStyle name="입력 34 3 2 2 5" xfId="17199" xr:uid="{00000000-0005-0000-0000-0000FE860000}"/>
    <cellStyle name="입력 34 3 2 2 5 2" xfId="42393" xr:uid="{00000000-0005-0000-0000-0000FF860000}"/>
    <cellStyle name="입력 34 3 2 2 6" xfId="42389" xr:uid="{00000000-0005-0000-0000-000000870000}"/>
    <cellStyle name="입력 34 3 2 3" xfId="17200" xr:uid="{00000000-0005-0000-0000-000001870000}"/>
    <cellStyle name="입력 34 3 2 3 2" xfId="42394" xr:uid="{00000000-0005-0000-0000-000002870000}"/>
    <cellStyle name="입력 34 3 2 4" xfId="17201" xr:uid="{00000000-0005-0000-0000-000003870000}"/>
    <cellStyle name="입력 34 3 2 4 2" xfId="42395" xr:uid="{00000000-0005-0000-0000-000004870000}"/>
    <cellStyle name="입력 34 3 2 5" xfId="17202" xr:uid="{00000000-0005-0000-0000-000005870000}"/>
    <cellStyle name="입력 34 3 2 5 2" xfId="42396" xr:uid="{00000000-0005-0000-0000-000006870000}"/>
    <cellStyle name="입력 34 3 2 6" xfId="17203" xr:uid="{00000000-0005-0000-0000-000007870000}"/>
    <cellStyle name="입력 34 3 2 6 2" xfId="42397" xr:uid="{00000000-0005-0000-0000-000008870000}"/>
    <cellStyle name="입력 34 3 2 7" xfId="42388" xr:uid="{00000000-0005-0000-0000-000009870000}"/>
    <cellStyle name="입력 34 3 3" xfId="17204" xr:uid="{00000000-0005-0000-0000-00000A870000}"/>
    <cellStyle name="입력 34 3 3 2" xfId="17205" xr:uid="{00000000-0005-0000-0000-00000B870000}"/>
    <cellStyle name="입력 34 3 3 2 2" xfId="42399" xr:uid="{00000000-0005-0000-0000-00000C870000}"/>
    <cellStyle name="입력 34 3 3 3" xfId="17206" xr:uid="{00000000-0005-0000-0000-00000D870000}"/>
    <cellStyle name="입력 34 3 3 3 2" xfId="42400" xr:uid="{00000000-0005-0000-0000-00000E870000}"/>
    <cellStyle name="입력 34 3 3 4" xfId="17207" xr:uid="{00000000-0005-0000-0000-00000F870000}"/>
    <cellStyle name="입력 34 3 3 4 2" xfId="42401" xr:uid="{00000000-0005-0000-0000-000010870000}"/>
    <cellStyle name="입력 34 3 3 5" xfId="17208" xr:uid="{00000000-0005-0000-0000-000011870000}"/>
    <cellStyle name="입력 34 3 3 5 2" xfId="42402" xr:uid="{00000000-0005-0000-0000-000012870000}"/>
    <cellStyle name="입력 34 3 3 6" xfId="42398" xr:uid="{00000000-0005-0000-0000-000013870000}"/>
    <cellStyle name="입력 34 3 4" xfId="17209" xr:uid="{00000000-0005-0000-0000-000014870000}"/>
    <cellStyle name="입력 34 3 4 2" xfId="17210" xr:uid="{00000000-0005-0000-0000-000015870000}"/>
    <cellStyle name="입력 34 3 4 2 2" xfId="42404" xr:uid="{00000000-0005-0000-0000-000016870000}"/>
    <cellStyle name="입력 34 3 4 3" xfId="42403" xr:uid="{00000000-0005-0000-0000-000017870000}"/>
    <cellStyle name="입력 34 3 5" xfId="17211" xr:uid="{00000000-0005-0000-0000-000018870000}"/>
    <cellStyle name="입력 34 3 5 2" xfId="17212" xr:uid="{00000000-0005-0000-0000-000019870000}"/>
    <cellStyle name="입력 34 3 5 2 2" xfId="42406" xr:uid="{00000000-0005-0000-0000-00001A870000}"/>
    <cellStyle name="입력 34 3 5 3" xfId="42405" xr:uid="{00000000-0005-0000-0000-00001B870000}"/>
    <cellStyle name="입력 34 3 6" xfId="17213" xr:uid="{00000000-0005-0000-0000-00001C870000}"/>
    <cellStyle name="입력 34 3 6 2" xfId="17214" xr:uid="{00000000-0005-0000-0000-00001D870000}"/>
    <cellStyle name="입력 34 3 6 2 2" xfId="42408" xr:uid="{00000000-0005-0000-0000-00001E870000}"/>
    <cellStyle name="입력 34 3 6 3" xfId="42407" xr:uid="{00000000-0005-0000-0000-00001F870000}"/>
    <cellStyle name="입력 34 3 7" xfId="17215" xr:uid="{00000000-0005-0000-0000-000020870000}"/>
    <cellStyle name="입력 34 3 7 2" xfId="42409" xr:uid="{00000000-0005-0000-0000-000021870000}"/>
    <cellStyle name="입력 34 3 8" xfId="42387" xr:uid="{00000000-0005-0000-0000-000022870000}"/>
    <cellStyle name="입력 34 4" xfId="17216" xr:uid="{00000000-0005-0000-0000-000023870000}"/>
    <cellStyle name="입력 34 4 2" xfId="17217" xr:uid="{00000000-0005-0000-0000-000024870000}"/>
    <cellStyle name="입력 34 4 2 2" xfId="17218" xr:uid="{00000000-0005-0000-0000-000025870000}"/>
    <cellStyle name="입력 34 4 2 2 2" xfId="42412" xr:uid="{00000000-0005-0000-0000-000026870000}"/>
    <cellStyle name="입력 34 4 2 3" xfId="17219" xr:uid="{00000000-0005-0000-0000-000027870000}"/>
    <cellStyle name="입력 34 4 2 3 2" xfId="42413" xr:uid="{00000000-0005-0000-0000-000028870000}"/>
    <cellStyle name="입력 34 4 2 4" xfId="17220" xr:uid="{00000000-0005-0000-0000-000029870000}"/>
    <cellStyle name="입력 34 4 2 4 2" xfId="42414" xr:uid="{00000000-0005-0000-0000-00002A870000}"/>
    <cellStyle name="입력 34 4 2 5" xfId="17221" xr:uid="{00000000-0005-0000-0000-00002B870000}"/>
    <cellStyle name="입력 34 4 2 5 2" xfId="42415" xr:uid="{00000000-0005-0000-0000-00002C870000}"/>
    <cellStyle name="입력 34 4 2 6" xfId="42411" xr:uid="{00000000-0005-0000-0000-00002D870000}"/>
    <cellStyle name="입력 34 4 3" xfId="17222" xr:uid="{00000000-0005-0000-0000-00002E870000}"/>
    <cellStyle name="입력 34 4 3 2" xfId="42416" xr:uid="{00000000-0005-0000-0000-00002F870000}"/>
    <cellStyle name="입력 34 4 4" xfId="17223" xr:uid="{00000000-0005-0000-0000-000030870000}"/>
    <cellStyle name="입력 34 4 4 2" xfId="42417" xr:uid="{00000000-0005-0000-0000-000031870000}"/>
    <cellStyle name="입력 34 4 5" xfId="17224" xr:uid="{00000000-0005-0000-0000-000032870000}"/>
    <cellStyle name="입력 34 4 5 2" xfId="42418" xr:uid="{00000000-0005-0000-0000-000033870000}"/>
    <cellStyle name="입력 34 4 6" xfId="17225" xr:uid="{00000000-0005-0000-0000-000034870000}"/>
    <cellStyle name="입력 34 4 6 2" xfId="42419" xr:uid="{00000000-0005-0000-0000-000035870000}"/>
    <cellStyle name="입력 34 4 7" xfId="42410" xr:uid="{00000000-0005-0000-0000-000036870000}"/>
    <cellStyle name="입력 34 5" xfId="17226" xr:uid="{00000000-0005-0000-0000-000037870000}"/>
    <cellStyle name="입력 34 5 2" xfId="17227" xr:uid="{00000000-0005-0000-0000-000038870000}"/>
    <cellStyle name="입력 34 5 2 2" xfId="17228" xr:uid="{00000000-0005-0000-0000-000039870000}"/>
    <cellStyle name="입력 34 5 2 2 2" xfId="42422" xr:uid="{00000000-0005-0000-0000-00003A870000}"/>
    <cellStyle name="입력 34 5 2 3" xfId="17229" xr:uid="{00000000-0005-0000-0000-00003B870000}"/>
    <cellStyle name="입력 34 5 2 3 2" xfId="42423" xr:uid="{00000000-0005-0000-0000-00003C870000}"/>
    <cellStyle name="입력 34 5 2 4" xfId="17230" xr:uid="{00000000-0005-0000-0000-00003D870000}"/>
    <cellStyle name="입력 34 5 2 4 2" xfId="42424" xr:uid="{00000000-0005-0000-0000-00003E870000}"/>
    <cellStyle name="입력 34 5 2 5" xfId="17231" xr:uid="{00000000-0005-0000-0000-00003F870000}"/>
    <cellStyle name="입력 34 5 2 5 2" xfId="42425" xr:uid="{00000000-0005-0000-0000-000040870000}"/>
    <cellStyle name="입력 34 5 2 6" xfId="42421" xr:uid="{00000000-0005-0000-0000-000041870000}"/>
    <cellStyle name="입력 34 5 3" xfId="17232" xr:uid="{00000000-0005-0000-0000-000042870000}"/>
    <cellStyle name="입력 34 5 3 2" xfId="42426" xr:uid="{00000000-0005-0000-0000-000043870000}"/>
    <cellStyle name="입력 34 5 4" xfId="17233" xr:uid="{00000000-0005-0000-0000-000044870000}"/>
    <cellStyle name="입력 34 5 4 2" xfId="42427" xr:uid="{00000000-0005-0000-0000-000045870000}"/>
    <cellStyle name="입력 34 5 5" xfId="17234" xr:uid="{00000000-0005-0000-0000-000046870000}"/>
    <cellStyle name="입력 34 5 5 2" xfId="42428" xr:uid="{00000000-0005-0000-0000-000047870000}"/>
    <cellStyle name="입력 34 5 6" xfId="17235" xr:uid="{00000000-0005-0000-0000-000048870000}"/>
    <cellStyle name="입력 34 5 6 2" xfId="42429" xr:uid="{00000000-0005-0000-0000-000049870000}"/>
    <cellStyle name="입력 34 5 7" xfId="42420" xr:uid="{00000000-0005-0000-0000-00004A870000}"/>
    <cellStyle name="입력 34 6" xfId="17236" xr:uid="{00000000-0005-0000-0000-00004B870000}"/>
    <cellStyle name="입력 34 6 2" xfId="17237" xr:uid="{00000000-0005-0000-0000-00004C870000}"/>
    <cellStyle name="입력 34 6 2 2" xfId="17238" xr:uid="{00000000-0005-0000-0000-00004D870000}"/>
    <cellStyle name="입력 34 6 2 2 2" xfId="42432" xr:uid="{00000000-0005-0000-0000-00004E870000}"/>
    <cellStyle name="입력 34 6 2 3" xfId="17239" xr:uid="{00000000-0005-0000-0000-00004F870000}"/>
    <cellStyle name="입력 34 6 2 3 2" xfId="42433" xr:uid="{00000000-0005-0000-0000-000050870000}"/>
    <cellStyle name="입력 34 6 2 4" xfId="17240" xr:uid="{00000000-0005-0000-0000-000051870000}"/>
    <cellStyle name="입력 34 6 2 4 2" xfId="42434" xr:uid="{00000000-0005-0000-0000-000052870000}"/>
    <cellStyle name="입력 34 6 2 5" xfId="17241" xr:uid="{00000000-0005-0000-0000-000053870000}"/>
    <cellStyle name="입력 34 6 2 5 2" xfId="42435" xr:uid="{00000000-0005-0000-0000-000054870000}"/>
    <cellStyle name="입력 34 6 2 6" xfId="42431" xr:uid="{00000000-0005-0000-0000-000055870000}"/>
    <cellStyle name="입력 34 6 3" xfId="17242" xr:uid="{00000000-0005-0000-0000-000056870000}"/>
    <cellStyle name="입력 34 6 3 2" xfId="42436" xr:uid="{00000000-0005-0000-0000-000057870000}"/>
    <cellStyle name="입력 34 6 4" xfId="17243" xr:uid="{00000000-0005-0000-0000-000058870000}"/>
    <cellStyle name="입력 34 6 4 2" xfId="42437" xr:uid="{00000000-0005-0000-0000-000059870000}"/>
    <cellStyle name="입력 34 6 5" xfId="17244" xr:uid="{00000000-0005-0000-0000-00005A870000}"/>
    <cellStyle name="입력 34 6 5 2" xfId="42438" xr:uid="{00000000-0005-0000-0000-00005B870000}"/>
    <cellStyle name="입력 34 6 6" xfId="17245" xr:uid="{00000000-0005-0000-0000-00005C870000}"/>
    <cellStyle name="입력 34 6 6 2" xfId="42439" xr:uid="{00000000-0005-0000-0000-00005D870000}"/>
    <cellStyle name="입력 34 6 7" xfId="42430" xr:uid="{00000000-0005-0000-0000-00005E870000}"/>
    <cellStyle name="입력 34 7" xfId="17246" xr:uid="{00000000-0005-0000-0000-00005F870000}"/>
    <cellStyle name="입력 34 7 2" xfId="17247" xr:uid="{00000000-0005-0000-0000-000060870000}"/>
    <cellStyle name="입력 34 7 2 2" xfId="17248" xr:uid="{00000000-0005-0000-0000-000061870000}"/>
    <cellStyle name="입력 34 7 2 2 2" xfId="42442" xr:uid="{00000000-0005-0000-0000-000062870000}"/>
    <cellStyle name="입력 34 7 2 3" xfId="17249" xr:uid="{00000000-0005-0000-0000-000063870000}"/>
    <cellStyle name="입력 34 7 2 3 2" xfId="42443" xr:uid="{00000000-0005-0000-0000-000064870000}"/>
    <cellStyle name="입력 34 7 2 4" xfId="17250" xr:uid="{00000000-0005-0000-0000-000065870000}"/>
    <cellStyle name="입력 34 7 2 4 2" xfId="42444" xr:uid="{00000000-0005-0000-0000-000066870000}"/>
    <cellStyle name="입력 34 7 2 5" xfId="17251" xr:uid="{00000000-0005-0000-0000-000067870000}"/>
    <cellStyle name="입력 34 7 2 5 2" xfId="42445" xr:uid="{00000000-0005-0000-0000-000068870000}"/>
    <cellStyle name="입력 34 7 2 6" xfId="42441" xr:uid="{00000000-0005-0000-0000-000069870000}"/>
    <cellStyle name="입력 34 7 3" xfId="17252" xr:uid="{00000000-0005-0000-0000-00006A870000}"/>
    <cellStyle name="입력 34 7 3 2" xfId="42446" xr:uid="{00000000-0005-0000-0000-00006B870000}"/>
    <cellStyle name="입력 34 7 4" xfId="17253" xr:uid="{00000000-0005-0000-0000-00006C870000}"/>
    <cellStyle name="입력 34 7 4 2" xfId="42447" xr:uid="{00000000-0005-0000-0000-00006D870000}"/>
    <cellStyle name="입력 34 7 5" xfId="17254" xr:uid="{00000000-0005-0000-0000-00006E870000}"/>
    <cellStyle name="입력 34 7 5 2" xfId="42448" xr:uid="{00000000-0005-0000-0000-00006F870000}"/>
    <cellStyle name="입력 34 7 6" xfId="17255" xr:uid="{00000000-0005-0000-0000-000070870000}"/>
    <cellStyle name="입력 34 7 6 2" xfId="42449" xr:uid="{00000000-0005-0000-0000-000071870000}"/>
    <cellStyle name="입력 34 7 7" xfId="42440" xr:uid="{00000000-0005-0000-0000-000072870000}"/>
    <cellStyle name="입력 34 8" xfId="17256" xr:uid="{00000000-0005-0000-0000-000073870000}"/>
    <cellStyle name="입력 34 8 2" xfId="17257" xr:uid="{00000000-0005-0000-0000-000074870000}"/>
    <cellStyle name="입력 34 8 2 2" xfId="17258" xr:uid="{00000000-0005-0000-0000-000075870000}"/>
    <cellStyle name="입력 34 8 2 2 2" xfId="42452" xr:uid="{00000000-0005-0000-0000-000076870000}"/>
    <cellStyle name="입력 34 8 2 3" xfId="17259" xr:uid="{00000000-0005-0000-0000-000077870000}"/>
    <cellStyle name="입력 34 8 2 3 2" xfId="42453" xr:uid="{00000000-0005-0000-0000-000078870000}"/>
    <cellStyle name="입력 34 8 2 4" xfId="17260" xr:uid="{00000000-0005-0000-0000-000079870000}"/>
    <cellStyle name="입력 34 8 2 4 2" xfId="42454" xr:uid="{00000000-0005-0000-0000-00007A870000}"/>
    <cellStyle name="입력 34 8 2 5" xfId="17261" xr:uid="{00000000-0005-0000-0000-00007B870000}"/>
    <cellStyle name="입력 34 8 2 5 2" xfId="42455" xr:uid="{00000000-0005-0000-0000-00007C870000}"/>
    <cellStyle name="입력 34 8 2 6" xfId="42451" xr:uid="{00000000-0005-0000-0000-00007D870000}"/>
    <cellStyle name="입력 34 8 3" xfId="17262" xr:uid="{00000000-0005-0000-0000-00007E870000}"/>
    <cellStyle name="입력 34 8 3 2" xfId="42456" xr:uid="{00000000-0005-0000-0000-00007F870000}"/>
    <cellStyle name="입력 34 8 4" xfId="17263" xr:uid="{00000000-0005-0000-0000-000080870000}"/>
    <cellStyle name="입력 34 8 4 2" xfId="42457" xr:uid="{00000000-0005-0000-0000-000081870000}"/>
    <cellStyle name="입력 34 8 5" xfId="17264" xr:uid="{00000000-0005-0000-0000-000082870000}"/>
    <cellStyle name="입력 34 8 5 2" xfId="42458" xr:uid="{00000000-0005-0000-0000-000083870000}"/>
    <cellStyle name="입력 34 8 6" xfId="17265" xr:uid="{00000000-0005-0000-0000-000084870000}"/>
    <cellStyle name="입력 34 8 6 2" xfId="42459" xr:uid="{00000000-0005-0000-0000-000085870000}"/>
    <cellStyle name="입력 34 8 7" xfId="42450" xr:uid="{00000000-0005-0000-0000-000086870000}"/>
    <cellStyle name="입력 34 9" xfId="17266" xr:uid="{00000000-0005-0000-0000-000087870000}"/>
    <cellStyle name="입력 34 9 2" xfId="17267" xr:uid="{00000000-0005-0000-0000-000088870000}"/>
    <cellStyle name="입력 34 9 2 2" xfId="42461" xr:uid="{00000000-0005-0000-0000-000089870000}"/>
    <cellStyle name="입력 34 9 3" xfId="17268" xr:uid="{00000000-0005-0000-0000-00008A870000}"/>
    <cellStyle name="입력 34 9 3 2" xfId="42462" xr:uid="{00000000-0005-0000-0000-00008B870000}"/>
    <cellStyle name="입력 34 9 4" xfId="17269" xr:uid="{00000000-0005-0000-0000-00008C870000}"/>
    <cellStyle name="입력 34 9 4 2" xfId="42463" xr:uid="{00000000-0005-0000-0000-00008D870000}"/>
    <cellStyle name="입력 34 9 5" xfId="17270" xr:uid="{00000000-0005-0000-0000-00008E870000}"/>
    <cellStyle name="입력 34 9 5 2" xfId="42464" xr:uid="{00000000-0005-0000-0000-00008F870000}"/>
    <cellStyle name="입력 34 9 6" xfId="42460" xr:uid="{00000000-0005-0000-0000-000090870000}"/>
    <cellStyle name="입력 35" xfId="17271" xr:uid="{00000000-0005-0000-0000-000091870000}"/>
    <cellStyle name="입력 35 10" xfId="17272" xr:uid="{00000000-0005-0000-0000-000092870000}"/>
    <cellStyle name="입력 35 10 2" xfId="17273" xr:uid="{00000000-0005-0000-0000-000093870000}"/>
    <cellStyle name="입력 35 10 2 2" xfId="42467" xr:uid="{00000000-0005-0000-0000-000094870000}"/>
    <cellStyle name="입력 35 10 3" xfId="42466" xr:uid="{00000000-0005-0000-0000-000095870000}"/>
    <cellStyle name="입력 35 11" xfId="17274" xr:uid="{00000000-0005-0000-0000-000096870000}"/>
    <cellStyle name="입력 35 11 2" xfId="17275" xr:uid="{00000000-0005-0000-0000-000097870000}"/>
    <cellStyle name="입력 35 11 2 2" xfId="42469" xr:uid="{00000000-0005-0000-0000-000098870000}"/>
    <cellStyle name="입력 35 11 3" xfId="42468" xr:uid="{00000000-0005-0000-0000-000099870000}"/>
    <cellStyle name="입력 35 12" xfId="17276" xr:uid="{00000000-0005-0000-0000-00009A870000}"/>
    <cellStyle name="입력 35 12 2" xfId="17277" xr:uid="{00000000-0005-0000-0000-00009B870000}"/>
    <cellStyle name="입력 35 12 2 2" xfId="42471" xr:uid="{00000000-0005-0000-0000-00009C870000}"/>
    <cellStyle name="입력 35 12 3" xfId="42470" xr:uid="{00000000-0005-0000-0000-00009D870000}"/>
    <cellStyle name="입력 35 13" xfId="17278" xr:uid="{00000000-0005-0000-0000-00009E870000}"/>
    <cellStyle name="입력 35 13 2" xfId="42472" xr:uid="{00000000-0005-0000-0000-00009F870000}"/>
    <cellStyle name="입력 35 14" xfId="42465" xr:uid="{00000000-0005-0000-0000-0000A0870000}"/>
    <cellStyle name="입력 35 2" xfId="17279" xr:uid="{00000000-0005-0000-0000-0000A1870000}"/>
    <cellStyle name="입력 35 2 2" xfId="17280" xr:uid="{00000000-0005-0000-0000-0000A2870000}"/>
    <cellStyle name="입력 35 2 2 2" xfId="17281" xr:uid="{00000000-0005-0000-0000-0000A3870000}"/>
    <cellStyle name="입력 35 2 2 2 2" xfId="17282" xr:uid="{00000000-0005-0000-0000-0000A4870000}"/>
    <cellStyle name="입력 35 2 2 2 2 2" xfId="42476" xr:uid="{00000000-0005-0000-0000-0000A5870000}"/>
    <cellStyle name="입력 35 2 2 2 3" xfId="17283" xr:uid="{00000000-0005-0000-0000-0000A6870000}"/>
    <cellStyle name="입력 35 2 2 2 3 2" xfId="42477" xr:uid="{00000000-0005-0000-0000-0000A7870000}"/>
    <cellStyle name="입력 35 2 2 2 4" xfId="17284" xr:uid="{00000000-0005-0000-0000-0000A8870000}"/>
    <cellStyle name="입력 35 2 2 2 4 2" xfId="42478" xr:uid="{00000000-0005-0000-0000-0000A9870000}"/>
    <cellStyle name="입력 35 2 2 2 5" xfId="17285" xr:uid="{00000000-0005-0000-0000-0000AA870000}"/>
    <cellStyle name="입력 35 2 2 2 5 2" xfId="42479" xr:uid="{00000000-0005-0000-0000-0000AB870000}"/>
    <cellStyle name="입력 35 2 2 2 6" xfId="42475" xr:uid="{00000000-0005-0000-0000-0000AC870000}"/>
    <cellStyle name="입력 35 2 2 3" xfId="17286" xr:uid="{00000000-0005-0000-0000-0000AD870000}"/>
    <cellStyle name="입력 35 2 2 3 2" xfId="42480" xr:uid="{00000000-0005-0000-0000-0000AE870000}"/>
    <cellStyle name="입력 35 2 2 4" xfId="17287" xr:uid="{00000000-0005-0000-0000-0000AF870000}"/>
    <cellStyle name="입력 35 2 2 4 2" xfId="42481" xr:uid="{00000000-0005-0000-0000-0000B0870000}"/>
    <cellStyle name="입력 35 2 2 5" xfId="17288" xr:uid="{00000000-0005-0000-0000-0000B1870000}"/>
    <cellStyle name="입력 35 2 2 5 2" xfId="42482" xr:uid="{00000000-0005-0000-0000-0000B2870000}"/>
    <cellStyle name="입력 35 2 2 6" xfId="17289" xr:uid="{00000000-0005-0000-0000-0000B3870000}"/>
    <cellStyle name="입력 35 2 2 6 2" xfId="42483" xr:uid="{00000000-0005-0000-0000-0000B4870000}"/>
    <cellStyle name="입력 35 2 2 7" xfId="42474" xr:uid="{00000000-0005-0000-0000-0000B5870000}"/>
    <cellStyle name="입력 35 2 3" xfId="17290" xr:uid="{00000000-0005-0000-0000-0000B6870000}"/>
    <cellStyle name="입력 35 2 3 2" xfId="17291" xr:uid="{00000000-0005-0000-0000-0000B7870000}"/>
    <cellStyle name="입력 35 2 3 2 2" xfId="42485" xr:uid="{00000000-0005-0000-0000-0000B8870000}"/>
    <cellStyle name="입력 35 2 3 3" xfId="17292" xr:uid="{00000000-0005-0000-0000-0000B9870000}"/>
    <cellStyle name="입력 35 2 3 3 2" xfId="42486" xr:uid="{00000000-0005-0000-0000-0000BA870000}"/>
    <cellStyle name="입력 35 2 3 4" xfId="17293" xr:uid="{00000000-0005-0000-0000-0000BB870000}"/>
    <cellStyle name="입력 35 2 3 4 2" xfId="42487" xr:uid="{00000000-0005-0000-0000-0000BC870000}"/>
    <cellStyle name="입력 35 2 3 5" xfId="17294" xr:uid="{00000000-0005-0000-0000-0000BD870000}"/>
    <cellStyle name="입력 35 2 3 5 2" xfId="42488" xr:uid="{00000000-0005-0000-0000-0000BE870000}"/>
    <cellStyle name="입력 35 2 3 6" xfId="42484" xr:uid="{00000000-0005-0000-0000-0000BF870000}"/>
    <cellStyle name="입력 35 2 4" xfId="17295" xr:uid="{00000000-0005-0000-0000-0000C0870000}"/>
    <cellStyle name="입력 35 2 4 2" xfId="17296" xr:uid="{00000000-0005-0000-0000-0000C1870000}"/>
    <cellStyle name="입력 35 2 4 2 2" xfId="42490" xr:uid="{00000000-0005-0000-0000-0000C2870000}"/>
    <cellStyle name="입력 35 2 4 3" xfId="42489" xr:uid="{00000000-0005-0000-0000-0000C3870000}"/>
    <cellStyle name="입력 35 2 5" xfId="17297" xr:uid="{00000000-0005-0000-0000-0000C4870000}"/>
    <cellStyle name="입력 35 2 5 2" xfId="17298" xr:uid="{00000000-0005-0000-0000-0000C5870000}"/>
    <cellStyle name="입력 35 2 5 2 2" xfId="42492" xr:uid="{00000000-0005-0000-0000-0000C6870000}"/>
    <cellStyle name="입력 35 2 5 3" xfId="42491" xr:uid="{00000000-0005-0000-0000-0000C7870000}"/>
    <cellStyle name="입력 35 2 6" xfId="17299" xr:uid="{00000000-0005-0000-0000-0000C8870000}"/>
    <cellStyle name="입력 35 2 6 2" xfId="17300" xr:uid="{00000000-0005-0000-0000-0000C9870000}"/>
    <cellStyle name="입력 35 2 6 2 2" xfId="42494" xr:uid="{00000000-0005-0000-0000-0000CA870000}"/>
    <cellStyle name="입력 35 2 6 3" xfId="42493" xr:uid="{00000000-0005-0000-0000-0000CB870000}"/>
    <cellStyle name="입력 35 2 7" xfId="17301" xr:uid="{00000000-0005-0000-0000-0000CC870000}"/>
    <cellStyle name="입력 35 2 7 2" xfId="42495" xr:uid="{00000000-0005-0000-0000-0000CD870000}"/>
    <cellStyle name="입력 35 2 8" xfId="42473" xr:uid="{00000000-0005-0000-0000-0000CE870000}"/>
    <cellStyle name="입력 35 3" xfId="17302" xr:uid="{00000000-0005-0000-0000-0000CF870000}"/>
    <cellStyle name="입력 35 3 2" xfId="17303" xr:uid="{00000000-0005-0000-0000-0000D0870000}"/>
    <cellStyle name="입력 35 3 2 2" xfId="17304" xr:uid="{00000000-0005-0000-0000-0000D1870000}"/>
    <cellStyle name="입력 35 3 2 2 2" xfId="17305" xr:uid="{00000000-0005-0000-0000-0000D2870000}"/>
    <cellStyle name="입력 35 3 2 2 2 2" xfId="42499" xr:uid="{00000000-0005-0000-0000-0000D3870000}"/>
    <cellStyle name="입력 35 3 2 2 3" xfId="17306" xr:uid="{00000000-0005-0000-0000-0000D4870000}"/>
    <cellStyle name="입력 35 3 2 2 3 2" xfId="42500" xr:uid="{00000000-0005-0000-0000-0000D5870000}"/>
    <cellStyle name="입력 35 3 2 2 4" xfId="17307" xr:uid="{00000000-0005-0000-0000-0000D6870000}"/>
    <cellStyle name="입력 35 3 2 2 4 2" xfId="42501" xr:uid="{00000000-0005-0000-0000-0000D7870000}"/>
    <cellStyle name="입력 35 3 2 2 5" xfId="17308" xr:uid="{00000000-0005-0000-0000-0000D8870000}"/>
    <cellStyle name="입력 35 3 2 2 5 2" xfId="42502" xr:uid="{00000000-0005-0000-0000-0000D9870000}"/>
    <cellStyle name="입력 35 3 2 2 6" xfId="42498" xr:uid="{00000000-0005-0000-0000-0000DA870000}"/>
    <cellStyle name="입력 35 3 2 3" xfId="17309" xr:uid="{00000000-0005-0000-0000-0000DB870000}"/>
    <cellStyle name="입력 35 3 2 3 2" xfId="42503" xr:uid="{00000000-0005-0000-0000-0000DC870000}"/>
    <cellStyle name="입력 35 3 2 4" xfId="17310" xr:uid="{00000000-0005-0000-0000-0000DD870000}"/>
    <cellStyle name="입력 35 3 2 4 2" xfId="42504" xr:uid="{00000000-0005-0000-0000-0000DE870000}"/>
    <cellStyle name="입력 35 3 2 5" xfId="17311" xr:uid="{00000000-0005-0000-0000-0000DF870000}"/>
    <cellStyle name="입력 35 3 2 5 2" xfId="42505" xr:uid="{00000000-0005-0000-0000-0000E0870000}"/>
    <cellStyle name="입력 35 3 2 6" xfId="17312" xr:uid="{00000000-0005-0000-0000-0000E1870000}"/>
    <cellStyle name="입력 35 3 2 6 2" xfId="42506" xr:uid="{00000000-0005-0000-0000-0000E2870000}"/>
    <cellStyle name="입력 35 3 2 7" xfId="42497" xr:uid="{00000000-0005-0000-0000-0000E3870000}"/>
    <cellStyle name="입력 35 3 3" xfId="17313" xr:uid="{00000000-0005-0000-0000-0000E4870000}"/>
    <cellStyle name="입력 35 3 3 2" xfId="17314" xr:uid="{00000000-0005-0000-0000-0000E5870000}"/>
    <cellStyle name="입력 35 3 3 2 2" xfId="42508" xr:uid="{00000000-0005-0000-0000-0000E6870000}"/>
    <cellStyle name="입력 35 3 3 3" xfId="17315" xr:uid="{00000000-0005-0000-0000-0000E7870000}"/>
    <cellStyle name="입력 35 3 3 3 2" xfId="42509" xr:uid="{00000000-0005-0000-0000-0000E8870000}"/>
    <cellStyle name="입력 35 3 3 4" xfId="17316" xr:uid="{00000000-0005-0000-0000-0000E9870000}"/>
    <cellStyle name="입력 35 3 3 4 2" xfId="42510" xr:uid="{00000000-0005-0000-0000-0000EA870000}"/>
    <cellStyle name="입력 35 3 3 5" xfId="17317" xr:uid="{00000000-0005-0000-0000-0000EB870000}"/>
    <cellStyle name="입력 35 3 3 5 2" xfId="42511" xr:uid="{00000000-0005-0000-0000-0000EC870000}"/>
    <cellStyle name="입력 35 3 3 6" xfId="42507" xr:uid="{00000000-0005-0000-0000-0000ED870000}"/>
    <cellStyle name="입력 35 3 4" xfId="17318" xr:uid="{00000000-0005-0000-0000-0000EE870000}"/>
    <cellStyle name="입력 35 3 4 2" xfId="17319" xr:uid="{00000000-0005-0000-0000-0000EF870000}"/>
    <cellStyle name="입력 35 3 4 2 2" xfId="42513" xr:uid="{00000000-0005-0000-0000-0000F0870000}"/>
    <cellStyle name="입력 35 3 4 3" xfId="42512" xr:uid="{00000000-0005-0000-0000-0000F1870000}"/>
    <cellStyle name="입력 35 3 5" xfId="17320" xr:uid="{00000000-0005-0000-0000-0000F2870000}"/>
    <cellStyle name="입력 35 3 5 2" xfId="17321" xr:uid="{00000000-0005-0000-0000-0000F3870000}"/>
    <cellStyle name="입력 35 3 5 2 2" xfId="42515" xr:uid="{00000000-0005-0000-0000-0000F4870000}"/>
    <cellStyle name="입력 35 3 5 3" xfId="42514" xr:uid="{00000000-0005-0000-0000-0000F5870000}"/>
    <cellStyle name="입력 35 3 6" xfId="17322" xr:uid="{00000000-0005-0000-0000-0000F6870000}"/>
    <cellStyle name="입력 35 3 6 2" xfId="17323" xr:uid="{00000000-0005-0000-0000-0000F7870000}"/>
    <cellStyle name="입력 35 3 6 2 2" xfId="42517" xr:uid="{00000000-0005-0000-0000-0000F8870000}"/>
    <cellStyle name="입력 35 3 6 3" xfId="42516" xr:uid="{00000000-0005-0000-0000-0000F9870000}"/>
    <cellStyle name="입력 35 3 7" xfId="17324" xr:uid="{00000000-0005-0000-0000-0000FA870000}"/>
    <cellStyle name="입력 35 3 7 2" xfId="42518" xr:uid="{00000000-0005-0000-0000-0000FB870000}"/>
    <cellStyle name="입력 35 3 8" xfId="42496" xr:uid="{00000000-0005-0000-0000-0000FC870000}"/>
    <cellStyle name="입력 35 4" xfId="17325" xr:uid="{00000000-0005-0000-0000-0000FD870000}"/>
    <cellStyle name="입력 35 4 2" xfId="17326" xr:uid="{00000000-0005-0000-0000-0000FE870000}"/>
    <cellStyle name="입력 35 4 2 2" xfId="17327" xr:uid="{00000000-0005-0000-0000-0000FF870000}"/>
    <cellStyle name="입력 35 4 2 2 2" xfId="42521" xr:uid="{00000000-0005-0000-0000-000000880000}"/>
    <cellStyle name="입력 35 4 2 3" xfId="17328" xr:uid="{00000000-0005-0000-0000-000001880000}"/>
    <cellStyle name="입력 35 4 2 3 2" xfId="42522" xr:uid="{00000000-0005-0000-0000-000002880000}"/>
    <cellStyle name="입력 35 4 2 4" xfId="17329" xr:uid="{00000000-0005-0000-0000-000003880000}"/>
    <cellStyle name="입력 35 4 2 4 2" xfId="42523" xr:uid="{00000000-0005-0000-0000-000004880000}"/>
    <cellStyle name="입력 35 4 2 5" xfId="17330" xr:uid="{00000000-0005-0000-0000-000005880000}"/>
    <cellStyle name="입력 35 4 2 5 2" xfId="42524" xr:uid="{00000000-0005-0000-0000-000006880000}"/>
    <cellStyle name="입력 35 4 2 6" xfId="42520" xr:uid="{00000000-0005-0000-0000-000007880000}"/>
    <cellStyle name="입력 35 4 3" xfId="17331" xr:uid="{00000000-0005-0000-0000-000008880000}"/>
    <cellStyle name="입력 35 4 3 2" xfId="42525" xr:uid="{00000000-0005-0000-0000-000009880000}"/>
    <cellStyle name="입력 35 4 4" xfId="17332" xr:uid="{00000000-0005-0000-0000-00000A880000}"/>
    <cellStyle name="입력 35 4 4 2" xfId="42526" xr:uid="{00000000-0005-0000-0000-00000B880000}"/>
    <cellStyle name="입력 35 4 5" xfId="17333" xr:uid="{00000000-0005-0000-0000-00000C880000}"/>
    <cellStyle name="입력 35 4 5 2" xfId="42527" xr:uid="{00000000-0005-0000-0000-00000D880000}"/>
    <cellStyle name="입력 35 4 6" xfId="17334" xr:uid="{00000000-0005-0000-0000-00000E880000}"/>
    <cellStyle name="입력 35 4 6 2" xfId="42528" xr:uid="{00000000-0005-0000-0000-00000F880000}"/>
    <cellStyle name="입력 35 4 7" xfId="42519" xr:uid="{00000000-0005-0000-0000-000010880000}"/>
    <cellStyle name="입력 35 5" xfId="17335" xr:uid="{00000000-0005-0000-0000-000011880000}"/>
    <cellStyle name="입력 35 5 2" xfId="17336" xr:uid="{00000000-0005-0000-0000-000012880000}"/>
    <cellStyle name="입력 35 5 2 2" xfId="17337" xr:uid="{00000000-0005-0000-0000-000013880000}"/>
    <cellStyle name="입력 35 5 2 2 2" xfId="42531" xr:uid="{00000000-0005-0000-0000-000014880000}"/>
    <cellStyle name="입력 35 5 2 3" xfId="17338" xr:uid="{00000000-0005-0000-0000-000015880000}"/>
    <cellStyle name="입력 35 5 2 3 2" xfId="42532" xr:uid="{00000000-0005-0000-0000-000016880000}"/>
    <cellStyle name="입력 35 5 2 4" xfId="17339" xr:uid="{00000000-0005-0000-0000-000017880000}"/>
    <cellStyle name="입력 35 5 2 4 2" xfId="42533" xr:uid="{00000000-0005-0000-0000-000018880000}"/>
    <cellStyle name="입력 35 5 2 5" xfId="17340" xr:uid="{00000000-0005-0000-0000-000019880000}"/>
    <cellStyle name="입력 35 5 2 5 2" xfId="42534" xr:uid="{00000000-0005-0000-0000-00001A880000}"/>
    <cellStyle name="입력 35 5 2 6" xfId="42530" xr:uid="{00000000-0005-0000-0000-00001B880000}"/>
    <cellStyle name="입력 35 5 3" xfId="17341" xr:uid="{00000000-0005-0000-0000-00001C880000}"/>
    <cellStyle name="입력 35 5 3 2" xfId="42535" xr:uid="{00000000-0005-0000-0000-00001D880000}"/>
    <cellStyle name="입력 35 5 4" xfId="17342" xr:uid="{00000000-0005-0000-0000-00001E880000}"/>
    <cellStyle name="입력 35 5 4 2" xfId="42536" xr:uid="{00000000-0005-0000-0000-00001F880000}"/>
    <cellStyle name="입력 35 5 5" xfId="17343" xr:uid="{00000000-0005-0000-0000-000020880000}"/>
    <cellStyle name="입력 35 5 5 2" xfId="42537" xr:uid="{00000000-0005-0000-0000-000021880000}"/>
    <cellStyle name="입력 35 5 6" xfId="17344" xr:uid="{00000000-0005-0000-0000-000022880000}"/>
    <cellStyle name="입력 35 5 6 2" xfId="42538" xr:uid="{00000000-0005-0000-0000-000023880000}"/>
    <cellStyle name="입력 35 5 7" xfId="42529" xr:uid="{00000000-0005-0000-0000-000024880000}"/>
    <cellStyle name="입력 35 6" xfId="17345" xr:uid="{00000000-0005-0000-0000-000025880000}"/>
    <cellStyle name="입력 35 6 2" xfId="17346" xr:uid="{00000000-0005-0000-0000-000026880000}"/>
    <cellStyle name="입력 35 6 2 2" xfId="17347" xr:uid="{00000000-0005-0000-0000-000027880000}"/>
    <cellStyle name="입력 35 6 2 2 2" xfId="42541" xr:uid="{00000000-0005-0000-0000-000028880000}"/>
    <cellStyle name="입력 35 6 2 3" xfId="17348" xr:uid="{00000000-0005-0000-0000-000029880000}"/>
    <cellStyle name="입력 35 6 2 3 2" xfId="42542" xr:uid="{00000000-0005-0000-0000-00002A880000}"/>
    <cellStyle name="입력 35 6 2 4" xfId="17349" xr:uid="{00000000-0005-0000-0000-00002B880000}"/>
    <cellStyle name="입력 35 6 2 4 2" xfId="42543" xr:uid="{00000000-0005-0000-0000-00002C880000}"/>
    <cellStyle name="입력 35 6 2 5" xfId="17350" xr:uid="{00000000-0005-0000-0000-00002D880000}"/>
    <cellStyle name="입력 35 6 2 5 2" xfId="42544" xr:uid="{00000000-0005-0000-0000-00002E880000}"/>
    <cellStyle name="입력 35 6 2 6" xfId="42540" xr:uid="{00000000-0005-0000-0000-00002F880000}"/>
    <cellStyle name="입력 35 6 3" xfId="17351" xr:uid="{00000000-0005-0000-0000-000030880000}"/>
    <cellStyle name="입력 35 6 3 2" xfId="42545" xr:uid="{00000000-0005-0000-0000-000031880000}"/>
    <cellStyle name="입력 35 6 4" xfId="17352" xr:uid="{00000000-0005-0000-0000-000032880000}"/>
    <cellStyle name="입력 35 6 4 2" xfId="42546" xr:uid="{00000000-0005-0000-0000-000033880000}"/>
    <cellStyle name="입력 35 6 5" xfId="17353" xr:uid="{00000000-0005-0000-0000-000034880000}"/>
    <cellStyle name="입력 35 6 5 2" xfId="42547" xr:uid="{00000000-0005-0000-0000-000035880000}"/>
    <cellStyle name="입력 35 6 6" xfId="17354" xr:uid="{00000000-0005-0000-0000-000036880000}"/>
    <cellStyle name="입력 35 6 6 2" xfId="42548" xr:uid="{00000000-0005-0000-0000-000037880000}"/>
    <cellStyle name="입력 35 6 7" xfId="42539" xr:uid="{00000000-0005-0000-0000-000038880000}"/>
    <cellStyle name="입력 35 7" xfId="17355" xr:uid="{00000000-0005-0000-0000-000039880000}"/>
    <cellStyle name="입력 35 7 2" xfId="17356" xr:uid="{00000000-0005-0000-0000-00003A880000}"/>
    <cellStyle name="입력 35 7 2 2" xfId="17357" xr:uid="{00000000-0005-0000-0000-00003B880000}"/>
    <cellStyle name="입력 35 7 2 2 2" xfId="42551" xr:uid="{00000000-0005-0000-0000-00003C880000}"/>
    <cellStyle name="입력 35 7 2 3" xfId="17358" xr:uid="{00000000-0005-0000-0000-00003D880000}"/>
    <cellStyle name="입력 35 7 2 3 2" xfId="42552" xr:uid="{00000000-0005-0000-0000-00003E880000}"/>
    <cellStyle name="입력 35 7 2 4" xfId="17359" xr:uid="{00000000-0005-0000-0000-00003F880000}"/>
    <cellStyle name="입력 35 7 2 4 2" xfId="42553" xr:uid="{00000000-0005-0000-0000-000040880000}"/>
    <cellStyle name="입력 35 7 2 5" xfId="17360" xr:uid="{00000000-0005-0000-0000-000041880000}"/>
    <cellStyle name="입력 35 7 2 5 2" xfId="42554" xr:uid="{00000000-0005-0000-0000-000042880000}"/>
    <cellStyle name="입력 35 7 2 6" xfId="42550" xr:uid="{00000000-0005-0000-0000-000043880000}"/>
    <cellStyle name="입력 35 7 3" xfId="17361" xr:uid="{00000000-0005-0000-0000-000044880000}"/>
    <cellStyle name="입력 35 7 3 2" xfId="42555" xr:uid="{00000000-0005-0000-0000-000045880000}"/>
    <cellStyle name="입력 35 7 4" xfId="17362" xr:uid="{00000000-0005-0000-0000-000046880000}"/>
    <cellStyle name="입력 35 7 4 2" xfId="42556" xr:uid="{00000000-0005-0000-0000-000047880000}"/>
    <cellStyle name="입력 35 7 5" xfId="17363" xr:uid="{00000000-0005-0000-0000-000048880000}"/>
    <cellStyle name="입력 35 7 5 2" xfId="42557" xr:uid="{00000000-0005-0000-0000-000049880000}"/>
    <cellStyle name="입력 35 7 6" xfId="17364" xr:uid="{00000000-0005-0000-0000-00004A880000}"/>
    <cellStyle name="입력 35 7 6 2" xfId="42558" xr:uid="{00000000-0005-0000-0000-00004B880000}"/>
    <cellStyle name="입력 35 7 7" xfId="42549" xr:uid="{00000000-0005-0000-0000-00004C880000}"/>
    <cellStyle name="입력 35 8" xfId="17365" xr:uid="{00000000-0005-0000-0000-00004D880000}"/>
    <cellStyle name="입력 35 8 2" xfId="17366" xr:uid="{00000000-0005-0000-0000-00004E880000}"/>
    <cellStyle name="입력 35 8 2 2" xfId="17367" xr:uid="{00000000-0005-0000-0000-00004F880000}"/>
    <cellStyle name="입력 35 8 2 2 2" xfId="42561" xr:uid="{00000000-0005-0000-0000-000050880000}"/>
    <cellStyle name="입력 35 8 2 3" xfId="17368" xr:uid="{00000000-0005-0000-0000-000051880000}"/>
    <cellStyle name="입력 35 8 2 3 2" xfId="42562" xr:uid="{00000000-0005-0000-0000-000052880000}"/>
    <cellStyle name="입력 35 8 2 4" xfId="17369" xr:uid="{00000000-0005-0000-0000-000053880000}"/>
    <cellStyle name="입력 35 8 2 4 2" xfId="42563" xr:uid="{00000000-0005-0000-0000-000054880000}"/>
    <cellStyle name="입력 35 8 2 5" xfId="17370" xr:uid="{00000000-0005-0000-0000-000055880000}"/>
    <cellStyle name="입력 35 8 2 5 2" xfId="42564" xr:uid="{00000000-0005-0000-0000-000056880000}"/>
    <cellStyle name="입력 35 8 2 6" xfId="42560" xr:uid="{00000000-0005-0000-0000-000057880000}"/>
    <cellStyle name="입력 35 8 3" xfId="17371" xr:uid="{00000000-0005-0000-0000-000058880000}"/>
    <cellStyle name="입력 35 8 3 2" xfId="42565" xr:uid="{00000000-0005-0000-0000-000059880000}"/>
    <cellStyle name="입력 35 8 4" xfId="17372" xr:uid="{00000000-0005-0000-0000-00005A880000}"/>
    <cellStyle name="입력 35 8 4 2" xfId="42566" xr:uid="{00000000-0005-0000-0000-00005B880000}"/>
    <cellStyle name="입력 35 8 5" xfId="17373" xr:uid="{00000000-0005-0000-0000-00005C880000}"/>
    <cellStyle name="입력 35 8 5 2" xfId="42567" xr:uid="{00000000-0005-0000-0000-00005D880000}"/>
    <cellStyle name="입력 35 8 6" xfId="17374" xr:uid="{00000000-0005-0000-0000-00005E880000}"/>
    <cellStyle name="입력 35 8 6 2" xfId="42568" xr:uid="{00000000-0005-0000-0000-00005F880000}"/>
    <cellStyle name="입력 35 8 7" xfId="42559" xr:uid="{00000000-0005-0000-0000-000060880000}"/>
    <cellStyle name="입력 35 9" xfId="17375" xr:uid="{00000000-0005-0000-0000-000061880000}"/>
    <cellStyle name="입력 35 9 2" xfId="17376" xr:uid="{00000000-0005-0000-0000-000062880000}"/>
    <cellStyle name="입력 35 9 2 2" xfId="42570" xr:uid="{00000000-0005-0000-0000-000063880000}"/>
    <cellStyle name="입력 35 9 3" xfId="17377" xr:uid="{00000000-0005-0000-0000-000064880000}"/>
    <cellStyle name="입력 35 9 3 2" xfId="42571" xr:uid="{00000000-0005-0000-0000-000065880000}"/>
    <cellStyle name="입력 35 9 4" xfId="17378" xr:uid="{00000000-0005-0000-0000-000066880000}"/>
    <cellStyle name="입력 35 9 4 2" xfId="42572" xr:uid="{00000000-0005-0000-0000-000067880000}"/>
    <cellStyle name="입력 35 9 5" xfId="17379" xr:uid="{00000000-0005-0000-0000-000068880000}"/>
    <cellStyle name="입력 35 9 5 2" xfId="42573" xr:uid="{00000000-0005-0000-0000-000069880000}"/>
    <cellStyle name="입력 35 9 6" xfId="42569" xr:uid="{00000000-0005-0000-0000-00006A880000}"/>
    <cellStyle name="입력 36" xfId="17380" xr:uid="{00000000-0005-0000-0000-00006B880000}"/>
    <cellStyle name="입력 36 10" xfId="17381" xr:uid="{00000000-0005-0000-0000-00006C880000}"/>
    <cellStyle name="입력 36 10 2" xfId="17382" xr:uid="{00000000-0005-0000-0000-00006D880000}"/>
    <cellStyle name="입력 36 10 2 2" xfId="42576" xr:uid="{00000000-0005-0000-0000-00006E880000}"/>
    <cellStyle name="입력 36 10 3" xfId="42575" xr:uid="{00000000-0005-0000-0000-00006F880000}"/>
    <cellStyle name="입력 36 11" xfId="17383" xr:uid="{00000000-0005-0000-0000-000070880000}"/>
    <cellStyle name="입력 36 11 2" xfId="17384" xr:uid="{00000000-0005-0000-0000-000071880000}"/>
    <cellStyle name="입력 36 11 2 2" xfId="42578" xr:uid="{00000000-0005-0000-0000-000072880000}"/>
    <cellStyle name="입력 36 11 3" xfId="42577" xr:uid="{00000000-0005-0000-0000-000073880000}"/>
    <cellStyle name="입력 36 12" xfId="17385" xr:uid="{00000000-0005-0000-0000-000074880000}"/>
    <cellStyle name="입력 36 12 2" xfId="17386" xr:uid="{00000000-0005-0000-0000-000075880000}"/>
    <cellStyle name="입력 36 12 2 2" xfId="42580" xr:uid="{00000000-0005-0000-0000-000076880000}"/>
    <cellStyle name="입력 36 12 3" xfId="42579" xr:uid="{00000000-0005-0000-0000-000077880000}"/>
    <cellStyle name="입력 36 13" xfId="17387" xr:uid="{00000000-0005-0000-0000-000078880000}"/>
    <cellStyle name="입력 36 13 2" xfId="42581" xr:uid="{00000000-0005-0000-0000-000079880000}"/>
    <cellStyle name="입력 36 14" xfId="42574" xr:uid="{00000000-0005-0000-0000-00007A880000}"/>
    <cellStyle name="입력 36 2" xfId="17388" xr:uid="{00000000-0005-0000-0000-00007B880000}"/>
    <cellStyle name="입력 36 2 2" xfId="17389" xr:uid="{00000000-0005-0000-0000-00007C880000}"/>
    <cellStyle name="입력 36 2 2 2" xfId="17390" xr:uid="{00000000-0005-0000-0000-00007D880000}"/>
    <cellStyle name="입력 36 2 2 2 2" xfId="17391" xr:uid="{00000000-0005-0000-0000-00007E880000}"/>
    <cellStyle name="입력 36 2 2 2 2 2" xfId="42585" xr:uid="{00000000-0005-0000-0000-00007F880000}"/>
    <cellStyle name="입력 36 2 2 2 3" xfId="17392" xr:uid="{00000000-0005-0000-0000-000080880000}"/>
    <cellStyle name="입력 36 2 2 2 3 2" xfId="42586" xr:uid="{00000000-0005-0000-0000-000081880000}"/>
    <cellStyle name="입력 36 2 2 2 4" xfId="17393" xr:uid="{00000000-0005-0000-0000-000082880000}"/>
    <cellStyle name="입력 36 2 2 2 4 2" xfId="42587" xr:uid="{00000000-0005-0000-0000-000083880000}"/>
    <cellStyle name="입력 36 2 2 2 5" xfId="17394" xr:uid="{00000000-0005-0000-0000-000084880000}"/>
    <cellStyle name="입력 36 2 2 2 5 2" xfId="42588" xr:uid="{00000000-0005-0000-0000-000085880000}"/>
    <cellStyle name="입력 36 2 2 2 6" xfId="42584" xr:uid="{00000000-0005-0000-0000-000086880000}"/>
    <cellStyle name="입력 36 2 2 3" xfId="17395" xr:uid="{00000000-0005-0000-0000-000087880000}"/>
    <cellStyle name="입력 36 2 2 3 2" xfId="42589" xr:uid="{00000000-0005-0000-0000-000088880000}"/>
    <cellStyle name="입력 36 2 2 4" xfId="17396" xr:uid="{00000000-0005-0000-0000-000089880000}"/>
    <cellStyle name="입력 36 2 2 4 2" xfId="42590" xr:uid="{00000000-0005-0000-0000-00008A880000}"/>
    <cellStyle name="입력 36 2 2 5" xfId="17397" xr:uid="{00000000-0005-0000-0000-00008B880000}"/>
    <cellStyle name="입력 36 2 2 5 2" xfId="42591" xr:uid="{00000000-0005-0000-0000-00008C880000}"/>
    <cellStyle name="입력 36 2 2 6" xfId="17398" xr:uid="{00000000-0005-0000-0000-00008D880000}"/>
    <cellStyle name="입력 36 2 2 6 2" xfId="42592" xr:uid="{00000000-0005-0000-0000-00008E880000}"/>
    <cellStyle name="입력 36 2 2 7" xfId="42583" xr:uid="{00000000-0005-0000-0000-00008F880000}"/>
    <cellStyle name="입력 36 2 3" xfId="17399" xr:uid="{00000000-0005-0000-0000-000090880000}"/>
    <cellStyle name="입력 36 2 3 2" xfId="17400" xr:uid="{00000000-0005-0000-0000-000091880000}"/>
    <cellStyle name="입력 36 2 3 2 2" xfId="42594" xr:uid="{00000000-0005-0000-0000-000092880000}"/>
    <cellStyle name="입력 36 2 3 3" xfId="17401" xr:uid="{00000000-0005-0000-0000-000093880000}"/>
    <cellStyle name="입력 36 2 3 3 2" xfId="42595" xr:uid="{00000000-0005-0000-0000-000094880000}"/>
    <cellStyle name="입력 36 2 3 4" xfId="17402" xr:uid="{00000000-0005-0000-0000-000095880000}"/>
    <cellStyle name="입력 36 2 3 4 2" xfId="42596" xr:uid="{00000000-0005-0000-0000-000096880000}"/>
    <cellStyle name="입력 36 2 3 5" xfId="17403" xr:uid="{00000000-0005-0000-0000-000097880000}"/>
    <cellStyle name="입력 36 2 3 5 2" xfId="42597" xr:uid="{00000000-0005-0000-0000-000098880000}"/>
    <cellStyle name="입력 36 2 3 6" xfId="42593" xr:uid="{00000000-0005-0000-0000-000099880000}"/>
    <cellStyle name="입력 36 2 4" xfId="17404" xr:uid="{00000000-0005-0000-0000-00009A880000}"/>
    <cellStyle name="입력 36 2 4 2" xfId="17405" xr:uid="{00000000-0005-0000-0000-00009B880000}"/>
    <cellStyle name="입력 36 2 4 2 2" xfId="42599" xr:uid="{00000000-0005-0000-0000-00009C880000}"/>
    <cellStyle name="입력 36 2 4 3" xfId="42598" xr:uid="{00000000-0005-0000-0000-00009D880000}"/>
    <cellStyle name="입력 36 2 5" xfId="17406" xr:uid="{00000000-0005-0000-0000-00009E880000}"/>
    <cellStyle name="입력 36 2 5 2" xfId="17407" xr:uid="{00000000-0005-0000-0000-00009F880000}"/>
    <cellStyle name="입력 36 2 5 2 2" xfId="42601" xr:uid="{00000000-0005-0000-0000-0000A0880000}"/>
    <cellStyle name="입력 36 2 5 3" xfId="42600" xr:uid="{00000000-0005-0000-0000-0000A1880000}"/>
    <cellStyle name="입력 36 2 6" xfId="17408" xr:uid="{00000000-0005-0000-0000-0000A2880000}"/>
    <cellStyle name="입력 36 2 6 2" xfId="17409" xr:uid="{00000000-0005-0000-0000-0000A3880000}"/>
    <cellStyle name="입력 36 2 6 2 2" xfId="42603" xr:uid="{00000000-0005-0000-0000-0000A4880000}"/>
    <cellStyle name="입력 36 2 6 3" xfId="42602" xr:uid="{00000000-0005-0000-0000-0000A5880000}"/>
    <cellStyle name="입력 36 2 7" xfId="17410" xr:uid="{00000000-0005-0000-0000-0000A6880000}"/>
    <cellStyle name="입력 36 2 7 2" xfId="42604" xr:uid="{00000000-0005-0000-0000-0000A7880000}"/>
    <cellStyle name="입력 36 2 8" xfId="42582" xr:uid="{00000000-0005-0000-0000-0000A8880000}"/>
    <cellStyle name="입력 36 3" xfId="17411" xr:uid="{00000000-0005-0000-0000-0000A9880000}"/>
    <cellStyle name="입력 36 3 2" xfId="17412" xr:uid="{00000000-0005-0000-0000-0000AA880000}"/>
    <cellStyle name="입력 36 3 2 2" xfId="17413" xr:uid="{00000000-0005-0000-0000-0000AB880000}"/>
    <cellStyle name="입력 36 3 2 2 2" xfId="17414" xr:uid="{00000000-0005-0000-0000-0000AC880000}"/>
    <cellStyle name="입력 36 3 2 2 2 2" xfId="42608" xr:uid="{00000000-0005-0000-0000-0000AD880000}"/>
    <cellStyle name="입력 36 3 2 2 3" xfId="17415" xr:uid="{00000000-0005-0000-0000-0000AE880000}"/>
    <cellStyle name="입력 36 3 2 2 3 2" xfId="42609" xr:uid="{00000000-0005-0000-0000-0000AF880000}"/>
    <cellStyle name="입력 36 3 2 2 4" xfId="17416" xr:uid="{00000000-0005-0000-0000-0000B0880000}"/>
    <cellStyle name="입력 36 3 2 2 4 2" xfId="42610" xr:uid="{00000000-0005-0000-0000-0000B1880000}"/>
    <cellStyle name="입력 36 3 2 2 5" xfId="17417" xr:uid="{00000000-0005-0000-0000-0000B2880000}"/>
    <cellStyle name="입력 36 3 2 2 5 2" xfId="42611" xr:uid="{00000000-0005-0000-0000-0000B3880000}"/>
    <cellStyle name="입력 36 3 2 2 6" xfId="42607" xr:uid="{00000000-0005-0000-0000-0000B4880000}"/>
    <cellStyle name="입력 36 3 2 3" xfId="17418" xr:uid="{00000000-0005-0000-0000-0000B5880000}"/>
    <cellStyle name="입력 36 3 2 3 2" xfId="42612" xr:uid="{00000000-0005-0000-0000-0000B6880000}"/>
    <cellStyle name="입력 36 3 2 4" xfId="17419" xr:uid="{00000000-0005-0000-0000-0000B7880000}"/>
    <cellStyle name="입력 36 3 2 4 2" xfId="42613" xr:uid="{00000000-0005-0000-0000-0000B8880000}"/>
    <cellStyle name="입력 36 3 2 5" xfId="17420" xr:uid="{00000000-0005-0000-0000-0000B9880000}"/>
    <cellStyle name="입력 36 3 2 5 2" xfId="42614" xr:uid="{00000000-0005-0000-0000-0000BA880000}"/>
    <cellStyle name="입력 36 3 2 6" xfId="17421" xr:uid="{00000000-0005-0000-0000-0000BB880000}"/>
    <cellStyle name="입력 36 3 2 6 2" xfId="42615" xr:uid="{00000000-0005-0000-0000-0000BC880000}"/>
    <cellStyle name="입력 36 3 2 7" xfId="42606" xr:uid="{00000000-0005-0000-0000-0000BD880000}"/>
    <cellStyle name="입력 36 3 3" xfId="17422" xr:uid="{00000000-0005-0000-0000-0000BE880000}"/>
    <cellStyle name="입력 36 3 3 2" xfId="17423" xr:uid="{00000000-0005-0000-0000-0000BF880000}"/>
    <cellStyle name="입력 36 3 3 2 2" xfId="42617" xr:uid="{00000000-0005-0000-0000-0000C0880000}"/>
    <cellStyle name="입력 36 3 3 3" xfId="17424" xr:uid="{00000000-0005-0000-0000-0000C1880000}"/>
    <cellStyle name="입력 36 3 3 3 2" xfId="42618" xr:uid="{00000000-0005-0000-0000-0000C2880000}"/>
    <cellStyle name="입력 36 3 3 4" xfId="17425" xr:uid="{00000000-0005-0000-0000-0000C3880000}"/>
    <cellStyle name="입력 36 3 3 4 2" xfId="42619" xr:uid="{00000000-0005-0000-0000-0000C4880000}"/>
    <cellStyle name="입력 36 3 3 5" xfId="17426" xr:uid="{00000000-0005-0000-0000-0000C5880000}"/>
    <cellStyle name="입력 36 3 3 5 2" xfId="42620" xr:uid="{00000000-0005-0000-0000-0000C6880000}"/>
    <cellStyle name="입력 36 3 3 6" xfId="42616" xr:uid="{00000000-0005-0000-0000-0000C7880000}"/>
    <cellStyle name="입력 36 3 4" xfId="17427" xr:uid="{00000000-0005-0000-0000-0000C8880000}"/>
    <cellStyle name="입력 36 3 4 2" xfId="17428" xr:uid="{00000000-0005-0000-0000-0000C9880000}"/>
    <cellStyle name="입력 36 3 4 2 2" xfId="42622" xr:uid="{00000000-0005-0000-0000-0000CA880000}"/>
    <cellStyle name="입력 36 3 4 3" xfId="42621" xr:uid="{00000000-0005-0000-0000-0000CB880000}"/>
    <cellStyle name="입력 36 3 5" xfId="17429" xr:uid="{00000000-0005-0000-0000-0000CC880000}"/>
    <cellStyle name="입력 36 3 5 2" xfId="17430" xr:uid="{00000000-0005-0000-0000-0000CD880000}"/>
    <cellStyle name="입력 36 3 5 2 2" xfId="42624" xr:uid="{00000000-0005-0000-0000-0000CE880000}"/>
    <cellStyle name="입력 36 3 5 3" xfId="42623" xr:uid="{00000000-0005-0000-0000-0000CF880000}"/>
    <cellStyle name="입력 36 3 6" xfId="17431" xr:uid="{00000000-0005-0000-0000-0000D0880000}"/>
    <cellStyle name="입력 36 3 6 2" xfId="17432" xr:uid="{00000000-0005-0000-0000-0000D1880000}"/>
    <cellStyle name="입력 36 3 6 2 2" xfId="42626" xr:uid="{00000000-0005-0000-0000-0000D2880000}"/>
    <cellStyle name="입력 36 3 6 3" xfId="42625" xr:uid="{00000000-0005-0000-0000-0000D3880000}"/>
    <cellStyle name="입력 36 3 7" xfId="17433" xr:uid="{00000000-0005-0000-0000-0000D4880000}"/>
    <cellStyle name="입력 36 3 7 2" xfId="42627" xr:uid="{00000000-0005-0000-0000-0000D5880000}"/>
    <cellStyle name="입력 36 3 8" xfId="42605" xr:uid="{00000000-0005-0000-0000-0000D6880000}"/>
    <cellStyle name="입력 36 4" xfId="17434" xr:uid="{00000000-0005-0000-0000-0000D7880000}"/>
    <cellStyle name="입력 36 4 2" xfId="17435" xr:uid="{00000000-0005-0000-0000-0000D8880000}"/>
    <cellStyle name="입력 36 4 2 2" xfId="17436" xr:uid="{00000000-0005-0000-0000-0000D9880000}"/>
    <cellStyle name="입력 36 4 2 2 2" xfId="42630" xr:uid="{00000000-0005-0000-0000-0000DA880000}"/>
    <cellStyle name="입력 36 4 2 3" xfId="17437" xr:uid="{00000000-0005-0000-0000-0000DB880000}"/>
    <cellStyle name="입력 36 4 2 3 2" xfId="42631" xr:uid="{00000000-0005-0000-0000-0000DC880000}"/>
    <cellStyle name="입력 36 4 2 4" xfId="17438" xr:uid="{00000000-0005-0000-0000-0000DD880000}"/>
    <cellStyle name="입력 36 4 2 4 2" xfId="42632" xr:uid="{00000000-0005-0000-0000-0000DE880000}"/>
    <cellStyle name="입력 36 4 2 5" xfId="17439" xr:uid="{00000000-0005-0000-0000-0000DF880000}"/>
    <cellStyle name="입력 36 4 2 5 2" xfId="42633" xr:uid="{00000000-0005-0000-0000-0000E0880000}"/>
    <cellStyle name="입력 36 4 2 6" xfId="42629" xr:uid="{00000000-0005-0000-0000-0000E1880000}"/>
    <cellStyle name="입력 36 4 3" xfId="17440" xr:uid="{00000000-0005-0000-0000-0000E2880000}"/>
    <cellStyle name="입력 36 4 3 2" xfId="42634" xr:uid="{00000000-0005-0000-0000-0000E3880000}"/>
    <cellStyle name="입력 36 4 4" xfId="17441" xr:uid="{00000000-0005-0000-0000-0000E4880000}"/>
    <cellStyle name="입력 36 4 4 2" xfId="42635" xr:uid="{00000000-0005-0000-0000-0000E5880000}"/>
    <cellStyle name="입력 36 4 5" xfId="17442" xr:uid="{00000000-0005-0000-0000-0000E6880000}"/>
    <cellStyle name="입력 36 4 5 2" xfId="42636" xr:uid="{00000000-0005-0000-0000-0000E7880000}"/>
    <cellStyle name="입력 36 4 6" xfId="17443" xr:uid="{00000000-0005-0000-0000-0000E8880000}"/>
    <cellStyle name="입력 36 4 6 2" xfId="42637" xr:uid="{00000000-0005-0000-0000-0000E9880000}"/>
    <cellStyle name="입력 36 4 7" xfId="42628" xr:uid="{00000000-0005-0000-0000-0000EA880000}"/>
    <cellStyle name="입력 36 5" xfId="17444" xr:uid="{00000000-0005-0000-0000-0000EB880000}"/>
    <cellStyle name="입력 36 5 2" xfId="17445" xr:uid="{00000000-0005-0000-0000-0000EC880000}"/>
    <cellStyle name="입력 36 5 2 2" xfId="17446" xr:uid="{00000000-0005-0000-0000-0000ED880000}"/>
    <cellStyle name="입력 36 5 2 2 2" xfId="42640" xr:uid="{00000000-0005-0000-0000-0000EE880000}"/>
    <cellStyle name="입력 36 5 2 3" xfId="17447" xr:uid="{00000000-0005-0000-0000-0000EF880000}"/>
    <cellStyle name="입력 36 5 2 3 2" xfId="42641" xr:uid="{00000000-0005-0000-0000-0000F0880000}"/>
    <cellStyle name="입력 36 5 2 4" xfId="17448" xr:uid="{00000000-0005-0000-0000-0000F1880000}"/>
    <cellStyle name="입력 36 5 2 4 2" xfId="42642" xr:uid="{00000000-0005-0000-0000-0000F2880000}"/>
    <cellStyle name="입력 36 5 2 5" xfId="17449" xr:uid="{00000000-0005-0000-0000-0000F3880000}"/>
    <cellStyle name="입력 36 5 2 5 2" xfId="42643" xr:uid="{00000000-0005-0000-0000-0000F4880000}"/>
    <cellStyle name="입력 36 5 2 6" xfId="42639" xr:uid="{00000000-0005-0000-0000-0000F5880000}"/>
    <cellStyle name="입력 36 5 3" xfId="17450" xr:uid="{00000000-0005-0000-0000-0000F6880000}"/>
    <cellStyle name="입력 36 5 3 2" xfId="42644" xr:uid="{00000000-0005-0000-0000-0000F7880000}"/>
    <cellStyle name="입력 36 5 4" xfId="17451" xr:uid="{00000000-0005-0000-0000-0000F8880000}"/>
    <cellStyle name="입력 36 5 4 2" xfId="42645" xr:uid="{00000000-0005-0000-0000-0000F9880000}"/>
    <cellStyle name="입력 36 5 5" xfId="17452" xr:uid="{00000000-0005-0000-0000-0000FA880000}"/>
    <cellStyle name="입력 36 5 5 2" xfId="42646" xr:uid="{00000000-0005-0000-0000-0000FB880000}"/>
    <cellStyle name="입력 36 5 6" xfId="17453" xr:uid="{00000000-0005-0000-0000-0000FC880000}"/>
    <cellStyle name="입력 36 5 6 2" xfId="42647" xr:uid="{00000000-0005-0000-0000-0000FD880000}"/>
    <cellStyle name="입력 36 5 7" xfId="42638" xr:uid="{00000000-0005-0000-0000-0000FE880000}"/>
    <cellStyle name="입력 36 6" xfId="17454" xr:uid="{00000000-0005-0000-0000-0000FF880000}"/>
    <cellStyle name="입력 36 6 2" xfId="17455" xr:uid="{00000000-0005-0000-0000-000000890000}"/>
    <cellStyle name="입력 36 6 2 2" xfId="17456" xr:uid="{00000000-0005-0000-0000-000001890000}"/>
    <cellStyle name="입력 36 6 2 2 2" xfId="42650" xr:uid="{00000000-0005-0000-0000-000002890000}"/>
    <cellStyle name="입력 36 6 2 3" xfId="17457" xr:uid="{00000000-0005-0000-0000-000003890000}"/>
    <cellStyle name="입력 36 6 2 3 2" xfId="42651" xr:uid="{00000000-0005-0000-0000-000004890000}"/>
    <cellStyle name="입력 36 6 2 4" xfId="17458" xr:uid="{00000000-0005-0000-0000-000005890000}"/>
    <cellStyle name="입력 36 6 2 4 2" xfId="42652" xr:uid="{00000000-0005-0000-0000-000006890000}"/>
    <cellStyle name="입력 36 6 2 5" xfId="17459" xr:uid="{00000000-0005-0000-0000-000007890000}"/>
    <cellStyle name="입력 36 6 2 5 2" xfId="42653" xr:uid="{00000000-0005-0000-0000-000008890000}"/>
    <cellStyle name="입력 36 6 2 6" xfId="42649" xr:uid="{00000000-0005-0000-0000-000009890000}"/>
    <cellStyle name="입력 36 6 3" xfId="17460" xr:uid="{00000000-0005-0000-0000-00000A890000}"/>
    <cellStyle name="입력 36 6 3 2" xfId="42654" xr:uid="{00000000-0005-0000-0000-00000B890000}"/>
    <cellStyle name="입력 36 6 4" xfId="17461" xr:uid="{00000000-0005-0000-0000-00000C890000}"/>
    <cellStyle name="입력 36 6 4 2" xfId="42655" xr:uid="{00000000-0005-0000-0000-00000D890000}"/>
    <cellStyle name="입력 36 6 5" xfId="17462" xr:uid="{00000000-0005-0000-0000-00000E890000}"/>
    <cellStyle name="입력 36 6 5 2" xfId="42656" xr:uid="{00000000-0005-0000-0000-00000F890000}"/>
    <cellStyle name="입력 36 6 6" xfId="17463" xr:uid="{00000000-0005-0000-0000-000010890000}"/>
    <cellStyle name="입력 36 6 6 2" xfId="42657" xr:uid="{00000000-0005-0000-0000-000011890000}"/>
    <cellStyle name="입력 36 6 7" xfId="42648" xr:uid="{00000000-0005-0000-0000-000012890000}"/>
    <cellStyle name="입력 36 7" xfId="17464" xr:uid="{00000000-0005-0000-0000-000013890000}"/>
    <cellStyle name="입력 36 7 2" xfId="17465" xr:uid="{00000000-0005-0000-0000-000014890000}"/>
    <cellStyle name="입력 36 7 2 2" xfId="17466" xr:uid="{00000000-0005-0000-0000-000015890000}"/>
    <cellStyle name="입력 36 7 2 2 2" xfId="42660" xr:uid="{00000000-0005-0000-0000-000016890000}"/>
    <cellStyle name="입력 36 7 2 3" xfId="17467" xr:uid="{00000000-0005-0000-0000-000017890000}"/>
    <cellStyle name="입력 36 7 2 3 2" xfId="42661" xr:uid="{00000000-0005-0000-0000-000018890000}"/>
    <cellStyle name="입력 36 7 2 4" xfId="17468" xr:uid="{00000000-0005-0000-0000-000019890000}"/>
    <cellStyle name="입력 36 7 2 4 2" xfId="42662" xr:uid="{00000000-0005-0000-0000-00001A890000}"/>
    <cellStyle name="입력 36 7 2 5" xfId="17469" xr:uid="{00000000-0005-0000-0000-00001B890000}"/>
    <cellStyle name="입력 36 7 2 5 2" xfId="42663" xr:uid="{00000000-0005-0000-0000-00001C890000}"/>
    <cellStyle name="입력 36 7 2 6" xfId="42659" xr:uid="{00000000-0005-0000-0000-00001D890000}"/>
    <cellStyle name="입력 36 7 3" xfId="17470" xr:uid="{00000000-0005-0000-0000-00001E890000}"/>
    <cellStyle name="입력 36 7 3 2" xfId="42664" xr:uid="{00000000-0005-0000-0000-00001F890000}"/>
    <cellStyle name="입력 36 7 4" xfId="17471" xr:uid="{00000000-0005-0000-0000-000020890000}"/>
    <cellStyle name="입력 36 7 4 2" xfId="42665" xr:uid="{00000000-0005-0000-0000-000021890000}"/>
    <cellStyle name="입력 36 7 5" xfId="17472" xr:uid="{00000000-0005-0000-0000-000022890000}"/>
    <cellStyle name="입력 36 7 5 2" xfId="42666" xr:uid="{00000000-0005-0000-0000-000023890000}"/>
    <cellStyle name="입력 36 7 6" xfId="17473" xr:uid="{00000000-0005-0000-0000-000024890000}"/>
    <cellStyle name="입력 36 7 6 2" xfId="42667" xr:uid="{00000000-0005-0000-0000-000025890000}"/>
    <cellStyle name="입력 36 7 7" xfId="42658" xr:uid="{00000000-0005-0000-0000-000026890000}"/>
    <cellStyle name="입력 36 8" xfId="17474" xr:uid="{00000000-0005-0000-0000-000027890000}"/>
    <cellStyle name="입력 36 8 2" xfId="17475" xr:uid="{00000000-0005-0000-0000-000028890000}"/>
    <cellStyle name="입력 36 8 2 2" xfId="17476" xr:uid="{00000000-0005-0000-0000-000029890000}"/>
    <cellStyle name="입력 36 8 2 2 2" xfId="42670" xr:uid="{00000000-0005-0000-0000-00002A890000}"/>
    <cellStyle name="입력 36 8 2 3" xfId="17477" xr:uid="{00000000-0005-0000-0000-00002B890000}"/>
    <cellStyle name="입력 36 8 2 3 2" xfId="42671" xr:uid="{00000000-0005-0000-0000-00002C890000}"/>
    <cellStyle name="입력 36 8 2 4" xfId="17478" xr:uid="{00000000-0005-0000-0000-00002D890000}"/>
    <cellStyle name="입력 36 8 2 4 2" xfId="42672" xr:uid="{00000000-0005-0000-0000-00002E890000}"/>
    <cellStyle name="입력 36 8 2 5" xfId="17479" xr:uid="{00000000-0005-0000-0000-00002F890000}"/>
    <cellStyle name="입력 36 8 2 5 2" xfId="42673" xr:uid="{00000000-0005-0000-0000-000030890000}"/>
    <cellStyle name="입력 36 8 2 6" xfId="42669" xr:uid="{00000000-0005-0000-0000-000031890000}"/>
    <cellStyle name="입력 36 8 3" xfId="17480" xr:uid="{00000000-0005-0000-0000-000032890000}"/>
    <cellStyle name="입력 36 8 3 2" xfId="42674" xr:uid="{00000000-0005-0000-0000-000033890000}"/>
    <cellStyle name="입력 36 8 4" xfId="17481" xr:uid="{00000000-0005-0000-0000-000034890000}"/>
    <cellStyle name="입력 36 8 4 2" xfId="42675" xr:uid="{00000000-0005-0000-0000-000035890000}"/>
    <cellStyle name="입력 36 8 5" xfId="17482" xr:uid="{00000000-0005-0000-0000-000036890000}"/>
    <cellStyle name="입력 36 8 5 2" xfId="42676" xr:uid="{00000000-0005-0000-0000-000037890000}"/>
    <cellStyle name="입력 36 8 6" xfId="17483" xr:uid="{00000000-0005-0000-0000-000038890000}"/>
    <cellStyle name="입력 36 8 6 2" xfId="42677" xr:uid="{00000000-0005-0000-0000-000039890000}"/>
    <cellStyle name="입력 36 8 7" xfId="42668" xr:uid="{00000000-0005-0000-0000-00003A890000}"/>
    <cellStyle name="입력 36 9" xfId="17484" xr:uid="{00000000-0005-0000-0000-00003B890000}"/>
    <cellStyle name="입력 36 9 2" xfId="17485" xr:uid="{00000000-0005-0000-0000-00003C890000}"/>
    <cellStyle name="입력 36 9 2 2" xfId="42679" xr:uid="{00000000-0005-0000-0000-00003D890000}"/>
    <cellStyle name="입력 36 9 3" xfId="17486" xr:uid="{00000000-0005-0000-0000-00003E890000}"/>
    <cellStyle name="입력 36 9 3 2" xfId="42680" xr:uid="{00000000-0005-0000-0000-00003F890000}"/>
    <cellStyle name="입력 36 9 4" xfId="17487" xr:uid="{00000000-0005-0000-0000-000040890000}"/>
    <cellStyle name="입력 36 9 4 2" xfId="42681" xr:uid="{00000000-0005-0000-0000-000041890000}"/>
    <cellStyle name="입력 36 9 5" xfId="17488" xr:uid="{00000000-0005-0000-0000-000042890000}"/>
    <cellStyle name="입력 36 9 5 2" xfId="42682" xr:uid="{00000000-0005-0000-0000-000043890000}"/>
    <cellStyle name="입력 36 9 6" xfId="42678" xr:uid="{00000000-0005-0000-0000-000044890000}"/>
    <cellStyle name="입력 37" xfId="17489" xr:uid="{00000000-0005-0000-0000-000045890000}"/>
    <cellStyle name="입력 37 10" xfId="17490" xr:uid="{00000000-0005-0000-0000-000046890000}"/>
    <cellStyle name="입력 37 10 2" xfId="17491" xr:uid="{00000000-0005-0000-0000-000047890000}"/>
    <cellStyle name="입력 37 10 2 2" xfId="42685" xr:uid="{00000000-0005-0000-0000-000048890000}"/>
    <cellStyle name="입력 37 10 3" xfId="42684" xr:uid="{00000000-0005-0000-0000-000049890000}"/>
    <cellStyle name="입력 37 11" xfId="17492" xr:uid="{00000000-0005-0000-0000-00004A890000}"/>
    <cellStyle name="입력 37 11 2" xfId="17493" xr:uid="{00000000-0005-0000-0000-00004B890000}"/>
    <cellStyle name="입력 37 11 2 2" xfId="42687" xr:uid="{00000000-0005-0000-0000-00004C890000}"/>
    <cellStyle name="입력 37 11 3" xfId="42686" xr:uid="{00000000-0005-0000-0000-00004D890000}"/>
    <cellStyle name="입력 37 12" xfId="17494" xr:uid="{00000000-0005-0000-0000-00004E890000}"/>
    <cellStyle name="입력 37 12 2" xfId="17495" xr:uid="{00000000-0005-0000-0000-00004F890000}"/>
    <cellStyle name="입력 37 12 2 2" xfId="42689" xr:uid="{00000000-0005-0000-0000-000050890000}"/>
    <cellStyle name="입력 37 12 3" xfId="42688" xr:uid="{00000000-0005-0000-0000-000051890000}"/>
    <cellStyle name="입력 37 13" xfId="17496" xr:uid="{00000000-0005-0000-0000-000052890000}"/>
    <cellStyle name="입력 37 13 2" xfId="42690" xr:uid="{00000000-0005-0000-0000-000053890000}"/>
    <cellStyle name="입력 37 14" xfId="42683" xr:uid="{00000000-0005-0000-0000-000054890000}"/>
    <cellStyle name="입력 37 2" xfId="17497" xr:uid="{00000000-0005-0000-0000-000055890000}"/>
    <cellStyle name="입력 37 2 2" xfId="17498" xr:uid="{00000000-0005-0000-0000-000056890000}"/>
    <cellStyle name="입력 37 2 2 2" xfId="17499" xr:uid="{00000000-0005-0000-0000-000057890000}"/>
    <cellStyle name="입력 37 2 2 2 2" xfId="17500" xr:uid="{00000000-0005-0000-0000-000058890000}"/>
    <cellStyle name="입력 37 2 2 2 2 2" xfId="42694" xr:uid="{00000000-0005-0000-0000-000059890000}"/>
    <cellStyle name="입력 37 2 2 2 3" xfId="17501" xr:uid="{00000000-0005-0000-0000-00005A890000}"/>
    <cellStyle name="입력 37 2 2 2 3 2" xfId="42695" xr:uid="{00000000-0005-0000-0000-00005B890000}"/>
    <cellStyle name="입력 37 2 2 2 4" xfId="17502" xr:uid="{00000000-0005-0000-0000-00005C890000}"/>
    <cellStyle name="입력 37 2 2 2 4 2" xfId="42696" xr:uid="{00000000-0005-0000-0000-00005D890000}"/>
    <cellStyle name="입력 37 2 2 2 5" xfId="17503" xr:uid="{00000000-0005-0000-0000-00005E890000}"/>
    <cellStyle name="입력 37 2 2 2 5 2" xfId="42697" xr:uid="{00000000-0005-0000-0000-00005F890000}"/>
    <cellStyle name="입력 37 2 2 2 6" xfId="42693" xr:uid="{00000000-0005-0000-0000-000060890000}"/>
    <cellStyle name="입력 37 2 2 3" xfId="17504" xr:uid="{00000000-0005-0000-0000-000061890000}"/>
    <cellStyle name="입력 37 2 2 3 2" xfId="42698" xr:uid="{00000000-0005-0000-0000-000062890000}"/>
    <cellStyle name="입력 37 2 2 4" xfId="17505" xr:uid="{00000000-0005-0000-0000-000063890000}"/>
    <cellStyle name="입력 37 2 2 4 2" xfId="42699" xr:uid="{00000000-0005-0000-0000-000064890000}"/>
    <cellStyle name="입력 37 2 2 5" xfId="17506" xr:uid="{00000000-0005-0000-0000-000065890000}"/>
    <cellStyle name="입력 37 2 2 5 2" xfId="42700" xr:uid="{00000000-0005-0000-0000-000066890000}"/>
    <cellStyle name="입력 37 2 2 6" xfId="17507" xr:uid="{00000000-0005-0000-0000-000067890000}"/>
    <cellStyle name="입력 37 2 2 6 2" xfId="42701" xr:uid="{00000000-0005-0000-0000-000068890000}"/>
    <cellStyle name="입력 37 2 2 7" xfId="42692" xr:uid="{00000000-0005-0000-0000-000069890000}"/>
    <cellStyle name="입력 37 2 3" xfId="17508" xr:uid="{00000000-0005-0000-0000-00006A890000}"/>
    <cellStyle name="입력 37 2 3 2" xfId="17509" xr:uid="{00000000-0005-0000-0000-00006B890000}"/>
    <cellStyle name="입력 37 2 3 2 2" xfId="42703" xr:uid="{00000000-0005-0000-0000-00006C890000}"/>
    <cellStyle name="입력 37 2 3 3" xfId="17510" xr:uid="{00000000-0005-0000-0000-00006D890000}"/>
    <cellStyle name="입력 37 2 3 3 2" xfId="42704" xr:uid="{00000000-0005-0000-0000-00006E890000}"/>
    <cellStyle name="입력 37 2 3 4" xfId="17511" xr:uid="{00000000-0005-0000-0000-00006F890000}"/>
    <cellStyle name="입력 37 2 3 4 2" xfId="42705" xr:uid="{00000000-0005-0000-0000-000070890000}"/>
    <cellStyle name="입력 37 2 3 5" xfId="17512" xr:uid="{00000000-0005-0000-0000-000071890000}"/>
    <cellStyle name="입력 37 2 3 5 2" xfId="42706" xr:uid="{00000000-0005-0000-0000-000072890000}"/>
    <cellStyle name="입력 37 2 3 6" xfId="42702" xr:uid="{00000000-0005-0000-0000-000073890000}"/>
    <cellStyle name="입력 37 2 4" xfId="17513" xr:uid="{00000000-0005-0000-0000-000074890000}"/>
    <cellStyle name="입력 37 2 4 2" xfId="17514" xr:uid="{00000000-0005-0000-0000-000075890000}"/>
    <cellStyle name="입력 37 2 4 2 2" xfId="42708" xr:uid="{00000000-0005-0000-0000-000076890000}"/>
    <cellStyle name="입력 37 2 4 3" xfId="42707" xr:uid="{00000000-0005-0000-0000-000077890000}"/>
    <cellStyle name="입력 37 2 5" xfId="17515" xr:uid="{00000000-0005-0000-0000-000078890000}"/>
    <cellStyle name="입력 37 2 5 2" xfId="17516" xr:uid="{00000000-0005-0000-0000-000079890000}"/>
    <cellStyle name="입력 37 2 5 2 2" xfId="42710" xr:uid="{00000000-0005-0000-0000-00007A890000}"/>
    <cellStyle name="입력 37 2 5 3" xfId="42709" xr:uid="{00000000-0005-0000-0000-00007B890000}"/>
    <cellStyle name="입력 37 2 6" xfId="17517" xr:uid="{00000000-0005-0000-0000-00007C890000}"/>
    <cellStyle name="입력 37 2 6 2" xfId="17518" xr:uid="{00000000-0005-0000-0000-00007D890000}"/>
    <cellStyle name="입력 37 2 6 2 2" xfId="42712" xr:uid="{00000000-0005-0000-0000-00007E890000}"/>
    <cellStyle name="입력 37 2 6 3" xfId="42711" xr:uid="{00000000-0005-0000-0000-00007F890000}"/>
    <cellStyle name="입력 37 2 7" xfId="17519" xr:uid="{00000000-0005-0000-0000-000080890000}"/>
    <cellStyle name="입력 37 2 7 2" xfId="42713" xr:uid="{00000000-0005-0000-0000-000081890000}"/>
    <cellStyle name="입력 37 2 8" xfId="42691" xr:uid="{00000000-0005-0000-0000-000082890000}"/>
    <cellStyle name="입력 37 3" xfId="17520" xr:uid="{00000000-0005-0000-0000-000083890000}"/>
    <cellStyle name="입력 37 3 2" xfId="17521" xr:uid="{00000000-0005-0000-0000-000084890000}"/>
    <cellStyle name="입력 37 3 2 2" xfId="17522" xr:uid="{00000000-0005-0000-0000-000085890000}"/>
    <cellStyle name="입력 37 3 2 2 2" xfId="17523" xr:uid="{00000000-0005-0000-0000-000086890000}"/>
    <cellStyle name="입력 37 3 2 2 2 2" xfId="42717" xr:uid="{00000000-0005-0000-0000-000087890000}"/>
    <cellStyle name="입력 37 3 2 2 3" xfId="17524" xr:uid="{00000000-0005-0000-0000-000088890000}"/>
    <cellStyle name="입력 37 3 2 2 3 2" xfId="42718" xr:uid="{00000000-0005-0000-0000-000089890000}"/>
    <cellStyle name="입력 37 3 2 2 4" xfId="17525" xr:uid="{00000000-0005-0000-0000-00008A890000}"/>
    <cellStyle name="입력 37 3 2 2 4 2" xfId="42719" xr:uid="{00000000-0005-0000-0000-00008B890000}"/>
    <cellStyle name="입력 37 3 2 2 5" xfId="17526" xr:uid="{00000000-0005-0000-0000-00008C890000}"/>
    <cellStyle name="입력 37 3 2 2 5 2" xfId="42720" xr:uid="{00000000-0005-0000-0000-00008D890000}"/>
    <cellStyle name="입력 37 3 2 2 6" xfId="42716" xr:uid="{00000000-0005-0000-0000-00008E890000}"/>
    <cellStyle name="입력 37 3 2 3" xfId="17527" xr:uid="{00000000-0005-0000-0000-00008F890000}"/>
    <cellStyle name="입력 37 3 2 3 2" xfId="42721" xr:uid="{00000000-0005-0000-0000-000090890000}"/>
    <cellStyle name="입력 37 3 2 4" xfId="17528" xr:uid="{00000000-0005-0000-0000-000091890000}"/>
    <cellStyle name="입력 37 3 2 4 2" xfId="42722" xr:uid="{00000000-0005-0000-0000-000092890000}"/>
    <cellStyle name="입력 37 3 2 5" xfId="17529" xr:uid="{00000000-0005-0000-0000-000093890000}"/>
    <cellStyle name="입력 37 3 2 5 2" xfId="42723" xr:uid="{00000000-0005-0000-0000-000094890000}"/>
    <cellStyle name="입력 37 3 2 6" xfId="17530" xr:uid="{00000000-0005-0000-0000-000095890000}"/>
    <cellStyle name="입력 37 3 2 6 2" xfId="42724" xr:uid="{00000000-0005-0000-0000-000096890000}"/>
    <cellStyle name="입력 37 3 2 7" xfId="42715" xr:uid="{00000000-0005-0000-0000-000097890000}"/>
    <cellStyle name="입력 37 3 3" xfId="17531" xr:uid="{00000000-0005-0000-0000-000098890000}"/>
    <cellStyle name="입력 37 3 3 2" xfId="17532" xr:uid="{00000000-0005-0000-0000-000099890000}"/>
    <cellStyle name="입력 37 3 3 2 2" xfId="42726" xr:uid="{00000000-0005-0000-0000-00009A890000}"/>
    <cellStyle name="입력 37 3 3 3" xfId="17533" xr:uid="{00000000-0005-0000-0000-00009B890000}"/>
    <cellStyle name="입력 37 3 3 3 2" xfId="42727" xr:uid="{00000000-0005-0000-0000-00009C890000}"/>
    <cellStyle name="입력 37 3 3 4" xfId="17534" xr:uid="{00000000-0005-0000-0000-00009D890000}"/>
    <cellStyle name="입력 37 3 3 4 2" xfId="42728" xr:uid="{00000000-0005-0000-0000-00009E890000}"/>
    <cellStyle name="입력 37 3 3 5" xfId="17535" xr:uid="{00000000-0005-0000-0000-00009F890000}"/>
    <cellStyle name="입력 37 3 3 5 2" xfId="42729" xr:uid="{00000000-0005-0000-0000-0000A0890000}"/>
    <cellStyle name="입력 37 3 3 6" xfId="42725" xr:uid="{00000000-0005-0000-0000-0000A1890000}"/>
    <cellStyle name="입력 37 3 4" xfId="17536" xr:uid="{00000000-0005-0000-0000-0000A2890000}"/>
    <cellStyle name="입력 37 3 4 2" xfId="17537" xr:uid="{00000000-0005-0000-0000-0000A3890000}"/>
    <cellStyle name="입력 37 3 4 2 2" xfId="42731" xr:uid="{00000000-0005-0000-0000-0000A4890000}"/>
    <cellStyle name="입력 37 3 4 3" xfId="42730" xr:uid="{00000000-0005-0000-0000-0000A5890000}"/>
    <cellStyle name="입력 37 3 5" xfId="17538" xr:uid="{00000000-0005-0000-0000-0000A6890000}"/>
    <cellStyle name="입력 37 3 5 2" xfId="17539" xr:uid="{00000000-0005-0000-0000-0000A7890000}"/>
    <cellStyle name="입력 37 3 5 2 2" xfId="42733" xr:uid="{00000000-0005-0000-0000-0000A8890000}"/>
    <cellStyle name="입력 37 3 5 3" xfId="42732" xr:uid="{00000000-0005-0000-0000-0000A9890000}"/>
    <cellStyle name="입력 37 3 6" xfId="17540" xr:uid="{00000000-0005-0000-0000-0000AA890000}"/>
    <cellStyle name="입력 37 3 6 2" xfId="17541" xr:uid="{00000000-0005-0000-0000-0000AB890000}"/>
    <cellStyle name="입력 37 3 6 2 2" xfId="42735" xr:uid="{00000000-0005-0000-0000-0000AC890000}"/>
    <cellStyle name="입력 37 3 6 3" xfId="42734" xr:uid="{00000000-0005-0000-0000-0000AD890000}"/>
    <cellStyle name="입력 37 3 7" xfId="17542" xr:uid="{00000000-0005-0000-0000-0000AE890000}"/>
    <cellStyle name="입력 37 3 7 2" xfId="42736" xr:uid="{00000000-0005-0000-0000-0000AF890000}"/>
    <cellStyle name="입력 37 3 8" xfId="42714" xr:uid="{00000000-0005-0000-0000-0000B0890000}"/>
    <cellStyle name="입력 37 4" xfId="17543" xr:uid="{00000000-0005-0000-0000-0000B1890000}"/>
    <cellStyle name="입력 37 4 2" xfId="17544" xr:uid="{00000000-0005-0000-0000-0000B2890000}"/>
    <cellStyle name="입력 37 4 2 2" xfId="17545" xr:uid="{00000000-0005-0000-0000-0000B3890000}"/>
    <cellStyle name="입력 37 4 2 2 2" xfId="42739" xr:uid="{00000000-0005-0000-0000-0000B4890000}"/>
    <cellStyle name="입력 37 4 2 3" xfId="17546" xr:uid="{00000000-0005-0000-0000-0000B5890000}"/>
    <cellStyle name="입력 37 4 2 3 2" xfId="42740" xr:uid="{00000000-0005-0000-0000-0000B6890000}"/>
    <cellStyle name="입력 37 4 2 4" xfId="17547" xr:uid="{00000000-0005-0000-0000-0000B7890000}"/>
    <cellStyle name="입력 37 4 2 4 2" xfId="42741" xr:uid="{00000000-0005-0000-0000-0000B8890000}"/>
    <cellStyle name="입력 37 4 2 5" xfId="17548" xr:uid="{00000000-0005-0000-0000-0000B9890000}"/>
    <cellStyle name="입력 37 4 2 5 2" xfId="42742" xr:uid="{00000000-0005-0000-0000-0000BA890000}"/>
    <cellStyle name="입력 37 4 2 6" xfId="42738" xr:uid="{00000000-0005-0000-0000-0000BB890000}"/>
    <cellStyle name="입력 37 4 3" xfId="17549" xr:uid="{00000000-0005-0000-0000-0000BC890000}"/>
    <cellStyle name="입력 37 4 3 2" xfId="42743" xr:uid="{00000000-0005-0000-0000-0000BD890000}"/>
    <cellStyle name="입력 37 4 4" xfId="17550" xr:uid="{00000000-0005-0000-0000-0000BE890000}"/>
    <cellStyle name="입력 37 4 4 2" xfId="42744" xr:uid="{00000000-0005-0000-0000-0000BF890000}"/>
    <cellStyle name="입력 37 4 5" xfId="17551" xr:uid="{00000000-0005-0000-0000-0000C0890000}"/>
    <cellStyle name="입력 37 4 5 2" xfId="42745" xr:uid="{00000000-0005-0000-0000-0000C1890000}"/>
    <cellStyle name="입력 37 4 6" xfId="17552" xr:uid="{00000000-0005-0000-0000-0000C2890000}"/>
    <cellStyle name="입력 37 4 6 2" xfId="42746" xr:uid="{00000000-0005-0000-0000-0000C3890000}"/>
    <cellStyle name="입력 37 4 7" xfId="42737" xr:uid="{00000000-0005-0000-0000-0000C4890000}"/>
    <cellStyle name="입력 37 5" xfId="17553" xr:uid="{00000000-0005-0000-0000-0000C5890000}"/>
    <cellStyle name="입력 37 5 2" xfId="17554" xr:uid="{00000000-0005-0000-0000-0000C6890000}"/>
    <cellStyle name="입력 37 5 2 2" xfId="17555" xr:uid="{00000000-0005-0000-0000-0000C7890000}"/>
    <cellStyle name="입력 37 5 2 2 2" xfId="42749" xr:uid="{00000000-0005-0000-0000-0000C8890000}"/>
    <cellStyle name="입력 37 5 2 3" xfId="17556" xr:uid="{00000000-0005-0000-0000-0000C9890000}"/>
    <cellStyle name="입력 37 5 2 3 2" xfId="42750" xr:uid="{00000000-0005-0000-0000-0000CA890000}"/>
    <cellStyle name="입력 37 5 2 4" xfId="17557" xr:uid="{00000000-0005-0000-0000-0000CB890000}"/>
    <cellStyle name="입력 37 5 2 4 2" xfId="42751" xr:uid="{00000000-0005-0000-0000-0000CC890000}"/>
    <cellStyle name="입력 37 5 2 5" xfId="17558" xr:uid="{00000000-0005-0000-0000-0000CD890000}"/>
    <cellStyle name="입력 37 5 2 5 2" xfId="42752" xr:uid="{00000000-0005-0000-0000-0000CE890000}"/>
    <cellStyle name="입력 37 5 2 6" xfId="42748" xr:uid="{00000000-0005-0000-0000-0000CF890000}"/>
    <cellStyle name="입력 37 5 3" xfId="17559" xr:uid="{00000000-0005-0000-0000-0000D0890000}"/>
    <cellStyle name="입력 37 5 3 2" xfId="42753" xr:uid="{00000000-0005-0000-0000-0000D1890000}"/>
    <cellStyle name="입력 37 5 4" xfId="17560" xr:uid="{00000000-0005-0000-0000-0000D2890000}"/>
    <cellStyle name="입력 37 5 4 2" xfId="42754" xr:uid="{00000000-0005-0000-0000-0000D3890000}"/>
    <cellStyle name="입력 37 5 5" xfId="17561" xr:uid="{00000000-0005-0000-0000-0000D4890000}"/>
    <cellStyle name="입력 37 5 5 2" xfId="42755" xr:uid="{00000000-0005-0000-0000-0000D5890000}"/>
    <cellStyle name="입력 37 5 6" xfId="17562" xr:uid="{00000000-0005-0000-0000-0000D6890000}"/>
    <cellStyle name="입력 37 5 6 2" xfId="42756" xr:uid="{00000000-0005-0000-0000-0000D7890000}"/>
    <cellStyle name="입력 37 5 7" xfId="42747" xr:uid="{00000000-0005-0000-0000-0000D8890000}"/>
    <cellStyle name="입력 37 6" xfId="17563" xr:uid="{00000000-0005-0000-0000-0000D9890000}"/>
    <cellStyle name="입력 37 6 2" xfId="17564" xr:uid="{00000000-0005-0000-0000-0000DA890000}"/>
    <cellStyle name="입력 37 6 2 2" xfId="17565" xr:uid="{00000000-0005-0000-0000-0000DB890000}"/>
    <cellStyle name="입력 37 6 2 2 2" xfId="42759" xr:uid="{00000000-0005-0000-0000-0000DC890000}"/>
    <cellStyle name="입력 37 6 2 3" xfId="17566" xr:uid="{00000000-0005-0000-0000-0000DD890000}"/>
    <cellStyle name="입력 37 6 2 3 2" xfId="42760" xr:uid="{00000000-0005-0000-0000-0000DE890000}"/>
    <cellStyle name="입력 37 6 2 4" xfId="17567" xr:uid="{00000000-0005-0000-0000-0000DF890000}"/>
    <cellStyle name="입력 37 6 2 4 2" xfId="42761" xr:uid="{00000000-0005-0000-0000-0000E0890000}"/>
    <cellStyle name="입력 37 6 2 5" xfId="17568" xr:uid="{00000000-0005-0000-0000-0000E1890000}"/>
    <cellStyle name="입력 37 6 2 5 2" xfId="42762" xr:uid="{00000000-0005-0000-0000-0000E2890000}"/>
    <cellStyle name="입력 37 6 2 6" xfId="42758" xr:uid="{00000000-0005-0000-0000-0000E3890000}"/>
    <cellStyle name="입력 37 6 3" xfId="17569" xr:uid="{00000000-0005-0000-0000-0000E4890000}"/>
    <cellStyle name="입력 37 6 3 2" xfId="42763" xr:uid="{00000000-0005-0000-0000-0000E5890000}"/>
    <cellStyle name="입력 37 6 4" xfId="17570" xr:uid="{00000000-0005-0000-0000-0000E6890000}"/>
    <cellStyle name="입력 37 6 4 2" xfId="42764" xr:uid="{00000000-0005-0000-0000-0000E7890000}"/>
    <cellStyle name="입력 37 6 5" xfId="17571" xr:uid="{00000000-0005-0000-0000-0000E8890000}"/>
    <cellStyle name="입력 37 6 5 2" xfId="42765" xr:uid="{00000000-0005-0000-0000-0000E9890000}"/>
    <cellStyle name="입력 37 6 6" xfId="17572" xr:uid="{00000000-0005-0000-0000-0000EA890000}"/>
    <cellStyle name="입력 37 6 6 2" xfId="42766" xr:uid="{00000000-0005-0000-0000-0000EB890000}"/>
    <cellStyle name="입력 37 6 7" xfId="42757" xr:uid="{00000000-0005-0000-0000-0000EC890000}"/>
    <cellStyle name="입력 37 7" xfId="17573" xr:uid="{00000000-0005-0000-0000-0000ED890000}"/>
    <cellStyle name="입력 37 7 2" xfId="17574" xr:uid="{00000000-0005-0000-0000-0000EE890000}"/>
    <cellStyle name="입력 37 7 2 2" xfId="17575" xr:uid="{00000000-0005-0000-0000-0000EF890000}"/>
    <cellStyle name="입력 37 7 2 2 2" xfId="42769" xr:uid="{00000000-0005-0000-0000-0000F0890000}"/>
    <cellStyle name="입력 37 7 2 3" xfId="17576" xr:uid="{00000000-0005-0000-0000-0000F1890000}"/>
    <cellStyle name="입력 37 7 2 3 2" xfId="42770" xr:uid="{00000000-0005-0000-0000-0000F2890000}"/>
    <cellStyle name="입력 37 7 2 4" xfId="17577" xr:uid="{00000000-0005-0000-0000-0000F3890000}"/>
    <cellStyle name="입력 37 7 2 4 2" xfId="42771" xr:uid="{00000000-0005-0000-0000-0000F4890000}"/>
    <cellStyle name="입력 37 7 2 5" xfId="17578" xr:uid="{00000000-0005-0000-0000-0000F5890000}"/>
    <cellStyle name="입력 37 7 2 5 2" xfId="42772" xr:uid="{00000000-0005-0000-0000-0000F6890000}"/>
    <cellStyle name="입력 37 7 2 6" xfId="42768" xr:uid="{00000000-0005-0000-0000-0000F7890000}"/>
    <cellStyle name="입력 37 7 3" xfId="17579" xr:uid="{00000000-0005-0000-0000-0000F8890000}"/>
    <cellStyle name="입력 37 7 3 2" xfId="42773" xr:uid="{00000000-0005-0000-0000-0000F9890000}"/>
    <cellStyle name="입력 37 7 4" xfId="17580" xr:uid="{00000000-0005-0000-0000-0000FA890000}"/>
    <cellStyle name="입력 37 7 4 2" xfId="42774" xr:uid="{00000000-0005-0000-0000-0000FB890000}"/>
    <cellStyle name="입력 37 7 5" xfId="17581" xr:uid="{00000000-0005-0000-0000-0000FC890000}"/>
    <cellStyle name="입력 37 7 5 2" xfId="42775" xr:uid="{00000000-0005-0000-0000-0000FD890000}"/>
    <cellStyle name="입력 37 7 6" xfId="17582" xr:uid="{00000000-0005-0000-0000-0000FE890000}"/>
    <cellStyle name="입력 37 7 6 2" xfId="42776" xr:uid="{00000000-0005-0000-0000-0000FF890000}"/>
    <cellStyle name="입력 37 7 7" xfId="42767" xr:uid="{00000000-0005-0000-0000-0000008A0000}"/>
    <cellStyle name="입력 37 8" xfId="17583" xr:uid="{00000000-0005-0000-0000-0000018A0000}"/>
    <cellStyle name="입력 37 8 2" xfId="17584" xr:uid="{00000000-0005-0000-0000-0000028A0000}"/>
    <cellStyle name="입력 37 8 2 2" xfId="17585" xr:uid="{00000000-0005-0000-0000-0000038A0000}"/>
    <cellStyle name="입력 37 8 2 2 2" xfId="42779" xr:uid="{00000000-0005-0000-0000-0000048A0000}"/>
    <cellStyle name="입력 37 8 2 3" xfId="17586" xr:uid="{00000000-0005-0000-0000-0000058A0000}"/>
    <cellStyle name="입력 37 8 2 3 2" xfId="42780" xr:uid="{00000000-0005-0000-0000-0000068A0000}"/>
    <cellStyle name="입력 37 8 2 4" xfId="17587" xr:uid="{00000000-0005-0000-0000-0000078A0000}"/>
    <cellStyle name="입력 37 8 2 4 2" xfId="42781" xr:uid="{00000000-0005-0000-0000-0000088A0000}"/>
    <cellStyle name="입력 37 8 2 5" xfId="17588" xr:uid="{00000000-0005-0000-0000-0000098A0000}"/>
    <cellStyle name="입력 37 8 2 5 2" xfId="42782" xr:uid="{00000000-0005-0000-0000-00000A8A0000}"/>
    <cellStyle name="입력 37 8 2 6" xfId="42778" xr:uid="{00000000-0005-0000-0000-00000B8A0000}"/>
    <cellStyle name="입력 37 8 3" xfId="17589" xr:uid="{00000000-0005-0000-0000-00000C8A0000}"/>
    <cellStyle name="입력 37 8 3 2" xfId="42783" xr:uid="{00000000-0005-0000-0000-00000D8A0000}"/>
    <cellStyle name="입력 37 8 4" xfId="17590" xr:uid="{00000000-0005-0000-0000-00000E8A0000}"/>
    <cellStyle name="입력 37 8 4 2" xfId="42784" xr:uid="{00000000-0005-0000-0000-00000F8A0000}"/>
    <cellStyle name="입력 37 8 5" xfId="17591" xr:uid="{00000000-0005-0000-0000-0000108A0000}"/>
    <cellStyle name="입력 37 8 5 2" xfId="42785" xr:uid="{00000000-0005-0000-0000-0000118A0000}"/>
    <cellStyle name="입력 37 8 6" xfId="17592" xr:uid="{00000000-0005-0000-0000-0000128A0000}"/>
    <cellStyle name="입력 37 8 6 2" xfId="42786" xr:uid="{00000000-0005-0000-0000-0000138A0000}"/>
    <cellStyle name="입력 37 8 7" xfId="42777" xr:uid="{00000000-0005-0000-0000-0000148A0000}"/>
    <cellStyle name="입력 37 9" xfId="17593" xr:uid="{00000000-0005-0000-0000-0000158A0000}"/>
    <cellStyle name="입력 37 9 2" xfId="17594" xr:uid="{00000000-0005-0000-0000-0000168A0000}"/>
    <cellStyle name="입력 37 9 2 2" xfId="42788" xr:uid="{00000000-0005-0000-0000-0000178A0000}"/>
    <cellStyle name="입력 37 9 3" xfId="17595" xr:uid="{00000000-0005-0000-0000-0000188A0000}"/>
    <cellStyle name="입력 37 9 3 2" xfId="42789" xr:uid="{00000000-0005-0000-0000-0000198A0000}"/>
    <cellStyle name="입력 37 9 4" xfId="17596" xr:uid="{00000000-0005-0000-0000-00001A8A0000}"/>
    <cellStyle name="입력 37 9 4 2" xfId="42790" xr:uid="{00000000-0005-0000-0000-00001B8A0000}"/>
    <cellStyle name="입력 37 9 5" xfId="17597" xr:uid="{00000000-0005-0000-0000-00001C8A0000}"/>
    <cellStyle name="입력 37 9 5 2" xfId="42791" xr:uid="{00000000-0005-0000-0000-00001D8A0000}"/>
    <cellStyle name="입력 37 9 6" xfId="42787" xr:uid="{00000000-0005-0000-0000-00001E8A0000}"/>
    <cellStyle name="입력 38" xfId="17598" xr:uid="{00000000-0005-0000-0000-00001F8A0000}"/>
    <cellStyle name="입력 38 10" xfId="17599" xr:uid="{00000000-0005-0000-0000-0000208A0000}"/>
    <cellStyle name="입력 38 10 2" xfId="17600" xr:uid="{00000000-0005-0000-0000-0000218A0000}"/>
    <cellStyle name="입력 38 10 2 2" xfId="42794" xr:uid="{00000000-0005-0000-0000-0000228A0000}"/>
    <cellStyle name="입력 38 10 3" xfId="42793" xr:uid="{00000000-0005-0000-0000-0000238A0000}"/>
    <cellStyle name="입력 38 11" xfId="17601" xr:uid="{00000000-0005-0000-0000-0000248A0000}"/>
    <cellStyle name="입력 38 11 2" xfId="17602" xr:uid="{00000000-0005-0000-0000-0000258A0000}"/>
    <cellStyle name="입력 38 11 2 2" xfId="42796" xr:uid="{00000000-0005-0000-0000-0000268A0000}"/>
    <cellStyle name="입력 38 11 3" xfId="42795" xr:uid="{00000000-0005-0000-0000-0000278A0000}"/>
    <cellStyle name="입력 38 12" xfId="17603" xr:uid="{00000000-0005-0000-0000-0000288A0000}"/>
    <cellStyle name="입력 38 12 2" xfId="17604" xr:uid="{00000000-0005-0000-0000-0000298A0000}"/>
    <cellStyle name="입력 38 12 2 2" xfId="42798" xr:uid="{00000000-0005-0000-0000-00002A8A0000}"/>
    <cellStyle name="입력 38 12 3" xfId="42797" xr:uid="{00000000-0005-0000-0000-00002B8A0000}"/>
    <cellStyle name="입력 38 13" xfId="17605" xr:uid="{00000000-0005-0000-0000-00002C8A0000}"/>
    <cellStyle name="입력 38 13 2" xfId="42799" xr:uid="{00000000-0005-0000-0000-00002D8A0000}"/>
    <cellStyle name="입력 38 14" xfId="42792" xr:uid="{00000000-0005-0000-0000-00002E8A0000}"/>
    <cellStyle name="입력 38 2" xfId="17606" xr:uid="{00000000-0005-0000-0000-00002F8A0000}"/>
    <cellStyle name="입력 38 2 2" xfId="17607" xr:uid="{00000000-0005-0000-0000-0000308A0000}"/>
    <cellStyle name="입력 38 2 2 2" xfId="17608" xr:uid="{00000000-0005-0000-0000-0000318A0000}"/>
    <cellStyle name="입력 38 2 2 2 2" xfId="17609" xr:uid="{00000000-0005-0000-0000-0000328A0000}"/>
    <cellStyle name="입력 38 2 2 2 2 2" xfId="42803" xr:uid="{00000000-0005-0000-0000-0000338A0000}"/>
    <cellStyle name="입력 38 2 2 2 3" xfId="17610" xr:uid="{00000000-0005-0000-0000-0000348A0000}"/>
    <cellStyle name="입력 38 2 2 2 3 2" xfId="42804" xr:uid="{00000000-0005-0000-0000-0000358A0000}"/>
    <cellStyle name="입력 38 2 2 2 4" xfId="17611" xr:uid="{00000000-0005-0000-0000-0000368A0000}"/>
    <cellStyle name="입력 38 2 2 2 4 2" xfId="42805" xr:uid="{00000000-0005-0000-0000-0000378A0000}"/>
    <cellStyle name="입력 38 2 2 2 5" xfId="17612" xr:uid="{00000000-0005-0000-0000-0000388A0000}"/>
    <cellStyle name="입력 38 2 2 2 5 2" xfId="42806" xr:uid="{00000000-0005-0000-0000-0000398A0000}"/>
    <cellStyle name="입력 38 2 2 2 6" xfId="42802" xr:uid="{00000000-0005-0000-0000-00003A8A0000}"/>
    <cellStyle name="입력 38 2 2 3" xfId="17613" xr:uid="{00000000-0005-0000-0000-00003B8A0000}"/>
    <cellStyle name="입력 38 2 2 3 2" xfId="42807" xr:uid="{00000000-0005-0000-0000-00003C8A0000}"/>
    <cellStyle name="입력 38 2 2 4" xfId="17614" xr:uid="{00000000-0005-0000-0000-00003D8A0000}"/>
    <cellStyle name="입력 38 2 2 4 2" xfId="42808" xr:uid="{00000000-0005-0000-0000-00003E8A0000}"/>
    <cellStyle name="입력 38 2 2 5" xfId="17615" xr:uid="{00000000-0005-0000-0000-00003F8A0000}"/>
    <cellStyle name="입력 38 2 2 5 2" xfId="42809" xr:uid="{00000000-0005-0000-0000-0000408A0000}"/>
    <cellStyle name="입력 38 2 2 6" xfId="17616" xr:uid="{00000000-0005-0000-0000-0000418A0000}"/>
    <cellStyle name="입력 38 2 2 6 2" xfId="42810" xr:uid="{00000000-0005-0000-0000-0000428A0000}"/>
    <cellStyle name="입력 38 2 2 7" xfId="42801" xr:uid="{00000000-0005-0000-0000-0000438A0000}"/>
    <cellStyle name="입력 38 2 3" xfId="17617" xr:uid="{00000000-0005-0000-0000-0000448A0000}"/>
    <cellStyle name="입력 38 2 3 2" xfId="17618" xr:uid="{00000000-0005-0000-0000-0000458A0000}"/>
    <cellStyle name="입력 38 2 3 2 2" xfId="42812" xr:uid="{00000000-0005-0000-0000-0000468A0000}"/>
    <cellStyle name="입력 38 2 3 3" xfId="17619" xr:uid="{00000000-0005-0000-0000-0000478A0000}"/>
    <cellStyle name="입력 38 2 3 3 2" xfId="42813" xr:uid="{00000000-0005-0000-0000-0000488A0000}"/>
    <cellStyle name="입력 38 2 3 4" xfId="17620" xr:uid="{00000000-0005-0000-0000-0000498A0000}"/>
    <cellStyle name="입력 38 2 3 4 2" xfId="42814" xr:uid="{00000000-0005-0000-0000-00004A8A0000}"/>
    <cellStyle name="입력 38 2 3 5" xfId="17621" xr:uid="{00000000-0005-0000-0000-00004B8A0000}"/>
    <cellStyle name="입력 38 2 3 5 2" xfId="42815" xr:uid="{00000000-0005-0000-0000-00004C8A0000}"/>
    <cellStyle name="입력 38 2 3 6" xfId="42811" xr:uid="{00000000-0005-0000-0000-00004D8A0000}"/>
    <cellStyle name="입력 38 2 4" xfId="17622" xr:uid="{00000000-0005-0000-0000-00004E8A0000}"/>
    <cellStyle name="입력 38 2 4 2" xfId="17623" xr:uid="{00000000-0005-0000-0000-00004F8A0000}"/>
    <cellStyle name="입력 38 2 4 2 2" xfId="42817" xr:uid="{00000000-0005-0000-0000-0000508A0000}"/>
    <cellStyle name="입력 38 2 4 3" xfId="42816" xr:uid="{00000000-0005-0000-0000-0000518A0000}"/>
    <cellStyle name="입력 38 2 5" xfId="17624" xr:uid="{00000000-0005-0000-0000-0000528A0000}"/>
    <cellStyle name="입력 38 2 5 2" xfId="17625" xr:uid="{00000000-0005-0000-0000-0000538A0000}"/>
    <cellStyle name="입력 38 2 5 2 2" xfId="42819" xr:uid="{00000000-0005-0000-0000-0000548A0000}"/>
    <cellStyle name="입력 38 2 5 3" xfId="42818" xr:uid="{00000000-0005-0000-0000-0000558A0000}"/>
    <cellStyle name="입력 38 2 6" xfId="17626" xr:uid="{00000000-0005-0000-0000-0000568A0000}"/>
    <cellStyle name="입력 38 2 6 2" xfId="17627" xr:uid="{00000000-0005-0000-0000-0000578A0000}"/>
    <cellStyle name="입력 38 2 6 2 2" xfId="42821" xr:uid="{00000000-0005-0000-0000-0000588A0000}"/>
    <cellStyle name="입력 38 2 6 3" xfId="42820" xr:uid="{00000000-0005-0000-0000-0000598A0000}"/>
    <cellStyle name="입력 38 2 7" xfId="17628" xr:uid="{00000000-0005-0000-0000-00005A8A0000}"/>
    <cellStyle name="입력 38 2 7 2" xfId="42822" xr:uid="{00000000-0005-0000-0000-00005B8A0000}"/>
    <cellStyle name="입력 38 2 8" xfId="42800" xr:uid="{00000000-0005-0000-0000-00005C8A0000}"/>
    <cellStyle name="입력 38 3" xfId="17629" xr:uid="{00000000-0005-0000-0000-00005D8A0000}"/>
    <cellStyle name="입력 38 3 2" xfId="17630" xr:uid="{00000000-0005-0000-0000-00005E8A0000}"/>
    <cellStyle name="입력 38 3 2 2" xfId="17631" xr:uid="{00000000-0005-0000-0000-00005F8A0000}"/>
    <cellStyle name="입력 38 3 2 2 2" xfId="17632" xr:uid="{00000000-0005-0000-0000-0000608A0000}"/>
    <cellStyle name="입력 38 3 2 2 2 2" xfId="42826" xr:uid="{00000000-0005-0000-0000-0000618A0000}"/>
    <cellStyle name="입력 38 3 2 2 3" xfId="17633" xr:uid="{00000000-0005-0000-0000-0000628A0000}"/>
    <cellStyle name="입력 38 3 2 2 3 2" xfId="42827" xr:uid="{00000000-0005-0000-0000-0000638A0000}"/>
    <cellStyle name="입력 38 3 2 2 4" xfId="17634" xr:uid="{00000000-0005-0000-0000-0000648A0000}"/>
    <cellStyle name="입력 38 3 2 2 4 2" xfId="42828" xr:uid="{00000000-0005-0000-0000-0000658A0000}"/>
    <cellStyle name="입력 38 3 2 2 5" xfId="17635" xr:uid="{00000000-0005-0000-0000-0000668A0000}"/>
    <cellStyle name="입력 38 3 2 2 5 2" xfId="42829" xr:uid="{00000000-0005-0000-0000-0000678A0000}"/>
    <cellStyle name="입력 38 3 2 2 6" xfId="42825" xr:uid="{00000000-0005-0000-0000-0000688A0000}"/>
    <cellStyle name="입력 38 3 2 3" xfId="17636" xr:uid="{00000000-0005-0000-0000-0000698A0000}"/>
    <cellStyle name="입력 38 3 2 3 2" xfId="42830" xr:uid="{00000000-0005-0000-0000-00006A8A0000}"/>
    <cellStyle name="입력 38 3 2 4" xfId="17637" xr:uid="{00000000-0005-0000-0000-00006B8A0000}"/>
    <cellStyle name="입력 38 3 2 4 2" xfId="42831" xr:uid="{00000000-0005-0000-0000-00006C8A0000}"/>
    <cellStyle name="입력 38 3 2 5" xfId="17638" xr:uid="{00000000-0005-0000-0000-00006D8A0000}"/>
    <cellStyle name="입력 38 3 2 5 2" xfId="42832" xr:uid="{00000000-0005-0000-0000-00006E8A0000}"/>
    <cellStyle name="입력 38 3 2 6" xfId="17639" xr:uid="{00000000-0005-0000-0000-00006F8A0000}"/>
    <cellStyle name="입력 38 3 2 6 2" xfId="42833" xr:uid="{00000000-0005-0000-0000-0000708A0000}"/>
    <cellStyle name="입력 38 3 2 7" xfId="42824" xr:uid="{00000000-0005-0000-0000-0000718A0000}"/>
    <cellStyle name="입력 38 3 3" xfId="17640" xr:uid="{00000000-0005-0000-0000-0000728A0000}"/>
    <cellStyle name="입력 38 3 3 2" xfId="17641" xr:uid="{00000000-0005-0000-0000-0000738A0000}"/>
    <cellStyle name="입력 38 3 3 2 2" xfId="42835" xr:uid="{00000000-0005-0000-0000-0000748A0000}"/>
    <cellStyle name="입력 38 3 3 3" xfId="17642" xr:uid="{00000000-0005-0000-0000-0000758A0000}"/>
    <cellStyle name="입력 38 3 3 3 2" xfId="42836" xr:uid="{00000000-0005-0000-0000-0000768A0000}"/>
    <cellStyle name="입력 38 3 3 4" xfId="17643" xr:uid="{00000000-0005-0000-0000-0000778A0000}"/>
    <cellStyle name="입력 38 3 3 4 2" xfId="42837" xr:uid="{00000000-0005-0000-0000-0000788A0000}"/>
    <cellStyle name="입력 38 3 3 5" xfId="17644" xr:uid="{00000000-0005-0000-0000-0000798A0000}"/>
    <cellStyle name="입력 38 3 3 5 2" xfId="42838" xr:uid="{00000000-0005-0000-0000-00007A8A0000}"/>
    <cellStyle name="입력 38 3 3 6" xfId="42834" xr:uid="{00000000-0005-0000-0000-00007B8A0000}"/>
    <cellStyle name="입력 38 3 4" xfId="17645" xr:uid="{00000000-0005-0000-0000-00007C8A0000}"/>
    <cellStyle name="입력 38 3 4 2" xfId="17646" xr:uid="{00000000-0005-0000-0000-00007D8A0000}"/>
    <cellStyle name="입력 38 3 4 2 2" xfId="42840" xr:uid="{00000000-0005-0000-0000-00007E8A0000}"/>
    <cellStyle name="입력 38 3 4 3" xfId="42839" xr:uid="{00000000-0005-0000-0000-00007F8A0000}"/>
    <cellStyle name="입력 38 3 5" xfId="17647" xr:uid="{00000000-0005-0000-0000-0000808A0000}"/>
    <cellStyle name="입력 38 3 5 2" xfId="17648" xr:uid="{00000000-0005-0000-0000-0000818A0000}"/>
    <cellStyle name="입력 38 3 5 2 2" xfId="42842" xr:uid="{00000000-0005-0000-0000-0000828A0000}"/>
    <cellStyle name="입력 38 3 5 3" xfId="42841" xr:uid="{00000000-0005-0000-0000-0000838A0000}"/>
    <cellStyle name="입력 38 3 6" xfId="17649" xr:uid="{00000000-0005-0000-0000-0000848A0000}"/>
    <cellStyle name="입력 38 3 6 2" xfId="17650" xr:uid="{00000000-0005-0000-0000-0000858A0000}"/>
    <cellStyle name="입력 38 3 6 2 2" xfId="42844" xr:uid="{00000000-0005-0000-0000-0000868A0000}"/>
    <cellStyle name="입력 38 3 6 3" xfId="42843" xr:uid="{00000000-0005-0000-0000-0000878A0000}"/>
    <cellStyle name="입력 38 3 7" xfId="17651" xr:uid="{00000000-0005-0000-0000-0000888A0000}"/>
    <cellStyle name="입력 38 3 7 2" xfId="42845" xr:uid="{00000000-0005-0000-0000-0000898A0000}"/>
    <cellStyle name="입력 38 3 8" xfId="42823" xr:uid="{00000000-0005-0000-0000-00008A8A0000}"/>
    <cellStyle name="입력 38 4" xfId="17652" xr:uid="{00000000-0005-0000-0000-00008B8A0000}"/>
    <cellStyle name="입력 38 4 2" xfId="17653" xr:uid="{00000000-0005-0000-0000-00008C8A0000}"/>
    <cellStyle name="입력 38 4 2 2" xfId="17654" xr:uid="{00000000-0005-0000-0000-00008D8A0000}"/>
    <cellStyle name="입력 38 4 2 2 2" xfId="42848" xr:uid="{00000000-0005-0000-0000-00008E8A0000}"/>
    <cellStyle name="입력 38 4 2 3" xfId="17655" xr:uid="{00000000-0005-0000-0000-00008F8A0000}"/>
    <cellStyle name="입력 38 4 2 3 2" xfId="42849" xr:uid="{00000000-0005-0000-0000-0000908A0000}"/>
    <cellStyle name="입력 38 4 2 4" xfId="17656" xr:uid="{00000000-0005-0000-0000-0000918A0000}"/>
    <cellStyle name="입력 38 4 2 4 2" xfId="42850" xr:uid="{00000000-0005-0000-0000-0000928A0000}"/>
    <cellStyle name="입력 38 4 2 5" xfId="17657" xr:uid="{00000000-0005-0000-0000-0000938A0000}"/>
    <cellStyle name="입력 38 4 2 5 2" xfId="42851" xr:uid="{00000000-0005-0000-0000-0000948A0000}"/>
    <cellStyle name="입력 38 4 2 6" xfId="42847" xr:uid="{00000000-0005-0000-0000-0000958A0000}"/>
    <cellStyle name="입력 38 4 3" xfId="17658" xr:uid="{00000000-0005-0000-0000-0000968A0000}"/>
    <cellStyle name="입력 38 4 3 2" xfId="42852" xr:uid="{00000000-0005-0000-0000-0000978A0000}"/>
    <cellStyle name="입력 38 4 4" xfId="17659" xr:uid="{00000000-0005-0000-0000-0000988A0000}"/>
    <cellStyle name="입력 38 4 4 2" xfId="42853" xr:uid="{00000000-0005-0000-0000-0000998A0000}"/>
    <cellStyle name="입력 38 4 5" xfId="17660" xr:uid="{00000000-0005-0000-0000-00009A8A0000}"/>
    <cellStyle name="입력 38 4 5 2" xfId="42854" xr:uid="{00000000-0005-0000-0000-00009B8A0000}"/>
    <cellStyle name="입력 38 4 6" xfId="17661" xr:uid="{00000000-0005-0000-0000-00009C8A0000}"/>
    <cellStyle name="입력 38 4 6 2" xfId="42855" xr:uid="{00000000-0005-0000-0000-00009D8A0000}"/>
    <cellStyle name="입력 38 4 7" xfId="42846" xr:uid="{00000000-0005-0000-0000-00009E8A0000}"/>
    <cellStyle name="입력 38 5" xfId="17662" xr:uid="{00000000-0005-0000-0000-00009F8A0000}"/>
    <cellStyle name="입력 38 5 2" xfId="17663" xr:uid="{00000000-0005-0000-0000-0000A08A0000}"/>
    <cellStyle name="입력 38 5 2 2" xfId="17664" xr:uid="{00000000-0005-0000-0000-0000A18A0000}"/>
    <cellStyle name="입력 38 5 2 2 2" xfId="42858" xr:uid="{00000000-0005-0000-0000-0000A28A0000}"/>
    <cellStyle name="입력 38 5 2 3" xfId="17665" xr:uid="{00000000-0005-0000-0000-0000A38A0000}"/>
    <cellStyle name="입력 38 5 2 3 2" xfId="42859" xr:uid="{00000000-0005-0000-0000-0000A48A0000}"/>
    <cellStyle name="입력 38 5 2 4" xfId="17666" xr:uid="{00000000-0005-0000-0000-0000A58A0000}"/>
    <cellStyle name="입력 38 5 2 4 2" xfId="42860" xr:uid="{00000000-0005-0000-0000-0000A68A0000}"/>
    <cellStyle name="입력 38 5 2 5" xfId="17667" xr:uid="{00000000-0005-0000-0000-0000A78A0000}"/>
    <cellStyle name="입력 38 5 2 5 2" xfId="42861" xr:uid="{00000000-0005-0000-0000-0000A88A0000}"/>
    <cellStyle name="입력 38 5 2 6" xfId="42857" xr:uid="{00000000-0005-0000-0000-0000A98A0000}"/>
    <cellStyle name="입력 38 5 3" xfId="17668" xr:uid="{00000000-0005-0000-0000-0000AA8A0000}"/>
    <cellStyle name="입력 38 5 3 2" xfId="42862" xr:uid="{00000000-0005-0000-0000-0000AB8A0000}"/>
    <cellStyle name="입력 38 5 4" xfId="17669" xr:uid="{00000000-0005-0000-0000-0000AC8A0000}"/>
    <cellStyle name="입력 38 5 4 2" xfId="42863" xr:uid="{00000000-0005-0000-0000-0000AD8A0000}"/>
    <cellStyle name="입력 38 5 5" xfId="17670" xr:uid="{00000000-0005-0000-0000-0000AE8A0000}"/>
    <cellStyle name="입력 38 5 5 2" xfId="42864" xr:uid="{00000000-0005-0000-0000-0000AF8A0000}"/>
    <cellStyle name="입력 38 5 6" xfId="17671" xr:uid="{00000000-0005-0000-0000-0000B08A0000}"/>
    <cellStyle name="입력 38 5 6 2" xfId="42865" xr:uid="{00000000-0005-0000-0000-0000B18A0000}"/>
    <cellStyle name="입력 38 5 7" xfId="42856" xr:uid="{00000000-0005-0000-0000-0000B28A0000}"/>
    <cellStyle name="입력 38 6" xfId="17672" xr:uid="{00000000-0005-0000-0000-0000B38A0000}"/>
    <cellStyle name="입력 38 6 2" xfId="17673" xr:uid="{00000000-0005-0000-0000-0000B48A0000}"/>
    <cellStyle name="입력 38 6 2 2" xfId="17674" xr:uid="{00000000-0005-0000-0000-0000B58A0000}"/>
    <cellStyle name="입력 38 6 2 2 2" xfId="42868" xr:uid="{00000000-0005-0000-0000-0000B68A0000}"/>
    <cellStyle name="입력 38 6 2 3" xfId="17675" xr:uid="{00000000-0005-0000-0000-0000B78A0000}"/>
    <cellStyle name="입력 38 6 2 3 2" xfId="42869" xr:uid="{00000000-0005-0000-0000-0000B88A0000}"/>
    <cellStyle name="입력 38 6 2 4" xfId="17676" xr:uid="{00000000-0005-0000-0000-0000B98A0000}"/>
    <cellStyle name="입력 38 6 2 4 2" xfId="42870" xr:uid="{00000000-0005-0000-0000-0000BA8A0000}"/>
    <cellStyle name="입력 38 6 2 5" xfId="17677" xr:uid="{00000000-0005-0000-0000-0000BB8A0000}"/>
    <cellStyle name="입력 38 6 2 5 2" xfId="42871" xr:uid="{00000000-0005-0000-0000-0000BC8A0000}"/>
    <cellStyle name="입력 38 6 2 6" xfId="42867" xr:uid="{00000000-0005-0000-0000-0000BD8A0000}"/>
    <cellStyle name="입력 38 6 3" xfId="17678" xr:uid="{00000000-0005-0000-0000-0000BE8A0000}"/>
    <cellStyle name="입력 38 6 3 2" xfId="42872" xr:uid="{00000000-0005-0000-0000-0000BF8A0000}"/>
    <cellStyle name="입력 38 6 4" xfId="17679" xr:uid="{00000000-0005-0000-0000-0000C08A0000}"/>
    <cellStyle name="입력 38 6 4 2" xfId="42873" xr:uid="{00000000-0005-0000-0000-0000C18A0000}"/>
    <cellStyle name="입력 38 6 5" xfId="17680" xr:uid="{00000000-0005-0000-0000-0000C28A0000}"/>
    <cellStyle name="입력 38 6 5 2" xfId="42874" xr:uid="{00000000-0005-0000-0000-0000C38A0000}"/>
    <cellStyle name="입력 38 6 6" xfId="17681" xr:uid="{00000000-0005-0000-0000-0000C48A0000}"/>
    <cellStyle name="입력 38 6 6 2" xfId="42875" xr:uid="{00000000-0005-0000-0000-0000C58A0000}"/>
    <cellStyle name="입력 38 6 7" xfId="42866" xr:uid="{00000000-0005-0000-0000-0000C68A0000}"/>
    <cellStyle name="입력 38 7" xfId="17682" xr:uid="{00000000-0005-0000-0000-0000C78A0000}"/>
    <cellStyle name="입력 38 7 2" xfId="17683" xr:uid="{00000000-0005-0000-0000-0000C88A0000}"/>
    <cellStyle name="입력 38 7 2 2" xfId="17684" xr:uid="{00000000-0005-0000-0000-0000C98A0000}"/>
    <cellStyle name="입력 38 7 2 2 2" xfId="42878" xr:uid="{00000000-0005-0000-0000-0000CA8A0000}"/>
    <cellStyle name="입력 38 7 2 3" xfId="17685" xr:uid="{00000000-0005-0000-0000-0000CB8A0000}"/>
    <cellStyle name="입력 38 7 2 3 2" xfId="42879" xr:uid="{00000000-0005-0000-0000-0000CC8A0000}"/>
    <cellStyle name="입력 38 7 2 4" xfId="17686" xr:uid="{00000000-0005-0000-0000-0000CD8A0000}"/>
    <cellStyle name="입력 38 7 2 4 2" xfId="42880" xr:uid="{00000000-0005-0000-0000-0000CE8A0000}"/>
    <cellStyle name="입력 38 7 2 5" xfId="17687" xr:uid="{00000000-0005-0000-0000-0000CF8A0000}"/>
    <cellStyle name="입력 38 7 2 5 2" xfId="42881" xr:uid="{00000000-0005-0000-0000-0000D08A0000}"/>
    <cellStyle name="입력 38 7 2 6" xfId="42877" xr:uid="{00000000-0005-0000-0000-0000D18A0000}"/>
    <cellStyle name="입력 38 7 3" xfId="17688" xr:uid="{00000000-0005-0000-0000-0000D28A0000}"/>
    <cellStyle name="입력 38 7 3 2" xfId="42882" xr:uid="{00000000-0005-0000-0000-0000D38A0000}"/>
    <cellStyle name="입력 38 7 4" xfId="17689" xr:uid="{00000000-0005-0000-0000-0000D48A0000}"/>
    <cellStyle name="입력 38 7 4 2" xfId="42883" xr:uid="{00000000-0005-0000-0000-0000D58A0000}"/>
    <cellStyle name="입력 38 7 5" xfId="17690" xr:uid="{00000000-0005-0000-0000-0000D68A0000}"/>
    <cellStyle name="입력 38 7 5 2" xfId="42884" xr:uid="{00000000-0005-0000-0000-0000D78A0000}"/>
    <cellStyle name="입력 38 7 6" xfId="17691" xr:uid="{00000000-0005-0000-0000-0000D88A0000}"/>
    <cellStyle name="입력 38 7 6 2" xfId="42885" xr:uid="{00000000-0005-0000-0000-0000D98A0000}"/>
    <cellStyle name="입력 38 7 7" xfId="42876" xr:uid="{00000000-0005-0000-0000-0000DA8A0000}"/>
    <cellStyle name="입력 38 8" xfId="17692" xr:uid="{00000000-0005-0000-0000-0000DB8A0000}"/>
    <cellStyle name="입력 38 8 2" xfId="17693" xr:uid="{00000000-0005-0000-0000-0000DC8A0000}"/>
    <cellStyle name="입력 38 8 2 2" xfId="17694" xr:uid="{00000000-0005-0000-0000-0000DD8A0000}"/>
    <cellStyle name="입력 38 8 2 2 2" xfId="42888" xr:uid="{00000000-0005-0000-0000-0000DE8A0000}"/>
    <cellStyle name="입력 38 8 2 3" xfId="17695" xr:uid="{00000000-0005-0000-0000-0000DF8A0000}"/>
    <cellStyle name="입력 38 8 2 3 2" xfId="42889" xr:uid="{00000000-0005-0000-0000-0000E08A0000}"/>
    <cellStyle name="입력 38 8 2 4" xfId="17696" xr:uid="{00000000-0005-0000-0000-0000E18A0000}"/>
    <cellStyle name="입력 38 8 2 4 2" xfId="42890" xr:uid="{00000000-0005-0000-0000-0000E28A0000}"/>
    <cellStyle name="입력 38 8 2 5" xfId="17697" xr:uid="{00000000-0005-0000-0000-0000E38A0000}"/>
    <cellStyle name="입력 38 8 2 5 2" xfId="42891" xr:uid="{00000000-0005-0000-0000-0000E48A0000}"/>
    <cellStyle name="입력 38 8 2 6" xfId="42887" xr:uid="{00000000-0005-0000-0000-0000E58A0000}"/>
    <cellStyle name="입력 38 8 3" xfId="17698" xr:uid="{00000000-0005-0000-0000-0000E68A0000}"/>
    <cellStyle name="입력 38 8 3 2" xfId="42892" xr:uid="{00000000-0005-0000-0000-0000E78A0000}"/>
    <cellStyle name="입력 38 8 4" xfId="17699" xr:uid="{00000000-0005-0000-0000-0000E88A0000}"/>
    <cellStyle name="입력 38 8 4 2" xfId="42893" xr:uid="{00000000-0005-0000-0000-0000E98A0000}"/>
    <cellStyle name="입력 38 8 5" xfId="17700" xr:uid="{00000000-0005-0000-0000-0000EA8A0000}"/>
    <cellStyle name="입력 38 8 5 2" xfId="42894" xr:uid="{00000000-0005-0000-0000-0000EB8A0000}"/>
    <cellStyle name="입력 38 8 6" xfId="17701" xr:uid="{00000000-0005-0000-0000-0000EC8A0000}"/>
    <cellStyle name="입력 38 8 6 2" xfId="42895" xr:uid="{00000000-0005-0000-0000-0000ED8A0000}"/>
    <cellStyle name="입력 38 8 7" xfId="42886" xr:uid="{00000000-0005-0000-0000-0000EE8A0000}"/>
    <cellStyle name="입력 38 9" xfId="17702" xr:uid="{00000000-0005-0000-0000-0000EF8A0000}"/>
    <cellStyle name="입력 38 9 2" xfId="17703" xr:uid="{00000000-0005-0000-0000-0000F08A0000}"/>
    <cellStyle name="입력 38 9 2 2" xfId="42897" xr:uid="{00000000-0005-0000-0000-0000F18A0000}"/>
    <cellStyle name="입력 38 9 3" xfId="17704" xr:uid="{00000000-0005-0000-0000-0000F28A0000}"/>
    <cellStyle name="입력 38 9 3 2" xfId="42898" xr:uid="{00000000-0005-0000-0000-0000F38A0000}"/>
    <cellStyle name="입력 38 9 4" xfId="17705" xr:uid="{00000000-0005-0000-0000-0000F48A0000}"/>
    <cellStyle name="입력 38 9 4 2" xfId="42899" xr:uid="{00000000-0005-0000-0000-0000F58A0000}"/>
    <cellStyle name="입력 38 9 5" xfId="17706" xr:uid="{00000000-0005-0000-0000-0000F68A0000}"/>
    <cellStyle name="입력 38 9 5 2" xfId="42900" xr:uid="{00000000-0005-0000-0000-0000F78A0000}"/>
    <cellStyle name="입력 38 9 6" xfId="42896" xr:uid="{00000000-0005-0000-0000-0000F88A0000}"/>
    <cellStyle name="입력 39" xfId="17707" xr:uid="{00000000-0005-0000-0000-0000F98A0000}"/>
    <cellStyle name="입력 39 2" xfId="17708" xr:uid="{00000000-0005-0000-0000-0000FA8A0000}"/>
    <cellStyle name="입력 39 2 2" xfId="17709" xr:uid="{00000000-0005-0000-0000-0000FB8A0000}"/>
    <cellStyle name="입력 39 2 2 2" xfId="17710" xr:uid="{00000000-0005-0000-0000-0000FC8A0000}"/>
    <cellStyle name="입력 39 2 2 2 2" xfId="42904" xr:uid="{00000000-0005-0000-0000-0000FD8A0000}"/>
    <cellStyle name="입력 39 2 2 3" xfId="17711" xr:uid="{00000000-0005-0000-0000-0000FE8A0000}"/>
    <cellStyle name="입력 39 2 2 3 2" xfId="42905" xr:uid="{00000000-0005-0000-0000-0000FF8A0000}"/>
    <cellStyle name="입력 39 2 2 4" xfId="17712" xr:uid="{00000000-0005-0000-0000-0000008B0000}"/>
    <cellStyle name="입력 39 2 2 4 2" xfId="42906" xr:uid="{00000000-0005-0000-0000-0000018B0000}"/>
    <cellStyle name="입력 39 2 2 5" xfId="17713" xr:uid="{00000000-0005-0000-0000-0000028B0000}"/>
    <cellStyle name="입력 39 2 2 5 2" xfId="42907" xr:uid="{00000000-0005-0000-0000-0000038B0000}"/>
    <cellStyle name="입력 39 2 2 6" xfId="42903" xr:uid="{00000000-0005-0000-0000-0000048B0000}"/>
    <cellStyle name="입력 39 2 3" xfId="17714" xr:uid="{00000000-0005-0000-0000-0000058B0000}"/>
    <cellStyle name="입력 39 2 3 2" xfId="42908" xr:uid="{00000000-0005-0000-0000-0000068B0000}"/>
    <cellStyle name="입력 39 2 4" xfId="17715" xr:uid="{00000000-0005-0000-0000-0000078B0000}"/>
    <cellStyle name="입력 39 2 4 2" xfId="42909" xr:uid="{00000000-0005-0000-0000-0000088B0000}"/>
    <cellStyle name="입력 39 2 5" xfId="17716" xr:uid="{00000000-0005-0000-0000-0000098B0000}"/>
    <cellStyle name="입력 39 2 5 2" xfId="42910" xr:uid="{00000000-0005-0000-0000-00000A8B0000}"/>
    <cellStyle name="입력 39 2 6" xfId="17717" xr:uid="{00000000-0005-0000-0000-00000B8B0000}"/>
    <cellStyle name="입력 39 2 6 2" xfId="42911" xr:uid="{00000000-0005-0000-0000-00000C8B0000}"/>
    <cellStyle name="입력 39 2 7" xfId="42902" xr:uid="{00000000-0005-0000-0000-00000D8B0000}"/>
    <cellStyle name="입력 39 3" xfId="17718" xr:uid="{00000000-0005-0000-0000-00000E8B0000}"/>
    <cellStyle name="입력 39 3 2" xfId="17719" xr:uid="{00000000-0005-0000-0000-00000F8B0000}"/>
    <cellStyle name="입력 39 3 2 2" xfId="42913" xr:uid="{00000000-0005-0000-0000-0000108B0000}"/>
    <cellStyle name="입력 39 3 3" xfId="17720" xr:uid="{00000000-0005-0000-0000-0000118B0000}"/>
    <cellStyle name="입력 39 3 3 2" xfId="42914" xr:uid="{00000000-0005-0000-0000-0000128B0000}"/>
    <cellStyle name="입력 39 3 4" xfId="17721" xr:uid="{00000000-0005-0000-0000-0000138B0000}"/>
    <cellStyle name="입력 39 3 4 2" xfId="42915" xr:uid="{00000000-0005-0000-0000-0000148B0000}"/>
    <cellStyle name="입력 39 3 5" xfId="17722" xr:uid="{00000000-0005-0000-0000-0000158B0000}"/>
    <cellStyle name="입력 39 3 5 2" xfId="42916" xr:uid="{00000000-0005-0000-0000-0000168B0000}"/>
    <cellStyle name="입력 39 3 6" xfId="42912" xr:uid="{00000000-0005-0000-0000-0000178B0000}"/>
    <cellStyle name="입력 39 4" xfId="17723" xr:uid="{00000000-0005-0000-0000-0000188B0000}"/>
    <cellStyle name="입력 39 4 2" xfId="17724" xr:uid="{00000000-0005-0000-0000-0000198B0000}"/>
    <cellStyle name="입력 39 4 2 2" xfId="42918" xr:uid="{00000000-0005-0000-0000-00001A8B0000}"/>
    <cellStyle name="입력 39 4 3" xfId="42917" xr:uid="{00000000-0005-0000-0000-00001B8B0000}"/>
    <cellStyle name="입력 39 5" xfId="17725" xr:uid="{00000000-0005-0000-0000-00001C8B0000}"/>
    <cellStyle name="입력 39 5 2" xfId="17726" xr:uid="{00000000-0005-0000-0000-00001D8B0000}"/>
    <cellStyle name="입력 39 5 2 2" xfId="42920" xr:uid="{00000000-0005-0000-0000-00001E8B0000}"/>
    <cellStyle name="입력 39 5 3" xfId="42919" xr:uid="{00000000-0005-0000-0000-00001F8B0000}"/>
    <cellStyle name="입력 39 6" xfId="17727" xr:uid="{00000000-0005-0000-0000-0000208B0000}"/>
    <cellStyle name="입력 39 6 2" xfId="17728" xr:uid="{00000000-0005-0000-0000-0000218B0000}"/>
    <cellStyle name="입력 39 6 2 2" xfId="42922" xr:uid="{00000000-0005-0000-0000-0000228B0000}"/>
    <cellStyle name="입력 39 6 3" xfId="42921" xr:uid="{00000000-0005-0000-0000-0000238B0000}"/>
    <cellStyle name="입력 39 7" xfId="17729" xr:uid="{00000000-0005-0000-0000-0000248B0000}"/>
    <cellStyle name="입력 39 7 2" xfId="42923" xr:uid="{00000000-0005-0000-0000-0000258B0000}"/>
    <cellStyle name="입력 39 8" xfId="42901" xr:uid="{00000000-0005-0000-0000-0000268B0000}"/>
    <cellStyle name="입력 4" xfId="17730" xr:uid="{00000000-0005-0000-0000-0000278B0000}"/>
    <cellStyle name="입력 4 10" xfId="17731" xr:uid="{00000000-0005-0000-0000-0000288B0000}"/>
    <cellStyle name="입력 4 10 2" xfId="17732" xr:uid="{00000000-0005-0000-0000-0000298B0000}"/>
    <cellStyle name="입력 4 10 2 2" xfId="17733" xr:uid="{00000000-0005-0000-0000-00002A8B0000}"/>
    <cellStyle name="입력 4 10 2 2 2" xfId="42927" xr:uid="{00000000-0005-0000-0000-00002B8B0000}"/>
    <cellStyle name="입력 4 10 2 3" xfId="17734" xr:uid="{00000000-0005-0000-0000-00002C8B0000}"/>
    <cellStyle name="입력 4 10 2 3 2" xfId="42928" xr:uid="{00000000-0005-0000-0000-00002D8B0000}"/>
    <cellStyle name="입력 4 10 2 4" xfId="17735" xr:uid="{00000000-0005-0000-0000-00002E8B0000}"/>
    <cellStyle name="입력 4 10 2 4 2" xfId="42929" xr:uid="{00000000-0005-0000-0000-00002F8B0000}"/>
    <cellStyle name="입력 4 10 2 5" xfId="17736" xr:uid="{00000000-0005-0000-0000-0000308B0000}"/>
    <cellStyle name="입력 4 10 2 5 2" xfId="42930" xr:uid="{00000000-0005-0000-0000-0000318B0000}"/>
    <cellStyle name="입력 4 10 2 6" xfId="42926" xr:uid="{00000000-0005-0000-0000-0000328B0000}"/>
    <cellStyle name="입력 4 10 3" xfId="17737" xr:uid="{00000000-0005-0000-0000-0000338B0000}"/>
    <cellStyle name="입력 4 10 3 2" xfId="17738" xr:uid="{00000000-0005-0000-0000-0000348B0000}"/>
    <cellStyle name="입력 4 10 3 2 2" xfId="42932" xr:uid="{00000000-0005-0000-0000-0000358B0000}"/>
    <cellStyle name="입력 4 10 3 3" xfId="17739" xr:uid="{00000000-0005-0000-0000-0000368B0000}"/>
    <cellStyle name="입력 4 10 3 3 2" xfId="42933" xr:uid="{00000000-0005-0000-0000-0000378B0000}"/>
    <cellStyle name="입력 4 10 3 4" xfId="17740" xr:uid="{00000000-0005-0000-0000-0000388B0000}"/>
    <cellStyle name="입력 4 10 3 4 2" xfId="42934" xr:uid="{00000000-0005-0000-0000-0000398B0000}"/>
    <cellStyle name="입력 4 10 3 5" xfId="17741" xr:uid="{00000000-0005-0000-0000-00003A8B0000}"/>
    <cellStyle name="입력 4 10 3 5 2" xfId="42935" xr:uid="{00000000-0005-0000-0000-00003B8B0000}"/>
    <cellStyle name="입력 4 10 3 6" xfId="42931" xr:uid="{00000000-0005-0000-0000-00003C8B0000}"/>
    <cellStyle name="입력 4 10 4" xfId="17742" xr:uid="{00000000-0005-0000-0000-00003D8B0000}"/>
    <cellStyle name="입력 4 10 4 2" xfId="42936" xr:uid="{00000000-0005-0000-0000-00003E8B0000}"/>
    <cellStyle name="입력 4 10 5" xfId="17743" xr:uid="{00000000-0005-0000-0000-00003F8B0000}"/>
    <cellStyle name="입력 4 10 5 2" xfId="42937" xr:uid="{00000000-0005-0000-0000-0000408B0000}"/>
    <cellStyle name="입력 4 10 6" xfId="17744" xr:uid="{00000000-0005-0000-0000-0000418B0000}"/>
    <cellStyle name="입력 4 10 6 2" xfId="42938" xr:uid="{00000000-0005-0000-0000-0000428B0000}"/>
    <cellStyle name="입력 4 10 7" xfId="17745" xr:uid="{00000000-0005-0000-0000-0000438B0000}"/>
    <cellStyle name="입력 4 10 7 2" xfId="42939" xr:uid="{00000000-0005-0000-0000-0000448B0000}"/>
    <cellStyle name="입력 4 10 8" xfId="42925" xr:uid="{00000000-0005-0000-0000-0000458B0000}"/>
    <cellStyle name="입력 4 11" xfId="17746" xr:uid="{00000000-0005-0000-0000-0000468B0000}"/>
    <cellStyle name="입력 4 11 2" xfId="17747" xr:uid="{00000000-0005-0000-0000-0000478B0000}"/>
    <cellStyle name="입력 4 11 2 2" xfId="42941" xr:uid="{00000000-0005-0000-0000-0000488B0000}"/>
    <cellStyle name="입력 4 11 3" xfId="17748" xr:uid="{00000000-0005-0000-0000-0000498B0000}"/>
    <cellStyle name="입력 4 11 3 2" xfId="42942" xr:uid="{00000000-0005-0000-0000-00004A8B0000}"/>
    <cellStyle name="입력 4 11 4" xfId="17749" xr:uid="{00000000-0005-0000-0000-00004B8B0000}"/>
    <cellStyle name="입력 4 11 4 2" xfId="42943" xr:uid="{00000000-0005-0000-0000-00004C8B0000}"/>
    <cellStyle name="입력 4 11 5" xfId="17750" xr:uid="{00000000-0005-0000-0000-00004D8B0000}"/>
    <cellStyle name="입력 4 11 5 2" xfId="42944" xr:uid="{00000000-0005-0000-0000-00004E8B0000}"/>
    <cellStyle name="입력 4 11 6" xfId="42940" xr:uid="{00000000-0005-0000-0000-00004F8B0000}"/>
    <cellStyle name="입력 4 12" xfId="17751" xr:uid="{00000000-0005-0000-0000-0000508B0000}"/>
    <cellStyle name="입력 4 12 2" xfId="17752" xr:uid="{00000000-0005-0000-0000-0000518B0000}"/>
    <cellStyle name="입력 4 12 2 2" xfId="42946" xr:uid="{00000000-0005-0000-0000-0000528B0000}"/>
    <cellStyle name="입력 4 12 3" xfId="17753" xr:uid="{00000000-0005-0000-0000-0000538B0000}"/>
    <cellStyle name="입력 4 12 3 2" xfId="42947" xr:uid="{00000000-0005-0000-0000-0000548B0000}"/>
    <cellStyle name="입력 4 12 4" xfId="17754" xr:uid="{00000000-0005-0000-0000-0000558B0000}"/>
    <cellStyle name="입력 4 12 4 2" xfId="42948" xr:uid="{00000000-0005-0000-0000-0000568B0000}"/>
    <cellStyle name="입력 4 12 5" xfId="17755" xr:uid="{00000000-0005-0000-0000-0000578B0000}"/>
    <cellStyle name="입력 4 12 5 2" xfId="42949" xr:uid="{00000000-0005-0000-0000-0000588B0000}"/>
    <cellStyle name="입력 4 12 6" xfId="42945" xr:uid="{00000000-0005-0000-0000-0000598B0000}"/>
    <cellStyle name="입력 4 13" xfId="17756" xr:uid="{00000000-0005-0000-0000-00005A8B0000}"/>
    <cellStyle name="입력 4 13 2" xfId="42950" xr:uid="{00000000-0005-0000-0000-00005B8B0000}"/>
    <cellStyle name="입력 4 14" xfId="17757" xr:uid="{00000000-0005-0000-0000-00005C8B0000}"/>
    <cellStyle name="입력 4 14 2" xfId="42951" xr:uid="{00000000-0005-0000-0000-00005D8B0000}"/>
    <cellStyle name="입력 4 15" xfId="17758" xr:uid="{00000000-0005-0000-0000-00005E8B0000}"/>
    <cellStyle name="입력 4 15 2" xfId="42952" xr:uid="{00000000-0005-0000-0000-00005F8B0000}"/>
    <cellStyle name="입력 4 16" xfId="17759" xr:uid="{00000000-0005-0000-0000-0000608B0000}"/>
    <cellStyle name="입력 4 16 2" xfId="42953" xr:uid="{00000000-0005-0000-0000-0000618B0000}"/>
    <cellStyle name="입력 4 17" xfId="42924" xr:uid="{00000000-0005-0000-0000-0000628B0000}"/>
    <cellStyle name="입력 4 18" xfId="50610" xr:uid="{00000000-0005-0000-0000-0000638B0000}"/>
    <cellStyle name="입력 4 2" xfId="17760" xr:uid="{00000000-0005-0000-0000-0000648B0000}"/>
    <cellStyle name="입력 4 2 2" xfId="17761" xr:uid="{00000000-0005-0000-0000-0000658B0000}"/>
    <cellStyle name="입력 4 2 2 2" xfId="17762" xr:uid="{00000000-0005-0000-0000-0000668B0000}"/>
    <cellStyle name="입력 4 2 2 2 2" xfId="17763" xr:uid="{00000000-0005-0000-0000-0000678B0000}"/>
    <cellStyle name="입력 4 2 2 2 2 2" xfId="42957" xr:uid="{00000000-0005-0000-0000-0000688B0000}"/>
    <cellStyle name="입력 4 2 2 2 3" xfId="17764" xr:uid="{00000000-0005-0000-0000-0000698B0000}"/>
    <cellStyle name="입력 4 2 2 2 3 2" xfId="42958" xr:uid="{00000000-0005-0000-0000-00006A8B0000}"/>
    <cellStyle name="입력 4 2 2 2 4" xfId="17765" xr:uid="{00000000-0005-0000-0000-00006B8B0000}"/>
    <cellStyle name="입력 4 2 2 2 4 2" xfId="42959" xr:uid="{00000000-0005-0000-0000-00006C8B0000}"/>
    <cellStyle name="입력 4 2 2 2 5" xfId="17766" xr:uid="{00000000-0005-0000-0000-00006D8B0000}"/>
    <cellStyle name="입력 4 2 2 2 5 2" xfId="42960" xr:uid="{00000000-0005-0000-0000-00006E8B0000}"/>
    <cellStyle name="입력 4 2 2 2 6" xfId="42956" xr:uid="{00000000-0005-0000-0000-00006F8B0000}"/>
    <cellStyle name="입력 4 2 2 3" xfId="17767" xr:uid="{00000000-0005-0000-0000-0000708B0000}"/>
    <cellStyle name="입력 4 2 2 3 2" xfId="42961" xr:uid="{00000000-0005-0000-0000-0000718B0000}"/>
    <cellStyle name="입력 4 2 2 4" xfId="17768" xr:uid="{00000000-0005-0000-0000-0000728B0000}"/>
    <cellStyle name="입력 4 2 2 4 2" xfId="42962" xr:uid="{00000000-0005-0000-0000-0000738B0000}"/>
    <cellStyle name="입력 4 2 2 5" xfId="17769" xr:uid="{00000000-0005-0000-0000-0000748B0000}"/>
    <cellStyle name="입력 4 2 2 5 2" xfId="42963" xr:uid="{00000000-0005-0000-0000-0000758B0000}"/>
    <cellStyle name="입력 4 2 2 6" xfId="17770" xr:uid="{00000000-0005-0000-0000-0000768B0000}"/>
    <cellStyle name="입력 4 2 2 6 2" xfId="42964" xr:uid="{00000000-0005-0000-0000-0000778B0000}"/>
    <cellStyle name="입력 4 2 2 7" xfId="42955" xr:uid="{00000000-0005-0000-0000-0000788B0000}"/>
    <cellStyle name="입력 4 2 3" xfId="17771" xr:uid="{00000000-0005-0000-0000-0000798B0000}"/>
    <cellStyle name="입력 4 2 3 2" xfId="17772" xr:uid="{00000000-0005-0000-0000-00007A8B0000}"/>
    <cellStyle name="입력 4 2 3 2 2" xfId="42966" xr:uid="{00000000-0005-0000-0000-00007B8B0000}"/>
    <cellStyle name="입력 4 2 3 3" xfId="17773" xr:uid="{00000000-0005-0000-0000-00007C8B0000}"/>
    <cellStyle name="입력 4 2 3 3 2" xfId="42967" xr:uid="{00000000-0005-0000-0000-00007D8B0000}"/>
    <cellStyle name="입력 4 2 3 4" xfId="17774" xr:uid="{00000000-0005-0000-0000-00007E8B0000}"/>
    <cellStyle name="입력 4 2 3 4 2" xfId="42968" xr:uid="{00000000-0005-0000-0000-00007F8B0000}"/>
    <cellStyle name="입력 4 2 3 5" xfId="17775" xr:uid="{00000000-0005-0000-0000-0000808B0000}"/>
    <cellStyle name="입력 4 2 3 5 2" xfId="42969" xr:uid="{00000000-0005-0000-0000-0000818B0000}"/>
    <cellStyle name="입력 4 2 3 6" xfId="42965" xr:uid="{00000000-0005-0000-0000-0000828B0000}"/>
    <cellStyle name="입력 4 2 4" xfId="17776" xr:uid="{00000000-0005-0000-0000-0000838B0000}"/>
    <cellStyle name="입력 4 2 4 2" xfId="17777" xr:uid="{00000000-0005-0000-0000-0000848B0000}"/>
    <cellStyle name="입력 4 2 4 2 2" xfId="42971" xr:uid="{00000000-0005-0000-0000-0000858B0000}"/>
    <cellStyle name="입력 4 2 4 3" xfId="42970" xr:uid="{00000000-0005-0000-0000-0000868B0000}"/>
    <cellStyle name="입력 4 2 5" xfId="17778" xr:uid="{00000000-0005-0000-0000-0000878B0000}"/>
    <cellStyle name="입력 4 2 5 2" xfId="17779" xr:uid="{00000000-0005-0000-0000-0000888B0000}"/>
    <cellStyle name="입력 4 2 5 2 2" xfId="42973" xr:uid="{00000000-0005-0000-0000-0000898B0000}"/>
    <cellStyle name="입력 4 2 5 3" xfId="42972" xr:uid="{00000000-0005-0000-0000-00008A8B0000}"/>
    <cellStyle name="입력 4 2 6" xfId="17780" xr:uid="{00000000-0005-0000-0000-00008B8B0000}"/>
    <cellStyle name="입력 4 2 6 2" xfId="17781" xr:uid="{00000000-0005-0000-0000-00008C8B0000}"/>
    <cellStyle name="입력 4 2 6 2 2" xfId="42975" xr:uid="{00000000-0005-0000-0000-00008D8B0000}"/>
    <cellStyle name="입력 4 2 6 3" xfId="42974" xr:uid="{00000000-0005-0000-0000-00008E8B0000}"/>
    <cellStyle name="입력 4 2 7" xfId="17782" xr:uid="{00000000-0005-0000-0000-00008F8B0000}"/>
    <cellStyle name="입력 4 2 7 2" xfId="42976" xr:uid="{00000000-0005-0000-0000-0000908B0000}"/>
    <cellStyle name="입력 4 2 8" xfId="42954" xr:uid="{00000000-0005-0000-0000-0000918B0000}"/>
    <cellStyle name="입력 4 3" xfId="17783" xr:uid="{00000000-0005-0000-0000-0000928B0000}"/>
    <cellStyle name="입력 4 3 2" xfId="17784" xr:uid="{00000000-0005-0000-0000-0000938B0000}"/>
    <cellStyle name="입력 4 3 2 2" xfId="17785" xr:uid="{00000000-0005-0000-0000-0000948B0000}"/>
    <cellStyle name="입력 4 3 2 2 2" xfId="17786" xr:uid="{00000000-0005-0000-0000-0000958B0000}"/>
    <cellStyle name="입력 4 3 2 2 2 2" xfId="42980" xr:uid="{00000000-0005-0000-0000-0000968B0000}"/>
    <cellStyle name="입력 4 3 2 2 3" xfId="17787" xr:uid="{00000000-0005-0000-0000-0000978B0000}"/>
    <cellStyle name="입력 4 3 2 2 3 2" xfId="42981" xr:uid="{00000000-0005-0000-0000-0000988B0000}"/>
    <cellStyle name="입력 4 3 2 2 4" xfId="17788" xr:uid="{00000000-0005-0000-0000-0000998B0000}"/>
    <cellStyle name="입력 4 3 2 2 4 2" xfId="42982" xr:uid="{00000000-0005-0000-0000-00009A8B0000}"/>
    <cellStyle name="입력 4 3 2 2 5" xfId="17789" xr:uid="{00000000-0005-0000-0000-00009B8B0000}"/>
    <cellStyle name="입력 4 3 2 2 5 2" xfId="42983" xr:uid="{00000000-0005-0000-0000-00009C8B0000}"/>
    <cellStyle name="입력 4 3 2 2 6" xfId="42979" xr:uid="{00000000-0005-0000-0000-00009D8B0000}"/>
    <cellStyle name="입력 4 3 2 3" xfId="17790" xr:uid="{00000000-0005-0000-0000-00009E8B0000}"/>
    <cellStyle name="입력 4 3 2 3 2" xfId="42984" xr:uid="{00000000-0005-0000-0000-00009F8B0000}"/>
    <cellStyle name="입력 4 3 2 4" xfId="17791" xr:uid="{00000000-0005-0000-0000-0000A08B0000}"/>
    <cellStyle name="입력 4 3 2 4 2" xfId="42985" xr:uid="{00000000-0005-0000-0000-0000A18B0000}"/>
    <cellStyle name="입력 4 3 2 5" xfId="17792" xr:uid="{00000000-0005-0000-0000-0000A28B0000}"/>
    <cellStyle name="입력 4 3 2 5 2" xfId="42986" xr:uid="{00000000-0005-0000-0000-0000A38B0000}"/>
    <cellStyle name="입력 4 3 2 6" xfId="17793" xr:uid="{00000000-0005-0000-0000-0000A48B0000}"/>
    <cellStyle name="입력 4 3 2 6 2" xfId="42987" xr:uid="{00000000-0005-0000-0000-0000A58B0000}"/>
    <cellStyle name="입력 4 3 2 7" xfId="42978" xr:uid="{00000000-0005-0000-0000-0000A68B0000}"/>
    <cellStyle name="입력 4 3 3" xfId="17794" xr:uid="{00000000-0005-0000-0000-0000A78B0000}"/>
    <cellStyle name="입력 4 3 3 2" xfId="17795" xr:uid="{00000000-0005-0000-0000-0000A88B0000}"/>
    <cellStyle name="입력 4 3 3 2 2" xfId="42989" xr:uid="{00000000-0005-0000-0000-0000A98B0000}"/>
    <cellStyle name="입력 4 3 3 3" xfId="17796" xr:uid="{00000000-0005-0000-0000-0000AA8B0000}"/>
    <cellStyle name="입력 4 3 3 3 2" xfId="42990" xr:uid="{00000000-0005-0000-0000-0000AB8B0000}"/>
    <cellStyle name="입력 4 3 3 4" xfId="17797" xr:uid="{00000000-0005-0000-0000-0000AC8B0000}"/>
    <cellStyle name="입력 4 3 3 4 2" xfId="42991" xr:uid="{00000000-0005-0000-0000-0000AD8B0000}"/>
    <cellStyle name="입력 4 3 3 5" xfId="17798" xr:uid="{00000000-0005-0000-0000-0000AE8B0000}"/>
    <cellStyle name="입력 4 3 3 5 2" xfId="42992" xr:uid="{00000000-0005-0000-0000-0000AF8B0000}"/>
    <cellStyle name="입력 4 3 3 6" xfId="42988" xr:uid="{00000000-0005-0000-0000-0000B08B0000}"/>
    <cellStyle name="입력 4 3 4" xfId="17799" xr:uid="{00000000-0005-0000-0000-0000B18B0000}"/>
    <cellStyle name="입력 4 3 4 2" xfId="17800" xr:uid="{00000000-0005-0000-0000-0000B28B0000}"/>
    <cellStyle name="입력 4 3 4 2 2" xfId="42994" xr:uid="{00000000-0005-0000-0000-0000B38B0000}"/>
    <cellStyle name="입력 4 3 4 3" xfId="42993" xr:uid="{00000000-0005-0000-0000-0000B48B0000}"/>
    <cellStyle name="입력 4 3 5" xfId="17801" xr:uid="{00000000-0005-0000-0000-0000B58B0000}"/>
    <cellStyle name="입력 4 3 5 2" xfId="17802" xr:uid="{00000000-0005-0000-0000-0000B68B0000}"/>
    <cellStyle name="입력 4 3 5 2 2" xfId="42996" xr:uid="{00000000-0005-0000-0000-0000B78B0000}"/>
    <cellStyle name="입력 4 3 5 3" xfId="42995" xr:uid="{00000000-0005-0000-0000-0000B88B0000}"/>
    <cellStyle name="입력 4 3 6" xfId="17803" xr:uid="{00000000-0005-0000-0000-0000B98B0000}"/>
    <cellStyle name="입력 4 3 6 2" xfId="17804" xr:uid="{00000000-0005-0000-0000-0000BA8B0000}"/>
    <cellStyle name="입력 4 3 6 2 2" xfId="42998" xr:uid="{00000000-0005-0000-0000-0000BB8B0000}"/>
    <cellStyle name="입력 4 3 6 3" xfId="42997" xr:uid="{00000000-0005-0000-0000-0000BC8B0000}"/>
    <cellStyle name="입력 4 3 7" xfId="17805" xr:uid="{00000000-0005-0000-0000-0000BD8B0000}"/>
    <cellStyle name="입력 4 3 7 2" xfId="42999" xr:uid="{00000000-0005-0000-0000-0000BE8B0000}"/>
    <cellStyle name="입력 4 3 8" xfId="42977" xr:uid="{00000000-0005-0000-0000-0000BF8B0000}"/>
    <cellStyle name="입력 4 4" xfId="17806" xr:uid="{00000000-0005-0000-0000-0000C08B0000}"/>
    <cellStyle name="입력 4 4 2" xfId="17807" xr:uid="{00000000-0005-0000-0000-0000C18B0000}"/>
    <cellStyle name="입력 4 4 2 2" xfId="17808" xr:uid="{00000000-0005-0000-0000-0000C28B0000}"/>
    <cellStyle name="입력 4 4 2 2 2" xfId="43002" xr:uid="{00000000-0005-0000-0000-0000C38B0000}"/>
    <cellStyle name="입력 4 4 2 3" xfId="17809" xr:uid="{00000000-0005-0000-0000-0000C48B0000}"/>
    <cellStyle name="입력 4 4 2 3 2" xfId="43003" xr:uid="{00000000-0005-0000-0000-0000C58B0000}"/>
    <cellStyle name="입력 4 4 2 4" xfId="17810" xr:uid="{00000000-0005-0000-0000-0000C68B0000}"/>
    <cellStyle name="입력 4 4 2 4 2" xfId="43004" xr:uid="{00000000-0005-0000-0000-0000C78B0000}"/>
    <cellStyle name="입력 4 4 2 5" xfId="17811" xr:uid="{00000000-0005-0000-0000-0000C88B0000}"/>
    <cellStyle name="입력 4 4 2 5 2" xfId="43005" xr:uid="{00000000-0005-0000-0000-0000C98B0000}"/>
    <cellStyle name="입력 4 4 2 6" xfId="43001" xr:uid="{00000000-0005-0000-0000-0000CA8B0000}"/>
    <cellStyle name="입력 4 4 3" xfId="17812" xr:uid="{00000000-0005-0000-0000-0000CB8B0000}"/>
    <cellStyle name="입력 4 4 3 2" xfId="17813" xr:uid="{00000000-0005-0000-0000-0000CC8B0000}"/>
    <cellStyle name="입력 4 4 3 2 2" xfId="43007" xr:uid="{00000000-0005-0000-0000-0000CD8B0000}"/>
    <cellStyle name="입력 4 4 3 3" xfId="17814" xr:uid="{00000000-0005-0000-0000-0000CE8B0000}"/>
    <cellStyle name="입력 4 4 3 3 2" xfId="43008" xr:uid="{00000000-0005-0000-0000-0000CF8B0000}"/>
    <cellStyle name="입력 4 4 3 4" xfId="17815" xr:uid="{00000000-0005-0000-0000-0000D08B0000}"/>
    <cellStyle name="입력 4 4 3 4 2" xfId="43009" xr:uid="{00000000-0005-0000-0000-0000D18B0000}"/>
    <cellStyle name="입력 4 4 3 5" xfId="17816" xr:uid="{00000000-0005-0000-0000-0000D28B0000}"/>
    <cellStyle name="입력 4 4 3 5 2" xfId="43010" xr:uid="{00000000-0005-0000-0000-0000D38B0000}"/>
    <cellStyle name="입력 4 4 3 6" xfId="43006" xr:uid="{00000000-0005-0000-0000-0000D48B0000}"/>
    <cellStyle name="입력 4 4 4" xfId="17817" xr:uid="{00000000-0005-0000-0000-0000D58B0000}"/>
    <cellStyle name="입력 4 4 4 2" xfId="43011" xr:uid="{00000000-0005-0000-0000-0000D68B0000}"/>
    <cellStyle name="입력 4 4 5" xfId="17818" xr:uid="{00000000-0005-0000-0000-0000D78B0000}"/>
    <cellStyle name="입력 4 4 5 2" xfId="43012" xr:uid="{00000000-0005-0000-0000-0000D88B0000}"/>
    <cellStyle name="입력 4 4 6" xfId="17819" xr:uid="{00000000-0005-0000-0000-0000D98B0000}"/>
    <cellStyle name="입력 4 4 6 2" xfId="43013" xr:uid="{00000000-0005-0000-0000-0000DA8B0000}"/>
    <cellStyle name="입력 4 4 7" xfId="17820" xr:uid="{00000000-0005-0000-0000-0000DB8B0000}"/>
    <cellStyle name="입력 4 4 7 2" xfId="43014" xr:uid="{00000000-0005-0000-0000-0000DC8B0000}"/>
    <cellStyle name="입력 4 4 8" xfId="43000" xr:uid="{00000000-0005-0000-0000-0000DD8B0000}"/>
    <cellStyle name="입력 4 5" xfId="17821" xr:uid="{00000000-0005-0000-0000-0000DE8B0000}"/>
    <cellStyle name="입력 4 5 2" xfId="17822" xr:uid="{00000000-0005-0000-0000-0000DF8B0000}"/>
    <cellStyle name="입력 4 5 2 2" xfId="17823" xr:uid="{00000000-0005-0000-0000-0000E08B0000}"/>
    <cellStyle name="입력 4 5 2 2 2" xfId="43017" xr:uid="{00000000-0005-0000-0000-0000E18B0000}"/>
    <cellStyle name="입력 4 5 2 3" xfId="17824" xr:uid="{00000000-0005-0000-0000-0000E28B0000}"/>
    <cellStyle name="입력 4 5 2 3 2" xfId="43018" xr:uid="{00000000-0005-0000-0000-0000E38B0000}"/>
    <cellStyle name="입력 4 5 2 4" xfId="17825" xr:uid="{00000000-0005-0000-0000-0000E48B0000}"/>
    <cellStyle name="입력 4 5 2 4 2" xfId="43019" xr:uid="{00000000-0005-0000-0000-0000E58B0000}"/>
    <cellStyle name="입력 4 5 2 5" xfId="17826" xr:uid="{00000000-0005-0000-0000-0000E68B0000}"/>
    <cellStyle name="입력 4 5 2 5 2" xfId="43020" xr:uid="{00000000-0005-0000-0000-0000E78B0000}"/>
    <cellStyle name="입력 4 5 2 6" xfId="43016" xr:uid="{00000000-0005-0000-0000-0000E88B0000}"/>
    <cellStyle name="입력 4 5 3" xfId="17827" xr:uid="{00000000-0005-0000-0000-0000E98B0000}"/>
    <cellStyle name="입력 4 5 3 2" xfId="17828" xr:uid="{00000000-0005-0000-0000-0000EA8B0000}"/>
    <cellStyle name="입력 4 5 3 2 2" xfId="43022" xr:uid="{00000000-0005-0000-0000-0000EB8B0000}"/>
    <cellStyle name="입력 4 5 3 3" xfId="17829" xr:uid="{00000000-0005-0000-0000-0000EC8B0000}"/>
    <cellStyle name="입력 4 5 3 3 2" xfId="43023" xr:uid="{00000000-0005-0000-0000-0000ED8B0000}"/>
    <cellStyle name="입력 4 5 3 4" xfId="17830" xr:uid="{00000000-0005-0000-0000-0000EE8B0000}"/>
    <cellStyle name="입력 4 5 3 4 2" xfId="43024" xr:uid="{00000000-0005-0000-0000-0000EF8B0000}"/>
    <cellStyle name="입력 4 5 3 5" xfId="17831" xr:uid="{00000000-0005-0000-0000-0000F08B0000}"/>
    <cellStyle name="입력 4 5 3 5 2" xfId="43025" xr:uid="{00000000-0005-0000-0000-0000F18B0000}"/>
    <cellStyle name="입력 4 5 3 6" xfId="43021" xr:uid="{00000000-0005-0000-0000-0000F28B0000}"/>
    <cellStyle name="입력 4 5 4" xfId="17832" xr:uid="{00000000-0005-0000-0000-0000F38B0000}"/>
    <cellStyle name="입력 4 5 4 2" xfId="43026" xr:uid="{00000000-0005-0000-0000-0000F48B0000}"/>
    <cellStyle name="입력 4 5 5" xfId="17833" xr:uid="{00000000-0005-0000-0000-0000F58B0000}"/>
    <cellStyle name="입력 4 5 5 2" xfId="43027" xr:uid="{00000000-0005-0000-0000-0000F68B0000}"/>
    <cellStyle name="입력 4 5 6" xfId="17834" xr:uid="{00000000-0005-0000-0000-0000F78B0000}"/>
    <cellStyle name="입력 4 5 6 2" xfId="43028" xr:uid="{00000000-0005-0000-0000-0000F88B0000}"/>
    <cellStyle name="입력 4 5 7" xfId="17835" xr:uid="{00000000-0005-0000-0000-0000F98B0000}"/>
    <cellStyle name="입력 4 5 7 2" xfId="43029" xr:uid="{00000000-0005-0000-0000-0000FA8B0000}"/>
    <cellStyle name="입력 4 5 8" xfId="43015" xr:uid="{00000000-0005-0000-0000-0000FB8B0000}"/>
    <cellStyle name="입력 4 6" xfId="17836" xr:uid="{00000000-0005-0000-0000-0000FC8B0000}"/>
    <cellStyle name="입력 4 6 2" xfId="17837" xr:uid="{00000000-0005-0000-0000-0000FD8B0000}"/>
    <cellStyle name="입력 4 6 2 2" xfId="17838" xr:uid="{00000000-0005-0000-0000-0000FE8B0000}"/>
    <cellStyle name="입력 4 6 2 2 2" xfId="43032" xr:uid="{00000000-0005-0000-0000-0000FF8B0000}"/>
    <cellStyle name="입력 4 6 2 3" xfId="17839" xr:uid="{00000000-0005-0000-0000-0000008C0000}"/>
    <cellStyle name="입력 4 6 2 3 2" xfId="43033" xr:uid="{00000000-0005-0000-0000-0000018C0000}"/>
    <cellStyle name="입력 4 6 2 4" xfId="17840" xr:uid="{00000000-0005-0000-0000-0000028C0000}"/>
    <cellStyle name="입력 4 6 2 4 2" xfId="43034" xr:uid="{00000000-0005-0000-0000-0000038C0000}"/>
    <cellStyle name="입력 4 6 2 5" xfId="17841" xr:uid="{00000000-0005-0000-0000-0000048C0000}"/>
    <cellStyle name="입력 4 6 2 5 2" xfId="43035" xr:uid="{00000000-0005-0000-0000-0000058C0000}"/>
    <cellStyle name="입력 4 6 2 6" xfId="43031" xr:uid="{00000000-0005-0000-0000-0000068C0000}"/>
    <cellStyle name="입력 4 6 3" xfId="17842" xr:uid="{00000000-0005-0000-0000-0000078C0000}"/>
    <cellStyle name="입력 4 6 3 2" xfId="17843" xr:uid="{00000000-0005-0000-0000-0000088C0000}"/>
    <cellStyle name="입력 4 6 3 2 2" xfId="43037" xr:uid="{00000000-0005-0000-0000-0000098C0000}"/>
    <cellStyle name="입력 4 6 3 3" xfId="17844" xr:uid="{00000000-0005-0000-0000-00000A8C0000}"/>
    <cellStyle name="입력 4 6 3 3 2" xfId="43038" xr:uid="{00000000-0005-0000-0000-00000B8C0000}"/>
    <cellStyle name="입력 4 6 3 4" xfId="17845" xr:uid="{00000000-0005-0000-0000-00000C8C0000}"/>
    <cellStyle name="입력 4 6 3 4 2" xfId="43039" xr:uid="{00000000-0005-0000-0000-00000D8C0000}"/>
    <cellStyle name="입력 4 6 3 5" xfId="17846" xr:uid="{00000000-0005-0000-0000-00000E8C0000}"/>
    <cellStyle name="입력 4 6 3 5 2" xfId="43040" xr:uid="{00000000-0005-0000-0000-00000F8C0000}"/>
    <cellStyle name="입력 4 6 3 6" xfId="43036" xr:uid="{00000000-0005-0000-0000-0000108C0000}"/>
    <cellStyle name="입력 4 6 4" xfId="17847" xr:uid="{00000000-0005-0000-0000-0000118C0000}"/>
    <cellStyle name="입력 4 6 4 2" xfId="43041" xr:uid="{00000000-0005-0000-0000-0000128C0000}"/>
    <cellStyle name="입력 4 6 5" xfId="17848" xr:uid="{00000000-0005-0000-0000-0000138C0000}"/>
    <cellStyle name="입력 4 6 5 2" xfId="43042" xr:uid="{00000000-0005-0000-0000-0000148C0000}"/>
    <cellStyle name="입력 4 6 6" xfId="17849" xr:uid="{00000000-0005-0000-0000-0000158C0000}"/>
    <cellStyle name="입력 4 6 6 2" xfId="43043" xr:uid="{00000000-0005-0000-0000-0000168C0000}"/>
    <cellStyle name="입력 4 6 7" xfId="17850" xr:uid="{00000000-0005-0000-0000-0000178C0000}"/>
    <cellStyle name="입력 4 6 7 2" xfId="43044" xr:uid="{00000000-0005-0000-0000-0000188C0000}"/>
    <cellStyle name="입력 4 6 8" xfId="43030" xr:uid="{00000000-0005-0000-0000-0000198C0000}"/>
    <cellStyle name="입력 4 7" xfId="17851" xr:uid="{00000000-0005-0000-0000-00001A8C0000}"/>
    <cellStyle name="입력 4 7 2" xfId="17852" xr:uid="{00000000-0005-0000-0000-00001B8C0000}"/>
    <cellStyle name="입력 4 7 2 2" xfId="17853" xr:uid="{00000000-0005-0000-0000-00001C8C0000}"/>
    <cellStyle name="입력 4 7 2 2 2" xfId="43047" xr:uid="{00000000-0005-0000-0000-00001D8C0000}"/>
    <cellStyle name="입력 4 7 2 3" xfId="17854" xr:uid="{00000000-0005-0000-0000-00001E8C0000}"/>
    <cellStyle name="입력 4 7 2 3 2" xfId="43048" xr:uid="{00000000-0005-0000-0000-00001F8C0000}"/>
    <cellStyle name="입력 4 7 2 4" xfId="17855" xr:uid="{00000000-0005-0000-0000-0000208C0000}"/>
    <cellStyle name="입력 4 7 2 4 2" xfId="43049" xr:uid="{00000000-0005-0000-0000-0000218C0000}"/>
    <cellStyle name="입력 4 7 2 5" xfId="17856" xr:uid="{00000000-0005-0000-0000-0000228C0000}"/>
    <cellStyle name="입력 4 7 2 5 2" xfId="43050" xr:uid="{00000000-0005-0000-0000-0000238C0000}"/>
    <cellStyle name="입력 4 7 2 6" xfId="43046" xr:uid="{00000000-0005-0000-0000-0000248C0000}"/>
    <cellStyle name="입력 4 7 3" xfId="17857" xr:uid="{00000000-0005-0000-0000-0000258C0000}"/>
    <cellStyle name="입력 4 7 3 2" xfId="17858" xr:uid="{00000000-0005-0000-0000-0000268C0000}"/>
    <cellStyle name="입력 4 7 3 2 2" xfId="43052" xr:uid="{00000000-0005-0000-0000-0000278C0000}"/>
    <cellStyle name="입력 4 7 3 3" xfId="17859" xr:uid="{00000000-0005-0000-0000-0000288C0000}"/>
    <cellStyle name="입력 4 7 3 3 2" xfId="43053" xr:uid="{00000000-0005-0000-0000-0000298C0000}"/>
    <cellStyle name="입력 4 7 3 4" xfId="17860" xr:uid="{00000000-0005-0000-0000-00002A8C0000}"/>
    <cellStyle name="입력 4 7 3 4 2" xfId="43054" xr:uid="{00000000-0005-0000-0000-00002B8C0000}"/>
    <cellStyle name="입력 4 7 3 5" xfId="17861" xr:uid="{00000000-0005-0000-0000-00002C8C0000}"/>
    <cellStyle name="입력 4 7 3 5 2" xfId="43055" xr:uid="{00000000-0005-0000-0000-00002D8C0000}"/>
    <cellStyle name="입력 4 7 3 6" xfId="43051" xr:uid="{00000000-0005-0000-0000-00002E8C0000}"/>
    <cellStyle name="입력 4 7 4" xfId="17862" xr:uid="{00000000-0005-0000-0000-00002F8C0000}"/>
    <cellStyle name="입력 4 7 4 2" xfId="43056" xr:uid="{00000000-0005-0000-0000-0000308C0000}"/>
    <cellStyle name="입력 4 7 5" xfId="17863" xr:uid="{00000000-0005-0000-0000-0000318C0000}"/>
    <cellStyle name="입력 4 7 5 2" xfId="43057" xr:uid="{00000000-0005-0000-0000-0000328C0000}"/>
    <cellStyle name="입력 4 7 6" xfId="17864" xr:uid="{00000000-0005-0000-0000-0000338C0000}"/>
    <cellStyle name="입력 4 7 6 2" xfId="43058" xr:uid="{00000000-0005-0000-0000-0000348C0000}"/>
    <cellStyle name="입력 4 7 7" xfId="17865" xr:uid="{00000000-0005-0000-0000-0000358C0000}"/>
    <cellStyle name="입력 4 7 7 2" xfId="43059" xr:uid="{00000000-0005-0000-0000-0000368C0000}"/>
    <cellStyle name="입력 4 7 8" xfId="43045" xr:uid="{00000000-0005-0000-0000-0000378C0000}"/>
    <cellStyle name="입력 4 8" xfId="17866" xr:uid="{00000000-0005-0000-0000-0000388C0000}"/>
    <cellStyle name="입력 4 8 2" xfId="17867" xr:uid="{00000000-0005-0000-0000-0000398C0000}"/>
    <cellStyle name="입력 4 8 2 2" xfId="17868" xr:uid="{00000000-0005-0000-0000-00003A8C0000}"/>
    <cellStyle name="입력 4 8 2 2 2" xfId="43062" xr:uid="{00000000-0005-0000-0000-00003B8C0000}"/>
    <cellStyle name="입력 4 8 2 3" xfId="17869" xr:uid="{00000000-0005-0000-0000-00003C8C0000}"/>
    <cellStyle name="입력 4 8 2 3 2" xfId="43063" xr:uid="{00000000-0005-0000-0000-00003D8C0000}"/>
    <cellStyle name="입력 4 8 2 4" xfId="17870" xr:uid="{00000000-0005-0000-0000-00003E8C0000}"/>
    <cellStyle name="입력 4 8 2 4 2" xfId="43064" xr:uid="{00000000-0005-0000-0000-00003F8C0000}"/>
    <cellStyle name="입력 4 8 2 5" xfId="17871" xr:uid="{00000000-0005-0000-0000-0000408C0000}"/>
    <cellStyle name="입력 4 8 2 5 2" xfId="43065" xr:uid="{00000000-0005-0000-0000-0000418C0000}"/>
    <cellStyle name="입력 4 8 2 6" xfId="43061" xr:uid="{00000000-0005-0000-0000-0000428C0000}"/>
    <cellStyle name="입력 4 8 3" xfId="17872" xr:uid="{00000000-0005-0000-0000-0000438C0000}"/>
    <cellStyle name="입력 4 8 3 2" xfId="17873" xr:uid="{00000000-0005-0000-0000-0000448C0000}"/>
    <cellStyle name="입력 4 8 3 2 2" xfId="43067" xr:uid="{00000000-0005-0000-0000-0000458C0000}"/>
    <cellStyle name="입력 4 8 3 3" xfId="17874" xr:uid="{00000000-0005-0000-0000-0000468C0000}"/>
    <cellStyle name="입력 4 8 3 3 2" xfId="43068" xr:uid="{00000000-0005-0000-0000-0000478C0000}"/>
    <cellStyle name="입력 4 8 3 4" xfId="17875" xr:uid="{00000000-0005-0000-0000-0000488C0000}"/>
    <cellStyle name="입력 4 8 3 4 2" xfId="43069" xr:uid="{00000000-0005-0000-0000-0000498C0000}"/>
    <cellStyle name="입력 4 8 3 5" xfId="17876" xr:uid="{00000000-0005-0000-0000-00004A8C0000}"/>
    <cellStyle name="입력 4 8 3 5 2" xfId="43070" xr:uid="{00000000-0005-0000-0000-00004B8C0000}"/>
    <cellStyle name="입력 4 8 3 6" xfId="43066" xr:uid="{00000000-0005-0000-0000-00004C8C0000}"/>
    <cellStyle name="입력 4 8 4" xfId="17877" xr:uid="{00000000-0005-0000-0000-00004D8C0000}"/>
    <cellStyle name="입력 4 8 4 2" xfId="43071" xr:uid="{00000000-0005-0000-0000-00004E8C0000}"/>
    <cellStyle name="입력 4 8 5" xfId="17878" xr:uid="{00000000-0005-0000-0000-00004F8C0000}"/>
    <cellStyle name="입력 4 8 5 2" xfId="43072" xr:uid="{00000000-0005-0000-0000-0000508C0000}"/>
    <cellStyle name="입력 4 8 6" xfId="17879" xr:uid="{00000000-0005-0000-0000-0000518C0000}"/>
    <cellStyle name="입력 4 8 6 2" xfId="43073" xr:uid="{00000000-0005-0000-0000-0000528C0000}"/>
    <cellStyle name="입력 4 8 7" xfId="17880" xr:uid="{00000000-0005-0000-0000-0000538C0000}"/>
    <cellStyle name="입력 4 8 7 2" xfId="43074" xr:uid="{00000000-0005-0000-0000-0000548C0000}"/>
    <cellStyle name="입력 4 8 8" xfId="43060" xr:uid="{00000000-0005-0000-0000-0000558C0000}"/>
    <cellStyle name="입력 4 9" xfId="17881" xr:uid="{00000000-0005-0000-0000-0000568C0000}"/>
    <cellStyle name="입력 4 9 2" xfId="17882" xr:uid="{00000000-0005-0000-0000-0000578C0000}"/>
    <cellStyle name="입력 4 9 2 2" xfId="17883" xr:uid="{00000000-0005-0000-0000-0000588C0000}"/>
    <cellStyle name="입력 4 9 2 2 2" xfId="43077" xr:uid="{00000000-0005-0000-0000-0000598C0000}"/>
    <cellStyle name="입력 4 9 2 3" xfId="17884" xr:uid="{00000000-0005-0000-0000-00005A8C0000}"/>
    <cellStyle name="입력 4 9 2 3 2" xfId="43078" xr:uid="{00000000-0005-0000-0000-00005B8C0000}"/>
    <cellStyle name="입력 4 9 2 4" xfId="17885" xr:uid="{00000000-0005-0000-0000-00005C8C0000}"/>
    <cellStyle name="입력 4 9 2 4 2" xfId="43079" xr:uid="{00000000-0005-0000-0000-00005D8C0000}"/>
    <cellStyle name="입력 4 9 2 5" xfId="17886" xr:uid="{00000000-0005-0000-0000-00005E8C0000}"/>
    <cellStyle name="입력 4 9 2 5 2" xfId="43080" xr:uid="{00000000-0005-0000-0000-00005F8C0000}"/>
    <cellStyle name="입력 4 9 2 6" xfId="43076" xr:uid="{00000000-0005-0000-0000-0000608C0000}"/>
    <cellStyle name="입력 4 9 3" xfId="17887" xr:uid="{00000000-0005-0000-0000-0000618C0000}"/>
    <cellStyle name="입력 4 9 3 2" xfId="17888" xr:uid="{00000000-0005-0000-0000-0000628C0000}"/>
    <cellStyle name="입력 4 9 3 2 2" xfId="43082" xr:uid="{00000000-0005-0000-0000-0000638C0000}"/>
    <cellStyle name="입력 4 9 3 3" xfId="17889" xr:uid="{00000000-0005-0000-0000-0000648C0000}"/>
    <cellStyle name="입력 4 9 3 3 2" xfId="43083" xr:uid="{00000000-0005-0000-0000-0000658C0000}"/>
    <cellStyle name="입력 4 9 3 4" xfId="17890" xr:uid="{00000000-0005-0000-0000-0000668C0000}"/>
    <cellStyle name="입력 4 9 3 4 2" xfId="43084" xr:uid="{00000000-0005-0000-0000-0000678C0000}"/>
    <cellStyle name="입력 4 9 3 5" xfId="17891" xr:uid="{00000000-0005-0000-0000-0000688C0000}"/>
    <cellStyle name="입력 4 9 3 5 2" xfId="43085" xr:uid="{00000000-0005-0000-0000-0000698C0000}"/>
    <cellStyle name="입력 4 9 3 6" xfId="43081" xr:uid="{00000000-0005-0000-0000-00006A8C0000}"/>
    <cellStyle name="입력 4 9 4" xfId="17892" xr:uid="{00000000-0005-0000-0000-00006B8C0000}"/>
    <cellStyle name="입력 4 9 4 2" xfId="43086" xr:uid="{00000000-0005-0000-0000-00006C8C0000}"/>
    <cellStyle name="입력 4 9 5" xfId="17893" xr:uid="{00000000-0005-0000-0000-00006D8C0000}"/>
    <cellStyle name="입력 4 9 5 2" xfId="43087" xr:uid="{00000000-0005-0000-0000-00006E8C0000}"/>
    <cellStyle name="입력 4 9 6" xfId="17894" xr:uid="{00000000-0005-0000-0000-00006F8C0000}"/>
    <cellStyle name="입력 4 9 6 2" xfId="43088" xr:uid="{00000000-0005-0000-0000-0000708C0000}"/>
    <cellStyle name="입력 4 9 7" xfId="17895" xr:uid="{00000000-0005-0000-0000-0000718C0000}"/>
    <cellStyle name="입력 4 9 7 2" xfId="43089" xr:uid="{00000000-0005-0000-0000-0000728C0000}"/>
    <cellStyle name="입력 4 9 8" xfId="43075" xr:uid="{00000000-0005-0000-0000-0000738C0000}"/>
    <cellStyle name="입력 40" xfId="17896" xr:uid="{00000000-0005-0000-0000-0000748C0000}"/>
    <cellStyle name="입력 40 2" xfId="17897" xr:uid="{00000000-0005-0000-0000-0000758C0000}"/>
    <cellStyle name="입력 40 2 2" xfId="17898" xr:uid="{00000000-0005-0000-0000-0000768C0000}"/>
    <cellStyle name="입력 40 2 2 2" xfId="17899" xr:uid="{00000000-0005-0000-0000-0000778C0000}"/>
    <cellStyle name="입력 40 2 2 2 2" xfId="43093" xr:uid="{00000000-0005-0000-0000-0000788C0000}"/>
    <cellStyle name="입력 40 2 2 3" xfId="17900" xr:uid="{00000000-0005-0000-0000-0000798C0000}"/>
    <cellStyle name="입력 40 2 2 3 2" xfId="43094" xr:uid="{00000000-0005-0000-0000-00007A8C0000}"/>
    <cellStyle name="입력 40 2 2 4" xfId="17901" xr:uid="{00000000-0005-0000-0000-00007B8C0000}"/>
    <cellStyle name="입력 40 2 2 4 2" xfId="43095" xr:uid="{00000000-0005-0000-0000-00007C8C0000}"/>
    <cellStyle name="입력 40 2 2 5" xfId="17902" xr:uid="{00000000-0005-0000-0000-00007D8C0000}"/>
    <cellStyle name="입력 40 2 2 5 2" xfId="43096" xr:uid="{00000000-0005-0000-0000-00007E8C0000}"/>
    <cellStyle name="입력 40 2 2 6" xfId="43092" xr:uid="{00000000-0005-0000-0000-00007F8C0000}"/>
    <cellStyle name="입력 40 2 3" xfId="17903" xr:uid="{00000000-0005-0000-0000-0000808C0000}"/>
    <cellStyle name="입력 40 2 3 2" xfId="43097" xr:uid="{00000000-0005-0000-0000-0000818C0000}"/>
    <cellStyle name="입력 40 2 4" xfId="17904" xr:uid="{00000000-0005-0000-0000-0000828C0000}"/>
    <cellStyle name="입력 40 2 4 2" xfId="43098" xr:uid="{00000000-0005-0000-0000-0000838C0000}"/>
    <cellStyle name="입력 40 2 5" xfId="17905" xr:uid="{00000000-0005-0000-0000-0000848C0000}"/>
    <cellStyle name="입력 40 2 5 2" xfId="43099" xr:uid="{00000000-0005-0000-0000-0000858C0000}"/>
    <cellStyle name="입력 40 2 6" xfId="17906" xr:uid="{00000000-0005-0000-0000-0000868C0000}"/>
    <cellStyle name="입력 40 2 6 2" xfId="43100" xr:uid="{00000000-0005-0000-0000-0000878C0000}"/>
    <cellStyle name="입력 40 2 7" xfId="43091" xr:uid="{00000000-0005-0000-0000-0000888C0000}"/>
    <cellStyle name="입력 40 3" xfId="17907" xr:uid="{00000000-0005-0000-0000-0000898C0000}"/>
    <cellStyle name="입력 40 3 2" xfId="17908" xr:uid="{00000000-0005-0000-0000-00008A8C0000}"/>
    <cellStyle name="입력 40 3 2 2" xfId="43102" xr:uid="{00000000-0005-0000-0000-00008B8C0000}"/>
    <cellStyle name="입력 40 3 3" xfId="17909" xr:uid="{00000000-0005-0000-0000-00008C8C0000}"/>
    <cellStyle name="입력 40 3 3 2" xfId="43103" xr:uid="{00000000-0005-0000-0000-00008D8C0000}"/>
    <cellStyle name="입력 40 3 4" xfId="17910" xr:uid="{00000000-0005-0000-0000-00008E8C0000}"/>
    <cellStyle name="입력 40 3 4 2" xfId="43104" xr:uid="{00000000-0005-0000-0000-00008F8C0000}"/>
    <cellStyle name="입력 40 3 5" xfId="17911" xr:uid="{00000000-0005-0000-0000-0000908C0000}"/>
    <cellStyle name="입력 40 3 5 2" xfId="43105" xr:uid="{00000000-0005-0000-0000-0000918C0000}"/>
    <cellStyle name="입력 40 3 6" xfId="43101" xr:uid="{00000000-0005-0000-0000-0000928C0000}"/>
    <cellStyle name="입력 40 4" xfId="17912" xr:uid="{00000000-0005-0000-0000-0000938C0000}"/>
    <cellStyle name="입력 40 4 2" xfId="17913" xr:uid="{00000000-0005-0000-0000-0000948C0000}"/>
    <cellStyle name="입력 40 4 2 2" xfId="43107" xr:uid="{00000000-0005-0000-0000-0000958C0000}"/>
    <cellStyle name="입력 40 4 3" xfId="43106" xr:uid="{00000000-0005-0000-0000-0000968C0000}"/>
    <cellStyle name="입력 40 5" xfId="17914" xr:uid="{00000000-0005-0000-0000-0000978C0000}"/>
    <cellStyle name="입력 40 5 2" xfId="17915" xr:uid="{00000000-0005-0000-0000-0000988C0000}"/>
    <cellStyle name="입력 40 5 2 2" xfId="43109" xr:uid="{00000000-0005-0000-0000-0000998C0000}"/>
    <cellStyle name="입력 40 5 3" xfId="43108" xr:uid="{00000000-0005-0000-0000-00009A8C0000}"/>
    <cellStyle name="입력 40 6" xfId="17916" xr:uid="{00000000-0005-0000-0000-00009B8C0000}"/>
    <cellStyle name="입력 40 6 2" xfId="17917" xr:uid="{00000000-0005-0000-0000-00009C8C0000}"/>
    <cellStyle name="입력 40 6 2 2" xfId="43111" xr:uid="{00000000-0005-0000-0000-00009D8C0000}"/>
    <cellStyle name="입력 40 6 3" xfId="43110" xr:uid="{00000000-0005-0000-0000-00009E8C0000}"/>
    <cellStyle name="입력 40 7" xfId="17918" xr:uid="{00000000-0005-0000-0000-00009F8C0000}"/>
    <cellStyle name="입력 40 7 2" xfId="43112" xr:uid="{00000000-0005-0000-0000-0000A08C0000}"/>
    <cellStyle name="입력 40 8" xfId="43090" xr:uid="{00000000-0005-0000-0000-0000A18C0000}"/>
    <cellStyle name="입력 41" xfId="17919" xr:uid="{00000000-0005-0000-0000-0000A28C0000}"/>
    <cellStyle name="입력 41 2" xfId="17920" xr:uid="{00000000-0005-0000-0000-0000A38C0000}"/>
    <cellStyle name="입력 41 2 2" xfId="17921" xr:uid="{00000000-0005-0000-0000-0000A48C0000}"/>
    <cellStyle name="입력 41 2 2 2" xfId="17922" xr:uid="{00000000-0005-0000-0000-0000A58C0000}"/>
    <cellStyle name="입력 41 2 2 2 2" xfId="43116" xr:uid="{00000000-0005-0000-0000-0000A68C0000}"/>
    <cellStyle name="입력 41 2 2 3" xfId="17923" xr:uid="{00000000-0005-0000-0000-0000A78C0000}"/>
    <cellStyle name="입력 41 2 2 3 2" xfId="43117" xr:uid="{00000000-0005-0000-0000-0000A88C0000}"/>
    <cellStyle name="입력 41 2 2 4" xfId="17924" xr:uid="{00000000-0005-0000-0000-0000A98C0000}"/>
    <cellStyle name="입력 41 2 2 4 2" xfId="43118" xr:uid="{00000000-0005-0000-0000-0000AA8C0000}"/>
    <cellStyle name="입력 41 2 2 5" xfId="17925" xr:uid="{00000000-0005-0000-0000-0000AB8C0000}"/>
    <cellStyle name="입력 41 2 2 5 2" xfId="43119" xr:uid="{00000000-0005-0000-0000-0000AC8C0000}"/>
    <cellStyle name="입력 41 2 2 6" xfId="43115" xr:uid="{00000000-0005-0000-0000-0000AD8C0000}"/>
    <cellStyle name="입력 41 2 3" xfId="17926" xr:uid="{00000000-0005-0000-0000-0000AE8C0000}"/>
    <cellStyle name="입력 41 2 3 2" xfId="43120" xr:uid="{00000000-0005-0000-0000-0000AF8C0000}"/>
    <cellStyle name="입력 41 2 4" xfId="17927" xr:uid="{00000000-0005-0000-0000-0000B08C0000}"/>
    <cellStyle name="입력 41 2 4 2" xfId="43121" xr:uid="{00000000-0005-0000-0000-0000B18C0000}"/>
    <cellStyle name="입력 41 2 5" xfId="17928" xr:uid="{00000000-0005-0000-0000-0000B28C0000}"/>
    <cellStyle name="입력 41 2 5 2" xfId="43122" xr:uid="{00000000-0005-0000-0000-0000B38C0000}"/>
    <cellStyle name="입력 41 2 6" xfId="17929" xr:uid="{00000000-0005-0000-0000-0000B48C0000}"/>
    <cellStyle name="입력 41 2 6 2" xfId="43123" xr:uid="{00000000-0005-0000-0000-0000B58C0000}"/>
    <cellStyle name="입력 41 2 7" xfId="43114" xr:uid="{00000000-0005-0000-0000-0000B68C0000}"/>
    <cellStyle name="입력 41 3" xfId="17930" xr:uid="{00000000-0005-0000-0000-0000B78C0000}"/>
    <cellStyle name="입력 41 3 2" xfId="17931" xr:uid="{00000000-0005-0000-0000-0000B88C0000}"/>
    <cellStyle name="입력 41 3 2 2" xfId="43125" xr:uid="{00000000-0005-0000-0000-0000B98C0000}"/>
    <cellStyle name="입력 41 3 3" xfId="17932" xr:uid="{00000000-0005-0000-0000-0000BA8C0000}"/>
    <cellStyle name="입력 41 3 3 2" xfId="43126" xr:uid="{00000000-0005-0000-0000-0000BB8C0000}"/>
    <cellStyle name="입력 41 3 4" xfId="17933" xr:uid="{00000000-0005-0000-0000-0000BC8C0000}"/>
    <cellStyle name="입력 41 3 4 2" xfId="43127" xr:uid="{00000000-0005-0000-0000-0000BD8C0000}"/>
    <cellStyle name="입력 41 3 5" xfId="17934" xr:uid="{00000000-0005-0000-0000-0000BE8C0000}"/>
    <cellStyle name="입력 41 3 5 2" xfId="43128" xr:uid="{00000000-0005-0000-0000-0000BF8C0000}"/>
    <cellStyle name="입력 41 3 6" xfId="43124" xr:uid="{00000000-0005-0000-0000-0000C08C0000}"/>
    <cellStyle name="입력 41 4" xfId="17935" xr:uid="{00000000-0005-0000-0000-0000C18C0000}"/>
    <cellStyle name="입력 41 4 2" xfId="43129" xr:uid="{00000000-0005-0000-0000-0000C28C0000}"/>
    <cellStyle name="입력 41 5" xfId="17936" xr:uid="{00000000-0005-0000-0000-0000C38C0000}"/>
    <cellStyle name="입력 41 5 2" xfId="43130" xr:uid="{00000000-0005-0000-0000-0000C48C0000}"/>
    <cellStyle name="입력 41 6" xfId="17937" xr:uid="{00000000-0005-0000-0000-0000C58C0000}"/>
    <cellStyle name="입력 41 6 2" xfId="43131" xr:uid="{00000000-0005-0000-0000-0000C68C0000}"/>
    <cellStyle name="입력 41 7" xfId="17938" xr:uid="{00000000-0005-0000-0000-0000C78C0000}"/>
    <cellStyle name="입력 41 7 2" xfId="43132" xr:uid="{00000000-0005-0000-0000-0000C88C0000}"/>
    <cellStyle name="입력 41 8" xfId="43113" xr:uid="{00000000-0005-0000-0000-0000C98C0000}"/>
    <cellStyle name="입력 42" xfId="17939" xr:uid="{00000000-0005-0000-0000-0000CA8C0000}"/>
    <cellStyle name="입력 42 2" xfId="17940" xr:uid="{00000000-0005-0000-0000-0000CB8C0000}"/>
    <cellStyle name="입력 42 2 2" xfId="17941" xr:uid="{00000000-0005-0000-0000-0000CC8C0000}"/>
    <cellStyle name="입력 42 2 2 2" xfId="43135" xr:uid="{00000000-0005-0000-0000-0000CD8C0000}"/>
    <cellStyle name="입력 42 2 3" xfId="17942" xr:uid="{00000000-0005-0000-0000-0000CE8C0000}"/>
    <cellStyle name="입력 42 2 3 2" xfId="43136" xr:uid="{00000000-0005-0000-0000-0000CF8C0000}"/>
    <cellStyle name="입력 42 2 4" xfId="17943" xr:uid="{00000000-0005-0000-0000-0000D08C0000}"/>
    <cellStyle name="입력 42 2 4 2" xfId="43137" xr:uid="{00000000-0005-0000-0000-0000D18C0000}"/>
    <cellStyle name="입력 42 2 5" xfId="17944" xr:uid="{00000000-0005-0000-0000-0000D28C0000}"/>
    <cellStyle name="입력 42 2 5 2" xfId="43138" xr:uid="{00000000-0005-0000-0000-0000D38C0000}"/>
    <cellStyle name="입력 42 2 6" xfId="43134" xr:uid="{00000000-0005-0000-0000-0000D48C0000}"/>
    <cellStyle name="입력 42 3" xfId="17945" xr:uid="{00000000-0005-0000-0000-0000D58C0000}"/>
    <cellStyle name="입력 42 3 2" xfId="43139" xr:uid="{00000000-0005-0000-0000-0000D68C0000}"/>
    <cellStyle name="입력 42 4" xfId="17946" xr:uid="{00000000-0005-0000-0000-0000D78C0000}"/>
    <cellStyle name="입력 42 4 2" xfId="43140" xr:uid="{00000000-0005-0000-0000-0000D88C0000}"/>
    <cellStyle name="입력 42 5" xfId="17947" xr:uid="{00000000-0005-0000-0000-0000D98C0000}"/>
    <cellStyle name="입력 42 5 2" xfId="43141" xr:uid="{00000000-0005-0000-0000-0000DA8C0000}"/>
    <cellStyle name="입력 42 6" xfId="17948" xr:uid="{00000000-0005-0000-0000-0000DB8C0000}"/>
    <cellStyle name="입력 42 6 2" xfId="43142" xr:uid="{00000000-0005-0000-0000-0000DC8C0000}"/>
    <cellStyle name="입력 42 7" xfId="43133" xr:uid="{00000000-0005-0000-0000-0000DD8C0000}"/>
    <cellStyle name="입력 43" xfId="17949" xr:uid="{00000000-0005-0000-0000-0000DE8C0000}"/>
    <cellStyle name="입력 43 2" xfId="17950" xr:uid="{00000000-0005-0000-0000-0000DF8C0000}"/>
    <cellStyle name="입력 43 2 2" xfId="17951" xr:uid="{00000000-0005-0000-0000-0000E08C0000}"/>
    <cellStyle name="입력 43 2 2 2" xfId="43145" xr:uid="{00000000-0005-0000-0000-0000E18C0000}"/>
    <cellStyle name="입력 43 2 3" xfId="17952" xr:uid="{00000000-0005-0000-0000-0000E28C0000}"/>
    <cellStyle name="입력 43 2 3 2" xfId="43146" xr:uid="{00000000-0005-0000-0000-0000E38C0000}"/>
    <cellStyle name="입력 43 2 4" xfId="17953" xr:uid="{00000000-0005-0000-0000-0000E48C0000}"/>
    <cellStyle name="입력 43 2 4 2" xfId="43147" xr:uid="{00000000-0005-0000-0000-0000E58C0000}"/>
    <cellStyle name="입력 43 2 5" xfId="17954" xr:uid="{00000000-0005-0000-0000-0000E68C0000}"/>
    <cellStyle name="입력 43 2 5 2" xfId="43148" xr:uid="{00000000-0005-0000-0000-0000E78C0000}"/>
    <cellStyle name="입력 43 2 6" xfId="43144" xr:uid="{00000000-0005-0000-0000-0000E88C0000}"/>
    <cellStyle name="입력 43 3" xfId="17955" xr:uid="{00000000-0005-0000-0000-0000E98C0000}"/>
    <cellStyle name="입력 43 3 2" xfId="43149" xr:uid="{00000000-0005-0000-0000-0000EA8C0000}"/>
    <cellStyle name="입력 43 4" xfId="17956" xr:uid="{00000000-0005-0000-0000-0000EB8C0000}"/>
    <cellStyle name="입력 43 4 2" xfId="43150" xr:uid="{00000000-0005-0000-0000-0000EC8C0000}"/>
    <cellStyle name="입력 43 5" xfId="17957" xr:uid="{00000000-0005-0000-0000-0000ED8C0000}"/>
    <cellStyle name="입력 43 5 2" xfId="43151" xr:uid="{00000000-0005-0000-0000-0000EE8C0000}"/>
    <cellStyle name="입력 43 6" xfId="17958" xr:uid="{00000000-0005-0000-0000-0000EF8C0000}"/>
    <cellStyle name="입력 43 6 2" xfId="43152" xr:uid="{00000000-0005-0000-0000-0000F08C0000}"/>
    <cellStyle name="입력 43 7" xfId="43143" xr:uid="{00000000-0005-0000-0000-0000F18C0000}"/>
    <cellStyle name="입력 44" xfId="17959" xr:uid="{00000000-0005-0000-0000-0000F28C0000}"/>
    <cellStyle name="입력 44 2" xfId="17960" xr:uid="{00000000-0005-0000-0000-0000F38C0000}"/>
    <cellStyle name="입력 44 2 2" xfId="17961" xr:uid="{00000000-0005-0000-0000-0000F48C0000}"/>
    <cellStyle name="입력 44 2 2 2" xfId="43155" xr:uid="{00000000-0005-0000-0000-0000F58C0000}"/>
    <cellStyle name="입력 44 2 3" xfId="17962" xr:uid="{00000000-0005-0000-0000-0000F68C0000}"/>
    <cellStyle name="입력 44 2 3 2" xfId="43156" xr:uid="{00000000-0005-0000-0000-0000F78C0000}"/>
    <cellStyle name="입력 44 2 4" xfId="17963" xr:uid="{00000000-0005-0000-0000-0000F88C0000}"/>
    <cellStyle name="입력 44 2 4 2" xfId="43157" xr:uid="{00000000-0005-0000-0000-0000F98C0000}"/>
    <cellStyle name="입력 44 2 5" xfId="17964" xr:uid="{00000000-0005-0000-0000-0000FA8C0000}"/>
    <cellStyle name="입력 44 2 5 2" xfId="43158" xr:uid="{00000000-0005-0000-0000-0000FB8C0000}"/>
    <cellStyle name="입력 44 2 6" xfId="43154" xr:uid="{00000000-0005-0000-0000-0000FC8C0000}"/>
    <cellStyle name="입력 44 3" xfId="17965" xr:uid="{00000000-0005-0000-0000-0000FD8C0000}"/>
    <cellStyle name="입력 44 3 2" xfId="43159" xr:uid="{00000000-0005-0000-0000-0000FE8C0000}"/>
    <cellStyle name="입력 44 4" xfId="17966" xr:uid="{00000000-0005-0000-0000-0000FF8C0000}"/>
    <cellStyle name="입력 44 4 2" xfId="43160" xr:uid="{00000000-0005-0000-0000-0000008D0000}"/>
    <cellStyle name="입력 44 5" xfId="17967" xr:uid="{00000000-0005-0000-0000-0000018D0000}"/>
    <cellStyle name="입력 44 5 2" xfId="43161" xr:uid="{00000000-0005-0000-0000-0000028D0000}"/>
    <cellStyle name="입력 44 6" xfId="17968" xr:uid="{00000000-0005-0000-0000-0000038D0000}"/>
    <cellStyle name="입력 44 6 2" xfId="43162" xr:uid="{00000000-0005-0000-0000-0000048D0000}"/>
    <cellStyle name="입력 44 7" xfId="43153" xr:uid="{00000000-0005-0000-0000-0000058D0000}"/>
    <cellStyle name="입력 45" xfId="17969" xr:uid="{00000000-0005-0000-0000-0000068D0000}"/>
    <cellStyle name="입력 45 2" xfId="17970" xr:uid="{00000000-0005-0000-0000-0000078D0000}"/>
    <cellStyle name="입력 45 2 2" xfId="17971" xr:uid="{00000000-0005-0000-0000-0000088D0000}"/>
    <cellStyle name="입력 45 2 2 2" xfId="43165" xr:uid="{00000000-0005-0000-0000-0000098D0000}"/>
    <cellStyle name="입력 45 2 3" xfId="17972" xr:uid="{00000000-0005-0000-0000-00000A8D0000}"/>
    <cellStyle name="입력 45 2 3 2" xfId="43166" xr:uid="{00000000-0005-0000-0000-00000B8D0000}"/>
    <cellStyle name="입력 45 2 4" xfId="17973" xr:uid="{00000000-0005-0000-0000-00000C8D0000}"/>
    <cellStyle name="입력 45 2 4 2" xfId="43167" xr:uid="{00000000-0005-0000-0000-00000D8D0000}"/>
    <cellStyle name="입력 45 2 5" xfId="17974" xr:uid="{00000000-0005-0000-0000-00000E8D0000}"/>
    <cellStyle name="입력 45 2 5 2" xfId="43168" xr:uid="{00000000-0005-0000-0000-00000F8D0000}"/>
    <cellStyle name="입력 45 2 6" xfId="43164" xr:uid="{00000000-0005-0000-0000-0000108D0000}"/>
    <cellStyle name="입력 45 3" xfId="17975" xr:uid="{00000000-0005-0000-0000-0000118D0000}"/>
    <cellStyle name="입력 45 3 2" xfId="43169" xr:uid="{00000000-0005-0000-0000-0000128D0000}"/>
    <cellStyle name="입력 45 4" xfId="17976" xr:uid="{00000000-0005-0000-0000-0000138D0000}"/>
    <cellStyle name="입력 45 4 2" xfId="43170" xr:uid="{00000000-0005-0000-0000-0000148D0000}"/>
    <cellStyle name="입력 45 5" xfId="17977" xr:uid="{00000000-0005-0000-0000-0000158D0000}"/>
    <cellStyle name="입력 45 5 2" xfId="43171" xr:uid="{00000000-0005-0000-0000-0000168D0000}"/>
    <cellStyle name="입력 45 6" xfId="17978" xr:uid="{00000000-0005-0000-0000-0000178D0000}"/>
    <cellStyle name="입력 45 6 2" xfId="43172" xr:uid="{00000000-0005-0000-0000-0000188D0000}"/>
    <cellStyle name="입력 45 7" xfId="43163" xr:uid="{00000000-0005-0000-0000-0000198D0000}"/>
    <cellStyle name="입력 46" xfId="17979" xr:uid="{00000000-0005-0000-0000-00001A8D0000}"/>
    <cellStyle name="입력 46 2" xfId="17980" xr:uid="{00000000-0005-0000-0000-00001B8D0000}"/>
    <cellStyle name="입력 46 2 2" xfId="17981" xr:uid="{00000000-0005-0000-0000-00001C8D0000}"/>
    <cellStyle name="입력 46 2 2 2" xfId="43175" xr:uid="{00000000-0005-0000-0000-00001D8D0000}"/>
    <cellStyle name="입력 46 2 3" xfId="17982" xr:uid="{00000000-0005-0000-0000-00001E8D0000}"/>
    <cellStyle name="입력 46 2 3 2" xfId="43176" xr:uid="{00000000-0005-0000-0000-00001F8D0000}"/>
    <cellStyle name="입력 46 2 4" xfId="17983" xr:uid="{00000000-0005-0000-0000-0000208D0000}"/>
    <cellStyle name="입력 46 2 4 2" xfId="43177" xr:uid="{00000000-0005-0000-0000-0000218D0000}"/>
    <cellStyle name="입력 46 2 5" xfId="17984" xr:uid="{00000000-0005-0000-0000-0000228D0000}"/>
    <cellStyle name="입력 46 2 5 2" xfId="43178" xr:uid="{00000000-0005-0000-0000-0000238D0000}"/>
    <cellStyle name="입력 46 2 6" xfId="43174" xr:uid="{00000000-0005-0000-0000-0000248D0000}"/>
    <cellStyle name="입력 46 3" xfId="17985" xr:uid="{00000000-0005-0000-0000-0000258D0000}"/>
    <cellStyle name="입력 46 3 2" xfId="17986" xr:uid="{00000000-0005-0000-0000-0000268D0000}"/>
    <cellStyle name="입력 46 3 2 2" xfId="43180" xr:uid="{00000000-0005-0000-0000-0000278D0000}"/>
    <cellStyle name="입력 46 3 3" xfId="43179" xr:uid="{00000000-0005-0000-0000-0000288D0000}"/>
    <cellStyle name="입력 46 4" xfId="17987" xr:uid="{00000000-0005-0000-0000-0000298D0000}"/>
    <cellStyle name="입력 46 4 2" xfId="17988" xr:uid="{00000000-0005-0000-0000-00002A8D0000}"/>
    <cellStyle name="입력 46 4 2 2" xfId="43182" xr:uid="{00000000-0005-0000-0000-00002B8D0000}"/>
    <cellStyle name="입력 46 4 3" xfId="43181" xr:uid="{00000000-0005-0000-0000-00002C8D0000}"/>
    <cellStyle name="입력 46 5" xfId="17989" xr:uid="{00000000-0005-0000-0000-00002D8D0000}"/>
    <cellStyle name="입력 46 5 2" xfId="17990" xr:uid="{00000000-0005-0000-0000-00002E8D0000}"/>
    <cellStyle name="입력 46 5 2 2" xfId="43184" xr:uid="{00000000-0005-0000-0000-00002F8D0000}"/>
    <cellStyle name="입력 46 5 3" xfId="43183" xr:uid="{00000000-0005-0000-0000-0000308D0000}"/>
    <cellStyle name="입력 46 6" xfId="17991" xr:uid="{00000000-0005-0000-0000-0000318D0000}"/>
    <cellStyle name="입력 46 6 2" xfId="43185" xr:uid="{00000000-0005-0000-0000-0000328D0000}"/>
    <cellStyle name="입력 46 7" xfId="17992" xr:uid="{00000000-0005-0000-0000-0000338D0000}"/>
    <cellStyle name="입력 46 7 2" xfId="43186" xr:uid="{00000000-0005-0000-0000-0000348D0000}"/>
    <cellStyle name="입력 46 8" xfId="17993" xr:uid="{00000000-0005-0000-0000-0000358D0000}"/>
    <cellStyle name="입력 46 8 2" xfId="43187" xr:uid="{00000000-0005-0000-0000-0000368D0000}"/>
    <cellStyle name="입력 46 9" xfId="43173" xr:uid="{00000000-0005-0000-0000-0000378D0000}"/>
    <cellStyle name="입력 47" xfId="17994" xr:uid="{00000000-0005-0000-0000-0000388D0000}"/>
    <cellStyle name="입력 47 2" xfId="17995" xr:uid="{00000000-0005-0000-0000-0000398D0000}"/>
    <cellStyle name="입력 47 2 2" xfId="17996" xr:uid="{00000000-0005-0000-0000-00003A8D0000}"/>
    <cellStyle name="입력 47 2 2 2" xfId="43190" xr:uid="{00000000-0005-0000-0000-00003B8D0000}"/>
    <cellStyle name="입력 47 2 3" xfId="17997" xr:uid="{00000000-0005-0000-0000-00003C8D0000}"/>
    <cellStyle name="입력 47 2 3 2" xfId="43191" xr:uid="{00000000-0005-0000-0000-00003D8D0000}"/>
    <cellStyle name="입력 47 2 4" xfId="17998" xr:uid="{00000000-0005-0000-0000-00003E8D0000}"/>
    <cellStyle name="입력 47 2 4 2" xfId="43192" xr:uid="{00000000-0005-0000-0000-00003F8D0000}"/>
    <cellStyle name="입력 47 2 5" xfId="17999" xr:uid="{00000000-0005-0000-0000-0000408D0000}"/>
    <cellStyle name="입력 47 2 5 2" xfId="43193" xr:uid="{00000000-0005-0000-0000-0000418D0000}"/>
    <cellStyle name="입력 47 2 6" xfId="43189" xr:uid="{00000000-0005-0000-0000-0000428D0000}"/>
    <cellStyle name="입력 47 3" xfId="18000" xr:uid="{00000000-0005-0000-0000-0000438D0000}"/>
    <cellStyle name="입력 47 3 2" xfId="43194" xr:uid="{00000000-0005-0000-0000-0000448D0000}"/>
    <cellStyle name="입력 47 4" xfId="18001" xr:uid="{00000000-0005-0000-0000-0000458D0000}"/>
    <cellStyle name="입력 47 4 2" xfId="43195" xr:uid="{00000000-0005-0000-0000-0000468D0000}"/>
    <cellStyle name="입력 47 5" xfId="18002" xr:uid="{00000000-0005-0000-0000-0000478D0000}"/>
    <cellStyle name="입력 47 5 2" xfId="43196" xr:uid="{00000000-0005-0000-0000-0000488D0000}"/>
    <cellStyle name="입력 47 6" xfId="18003" xr:uid="{00000000-0005-0000-0000-0000498D0000}"/>
    <cellStyle name="입력 47 6 2" xfId="43197" xr:uid="{00000000-0005-0000-0000-00004A8D0000}"/>
    <cellStyle name="입력 47 7" xfId="18004" xr:uid="{00000000-0005-0000-0000-00004B8D0000}"/>
    <cellStyle name="입력 47 7 2" xfId="43198" xr:uid="{00000000-0005-0000-0000-00004C8D0000}"/>
    <cellStyle name="입력 47 8" xfId="18005" xr:uid="{00000000-0005-0000-0000-00004D8D0000}"/>
    <cellStyle name="입력 47 8 2" xfId="43199" xr:uid="{00000000-0005-0000-0000-00004E8D0000}"/>
    <cellStyle name="입력 47 9" xfId="43188" xr:uid="{00000000-0005-0000-0000-00004F8D0000}"/>
    <cellStyle name="입력 48" xfId="18006" xr:uid="{00000000-0005-0000-0000-0000508D0000}"/>
    <cellStyle name="입력 48 2" xfId="18007" xr:uid="{00000000-0005-0000-0000-0000518D0000}"/>
    <cellStyle name="입력 48 2 2" xfId="43201" xr:uid="{00000000-0005-0000-0000-0000528D0000}"/>
    <cellStyle name="입력 48 3" xfId="18008" xr:uid="{00000000-0005-0000-0000-0000538D0000}"/>
    <cellStyle name="입력 48 3 2" xfId="43202" xr:uid="{00000000-0005-0000-0000-0000548D0000}"/>
    <cellStyle name="입력 48 4" xfId="18009" xr:uid="{00000000-0005-0000-0000-0000558D0000}"/>
    <cellStyle name="입력 48 4 2" xfId="43203" xr:uid="{00000000-0005-0000-0000-0000568D0000}"/>
    <cellStyle name="입력 48 5" xfId="18010" xr:uid="{00000000-0005-0000-0000-0000578D0000}"/>
    <cellStyle name="입력 48 5 2" xfId="43204" xr:uid="{00000000-0005-0000-0000-0000588D0000}"/>
    <cellStyle name="입력 48 6" xfId="18011" xr:uid="{00000000-0005-0000-0000-0000598D0000}"/>
    <cellStyle name="입력 48 6 2" xfId="43205" xr:uid="{00000000-0005-0000-0000-00005A8D0000}"/>
    <cellStyle name="입력 48 7" xfId="18012" xr:uid="{00000000-0005-0000-0000-00005B8D0000}"/>
    <cellStyle name="입력 48 7 2" xfId="43206" xr:uid="{00000000-0005-0000-0000-00005C8D0000}"/>
    <cellStyle name="입력 48 8" xfId="18013" xr:uid="{00000000-0005-0000-0000-00005D8D0000}"/>
    <cellStyle name="입력 48 8 2" xfId="43207" xr:uid="{00000000-0005-0000-0000-00005E8D0000}"/>
    <cellStyle name="입력 48 9" xfId="43200" xr:uid="{00000000-0005-0000-0000-00005F8D0000}"/>
    <cellStyle name="입력 49" xfId="18014" xr:uid="{00000000-0005-0000-0000-0000608D0000}"/>
    <cellStyle name="입력 49 2" xfId="18015" xr:uid="{00000000-0005-0000-0000-0000618D0000}"/>
    <cellStyle name="입력 49 2 2" xfId="43209" xr:uid="{00000000-0005-0000-0000-0000628D0000}"/>
    <cellStyle name="입력 49 3" xfId="43208" xr:uid="{00000000-0005-0000-0000-0000638D0000}"/>
    <cellStyle name="입력 5" xfId="18016" xr:uid="{00000000-0005-0000-0000-0000648D0000}"/>
    <cellStyle name="입력 5 10" xfId="18017" xr:uid="{00000000-0005-0000-0000-0000658D0000}"/>
    <cellStyle name="입력 5 10 2" xfId="18018" xr:uid="{00000000-0005-0000-0000-0000668D0000}"/>
    <cellStyle name="입력 5 10 2 2" xfId="18019" xr:uid="{00000000-0005-0000-0000-0000678D0000}"/>
    <cellStyle name="입력 5 10 2 2 2" xfId="43213" xr:uid="{00000000-0005-0000-0000-0000688D0000}"/>
    <cellStyle name="입력 5 10 2 3" xfId="18020" xr:uid="{00000000-0005-0000-0000-0000698D0000}"/>
    <cellStyle name="입력 5 10 2 3 2" xfId="43214" xr:uid="{00000000-0005-0000-0000-00006A8D0000}"/>
    <cellStyle name="입력 5 10 2 4" xfId="18021" xr:uid="{00000000-0005-0000-0000-00006B8D0000}"/>
    <cellStyle name="입력 5 10 2 4 2" xfId="43215" xr:uid="{00000000-0005-0000-0000-00006C8D0000}"/>
    <cellStyle name="입력 5 10 2 5" xfId="18022" xr:uid="{00000000-0005-0000-0000-00006D8D0000}"/>
    <cellStyle name="입력 5 10 2 5 2" xfId="43216" xr:uid="{00000000-0005-0000-0000-00006E8D0000}"/>
    <cellStyle name="입력 5 10 2 6" xfId="43212" xr:uid="{00000000-0005-0000-0000-00006F8D0000}"/>
    <cellStyle name="입력 5 10 3" xfId="18023" xr:uid="{00000000-0005-0000-0000-0000708D0000}"/>
    <cellStyle name="입력 5 10 3 2" xfId="18024" xr:uid="{00000000-0005-0000-0000-0000718D0000}"/>
    <cellStyle name="입력 5 10 3 2 2" xfId="43218" xr:uid="{00000000-0005-0000-0000-0000728D0000}"/>
    <cellStyle name="입력 5 10 3 3" xfId="18025" xr:uid="{00000000-0005-0000-0000-0000738D0000}"/>
    <cellStyle name="입력 5 10 3 3 2" xfId="43219" xr:uid="{00000000-0005-0000-0000-0000748D0000}"/>
    <cellStyle name="입력 5 10 3 4" xfId="18026" xr:uid="{00000000-0005-0000-0000-0000758D0000}"/>
    <cellStyle name="입력 5 10 3 4 2" xfId="43220" xr:uid="{00000000-0005-0000-0000-0000768D0000}"/>
    <cellStyle name="입력 5 10 3 5" xfId="18027" xr:uid="{00000000-0005-0000-0000-0000778D0000}"/>
    <cellStyle name="입력 5 10 3 5 2" xfId="43221" xr:uid="{00000000-0005-0000-0000-0000788D0000}"/>
    <cellStyle name="입력 5 10 3 6" xfId="43217" xr:uid="{00000000-0005-0000-0000-0000798D0000}"/>
    <cellStyle name="입력 5 10 4" xfId="18028" xr:uid="{00000000-0005-0000-0000-00007A8D0000}"/>
    <cellStyle name="입력 5 10 4 2" xfId="43222" xr:uid="{00000000-0005-0000-0000-00007B8D0000}"/>
    <cellStyle name="입력 5 10 5" xfId="18029" xr:uid="{00000000-0005-0000-0000-00007C8D0000}"/>
    <cellStyle name="입력 5 10 5 2" xfId="43223" xr:uid="{00000000-0005-0000-0000-00007D8D0000}"/>
    <cellStyle name="입력 5 10 6" xfId="18030" xr:uid="{00000000-0005-0000-0000-00007E8D0000}"/>
    <cellStyle name="입력 5 10 6 2" xfId="43224" xr:uid="{00000000-0005-0000-0000-00007F8D0000}"/>
    <cellStyle name="입력 5 10 7" xfId="18031" xr:uid="{00000000-0005-0000-0000-0000808D0000}"/>
    <cellStyle name="입력 5 10 7 2" xfId="43225" xr:uid="{00000000-0005-0000-0000-0000818D0000}"/>
    <cellStyle name="입력 5 10 8" xfId="43211" xr:uid="{00000000-0005-0000-0000-0000828D0000}"/>
    <cellStyle name="입력 5 11" xfId="18032" xr:uid="{00000000-0005-0000-0000-0000838D0000}"/>
    <cellStyle name="입력 5 11 2" xfId="18033" xr:uid="{00000000-0005-0000-0000-0000848D0000}"/>
    <cellStyle name="입력 5 11 2 2" xfId="43227" xr:uid="{00000000-0005-0000-0000-0000858D0000}"/>
    <cellStyle name="입력 5 11 3" xfId="18034" xr:uid="{00000000-0005-0000-0000-0000868D0000}"/>
    <cellStyle name="입력 5 11 3 2" xfId="43228" xr:uid="{00000000-0005-0000-0000-0000878D0000}"/>
    <cellStyle name="입력 5 11 4" xfId="18035" xr:uid="{00000000-0005-0000-0000-0000888D0000}"/>
    <cellStyle name="입력 5 11 4 2" xfId="43229" xr:uid="{00000000-0005-0000-0000-0000898D0000}"/>
    <cellStyle name="입력 5 11 5" xfId="18036" xr:uid="{00000000-0005-0000-0000-00008A8D0000}"/>
    <cellStyle name="입력 5 11 5 2" xfId="43230" xr:uid="{00000000-0005-0000-0000-00008B8D0000}"/>
    <cellStyle name="입력 5 11 6" xfId="43226" xr:uid="{00000000-0005-0000-0000-00008C8D0000}"/>
    <cellStyle name="입력 5 12" xfId="18037" xr:uid="{00000000-0005-0000-0000-00008D8D0000}"/>
    <cellStyle name="입력 5 12 2" xfId="18038" xr:uid="{00000000-0005-0000-0000-00008E8D0000}"/>
    <cellStyle name="입력 5 12 2 2" xfId="43232" xr:uid="{00000000-0005-0000-0000-00008F8D0000}"/>
    <cellStyle name="입력 5 12 3" xfId="18039" xr:uid="{00000000-0005-0000-0000-0000908D0000}"/>
    <cellStyle name="입력 5 12 3 2" xfId="43233" xr:uid="{00000000-0005-0000-0000-0000918D0000}"/>
    <cellStyle name="입력 5 12 4" xfId="18040" xr:uid="{00000000-0005-0000-0000-0000928D0000}"/>
    <cellStyle name="입력 5 12 4 2" xfId="43234" xr:uid="{00000000-0005-0000-0000-0000938D0000}"/>
    <cellStyle name="입력 5 12 5" xfId="18041" xr:uid="{00000000-0005-0000-0000-0000948D0000}"/>
    <cellStyle name="입력 5 12 5 2" xfId="43235" xr:uid="{00000000-0005-0000-0000-0000958D0000}"/>
    <cellStyle name="입력 5 12 6" xfId="43231" xr:uid="{00000000-0005-0000-0000-0000968D0000}"/>
    <cellStyle name="입력 5 13" xfId="18042" xr:uid="{00000000-0005-0000-0000-0000978D0000}"/>
    <cellStyle name="입력 5 13 2" xfId="43236" xr:uid="{00000000-0005-0000-0000-0000988D0000}"/>
    <cellStyle name="입력 5 14" xfId="18043" xr:uid="{00000000-0005-0000-0000-0000998D0000}"/>
    <cellStyle name="입력 5 14 2" xfId="43237" xr:uid="{00000000-0005-0000-0000-00009A8D0000}"/>
    <cellStyle name="입력 5 15" xfId="18044" xr:uid="{00000000-0005-0000-0000-00009B8D0000}"/>
    <cellStyle name="입력 5 15 2" xfId="43238" xr:uid="{00000000-0005-0000-0000-00009C8D0000}"/>
    <cellStyle name="입력 5 16" xfId="18045" xr:uid="{00000000-0005-0000-0000-00009D8D0000}"/>
    <cellStyle name="입력 5 16 2" xfId="43239" xr:uid="{00000000-0005-0000-0000-00009E8D0000}"/>
    <cellStyle name="입력 5 17" xfId="43210" xr:uid="{00000000-0005-0000-0000-00009F8D0000}"/>
    <cellStyle name="입력 5 18" xfId="50611" xr:uid="{00000000-0005-0000-0000-0000A08D0000}"/>
    <cellStyle name="입력 5 2" xfId="18046" xr:uid="{00000000-0005-0000-0000-0000A18D0000}"/>
    <cellStyle name="입력 5 2 2" xfId="18047" xr:uid="{00000000-0005-0000-0000-0000A28D0000}"/>
    <cellStyle name="입력 5 2 2 2" xfId="18048" xr:uid="{00000000-0005-0000-0000-0000A38D0000}"/>
    <cellStyle name="입력 5 2 2 2 2" xfId="18049" xr:uid="{00000000-0005-0000-0000-0000A48D0000}"/>
    <cellStyle name="입력 5 2 2 2 2 2" xfId="43243" xr:uid="{00000000-0005-0000-0000-0000A58D0000}"/>
    <cellStyle name="입력 5 2 2 2 3" xfId="18050" xr:uid="{00000000-0005-0000-0000-0000A68D0000}"/>
    <cellStyle name="입력 5 2 2 2 3 2" xfId="43244" xr:uid="{00000000-0005-0000-0000-0000A78D0000}"/>
    <cellStyle name="입력 5 2 2 2 4" xfId="18051" xr:uid="{00000000-0005-0000-0000-0000A88D0000}"/>
    <cellStyle name="입력 5 2 2 2 4 2" xfId="43245" xr:uid="{00000000-0005-0000-0000-0000A98D0000}"/>
    <cellStyle name="입력 5 2 2 2 5" xfId="18052" xr:uid="{00000000-0005-0000-0000-0000AA8D0000}"/>
    <cellStyle name="입력 5 2 2 2 5 2" xfId="43246" xr:uid="{00000000-0005-0000-0000-0000AB8D0000}"/>
    <cellStyle name="입력 5 2 2 2 6" xfId="43242" xr:uid="{00000000-0005-0000-0000-0000AC8D0000}"/>
    <cellStyle name="입력 5 2 2 3" xfId="18053" xr:uid="{00000000-0005-0000-0000-0000AD8D0000}"/>
    <cellStyle name="입력 5 2 2 3 2" xfId="43247" xr:uid="{00000000-0005-0000-0000-0000AE8D0000}"/>
    <cellStyle name="입력 5 2 2 4" xfId="18054" xr:uid="{00000000-0005-0000-0000-0000AF8D0000}"/>
    <cellStyle name="입력 5 2 2 4 2" xfId="43248" xr:uid="{00000000-0005-0000-0000-0000B08D0000}"/>
    <cellStyle name="입력 5 2 2 5" xfId="18055" xr:uid="{00000000-0005-0000-0000-0000B18D0000}"/>
    <cellStyle name="입력 5 2 2 5 2" xfId="43249" xr:uid="{00000000-0005-0000-0000-0000B28D0000}"/>
    <cellStyle name="입력 5 2 2 6" xfId="18056" xr:uid="{00000000-0005-0000-0000-0000B38D0000}"/>
    <cellStyle name="입력 5 2 2 6 2" xfId="43250" xr:uid="{00000000-0005-0000-0000-0000B48D0000}"/>
    <cellStyle name="입력 5 2 2 7" xfId="43241" xr:uid="{00000000-0005-0000-0000-0000B58D0000}"/>
    <cellStyle name="입력 5 2 3" xfId="18057" xr:uid="{00000000-0005-0000-0000-0000B68D0000}"/>
    <cellStyle name="입력 5 2 3 2" xfId="18058" xr:uid="{00000000-0005-0000-0000-0000B78D0000}"/>
    <cellStyle name="입력 5 2 3 2 2" xfId="43252" xr:uid="{00000000-0005-0000-0000-0000B88D0000}"/>
    <cellStyle name="입력 5 2 3 3" xfId="18059" xr:uid="{00000000-0005-0000-0000-0000B98D0000}"/>
    <cellStyle name="입력 5 2 3 3 2" xfId="43253" xr:uid="{00000000-0005-0000-0000-0000BA8D0000}"/>
    <cellStyle name="입력 5 2 3 4" xfId="18060" xr:uid="{00000000-0005-0000-0000-0000BB8D0000}"/>
    <cellStyle name="입력 5 2 3 4 2" xfId="43254" xr:uid="{00000000-0005-0000-0000-0000BC8D0000}"/>
    <cellStyle name="입력 5 2 3 5" xfId="18061" xr:uid="{00000000-0005-0000-0000-0000BD8D0000}"/>
    <cellStyle name="입력 5 2 3 5 2" xfId="43255" xr:uid="{00000000-0005-0000-0000-0000BE8D0000}"/>
    <cellStyle name="입력 5 2 3 6" xfId="43251" xr:uid="{00000000-0005-0000-0000-0000BF8D0000}"/>
    <cellStyle name="입력 5 2 4" xfId="18062" xr:uid="{00000000-0005-0000-0000-0000C08D0000}"/>
    <cellStyle name="입력 5 2 4 2" xfId="18063" xr:uid="{00000000-0005-0000-0000-0000C18D0000}"/>
    <cellStyle name="입력 5 2 4 2 2" xfId="43257" xr:uid="{00000000-0005-0000-0000-0000C28D0000}"/>
    <cellStyle name="입력 5 2 4 3" xfId="43256" xr:uid="{00000000-0005-0000-0000-0000C38D0000}"/>
    <cellStyle name="입력 5 2 5" xfId="18064" xr:uid="{00000000-0005-0000-0000-0000C48D0000}"/>
    <cellStyle name="입력 5 2 5 2" xfId="18065" xr:uid="{00000000-0005-0000-0000-0000C58D0000}"/>
    <cellStyle name="입력 5 2 5 2 2" xfId="43259" xr:uid="{00000000-0005-0000-0000-0000C68D0000}"/>
    <cellStyle name="입력 5 2 5 3" xfId="43258" xr:uid="{00000000-0005-0000-0000-0000C78D0000}"/>
    <cellStyle name="입력 5 2 6" xfId="18066" xr:uid="{00000000-0005-0000-0000-0000C88D0000}"/>
    <cellStyle name="입력 5 2 6 2" xfId="18067" xr:uid="{00000000-0005-0000-0000-0000C98D0000}"/>
    <cellStyle name="입력 5 2 6 2 2" xfId="43261" xr:uid="{00000000-0005-0000-0000-0000CA8D0000}"/>
    <cellStyle name="입력 5 2 6 3" xfId="43260" xr:uid="{00000000-0005-0000-0000-0000CB8D0000}"/>
    <cellStyle name="입력 5 2 7" xfId="18068" xr:uid="{00000000-0005-0000-0000-0000CC8D0000}"/>
    <cellStyle name="입력 5 2 7 2" xfId="43262" xr:uid="{00000000-0005-0000-0000-0000CD8D0000}"/>
    <cellStyle name="입력 5 2 8" xfId="43240" xr:uid="{00000000-0005-0000-0000-0000CE8D0000}"/>
    <cellStyle name="입력 5 3" xfId="18069" xr:uid="{00000000-0005-0000-0000-0000CF8D0000}"/>
    <cellStyle name="입력 5 3 2" xfId="18070" xr:uid="{00000000-0005-0000-0000-0000D08D0000}"/>
    <cellStyle name="입력 5 3 2 2" xfId="18071" xr:uid="{00000000-0005-0000-0000-0000D18D0000}"/>
    <cellStyle name="입력 5 3 2 2 2" xfId="18072" xr:uid="{00000000-0005-0000-0000-0000D28D0000}"/>
    <cellStyle name="입력 5 3 2 2 2 2" xfId="43266" xr:uid="{00000000-0005-0000-0000-0000D38D0000}"/>
    <cellStyle name="입력 5 3 2 2 3" xfId="18073" xr:uid="{00000000-0005-0000-0000-0000D48D0000}"/>
    <cellStyle name="입력 5 3 2 2 3 2" xfId="43267" xr:uid="{00000000-0005-0000-0000-0000D58D0000}"/>
    <cellStyle name="입력 5 3 2 2 4" xfId="18074" xr:uid="{00000000-0005-0000-0000-0000D68D0000}"/>
    <cellStyle name="입력 5 3 2 2 4 2" xfId="43268" xr:uid="{00000000-0005-0000-0000-0000D78D0000}"/>
    <cellStyle name="입력 5 3 2 2 5" xfId="18075" xr:uid="{00000000-0005-0000-0000-0000D88D0000}"/>
    <cellStyle name="입력 5 3 2 2 5 2" xfId="43269" xr:uid="{00000000-0005-0000-0000-0000D98D0000}"/>
    <cellStyle name="입력 5 3 2 2 6" xfId="43265" xr:uid="{00000000-0005-0000-0000-0000DA8D0000}"/>
    <cellStyle name="입력 5 3 2 3" xfId="18076" xr:uid="{00000000-0005-0000-0000-0000DB8D0000}"/>
    <cellStyle name="입력 5 3 2 3 2" xfId="43270" xr:uid="{00000000-0005-0000-0000-0000DC8D0000}"/>
    <cellStyle name="입력 5 3 2 4" xfId="18077" xr:uid="{00000000-0005-0000-0000-0000DD8D0000}"/>
    <cellStyle name="입력 5 3 2 4 2" xfId="43271" xr:uid="{00000000-0005-0000-0000-0000DE8D0000}"/>
    <cellStyle name="입력 5 3 2 5" xfId="18078" xr:uid="{00000000-0005-0000-0000-0000DF8D0000}"/>
    <cellStyle name="입력 5 3 2 5 2" xfId="43272" xr:uid="{00000000-0005-0000-0000-0000E08D0000}"/>
    <cellStyle name="입력 5 3 2 6" xfId="18079" xr:uid="{00000000-0005-0000-0000-0000E18D0000}"/>
    <cellStyle name="입력 5 3 2 6 2" xfId="43273" xr:uid="{00000000-0005-0000-0000-0000E28D0000}"/>
    <cellStyle name="입력 5 3 2 7" xfId="43264" xr:uid="{00000000-0005-0000-0000-0000E38D0000}"/>
    <cellStyle name="입력 5 3 3" xfId="18080" xr:uid="{00000000-0005-0000-0000-0000E48D0000}"/>
    <cellStyle name="입력 5 3 3 2" xfId="18081" xr:uid="{00000000-0005-0000-0000-0000E58D0000}"/>
    <cellStyle name="입력 5 3 3 2 2" xfId="43275" xr:uid="{00000000-0005-0000-0000-0000E68D0000}"/>
    <cellStyle name="입력 5 3 3 3" xfId="18082" xr:uid="{00000000-0005-0000-0000-0000E78D0000}"/>
    <cellStyle name="입력 5 3 3 3 2" xfId="43276" xr:uid="{00000000-0005-0000-0000-0000E88D0000}"/>
    <cellStyle name="입력 5 3 3 4" xfId="18083" xr:uid="{00000000-0005-0000-0000-0000E98D0000}"/>
    <cellStyle name="입력 5 3 3 4 2" xfId="43277" xr:uid="{00000000-0005-0000-0000-0000EA8D0000}"/>
    <cellStyle name="입력 5 3 3 5" xfId="18084" xr:uid="{00000000-0005-0000-0000-0000EB8D0000}"/>
    <cellStyle name="입력 5 3 3 5 2" xfId="43278" xr:uid="{00000000-0005-0000-0000-0000EC8D0000}"/>
    <cellStyle name="입력 5 3 3 6" xfId="43274" xr:uid="{00000000-0005-0000-0000-0000ED8D0000}"/>
    <cellStyle name="입력 5 3 4" xfId="18085" xr:uid="{00000000-0005-0000-0000-0000EE8D0000}"/>
    <cellStyle name="입력 5 3 4 2" xfId="18086" xr:uid="{00000000-0005-0000-0000-0000EF8D0000}"/>
    <cellStyle name="입력 5 3 4 2 2" xfId="43280" xr:uid="{00000000-0005-0000-0000-0000F08D0000}"/>
    <cellStyle name="입력 5 3 4 3" xfId="43279" xr:uid="{00000000-0005-0000-0000-0000F18D0000}"/>
    <cellStyle name="입력 5 3 5" xfId="18087" xr:uid="{00000000-0005-0000-0000-0000F28D0000}"/>
    <cellStyle name="입력 5 3 5 2" xfId="18088" xr:uid="{00000000-0005-0000-0000-0000F38D0000}"/>
    <cellStyle name="입력 5 3 5 2 2" xfId="43282" xr:uid="{00000000-0005-0000-0000-0000F48D0000}"/>
    <cellStyle name="입력 5 3 5 3" xfId="43281" xr:uid="{00000000-0005-0000-0000-0000F58D0000}"/>
    <cellStyle name="입력 5 3 6" xfId="18089" xr:uid="{00000000-0005-0000-0000-0000F68D0000}"/>
    <cellStyle name="입력 5 3 6 2" xfId="18090" xr:uid="{00000000-0005-0000-0000-0000F78D0000}"/>
    <cellStyle name="입력 5 3 6 2 2" xfId="43284" xr:uid="{00000000-0005-0000-0000-0000F88D0000}"/>
    <cellStyle name="입력 5 3 6 3" xfId="43283" xr:uid="{00000000-0005-0000-0000-0000F98D0000}"/>
    <cellStyle name="입력 5 3 7" xfId="18091" xr:uid="{00000000-0005-0000-0000-0000FA8D0000}"/>
    <cellStyle name="입력 5 3 7 2" xfId="43285" xr:uid="{00000000-0005-0000-0000-0000FB8D0000}"/>
    <cellStyle name="입력 5 3 8" xfId="43263" xr:uid="{00000000-0005-0000-0000-0000FC8D0000}"/>
    <cellStyle name="입력 5 4" xfId="18092" xr:uid="{00000000-0005-0000-0000-0000FD8D0000}"/>
    <cellStyle name="입력 5 4 2" xfId="18093" xr:uid="{00000000-0005-0000-0000-0000FE8D0000}"/>
    <cellStyle name="입력 5 4 2 2" xfId="18094" xr:uid="{00000000-0005-0000-0000-0000FF8D0000}"/>
    <cellStyle name="입력 5 4 2 2 2" xfId="43288" xr:uid="{00000000-0005-0000-0000-0000008E0000}"/>
    <cellStyle name="입력 5 4 2 3" xfId="18095" xr:uid="{00000000-0005-0000-0000-0000018E0000}"/>
    <cellStyle name="입력 5 4 2 3 2" xfId="43289" xr:uid="{00000000-0005-0000-0000-0000028E0000}"/>
    <cellStyle name="입력 5 4 2 4" xfId="18096" xr:uid="{00000000-0005-0000-0000-0000038E0000}"/>
    <cellStyle name="입력 5 4 2 4 2" xfId="43290" xr:uid="{00000000-0005-0000-0000-0000048E0000}"/>
    <cellStyle name="입력 5 4 2 5" xfId="18097" xr:uid="{00000000-0005-0000-0000-0000058E0000}"/>
    <cellStyle name="입력 5 4 2 5 2" xfId="43291" xr:uid="{00000000-0005-0000-0000-0000068E0000}"/>
    <cellStyle name="입력 5 4 2 6" xfId="43287" xr:uid="{00000000-0005-0000-0000-0000078E0000}"/>
    <cellStyle name="입력 5 4 3" xfId="18098" xr:uid="{00000000-0005-0000-0000-0000088E0000}"/>
    <cellStyle name="입력 5 4 3 2" xfId="18099" xr:uid="{00000000-0005-0000-0000-0000098E0000}"/>
    <cellStyle name="입력 5 4 3 2 2" xfId="43293" xr:uid="{00000000-0005-0000-0000-00000A8E0000}"/>
    <cellStyle name="입력 5 4 3 3" xfId="18100" xr:uid="{00000000-0005-0000-0000-00000B8E0000}"/>
    <cellStyle name="입력 5 4 3 3 2" xfId="43294" xr:uid="{00000000-0005-0000-0000-00000C8E0000}"/>
    <cellStyle name="입력 5 4 3 4" xfId="18101" xr:uid="{00000000-0005-0000-0000-00000D8E0000}"/>
    <cellStyle name="입력 5 4 3 4 2" xfId="43295" xr:uid="{00000000-0005-0000-0000-00000E8E0000}"/>
    <cellStyle name="입력 5 4 3 5" xfId="18102" xr:uid="{00000000-0005-0000-0000-00000F8E0000}"/>
    <cellStyle name="입력 5 4 3 5 2" xfId="43296" xr:uid="{00000000-0005-0000-0000-0000108E0000}"/>
    <cellStyle name="입력 5 4 3 6" xfId="43292" xr:uid="{00000000-0005-0000-0000-0000118E0000}"/>
    <cellStyle name="입력 5 4 4" xfId="18103" xr:uid="{00000000-0005-0000-0000-0000128E0000}"/>
    <cellStyle name="입력 5 4 4 2" xfId="43297" xr:uid="{00000000-0005-0000-0000-0000138E0000}"/>
    <cellStyle name="입력 5 4 5" xfId="18104" xr:uid="{00000000-0005-0000-0000-0000148E0000}"/>
    <cellStyle name="입력 5 4 5 2" xfId="43298" xr:uid="{00000000-0005-0000-0000-0000158E0000}"/>
    <cellStyle name="입력 5 4 6" xfId="18105" xr:uid="{00000000-0005-0000-0000-0000168E0000}"/>
    <cellStyle name="입력 5 4 6 2" xfId="43299" xr:uid="{00000000-0005-0000-0000-0000178E0000}"/>
    <cellStyle name="입력 5 4 7" xfId="18106" xr:uid="{00000000-0005-0000-0000-0000188E0000}"/>
    <cellStyle name="입력 5 4 7 2" xfId="43300" xr:uid="{00000000-0005-0000-0000-0000198E0000}"/>
    <cellStyle name="입력 5 4 8" xfId="43286" xr:uid="{00000000-0005-0000-0000-00001A8E0000}"/>
    <cellStyle name="입력 5 5" xfId="18107" xr:uid="{00000000-0005-0000-0000-00001B8E0000}"/>
    <cellStyle name="입력 5 5 2" xfId="18108" xr:uid="{00000000-0005-0000-0000-00001C8E0000}"/>
    <cellStyle name="입력 5 5 2 2" xfId="18109" xr:uid="{00000000-0005-0000-0000-00001D8E0000}"/>
    <cellStyle name="입력 5 5 2 2 2" xfId="43303" xr:uid="{00000000-0005-0000-0000-00001E8E0000}"/>
    <cellStyle name="입력 5 5 2 3" xfId="18110" xr:uid="{00000000-0005-0000-0000-00001F8E0000}"/>
    <cellStyle name="입력 5 5 2 3 2" xfId="43304" xr:uid="{00000000-0005-0000-0000-0000208E0000}"/>
    <cellStyle name="입력 5 5 2 4" xfId="18111" xr:uid="{00000000-0005-0000-0000-0000218E0000}"/>
    <cellStyle name="입력 5 5 2 4 2" xfId="43305" xr:uid="{00000000-0005-0000-0000-0000228E0000}"/>
    <cellStyle name="입력 5 5 2 5" xfId="18112" xr:uid="{00000000-0005-0000-0000-0000238E0000}"/>
    <cellStyle name="입력 5 5 2 5 2" xfId="43306" xr:uid="{00000000-0005-0000-0000-0000248E0000}"/>
    <cellStyle name="입력 5 5 2 6" xfId="43302" xr:uid="{00000000-0005-0000-0000-0000258E0000}"/>
    <cellStyle name="입력 5 5 3" xfId="18113" xr:uid="{00000000-0005-0000-0000-0000268E0000}"/>
    <cellStyle name="입력 5 5 3 2" xfId="18114" xr:uid="{00000000-0005-0000-0000-0000278E0000}"/>
    <cellStyle name="입력 5 5 3 2 2" xfId="43308" xr:uid="{00000000-0005-0000-0000-0000288E0000}"/>
    <cellStyle name="입력 5 5 3 3" xfId="18115" xr:uid="{00000000-0005-0000-0000-0000298E0000}"/>
    <cellStyle name="입력 5 5 3 3 2" xfId="43309" xr:uid="{00000000-0005-0000-0000-00002A8E0000}"/>
    <cellStyle name="입력 5 5 3 4" xfId="18116" xr:uid="{00000000-0005-0000-0000-00002B8E0000}"/>
    <cellStyle name="입력 5 5 3 4 2" xfId="43310" xr:uid="{00000000-0005-0000-0000-00002C8E0000}"/>
    <cellStyle name="입력 5 5 3 5" xfId="18117" xr:uid="{00000000-0005-0000-0000-00002D8E0000}"/>
    <cellStyle name="입력 5 5 3 5 2" xfId="43311" xr:uid="{00000000-0005-0000-0000-00002E8E0000}"/>
    <cellStyle name="입력 5 5 3 6" xfId="43307" xr:uid="{00000000-0005-0000-0000-00002F8E0000}"/>
    <cellStyle name="입력 5 5 4" xfId="18118" xr:uid="{00000000-0005-0000-0000-0000308E0000}"/>
    <cellStyle name="입력 5 5 4 2" xfId="43312" xr:uid="{00000000-0005-0000-0000-0000318E0000}"/>
    <cellStyle name="입력 5 5 5" xfId="18119" xr:uid="{00000000-0005-0000-0000-0000328E0000}"/>
    <cellStyle name="입력 5 5 5 2" xfId="43313" xr:uid="{00000000-0005-0000-0000-0000338E0000}"/>
    <cellStyle name="입력 5 5 6" xfId="18120" xr:uid="{00000000-0005-0000-0000-0000348E0000}"/>
    <cellStyle name="입력 5 5 6 2" xfId="43314" xr:uid="{00000000-0005-0000-0000-0000358E0000}"/>
    <cellStyle name="입력 5 5 7" xfId="18121" xr:uid="{00000000-0005-0000-0000-0000368E0000}"/>
    <cellStyle name="입력 5 5 7 2" xfId="43315" xr:uid="{00000000-0005-0000-0000-0000378E0000}"/>
    <cellStyle name="입력 5 5 8" xfId="43301" xr:uid="{00000000-0005-0000-0000-0000388E0000}"/>
    <cellStyle name="입력 5 6" xfId="18122" xr:uid="{00000000-0005-0000-0000-0000398E0000}"/>
    <cellStyle name="입력 5 6 2" xfId="18123" xr:uid="{00000000-0005-0000-0000-00003A8E0000}"/>
    <cellStyle name="입력 5 6 2 2" xfId="18124" xr:uid="{00000000-0005-0000-0000-00003B8E0000}"/>
    <cellStyle name="입력 5 6 2 2 2" xfId="43318" xr:uid="{00000000-0005-0000-0000-00003C8E0000}"/>
    <cellStyle name="입력 5 6 2 3" xfId="18125" xr:uid="{00000000-0005-0000-0000-00003D8E0000}"/>
    <cellStyle name="입력 5 6 2 3 2" xfId="43319" xr:uid="{00000000-0005-0000-0000-00003E8E0000}"/>
    <cellStyle name="입력 5 6 2 4" xfId="18126" xr:uid="{00000000-0005-0000-0000-00003F8E0000}"/>
    <cellStyle name="입력 5 6 2 4 2" xfId="43320" xr:uid="{00000000-0005-0000-0000-0000408E0000}"/>
    <cellStyle name="입력 5 6 2 5" xfId="18127" xr:uid="{00000000-0005-0000-0000-0000418E0000}"/>
    <cellStyle name="입력 5 6 2 5 2" xfId="43321" xr:uid="{00000000-0005-0000-0000-0000428E0000}"/>
    <cellStyle name="입력 5 6 2 6" xfId="43317" xr:uid="{00000000-0005-0000-0000-0000438E0000}"/>
    <cellStyle name="입력 5 6 3" xfId="18128" xr:uid="{00000000-0005-0000-0000-0000448E0000}"/>
    <cellStyle name="입력 5 6 3 2" xfId="18129" xr:uid="{00000000-0005-0000-0000-0000458E0000}"/>
    <cellStyle name="입력 5 6 3 2 2" xfId="43323" xr:uid="{00000000-0005-0000-0000-0000468E0000}"/>
    <cellStyle name="입력 5 6 3 3" xfId="18130" xr:uid="{00000000-0005-0000-0000-0000478E0000}"/>
    <cellStyle name="입력 5 6 3 3 2" xfId="43324" xr:uid="{00000000-0005-0000-0000-0000488E0000}"/>
    <cellStyle name="입력 5 6 3 4" xfId="18131" xr:uid="{00000000-0005-0000-0000-0000498E0000}"/>
    <cellStyle name="입력 5 6 3 4 2" xfId="43325" xr:uid="{00000000-0005-0000-0000-00004A8E0000}"/>
    <cellStyle name="입력 5 6 3 5" xfId="18132" xr:uid="{00000000-0005-0000-0000-00004B8E0000}"/>
    <cellStyle name="입력 5 6 3 5 2" xfId="43326" xr:uid="{00000000-0005-0000-0000-00004C8E0000}"/>
    <cellStyle name="입력 5 6 3 6" xfId="43322" xr:uid="{00000000-0005-0000-0000-00004D8E0000}"/>
    <cellStyle name="입력 5 6 4" xfId="18133" xr:uid="{00000000-0005-0000-0000-00004E8E0000}"/>
    <cellStyle name="입력 5 6 4 2" xfId="43327" xr:uid="{00000000-0005-0000-0000-00004F8E0000}"/>
    <cellStyle name="입력 5 6 5" xfId="18134" xr:uid="{00000000-0005-0000-0000-0000508E0000}"/>
    <cellStyle name="입력 5 6 5 2" xfId="43328" xr:uid="{00000000-0005-0000-0000-0000518E0000}"/>
    <cellStyle name="입력 5 6 6" xfId="18135" xr:uid="{00000000-0005-0000-0000-0000528E0000}"/>
    <cellStyle name="입력 5 6 6 2" xfId="43329" xr:uid="{00000000-0005-0000-0000-0000538E0000}"/>
    <cellStyle name="입력 5 6 7" xfId="18136" xr:uid="{00000000-0005-0000-0000-0000548E0000}"/>
    <cellStyle name="입력 5 6 7 2" xfId="43330" xr:uid="{00000000-0005-0000-0000-0000558E0000}"/>
    <cellStyle name="입력 5 6 8" xfId="43316" xr:uid="{00000000-0005-0000-0000-0000568E0000}"/>
    <cellStyle name="입력 5 7" xfId="18137" xr:uid="{00000000-0005-0000-0000-0000578E0000}"/>
    <cellStyle name="입력 5 7 2" xfId="18138" xr:uid="{00000000-0005-0000-0000-0000588E0000}"/>
    <cellStyle name="입력 5 7 2 2" xfId="18139" xr:uid="{00000000-0005-0000-0000-0000598E0000}"/>
    <cellStyle name="입력 5 7 2 2 2" xfId="43333" xr:uid="{00000000-0005-0000-0000-00005A8E0000}"/>
    <cellStyle name="입력 5 7 2 3" xfId="18140" xr:uid="{00000000-0005-0000-0000-00005B8E0000}"/>
    <cellStyle name="입력 5 7 2 3 2" xfId="43334" xr:uid="{00000000-0005-0000-0000-00005C8E0000}"/>
    <cellStyle name="입력 5 7 2 4" xfId="18141" xr:uid="{00000000-0005-0000-0000-00005D8E0000}"/>
    <cellStyle name="입력 5 7 2 4 2" xfId="43335" xr:uid="{00000000-0005-0000-0000-00005E8E0000}"/>
    <cellStyle name="입력 5 7 2 5" xfId="18142" xr:uid="{00000000-0005-0000-0000-00005F8E0000}"/>
    <cellStyle name="입력 5 7 2 5 2" xfId="43336" xr:uid="{00000000-0005-0000-0000-0000608E0000}"/>
    <cellStyle name="입력 5 7 2 6" xfId="43332" xr:uid="{00000000-0005-0000-0000-0000618E0000}"/>
    <cellStyle name="입력 5 7 3" xfId="18143" xr:uid="{00000000-0005-0000-0000-0000628E0000}"/>
    <cellStyle name="입력 5 7 3 2" xfId="18144" xr:uid="{00000000-0005-0000-0000-0000638E0000}"/>
    <cellStyle name="입력 5 7 3 2 2" xfId="43338" xr:uid="{00000000-0005-0000-0000-0000648E0000}"/>
    <cellStyle name="입력 5 7 3 3" xfId="18145" xr:uid="{00000000-0005-0000-0000-0000658E0000}"/>
    <cellStyle name="입력 5 7 3 3 2" xfId="43339" xr:uid="{00000000-0005-0000-0000-0000668E0000}"/>
    <cellStyle name="입력 5 7 3 4" xfId="18146" xr:uid="{00000000-0005-0000-0000-0000678E0000}"/>
    <cellStyle name="입력 5 7 3 4 2" xfId="43340" xr:uid="{00000000-0005-0000-0000-0000688E0000}"/>
    <cellStyle name="입력 5 7 3 5" xfId="18147" xr:uid="{00000000-0005-0000-0000-0000698E0000}"/>
    <cellStyle name="입력 5 7 3 5 2" xfId="43341" xr:uid="{00000000-0005-0000-0000-00006A8E0000}"/>
    <cellStyle name="입력 5 7 3 6" xfId="43337" xr:uid="{00000000-0005-0000-0000-00006B8E0000}"/>
    <cellStyle name="입력 5 7 4" xfId="18148" xr:uid="{00000000-0005-0000-0000-00006C8E0000}"/>
    <cellStyle name="입력 5 7 4 2" xfId="43342" xr:uid="{00000000-0005-0000-0000-00006D8E0000}"/>
    <cellStyle name="입력 5 7 5" xfId="18149" xr:uid="{00000000-0005-0000-0000-00006E8E0000}"/>
    <cellStyle name="입력 5 7 5 2" xfId="43343" xr:uid="{00000000-0005-0000-0000-00006F8E0000}"/>
    <cellStyle name="입력 5 7 6" xfId="18150" xr:uid="{00000000-0005-0000-0000-0000708E0000}"/>
    <cellStyle name="입력 5 7 6 2" xfId="43344" xr:uid="{00000000-0005-0000-0000-0000718E0000}"/>
    <cellStyle name="입력 5 7 7" xfId="18151" xr:uid="{00000000-0005-0000-0000-0000728E0000}"/>
    <cellStyle name="입력 5 7 7 2" xfId="43345" xr:uid="{00000000-0005-0000-0000-0000738E0000}"/>
    <cellStyle name="입력 5 7 8" xfId="43331" xr:uid="{00000000-0005-0000-0000-0000748E0000}"/>
    <cellStyle name="입력 5 8" xfId="18152" xr:uid="{00000000-0005-0000-0000-0000758E0000}"/>
    <cellStyle name="입력 5 8 2" xfId="18153" xr:uid="{00000000-0005-0000-0000-0000768E0000}"/>
    <cellStyle name="입력 5 8 2 2" xfId="18154" xr:uid="{00000000-0005-0000-0000-0000778E0000}"/>
    <cellStyle name="입력 5 8 2 2 2" xfId="43348" xr:uid="{00000000-0005-0000-0000-0000788E0000}"/>
    <cellStyle name="입력 5 8 2 3" xfId="18155" xr:uid="{00000000-0005-0000-0000-0000798E0000}"/>
    <cellStyle name="입력 5 8 2 3 2" xfId="43349" xr:uid="{00000000-0005-0000-0000-00007A8E0000}"/>
    <cellStyle name="입력 5 8 2 4" xfId="18156" xr:uid="{00000000-0005-0000-0000-00007B8E0000}"/>
    <cellStyle name="입력 5 8 2 4 2" xfId="43350" xr:uid="{00000000-0005-0000-0000-00007C8E0000}"/>
    <cellStyle name="입력 5 8 2 5" xfId="18157" xr:uid="{00000000-0005-0000-0000-00007D8E0000}"/>
    <cellStyle name="입력 5 8 2 5 2" xfId="43351" xr:uid="{00000000-0005-0000-0000-00007E8E0000}"/>
    <cellStyle name="입력 5 8 2 6" xfId="43347" xr:uid="{00000000-0005-0000-0000-00007F8E0000}"/>
    <cellStyle name="입력 5 8 3" xfId="18158" xr:uid="{00000000-0005-0000-0000-0000808E0000}"/>
    <cellStyle name="입력 5 8 3 2" xfId="18159" xr:uid="{00000000-0005-0000-0000-0000818E0000}"/>
    <cellStyle name="입력 5 8 3 2 2" xfId="43353" xr:uid="{00000000-0005-0000-0000-0000828E0000}"/>
    <cellStyle name="입력 5 8 3 3" xfId="18160" xr:uid="{00000000-0005-0000-0000-0000838E0000}"/>
    <cellStyle name="입력 5 8 3 3 2" xfId="43354" xr:uid="{00000000-0005-0000-0000-0000848E0000}"/>
    <cellStyle name="입력 5 8 3 4" xfId="18161" xr:uid="{00000000-0005-0000-0000-0000858E0000}"/>
    <cellStyle name="입력 5 8 3 4 2" xfId="43355" xr:uid="{00000000-0005-0000-0000-0000868E0000}"/>
    <cellStyle name="입력 5 8 3 5" xfId="18162" xr:uid="{00000000-0005-0000-0000-0000878E0000}"/>
    <cellStyle name="입력 5 8 3 5 2" xfId="43356" xr:uid="{00000000-0005-0000-0000-0000888E0000}"/>
    <cellStyle name="입력 5 8 3 6" xfId="43352" xr:uid="{00000000-0005-0000-0000-0000898E0000}"/>
    <cellStyle name="입력 5 8 4" xfId="18163" xr:uid="{00000000-0005-0000-0000-00008A8E0000}"/>
    <cellStyle name="입력 5 8 4 2" xfId="43357" xr:uid="{00000000-0005-0000-0000-00008B8E0000}"/>
    <cellStyle name="입력 5 8 5" xfId="18164" xr:uid="{00000000-0005-0000-0000-00008C8E0000}"/>
    <cellStyle name="입력 5 8 5 2" xfId="43358" xr:uid="{00000000-0005-0000-0000-00008D8E0000}"/>
    <cellStyle name="입력 5 8 6" xfId="18165" xr:uid="{00000000-0005-0000-0000-00008E8E0000}"/>
    <cellStyle name="입력 5 8 6 2" xfId="43359" xr:uid="{00000000-0005-0000-0000-00008F8E0000}"/>
    <cellStyle name="입력 5 8 7" xfId="18166" xr:uid="{00000000-0005-0000-0000-0000908E0000}"/>
    <cellStyle name="입력 5 8 7 2" xfId="43360" xr:uid="{00000000-0005-0000-0000-0000918E0000}"/>
    <cellStyle name="입력 5 8 8" xfId="43346" xr:uid="{00000000-0005-0000-0000-0000928E0000}"/>
    <cellStyle name="입력 5 9" xfId="18167" xr:uid="{00000000-0005-0000-0000-0000938E0000}"/>
    <cellStyle name="입력 5 9 2" xfId="18168" xr:uid="{00000000-0005-0000-0000-0000948E0000}"/>
    <cellStyle name="입력 5 9 2 2" xfId="18169" xr:uid="{00000000-0005-0000-0000-0000958E0000}"/>
    <cellStyle name="입력 5 9 2 2 2" xfId="43363" xr:uid="{00000000-0005-0000-0000-0000968E0000}"/>
    <cellStyle name="입력 5 9 2 3" xfId="18170" xr:uid="{00000000-0005-0000-0000-0000978E0000}"/>
    <cellStyle name="입력 5 9 2 3 2" xfId="43364" xr:uid="{00000000-0005-0000-0000-0000988E0000}"/>
    <cellStyle name="입력 5 9 2 4" xfId="18171" xr:uid="{00000000-0005-0000-0000-0000998E0000}"/>
    <cellStyle name="입력 5 9 2 4 2" xfId="43365" xr:uid="{00000000-0005-0000-0000-00009A8E0000}"/>
    <cellStyle name="입력 5 9 2 5" xfId="18172" xr:uid="{00000000-0005-0000-0000-00009B8E0000}"/>
    <cellStyle name="입력 5 9 2 5 2" xfId="43366" xr:uid="{00000000-0005-0000-0000-00009C8E0000}"/>
    <cellStyle name="입력 5 9 2 6" xfId="43362" xr:uid="{00000000-0005-0000-0000-00009D8E0000}"/>
    <cellStyle name="입력 5 9 3" xfId="18173" xr:uid="{00000000-0005-0000-0000-00009E8E0000}"/>
    <cellStyle name="입력 5 9 3 2" xfId="18174" xr:uid="{00000000-0005-0000-0000-00009F8E0000}"/>
    <cellStyle name="입력 5 9 3 2 2" xfId="43368" xr:uid="{00000000-0005-0000-0000-0000A08E0000}"/>
    <cellStyle name="입력 5 9 3 3" xfId="18175" xr:uid="{00000000-0005-0000-0000-0000A18E0000}"/>
    <cellStyle name="입력 5 9 3 3 2" xfId="43369" xr:uid="{00000000-0005-0000-0000-0000A28E0000}"/>
    <cellStyle name="입력 5 9 3 4" xfId="18176" xr:uid="{00000000-0005-0000-0000-0000A38E0000}"/>
    <cellStyle name="입력 5 9 3 4 2" xfId="43370" xr:uid="{00000000-0005-0000-0000-0000A48E0000}"/>
    <cellStyle name="입력 5 9 3 5" xfId="18177" xr:uid="{00000000-0005-0000-0000-0000A58E0000}"/>
    <cellStyle name="입력 5 9 3 5 2" xfId="43371" xr:uid="{00000000-0005-0000-0000-0000A68E0000}"/>
    <cellStyle name="입력 5 9 3 6" xfId="43367" xr:uid="{00000000-0005-0000-0000-0000A78E0000}"/>
    <cellStyle name="입력 5 9 4" xfId="18178" xr:uid="{00000000-0005-0000-0000-0000A88E0000}"/>
    <cellStyle name="입력 5 9 4 2" xfId="43372" xr:uid="{00000000-0005-0000-0000-0000A98E0000}"/>
    <cellStyle name="입력 5 9 5" xfId="18179" xr:uid="{00000000-0005-0000-0000-0000AA8E0000}"/>
    <cellStyle name="입력 5 9 5 2" xfId="43373" xr:uid="{00000000-0005-0000-0000-0000AB8E0000}"/>
    <cellStyle name="입력 5 9 6" xfId="18180" xr:uid="{00000000-0005-0000-0000-0000AC8E0000}"/>
    <cellStyle name="입력 5 9 6 2" xfId="43374" xr:uid="{00000000-0005-0000-0000-0000AD8E0000}"/>
    <cellStyle name="입력 5 9 7" xfId="18181" xr:uid="{00000000-0005-0000-0000-0000AE8E0000}"/>
    <cellStyle name="입력 5 9 7 2" xfId="43375" xr:uid="{00000000-0005-0000-0000-0000AF8E0000}"/>
    <cellStyle name="입력 5 9 8" xfId="43361" xr:uid="{00000000-0005-0000-0000-0000B08E0000}"/>
    <cellStyle name="입력 50" xfId="18182" xr:uid="{00000000-0005-0000-0000-0000B18E0000}"/>
    <cellStyle name="입력 50 2" xfId="43376" xr:uid="{00000000-0005-0000-0000-0000B28E0000}"/>
    <cellStyle name="입력 51" xfId="18183" xr:uid="{00000000-0005-0000-0000-0000B38E0000}"/>
    <cellStyle name="입력 51 2" xfId="43377" xr:uid="{00000000-0005-0000-0000-0000B48E0000}"/>
    <cellStyle name="입력 6" xfId="18184" xr:uid="{00000000-0005-0000-0000-0000B58E0000}"/>
    <cellStyle name="입력 6 10" xfId="18185" xr:uid="{00000000-0005-0000-0000-0000B68E0000}"/>
    <cellStyle name="입력 6 10 2" xfId="18186" xr:uid="{00000000-0005-0000-0000-0000B78E0000}"/>
    <cellStyle name="입력 6 10 2 2" xfId="18187" xr:uid="{00000000-0005-0000-0000-0000B88E0000}"/>
    <cellStyle name="입력 6 10 2 2 2" xfId="43381" xr:uid="{00000000-0005-0000-0000-0000B98E0000}"/>
    <cellStyle name="입력 6 10 2 3" xfId="18188" xr:uid="{00000000-0005-0000-0000-0000BA8E0000}"/>
    <cellStyle name="입력 6 10 2 3 2" xfId="43382" xr:uid="{00000000-0005-0000-0000-0000BB8E0000}"/>
    <cellStyle name="입력 6 10 2 4" xfId="18189" xr:uid="{00000000-0005-0000-0000-0000BC8E0000}"/>
    <cellStyle name="입력 6 10 2 4 2" xfId="43383" xr:uid="{00000000-0005-0000-0000-0000BD8E0000}"/>
    <cellStyle name="입력 6 10 2 5" xfId="18190" xr:uid="{00000000-0005-0000-0000-0000BE8E0000}"/>
    <cellStyle name="입력 6 10 2 5 2" xfId="43384" xr:uid="{00000000-0005-0000-0000-0000BF8E0000}"/>
    <cellStyle name="입력 6 10 2 6" xfId="43380" xr:uid="{00000000-0005-0000-0000-0000C08E0000}"/>
    <cellStyle name="입력 6 10 3" xfId="18191" xr:uid="{00000000-0005-0000-0000-0000C18E0000}"/>
    <cellStyle name="입력 6 10 3 2" xfId="18192" xr:uid="{00000000-0005-0000-0000-0000C28E0000}"/>
    <cellStyle name="입력 6 10 3 2 2" xfId="43386" xr:uid="{00000000-0005-0000-0000-0000C38E0000}"/>
    <cellStyle name="입력 6 10 3 3" xfId="18193" xr:uid="{00000000-0005-0000-0000-0000C48E0000}"/>
    <cellStyle name="입력 6 10 3 3 2" xfId="43387" xr:uid="{00000000-0005-0000-0000-0000C58E0000}"/>
    <cellStyle name="입력 6 10 3 4" xfId="18194" xr:uid="{00000000-0005-0000-0000-0000C68E0000}"/>
    <cellStyle name="입력 6 10 3 4 2" xfId="43388" xr:uid="{00000000-0005-0000-0000-0000C78E0000}"/>
    <cellStyle name="입력 6 10 3 5" xfId="18195" xr:uid="{00000000-0005-0000-0000-0000C88E0000}"/>
    <cellStyle name="입력 6 10 3 5 2" xfId="43389" xr:uid="{00000000-0005-0000-0000-0000C98E0000}"/>
    <cellStyle name="입력 6 10 3 6" xfId="43385" xr:uid="{00000000-0005-0000-0000-0000CA8E0000}"/>
    <cellStyle name="입력 6 10 4" xfId="18196" xr:uid="{00000000-0005-0000-0000-0000CB8E0000}"/>
    <cellStyle name="입력 6 10 4 2" xfId="43390" xr:uid="{00000000-0005-0000-0000-0000CC8E0000}"/>
    <cellStyle name="입력 6 10 5" xfId="18197" xr:uid="{00000000-0005-0000-0000-0000CD8E0000}"/>
    <cellStyle name="입력 6 10 5 2" xfId="43391" xr:uid="{00000000-0005-0000-0000-0000CE8E0000}"/>
    <cellStyle name="입력 6 10 6" xfId="18198" xr:uid="{00000000-0005-0000-0000-0000CF8E0000}"/>
    <cellStyle name="입력 6 10 6 2" xfId="43392" xr:uid="{00000000-0005-0000-0000-0000D08E0000}"/>
    <cellStyle name="입력 6 10 7" xfId="18199" xr:uid="{00000000-0005-0000-0000-0000D18E0000}"/>
    <cellStyle name="입력 6 10 7 2" xfId="43393" xr:uid="{00000000-0005-0000-0000-0000D28E0000}"/>
    <cellStyle name="입력 6 10 8" xfId="43379" xr:uid="{00000000-0005-0000-0000-0000D38E0000}"/>
    <cellStyle name="입력 6 11" xfId="18200" xr:uid="{00000000-0005-0000-0000-0000D48E0000}"/>
    <cellStyle name="입력 6 11 2" xfId="18201" xr:uid="{00000000-0005-0000-0000-0000D58E0000}"/>
    <cellStyle name="입력 6 11 2 2" xfId="43395" xr:uid="{00000000-0005-0000-0000-0000D68E0000}"/>
    <cellStyle name="입력 6 11 3" xfId="18202" xr:uid="{00000000-0005-0000-0000-0000D78E0000}"/>
    <cellStyle name="입력 6 11 3 2" xfId="43396" xr:uid="{00000000-0005-0000-0000-0000D88E0000}"/>
    <cellStyle name="입력 6 11 4" xfId="18203" xr:uid="{00000000-0005-0000-0000-0000D98E0000}"/>
    <cellStyle name="입력 6 11 4 2" xfId="43397" xr:uid="{00000000-0005-0000-0000-0000DA8E0000}"/>
    <cellStyle name="입력 6 11 5" xfId="18204" xr:uid="{00000000-0005-0000-0000-0000DB8E0000}"/>
    <cellStyle name="입력 6 11 5 2" xfId="43398" xr:uid="{00000000-0005-0000-0000-0000DC8E0000}"/>
    <cellStyle name="입력 6 11 6" xfId="43394" xr:uid="{00000000-0005-0000-0000-0000DD8E0000}"/>
    <cellStyle name="입력 6 12" xfId="18205" xr:uid="{00000000-0005-0000-0000-0000DE8E0000}"/>
    <cellStyle name="입력 6 12 2" xfId="18206" xr:uid="{00000000-0005-0000-0000-0000DF8E0000}"/>
    <cellStyle name="입력 6 12 2 2" xfId="43400" xr:uid="{00000000-0005-0000-0000-0000E08E0000}"/>
    <cellStyle name="입력 6 12 3" xfId="18207" xr:uid="{00000000-0005-0000-0000-0000E18E0000}"/>
    <cellStyle name="입력 6 12 3 2" xfId="43401" xr:uid="{00000000-0005-0000-0000-0000E28E0000}"/>
    <cellStyle name="입력 6 12 4" xfId="18208" xr:uid="{00000000-0005-0000-0000-0000E38E0000}"/>
    <cellStyle name="입력 6 12 4 2" xfId="43402" xr:uid="{00000000-0005-0000-0000-0000E48E0000}"/>
    <cellStyle name="입력 6 12 5" xfId="18209" xr:uid="{00000000-0005-0000-0000-0000E58E0000}"/>
    <cellStyle name="입력 6 12 5 2" xfId="43403" xr:uid="{00000000-0005-0000-0000-0000E68E0000}"/>
    <cellStyle name="입력 6 12 6" xfId="43399" xr:uid="{00000000-0005-0000-0000-0000E78E0000}"/>
    <cellStyle name="입력 6 13" xfId="18210" xr:uid="{00000000-0005-0000-0000-0000E88E0000}"/>
    <cellStyle name="입력 6 13 2" xfId="43404" xr:uid="{00000000-0005-0000-0000-0000E98E0000}"/>
    <cellStyle name="입력 6 14" xfId="18211" xr:uid="{00000000-0005-0000-0000-0000EA8E0000}"/>
    <cellStyle name="입력 6 14 2" xfId="43405" xr:uid="{00000000-0005-0000-0000-0000EB8E0000}"/>
    <cellStyle name="입력 6 15" xfId="18212" xr:uid="{00000000-0005-0000-0000-0000EC8E0000}"/>
    <cellStyle name="입력 6 15 2" xfId="43406" xr:uid="{00000000-0005-0000-0000-0000ED8E0000}"/>
    <cellStyle name="입력 6 16" xfId="18213" xr:uid="{00000000-0005-0000-0000-0000EE8E0000}"/>
    <cellStyle name="입력 6 16 2" xfId="43407" xr:uid="{00000000-0005-0000-0000-0000EF8E0000}"/>
    <cellStyle name="입력 6 17" xfId="43378" xr:uid="{00000000-0005-0000-0000-0000F08E0000}"/>
    <cellStyle name="입력 6 18" xfId="50612" xr:uid="{00000000-0005-0000-0000-0000F18E0000}"/>
    <cellStyle name="입력 6 2" xfId="18214" xr:uid="{00000000-0005-0000-0000-0000F28E0000}"/>
    <cellStyle name="입력 6 2 2" xfId="18215" xr:uid="{00000000-0005-0000-0000-0000F38E0000}"/>
    <cellStyle name="입력 6 2 2 2" xfId="18216" xr:uid="{00000000-0005-0000-0000-0000F48E0000}"/>
    <cellStyle name="입력 6 2 2 2 2" xfId="18217" xr:uid="{00000000-0005-0000-0000-0000F58E0000}"/>
    <cellStyle name="입력 6 2 2 2 2 2" xfId="43411" xr:uid="{00000000-0005-0000-0000-0000F68E0000}"/>
    <cellStyle name="입력 6 2 2 2 3" xfId="18218" xr:uid="{00000000-0005-0000-0000-0000F78E0000}"/>
    <cellStyle name="입력 6 2 2 2 3 2" xfId="43412" xr:uid="{00000000-0005-0000-0000-0000F88E0000}"/>
    <cellStyle name="입력 6 2 2 2 4" xfId="18219" xr:uid="{00000000-0005-0000-0000-0000F98E0000}"/>
    <cellStyle name="입력 6 2 2 2 4 2" xfId="43413" xr:uid="{00000000-0005-0000-0000-0000FA8E0000}"/>
    <cellStyle name="입력 6 2 2 2 5" xfId="18220" xr:uid="{00000000-0005-0000-0000-0000FB8E0000}"/>
    <cellStyle name="입력 6 2 2 2 5 2" xfId="43414" xr:uid="{00000000-0005-0000-0000-0000FC8E0000}"/>
    <cellStyle name="입력 6 2 2 2 6" xfId="43410" xr:uid="{00000000-0005-0000-0000-0000FD8E0000}"/>
    <cellStyle name="입력 6 2 2 3" xfId="18221" xr:uid="{00000000-0005-0000-0000-0000FE8E0000}"/>
    <cellStyle name="입력 6 2 2 3 2" xfId="43415" xr:uid="{00000000-0005-0000-0000-0000FF8E0000}"/>
    <cellStyle name="입력 6 2 2 4" xfId="18222" xr:uid="{00000000-0005-0000-0000-0000008F0000}"/>
    <cellStyle name="입력 6 2 2 4 2" xfId="43416" xr:uid="{00000000-0005-0000-0000-0000018F0000}"/>
    <cellStyle name="입력 6 2 2 5" xfId="18223" xr:uid="{00000000-0005-0000-0000-0000028F0000}"/>
    <cellStyle name="입력 6 2 2 5 2" xfId="43417" xr:uid="{00000000-0005-0000-0000-0000038F0000}"/>
    <cellStyle name="입력 6 2 2 6" xfId="18224" xr:uid="{00000000-0005-0000-0000-0000048F0000}"/>
    <cellStyle name="입력 6 2 2 6 2" xfId="43418" xr:uid="{00000000-0005-0000-0000-0000058F0000}"/>
    <cellStyle name="입력 6 2 2 7" xfId="43409" xr:uid="{00000000-0005-0000-0000-0000068F0000}"/>
    <cellStyle name="입력 6 2 3" xfId="18225" xr:uid="{00000000-0005-0000-0000-0000078F0000}"/>
    <cellStyle name="입력 6 2 3 2" xfId="18226" xr:uid="{00000000-0005-0000-0000-0000088F0000}"/>
    <cellStyle name="입력 6 2 3 2 2" xfId="43420" xr:uid="{00000000-0005-0000-0000-0000098F0000}"/>
    <cellStyle name="입력 6 2 3 3" xfId="18227" xr:uid="{00000000-0005-0000-0000-00000A8F0000}"/>
    <cellStyle name="입력 6 2 3 3 2" xfId="43421" xr:uid="{00000000-0005-0000-0000-00000B8F0000}"/>
    <cellStyle name="입력 6 2 3 4" xfId="18228" xr:uid="{00000000-0005-0000-0000-00000C8F0000}"/>
    <cellStyle name="입력 6 2 3 4 2" xfId="43422" xr:uid="{00000000-0005-0000-0000-00000D8F0000}"/>
    <cellStyle name="입력 6 2 3 5" xfId="18229" xr:uid="{00000000-0005-0000-0000-00000E8F0000}"/>
    <cellStyle name="입력 6 2 3 5 2" xfId="43423" xr:uid="{00000000-0005-0000-0000-00000F8F0000}"/>
    <cellStyle name="입력 6 2 3 6" xfId="43419" xr:uid="{00000000-0005-0000-0000-0000108F0000}"/>
    <cellStyle name="입력 6 2 4" xfId="18230" xr:uid="{00000000-0005-0000-0000-0000118F0000}"/>
    <cellStyle name="입력 6 2 4 2" xfId="18231" xr:uid="{00000000-0005-0000-0000-0000128F0000}"/>
    <cellStyle name="입력 6 2 4 2 2" xfId="43425" xr:uid="{00000000-0005-0000-0000-0000138F0000}"/>
    <cellStyle name="입력 6 2 4 3" xfId="43424" xr:uid="{00000000-0005-0000-0000-0000148F0000}"/>
    <cellStyle name="입력 6 2 5" xfId="18232" xr:uid="{00000000-0005-0000-0000-0000158F0000}"/>
    <cellStyle name="입력 6 2 5 2" xfId="18233" xr:uid="{00000000-0005-0000-0000-0000168F0000}"/>
    <cellStyle name="입력 6 2 5 2 2" xfId="43427" xr:uid="{00000000-0005-0000-0000-0000178F0000}"/>
    <cellStyle name="입력 6 2 5 3" xfId="43426" xr:uid="{00000000-0005-0000-0000-0000188F0000}"/>
    <cellStyle name="입력 6 2 6" xfId="18234" xr:uid="{00000000-0005-0000-0000-0000198F0000}"/>
    <cellStyle name="입력 6 2 6 2" xfId="18235" xr:uid="{00000000-0005-0000-0000-00001A8F0000}"/>
    <cellStyle name="입력 6 2 6 2 2" xfId="43429" xr:uid="{00000000-0005-0000-0000-00001B8F0000}"/>
    <cellStyle name="입력 6 2 6 3" xfId="43428" xr:uid="{00000000-0005-0000-0000-00001C8F0000}"/>
    <cellStyle name="입력 6 2 7" xfId="18236" xr:uid="{00000000-0005-0000-0000-00001D8F0000}"/>
    <cellStyle name="입력 6 2 7 2" xfId="43430" xr:uid="{00000000-0005-0000-0000-00001E8F0000}"/>
    <cellStyle name="입력 6 2 8" xfId="43408" xr:uid="{00000000-0005-0000-0000-00001F8F0000}"/>
    <cellStyle name="입력 6 3" xfId="18237" xr:uid="{00000000-0005-0000-0000-0000208F0000}"/>
    <cellStyle name="입력 6 3 2" xfId="18238" xr:uid="{00000000-0005-0000-0000-0000218F0000}"/>
    <cellStyle name="입력 6 3 2 2" xfId="18239" xr:uid="{00000000-0005-0000-0000-0000228F0000}"/>
    <cellStyle name="입력 6 3 2 2 2" xfId="18240" xr:uid="{00000000-0005-0000-0000-0000238F0000}"/>
    <cellStyle name="입력 6 3 2 2 2 2" xfId="43434" xr:uid="{00000000-0005-0000-0000-0000248F0000}"/>
    <cellStyle name="입력 6 3 2 2 3" xfId="18241" xr:uid="{00000000-0005-0000-0000-0000258F0000}"/>
    <cellStyle name="입력 6 3 2 2 3 2" xfId="43435" xr:uid="{00000000-0005-0000-0000-0000268F0000}"/>
    <cellStyle name="입력 6 3 2 2 4" xfId="18242" xr:uid="{00000000-0005-0000-0000-0000278F0000}"/>
    <cellStyle name="입력 6 3 2 2 4 2" xfId="43436" xr:uid="{00000000-0005-0000-0000-0000288F0000}"/>
    <cellStyle name="입력 6 3 2 2 5" xfId="18243" xr:uid="{00000000-0005-0000-0000-0000298F0000}"/>
    <cellStyle name="입력 6 3 2 2 5 2" xfId="43437" xr:uid="{00000000-0005-0000-0000-00002A8F0000}"/>
    <cellStyle name="입력 6 3 2 2 6" xfId="43433" xr:uid="{00000000-0005-0000-0000-00002B8F0000}"/>
    <cellStyle name="입력 6 3 2 3" xfId="18244" xr:uid="{00000000-0005-0000-0000-00002C8F0000}"/>
    <cellStyle name="입력 6 3 2 3 2" xfId="43438" xr:uid="{00000000-0005-0000-0000-00002D8F0000}"/>
    <cellStyle name="입력 6 3 2 4" xfId="18245" xr:uid="{00000000-0005-0000-0000-00002E8F0000}"/>
    <cellStyle name="입력 6 3 2 4 2" xfId="43439" xr:uid="{00000000-0005-0000-0000-00002F8F0000}"/>
    <cellStyle name="입력 6 3 2 5" xfId="18246" xr:uid="{00000000-0005-0000-0000-0000308F0000}"/>
    <cellStyle name="입력 6 3 2 5 2" xfId="43440" xr:uid="{00000000-0005-0000-0000-0000318F0000}"/>
    <cellStyle name="입력 6 3 2 6" xfId="18247" xr:uid="{00000000-0005-0000-0000-0000328F0000}"/>
    <cellStyle name="입력 6 3 2 6 2" xfId="43441" xr:uid="{00000000-0005-0000-0000-0000338F0000}"/>
    <cellStyle name="입력 6 3 2 7" xfId="43432" xr:uid="{00000000-0005-0000-0000-0000348F0000}"/>
    <cellStyle name="입력 6 3 3" xfId="18248" xr:uid="{00000000-0005-0000-0000-0000358F0000}"/>
    <cellStyle name="입력 6 3 3 2" xfId="18249" xr:uid="{00000000-0005-0000-0000-0000368F0000}"/>
    <cellStyle name="입력 6 3 3 2 2" xfId="43443" xr:uid="{00000000-0005-0000-0000-0000378F0000}"/>
    <cellStyle name="입력 6 3 3 3" xfId="18250" xr:uid="{00000000-0005-0000-0000-0000388F0000}"/>
    <cellStyle name="입력 6 3 3 3 2" xfId="43444" xr:uid="{00000000-0005-0000-0000-0000398F0000}"/>
    <cellStyle name="입력 6 3 3 4" xfId="18251" xr:uid="{00000000-0005-0000-0000-00003A8F0000}"/>
    <cellStyle name="입력 6 3 3 4 2" xfId="43445" xr:uid="{00000000-0005-0000-0000-00003B8F0000}"/>
    <cellStyle name="입력 6 3 3 5" xfId="18252" xr:uid="{00000000-0005-0000-0000-00003C8F0000}"/>
    <cellStyle name="입력 6 3 3 5 2" xfId="43446" xr:uid="{00000000-0005-0000-0000-00003D8F0000}"/>
    <cellStyle name="입력 6 3 3 6" xfId="43442" xr:uid="{00000000-0005-0000-0000-00003E8F0000}"/>
    <cellStyle name="입력 6 3 4" xfId="18253" xr:uid="{00000000-0005-0000-0000-00003F8F0000}"/>
    <cellStyle name="입력 6 3 4 2" xfId="18254" xr:uid="{00000000-0005-0000-0000-0000408F0000}"/>
    <cellStyle name="입력 6 3 4 2 2" xfId="43448" xr:uid="{00000000-0005-0000-0000-0000418F0000}"/>
    <cellStyle name="입력 6 3 4 3" xfId="43447" xr:uid="{00000000-0005-0000-0000-0000428F0000}"/>
    <cellStyle name="입력 6 3 5" xfId="18255" xr:uid="{00000000-0005-0000-0000-0000438F0000}"/>
    <cellStyle name="입력 6 3 5 2" xfId="18256" xr:uid="{00000000-0005-0000-0000-0000448F0000}"/>
    <cellStyle name="입력 6 3 5 2 2" xfId="43450" xr:uid="{00000000-0005-0000-0000-0000458F0000}"/>
    <cellStyle name="입력 6 3 5 3" xfId="43449" xr:uid="{00000000-0005-0000-0000-0000468F0000}"/>
    <cellStyle name="입력 6 3 6" xfId="18257" xr:uid="{00000000-0005-0000-0000-0000478F0000}"/>
    <cellStyle name="입력 6 3 6 2" xfId="18258" xr:uid="{00000000-0005-0000-0000-0000488F0000}"/>
    <cellStyle name="입력 6 3 6 2 2" xfId="43452" xr:uid="{00000000-0005-0000-0000-0000498F0000}"/>
    <cellStyle name="입력 6 3 6 3" xfId="43451" xr:uid="{00000000-0005-0000-0000-00004A8F0000}"/>
    <cellStyle name="입력 6 3 7" xfId="18259" xr:uid="{00000000-0005-0000-0000-00004B8F0000}"/>
    <cellStyle name="입력 6 3 7 2" xfId="43453" xr:uid="{00000000-0005-0000-0000-00004C8F0000}"/>
    <cellStyle name="입력 6 3 8" xfId="43431" xr:uid="{00000000-0005-0000-0000-00004D8F0000}"/>
    <cellStyle name="입력 6 4" xfId="18260" xr:uid="{00000000-0005-0000-0000-00004E8F0000}"/>
    <cellStyle name="입력 6 4 2" xfId="18261" xr:uid="{00000000-0005-0000-0000-00004F8F0000}"/>
    <cellStyle name="입력 6 4 2 2" xfId="18262" xr:uid="{00000000-0005-0000-0000-0000508F0000}"/>
    <cellStyle name="입력 6 4 2 2 2" xfId="43456" xr:uid="{00000000-0005-0000-0000-0000518F0000}"/>
    <cellStyle name="입력 6 4 2 3" xfId="18263" xr:uid="{00000000-0005-0000-0000-0000528F0000}"/>
    <cellStyle name="입력 6 4 2 3 2" xfId="43457" xr:uid="{00000000-0005-0000-0000-0000538F0000}"/>
    <cellStyle name="입력 6 4 2 4" xfId="18264" xr:uid="{00000000-0005-0000-0000-0000548F0000}"/>
    <cellStyle name="입력 6 4 2 4 2" xfId="43458" xr:uid="{00000000-0005-0000-0000-0000558F0000}"/>
    <cellStyle name="입력 6 4 2 5" xfId="18265" xr:uid="{00000000-0005-0000-0000-0000568F0000}"/>
    <cellStyle name="입력 6 4 2 5 2" xfId="43459" xr:uid="{00000000-0005-0000-0000-0000578F0000}"/>
    <cellStyle name="입력 6 4 2 6" xfId="43455" xr:uid="{00000000-0005-0000-0000-0000588F0000}"/>
    <cellStyle name="입력 6 4 3" xfId="18266" xr:uid="{00000000-0005-0000-0000-0000598F0000}"/>
    <cellStyle name="입력 6 4 3 2" xfId="18267" xr:uid="{00000000-0005-0000-0000-00005A8F0000}"/>
    <cellStyle name="입력 6 4 3 2 2" xfId="43461" xr:uid="{00000000-0005-0000-0000-00005B8F0000}"/>
    <cellStyle name="입력 6 4 3 3" xfId="18268" xr:uid="{00000000-0005-0000-0000-00005C8F0000}"/>
    <cellStyle name="입력 6 4 3 3 2" xfId="43462" xr:uid="{00000000-0005-0000-0000-00005D8F0000}"/>
    <cellStyle name="입력 6 4 3 4" xfId="18269" xr:uid="{00000000-0005-0000-0000-00005E8F0000}"/>
    <cellStyle name="입력 6 4 3 4 2" xfId="43463" xr:uid="{00000000-0005-0000-0000-00005F8F0000}"/>
    <cellStyle name="입력 6 4 3 5" xfId="18270" xr:uid="{00000000-0005-0000-0000-0000608F0000}"/>
    <cellStyle name="입력 6 4 3 5 2" xfId="43464" xr:uid="{00000000-0005-0000-0000-0000618F0000}"/>
    <cellStyle name="입력 6 4 3 6" xfId="43460" xr:uid="{00000000-0005-0000-0000-0000628F0000}"/>
    <cellStyle name="입력 6 4 4" xfId="18271" xr:uid="{00000000-0005-0000-0000-0000638F0000}"/>
    <cellStyle name="입력 6 4 4 2" xfId="43465" xr:uid="{00000000-0005-0000-0000-0000648F0000}"/>
    <cellStyle name="입력 6 4 5" xfId="18272" xr:uid="{00000000-0005-0000-0000-0000658F0000}"/>
    <cellStyle name="입력 6 4 5 2" xfId="43466" xr:uid="{00000000-0005-0000-0000-0000668F0000}"/>
    <cellStyle name="입력 6 4 6" xfId="18273" xr:uid="{00000000-0005-0000-0000-0000678F0000}"/>
    <cellStyle name="입력 6 4 6 2" xfId="43467" xr:uid="{00000000-0005-0000-0000-0000688F0000}"/>
    <cellStyle name="입력 6 4 7" xfId="18274" xr:uid="{00000000-0005-0000-0000-0000698F0000}"/>
    <cellStyle name="입력 6 4 7 2" xfId="43468" xr:uid="{00000000-0005-0000-0000-00006A8F0000}"/>
    <cellStyle name="입력 6 4 8" xfId="43454" xr:uid="{00000000-0005-0000-0000-00006B8F0000}"/>
    <cellStyle name="입력 6 5" xfId="18275" xr:uid="{00000000-0005-0000-0000-00006C8F0000}"/>
    <cellStyle name="입력 6 5 2" xfId="18276" xr:uid="{00000000-0005-0000-0000-00006D8F0000}"/>
    <cellStyle name="입력 6 5 2 2" xfId="18277" xr:uid="{00000000-0005-0000-0000-00006E8F0000}"/>
    <cellStyle name="입력 6 5 2 2 2" xfId="43471" xr:uid="{00000000-0005-0000-0000-00006F8F0000}"/>
    <cellStyle name="입력 6 5 2 3" xfId="18278" xr:uid="{00000000-0005-0000-0000-0000708F0000}"/>
    <cellStyle name="입력 6 5 2 3 2" xfId="43472" xr:uid="{00000000-0005-0000-0000-0000718F0000}"/>
    <cellStyle name="입력 6 5 2 4" xfId="18279" xr:uid="{00000000-0005-0000-0000-0000728F0000}"/>
    <cellStyle name="입력 6 5 2 4 2" xfId="43473" xr:uid="{00000000-0005-0000-0000-0000738F0000}"/>
    <cellStyle name="입력 6 5 2 5" xfId="18280" xr:uid="{00000000-0005-0000-0000-0000748F0000}"/>
    <cellStyle name="입력 6 5 2 5 2" xfId="43474" xr:uid="{00000000-0005-0000-0000-0000758F0000}"/>
    <cellStyle name="입력 6 5 2 6" xfId="43470" xr:uid="{00000000-0005-0000-0000-0000768F0000}"/>
    <cellStyle name="입력 6 5 3" xfId="18281" xr:uid="{00000000-0005-0000-0000-0000778F0000}"/>
    <cellStyle name="입력 6 5 3 2" xfId="18282" xr:uid="{00000000-0005-0000-0000-0000788F0000}"/>
    <cellStyle name="입력 6 5 3 2 2" xfId="43476" xr:uid="{00000000-0005-0000-0000-0000798F0000}"/>
    <cellStyle name="입력 6 5 3 3" xfId="18283" xr:uid="{00000000-0005-0000-0000-00007A8F0000}"/>
    <cellStyle name="입력 6 5 3 3 2" xfId="43477" xr:uid="{00000000-0005-0000-0000-00007B8F0000}"/>
    <cellStyle name="입력 6 5 3 4" xfId="18284" xr:uid="{00000000-0005-0000-0000-00007C8F0000}"/>
    <cellStyle name="입력 6 5 3 4 2" xfId="43478" xr:uid="{00000000-0005-0000-0000-00007D8F0000}"/>
    <cellStyle name="입력 6 5 3 5" xfId="18285" xr:uid="{00000000-0005-0000-0000-00007E8F0000}"/>
    <cellStyle name="입력 6 5 3 5 2" xfId="43479" xr:uid="{00000000-0005-0000-0000-00007F8F0000}"/>
    <cellStyle name="입력 6 5 3 6" xfId="43475" xr:uid="{00000000-0005-0000-0000-0000808F0000}"/>
    <cellStyle name="입력 6 5 4" xfId="18286" xr:uid="{00000000-0005-0000-0000-0000818F0000}"/>
    <cellStyle name="입력 6 5 4 2" xfId="43480" xr:uid="{00000000-0005-0000-0000-0000828F0000}"/>
    <cellStyle name="입력 6 5 5" xfId="18287" xr:uid="{00000000-0005-0000-0000-0000838F0000}"/>
    <cellStyle name="입력 6 5 5 2" xfId="43481" xr:uid="{00000000-0005-0000-0000-0000848F0000}"/>
    <cellStyle name="입력 6 5 6" xfId="18288" xr:uid="{00000000-0005-0000-0000-0000858F0000}"/>
    <cellStyle name="입력 6 5 6 2" xfId="43482" xr:uid="{00000000-0005-0000-0000-0000868F0000}"/>
    <cellStyle name="입력 6 5 7" xfId="18289" xr:uid="{00000000-0005-0000-0000-0000878F0000}"/>
    <cellStyle name="입력 6 5 7 2" xfId="43483" xr:uid="{00000000-0005-0000-0000-0000888F0000}"/>
    <cellStyle name="입력 6 5 8" xfId="43469" xr:uid="{00000000-0005-0000-0000-0000898F0000}"/>
    <cellStyle name="입력 6 6" xfId="18290" xr:uid="{00000000-0005-0000-0000-00008A8F0000}"/>
    <cellStyle name="입력 6 6 2" xfId="18291" xr:uid="{00000000-0005-0000-0000-00008B8F0000}"/>
    <cellStyle name="입력 6 6 2 2" xfId="18292" xr:uid="{00000000-0005-0000-0000-00008C8F0000}"/>
    <cellStyle name="입력 6 6 2 2 2" xfId="43486" xr:uid="{00000000-0005-0000-0000-00008D8F0000}"/>
    <cellStyle name="입력 6 6 2 3" xfId="18293" xr:uid="{00000000-0005-0000-0000-00008E8F0000}"/>
    <cellStyle name="입력 6 6 2 3 2" xfId="43487" xr:uid="{00000000-0005-0000-0000-00008F8F0000}"/>
    <cellStyle name="입력 6 6 2 4" xfId="18294" xr:uid="{00000000-0005-0000-0000-0000908F0000}"/>
    <cellStyle name="입력 6 6 2 4 2" xfId="43488" xr:uid="{00000000-0005-0000-0000-0000918F0000}"/>
    <cellStyle name="입력 6 6 2 5" xfId="18295" xr:uid="{00000000-0005-0000-0000-0000928F0000}"/>
    <cellStyle name="입력 6 6 2 5 2" xfId="43489" xr:uid="{00000000-0005-0000-0000-0000938F0000}"/>
    <cellStyle name="입력 6 6 2 6" xfId="43485" xr:uid="{00000000-0005-0000-0000-0000948F0000}"/>
    <cellStyle name="입력 6 6 3" xfId="18296" xr:uid="{00000000-0005-0000-0000-0000958F0000}"/>
    <cellStyle name="입력 6 6 3 2" xfId="18297" xr:uid="{00000000-0005-0000-0000-0000968F0000}"/>
    <cellStyle name="입력 6 6 3 2 2" xfId="43491" xr:uid="{00000000-0005-0000-0000-0000978F0000}"/>
    <cellStyle name="입력 6 6 3 3" xfId="18298" xr:uid="{00000000-0005-0000-0000-0000988F0000}"/>
    <cellStyle name="입력 6 6 3 3 2" xfId="43492" xr:uid="{00000000-0005-0000-0000-0000998F0000}"/>
    <cellStyle name="입력 6 6 3 4" xfId="18299" xr:uid="{00000000-0005-0000-0000-00009A8F0000}"/>
    <cellStyle name="입력 6 6 3 4 2" xfId="43493" xr:uid="{00000000-0005-0000-0000-00009B8F0000}"/>
    <cellStyle name="입력 6 6 3 5" xfId="18300" xr:uid="{00000000-0005-0000-0000-00009C8F0000}"/>
    <cellStyle name="입력 6 6 3 5 2" xfId="43494" xr:uid="{00000000-0005-0000-0000-00009D8F0000}"/>
    <cellStyle name="입력 6 6 3 6" xfId="43490" xr:uid="{00000000-0005-0000-0000-00009E8F0000}"/>
    <cellStyle name="입력 6 6 4" xfId="18301" xr:uid="{00000000-0005-0000-0000-00009F8F0000}"/>
    <cellStyle name="입력 6 6 4 2" xfId="43495" xr:uid="{00000000-0005-0000-0000-0000A08F0000}"/>
    <cellStyle name="입력 6 6 5" xfId="18302" xr:uid="{00000000-0005-0000-0000-0000A18F0000}"/>
    <cellStyle name="입력 6 6 5 2" xfId="43496" xr:uid="{00000000-0005-0000-0000-0000A28F0000}"/>
    <cellStyle name="입력 6 6 6" xfId="18303" xr:uid="{00000000-0005-0000-0000-0000A38F0000}"/>
    <cellStyle name="입력 6 6 6 2" xfId="43497" xr:uid="{00000000-0005-0000-0000-0000A48F0000}"/>
    <cellStyle name="입력 6 6 7" xfId="18304" xr:uid="{00000000-0005-0000-0000-0000A58F0000}"/>
    <cellStyle name="입력 6 6 7 2" xfId="43498" xr:uid="{00000000-0005-0000-0000-0000A68F0000}"/>
    <cellStyle name="입력 6 6 8" xfId="43484" xr:uid="{00000000-0005-0000-0000-0000A78F0000}"/>
    <cellStyle name="입력 6 7" xfId="18305" xr:uid="{00000000-0005-0000-0000-0000A88F0000}"/>
    <cellStyle name="입력 6 7 2" xfId="18306" xr:uid="{00000000-0005-0000-0000-0000A98F0000}"/>
    <cellStyle name="입력 6 7 2 2" xfId="18307" xr:uid="{00000000-0005-0000-0000-0000AA8F0000}"/>
    <cellStyle name="입력 6 7 2 2 2" xfId="43501" xr:uid="{00000000-0005-0000-0000-0000AB8F0000}"/>
    <cellStyle name="입력 6 7 2 3" xfId="18308" xr:uid="{00000000-0005-0000-0000-0000AC8F0000}"/>
    <cellStyle name="입력 6 7 2 3 2" xfId="43502" xr:uid="{00000000-0005-0000-0000-0000AD8F0000}"/>
    <cellStyle name="입력 6 7 2 4" xfId="18309" xr:uid="{00000000-0005-0000-0000-0000AE8F0000}"/>
    <cellStyle name="입력 6 7 2 4 2" xfId="43503" xr:uid="{00000000-0005-0000-0000-0000AF8F0000}"/>
    <cellStyle name="입력 6 7 2 5" xfId="18310" xr:uid="{00000000-0005-0000-0000-0000B08F0000}"/>
    <cellStyle name="입력 6 7 2 5 2" xfId="43504" xr:uid="{00000000-0005-0000-0000-0000B18F0000}"/>
    <cellStyle name="입력 6 7 2 6" xfId="43500" xr:uid="{00000000-0005-0000-0000-0000B28F0000}"/>
    <cellStyle name="입력 6 7 3" xfId="18311" xr:uid="{00000000-0005-0000-0000-0000B38F0000}"/>
    <cellStyle name="입력 6 7 3 2" xfId="18312" xr:uid="{00000000-0005-0000-0000-0000B48F0000}"/>
    <cellStyle name="입력 6 7 3 2 2" xfId="43506" xr:uid="{00000000-0005-0000-0000-0000B58F0000}"/>
    <cellStyle name="입력 6 7 3 3" xfId="18313" xr:uid="{00000000-0005-0000-0000-0000B68F0000}"/>
    <cellStyle name="입력 6 7 3 3 2" xfId="43507" xr:uid="{00000000-0005-0000-0000-0000B78F0000}"/>
    <cellStyle name="입력 6 7 3 4" xfId="18314" xr:uid="{00000000-0005-0000-0000-0000B88F0000}"/>
    <cellStyle name="입력 6 7 3 4 2" xfId="43508" xr:uid="{00000000-0005-0000-0000-0000B98F0000}"/>
    <cellStyle name="입력 6 7 3 5" xfId="18315" xr:uid="{00000000-0005-0000-0000-0000BA8F0000}"/>
    <cellStyle name="입력 6 7 3 5 2" xfId="43509" xr:uid="{00000000-0005-0000-0000-0000BB8F0000}"/>
    <cellStyle name="입력 6 7 3 6" xfId="43505" xr:uid="{00000000-0005-0000-0000-0000BC8F0000}"/>
    <cellStyle name="입력 6 7 4" xfId="18316" xr:uid="{00000000-0005-0000-0000-0000BD8F0000}"/>
    <cellStyle name="입력 6 7 4 2" xfId="43510" xr:uid="{00000000-0005-0000-0000-0000BE8F0000}"/>
    <cellStyle name="입력 6 7 5" xfId="18317" xr:uid="{00000000-0005-0000-0000-0000BF8F0000}"/>
    <cellStyle name="입력 6 7 5 2" xfId="43511" xr:uid="{00000000-0005-0000-0000-0000C08F0000}"/>
    <cellStyle name="입력 6 7 6" xfId="18318" xr:uid="{00000000-0005-0000-0000-0000C18F0000}"/>
    <cellStyle name="입력 6 7 6 2" xfId="43512" xr:uid="{00000000-0005-0000-0000-0000C28F0000}"/>
    <cellStyle name="입력 6 7 7" xfId="18319" xr:uid="{00000000-0005-0000-0000-0000C38F0000}"/>
    <cellStyle name="입력 6 7 7 2" xfId="43513" xr:uid="{00000000-0005-0000-0000-0000C48F0000}"/>
    <cellStyle name="입력 6 7 8" xfId="43499" xr:uid="{00000000-0005-0000-0000-0000C58F0000}"/>
    <cellStyle name="입력 6 8" xfId="18320" xr:uid="{00000000-0005-0000-0000-0000C68F0000}"/>
    <cellStyle name="입력 6 8 2" xfId="18321" xr:uid="{00000000-0005-0000-0000-0000C78F0000}"/>
    <cellStyle name="입력 6 8 2 2" xfId="18322" xr:uid="{00000000-0005-0000-0000-0000C88F0000}"/>
    <cellStyle name="입력 6 8 2 2 2" xfId="43516" xr:uid="{00000000-0005-0000-0000-0000C98F0000}"/>
    <cellStyle name="입력 6 8 2 3" xfId="18323" xr:uid="{00000000-0005-0000-0000-0000CA8F0000}"/>
    <cellStyle name="입력 6 8 2 3 2" xfId="43517" xr:uid="{00000000-0005-0000-0000-0000CB8F0000}"/>
    <cellStyle name="입력 6 8 2 4" xfId="18324" xr:uid="{00000000-0005-0000-0000-0000CC8F0000}"/>
    <cellStyle name="입력 6 8 2 4 2" xfId="43518" xr:uid="{00000000-0005-0000-0000-0000CD8F0000}"/>
    <cellStyle name="입력 6 8 2 5" xfId="18325" xr:uid="{00000000-0005-0000-0000-0000CE8F0000}"/>
    <cellStyle name="입력 6 8 2 5 2" xfId="43519" xr:uid="{00000000-0005-0000-0000-0000CF8F0000}"/>
    <cellStyle name="입력 6 8 2 6" xfId="43515" xr:uid="{00000000-0005-0000-0000-0000D08F0000}"/>
    <cellStyle name="입력 6 8 3" xfId="18326" xr:uid="{00000000-0005-0000-0000-0000D18F0000}"/>
    <cellStyle name="입력 6 8 3 2" xfId="18327" xr:uid="{00000000-0005-0000-0000-0000D28F0000}"/>
    <cellStyle name="입력 6 8 3 2 2" xfId="43521" xr:uid="{00000000-0005-0000-0000-0000D38F0000}"/>
    <cellStyle name="입력 6 8 3 3" xfId="18328" xr:uid="{00000000-0005-0000-0000-0000D48F0000}"/>
    <cellStyle name="입력 6 8 3 3 2" xfId="43522" xr:uid="{00000000-0005-0000-0000-0000D58F0000}"/>
    <cellStyle name="입력 6 8 3 4" xfId="18329" xr:uid="{00000000-0005-0000-0000-0000D68F0000}"/>
    <cellStyle name="입력 6 8 3 4 2" xfId="43523" xr:uid="{00000000-0005-0000-0000-0000D78F0000}"/>
    <cellStyle name="입력 6 8 3 5" xfId="18330" xr:uid="{00000000-0005-0000-0000-0000D88F0000}"/>
    <cellStyle name="입력 6 8 3 5 2" xfId="43524" xr:uid="{00000000-0005-0000-0000-0000D98F0000}"/>
    <cellStyle name="입력 6 8 3 6" xfId="43520" xr:uid="{00000000-0005-0000-0000-0000DA8F0000}"/>
    <cellStyle name="입력 6 8 4" xfId="18331" xr:uid="{00000000-0005-0000-0000-0000DB8F0000}"/>
    <cellStyle name="입력 6 8 4 2" xfId="43525" xr:uid="{00000000-0005-0000-0000-0000DC8F0000}"/>
    <cellStyle name="입력 6 8 5" xfId="18332" xr:uid="{00000000-0005-0000-0000-0000DD8F0000}"/>
    <cellStyle name="입력 6 8 5 2" xfId="43526" xr:uid="{00000000-0005-0000-0000-0000DE8F0000}"/>
    <cellStyle name="입력 6 8 6" xfId="18333" xr:uid="{00000000-0005-0000-0000-0000DF8F0000}"/>
    <cellStyle name="입력 6 8 6 2" xfId="43527" xr:uid="{00000000-0005-0000-0000-0000E08F0000}"/>
    <cellStyle name="입력 6 8 7" xfId="18334" xr:uid="{00000000-0005-0000-0000-0000E18F0000}"/>
    <cellStyle name="입력 6 8 7 2" xfId="43528" xr:uid="{00000000-0005-0000-0000-0000E28F0000}"/>
    <cellStyle name="입력 6 8 8" xfId="43514" xr:uid="{00000000-0005-0000-0000-0000E38F0000}"/>
    <cellStyle name="입력 6 9" xfId="18335" xr:uid="{00000000-0005-0000-0000-0000E48F0000}"/>
    <cellStyle name="입력 6 9 2" xfId="18336" xr:uid="{00000000-0005-0000-0000-0000E58F0000}"/>
    <cellStyle name="입력 6 9 2 2" xfId="18337" xr:uid="{00000000-0005-0000-0000-0000E68F0000}"/>
    <cellStyle name="입력 6 9 2 2 2" xfId="43531" xr:uid="{00000000-0005-0000-0000-0000E78F0000}"/>
    <cellStyle name="입력 6 9 2 3" xfId="18338" xr:uid="{00000000-0005-0000-0000-0000E88F0000}"/>
    <cellStyle name="입력 6 9 2 3 2" xfId="43532" xr:uid="{00000000-0005-0000-0000-0000E98F0000}"/>
    <cellStyle name="입력 6 9 2 4" xfId="18339" xr:uid="{00000000-0005-0000-0000-0000EA8F0000}"/>
    <cellStyle name="입력 6 9 2 4 2" xfId="43533" xr:uid="{00000000-0005-0000-0000-0000EB8F0000}"/>
    <cellStyle name="입력 6 9 2 5" xfId="18340" xr:uid="{00000000-0005-0000-0000-0000EC8F0000}"/>
    <cellStyle name="입력 6 9 2 5 2" xfId="43534" xr:uid="{00000000-0005-0000-0000-0000ED8F0000}"/>
    <cellStyle name="입력 6 9 2 6" xfId="43530" xr:uid="{00000000-0005-0000-0000-0000EE8F0000}"/>
    <cellStyle name="입력 6 9 3" xfId="18341" xr:uid="{00000000-0005-0000-0000-0000EF8F0000}"/>
    <cellStyle name="입력 6 9 3 2" xfId="18342" xr:uid="{00000000-0005-0000-0000-0000F08F0000}"/>
    <cellStyle name="입력 6 9 3 2 2" xfId="43536" xr:uid="{00000000-0005-0000-0000-0000F18F0000}"/>
    <cellStyle name="입력 6 9 3 3" xfId="18343" xr:uid="{00000000-0005-0000-0000-0000F28F0000}"/>
    <cellStyle name="입력 6 9 3 3 2" xfId="43537" xr:uid="{00000000-0005-0000-0000-0000F38F0000}"/>
    <cellStyle name="입력 6 9 3 4" xfId="18344" xr:uid="{00000000-0005-0000-0000-0000F48F0000}"/>
    <cellStyle name="입력 6 9 3 4 2" xfId="43538" xr:uid="{00000000-0005-0000-0000-0000F58F0000}"/>
    <cellStyle name="입력 6 9 3 5" xfId="18345" xr:uid="{00000000-0005-0000-0000-0000F68F0000}"/>
    <cellStyle name="입력 6 9 3 5 2" xfId="43539" xr:uid="{00000000-0005-0000-0000-0000F78F0000}"/>
    <cellStyle name="입력 6 9 3 6" xfId="43535" xr:uid="{00000000-0005-0000-0000-0000F88F0000}"/>
    <cellStyle name="입력 6 9 4" xfId="18346" xr:uid="{00000000-0005-0000-0000-0000F98F0000}"/>
    <cellStyle name="입력 6 9 4 2" xfId="43540" xr:uid="{00000000-0005-0000-0000-0000FA8F0000}"/>
    <cellStyle name="입력 6 9 5" xfId="18347" xr:uid="{00000000-0005-0000-0000-0000FB8F0000}"/>
    <cellStyle name="입력 6 9 5 2" xfId="43541" xr:uid="{00000000-0005-0000-0000-0000FC8F0000}"/>
    <cellStyle name="입력 6 9 6" xfId="18348" xr:uid="{00000000-0005-0000-0000-0000FD8F0000}"/>
    <cellStyle name="입력 6 9 6 2" xfId="43542" xr:uid="{00000000-0005-0000-0000-0000FE8F0000}"/>
    <cellStyle name="입력 6 9 7" xfId="18349" xr:uid="{00000000-0005-0000-0000-0000FF8F0000}"/>
    <cellStyle name="입력 6 9 7 2" xfId="43543" xr:uid="{00000000-0005-0000-0000-000000900000}"/>
    <cellStyle name="입력 6 9 8" xfId="43529" xr:uid="{00000000-0005-0000-0000-000001900000}"/>
    <cellStyle name="입력 7" xfId="18350" xr:uid="{00000000-0005-0000-0000-000002900000}"/>
    <cellStyle name="입력 7 10" xfId="18351" xr:uid="{00000000-0005-0000-0000-000003900000}"/>
    <cellStyle name="입력 7 10 2" xfId="18352" xr:uid="{00000000-0005-0000-0000-000004900000}"/>
    <cellStyle name="입력 7 10 2 2" xfId="18353" xr:uid="{00000000-0005-0000-0000-000005900000}"/>
    <cellStyle name="입력 7 10 2 2 2" xfId="43547" xr:uid="{00000000-0005-0000-0000-000006900000}"/>
    <cellStyle name="입력 7 10 2 3" xfId="18354" xr:uid="{00000000-0005-0000-0000-000007900000}"/>
    <cellStyle name="입력 7 10 2 3 2" xfId="43548" xr:uid="{00000000-0005-0000-0000-000008900000}"/>
    <cellStyle name="입력 7 10 2 4" xfId="18355" xr:uid="{00000000-0005-0000-0000-000009900000}"/>
    <cellStyle name="입력 7 10 2 4 2" xfId="43549" xr:uid="{00000000-0005-0000-0000-00000A900000}"/>
    <cellStyle name="입력 7 10 2 5" xfId="18356" xr:uid="{00000000-0005-0000-0000-00000B900000}"/>
    <cellStyle name="입력 7 10 2 5 2" xfId="43550" xr:uid="{00000000-0005-0000-0000-00000C900000}"/>
    <cellStyle name="입력 7 10 2 6" xfId="43546" xr:uid="{00000000-0005-0000-0000-00000D900000}"/>
    <cellStyle name="입력 7 10 3" xfId="18357" xr:uid="{00000000-0005-0000-0000-00000E900000}"/>
    <cellStyle name="입력 7 10 3 2" xfId="18358" xr:uid="{00000000-0005-0000-0000-00000F900000}"/>
    <cellStyle name="입력 7 10 3 2 2" xfId="43552" xr:uid="{00000000-0005-0000-0000-000010900000}"/>
    <cellStyle name="입력 7 10 3 3" xfId="18359" xr:uid="{00000000-0005-0000-0000-000011900000}"/>
    <cellStyle name="입력 7 10 3 3 2" xfId="43553" xr:uid="{00000000-0005-0000-0000-000012900000}"/>
    <cellStyle name="입력 7 10 3 4" xfId="18360" xr:uid="{00000000-0005-0000-0000-000013900000}"/>
    <cellStyle name="입력 7 10 3 4 2" xfId="43554" xr:uid="{00000000-0005-0000-0000-000014900000}"/>
    <cellStyle name="입력 7 10 3 5" xfId="18361" xr:uid="{00000000-0005-0000-0000-000015900000}"/>
    <cellStyle name="입력 7 10 3 5 2" xfId="43555" xr:uid="{00000000-0005-0000-0000-000016900000}"/>
    <cellStyle name="입력 7 10 3 6" xfId="43551" xr:uid="{00000000-0005-0000-0000-000017900000}"/>
    <cellStyle name="입력 7 10 4" xfId="18362" xr:uid="{00000000-0005-0000-0000-000018900000}"/>
    <cellStyle name="입력 7 10 4 2" xfId="43556" xr:uid="{00000000-0005-0000-0000-000019900000}"/>
    <cellStyle name="입력 7 10 5" xfId="18363" xr:uid="{00000000-0005-0000-0000-00001A900000}"/>
    <cellStyle name="입력 7 10 5 2" xfId="43557" xr:uid="{00000000-0005-0000-0000-00001B900000}"/>
    <cellStyle name="입력 7 10 6" xfId="18364" xr:uid="{00000000-0005-0000-0000-00001C900000}"/>
    <cellStyle name="입력 7 10 6 2" xfId="43558" xr:uid="{00000000-0005-0000-0000-00001D900000}"/>
    <cellStyle name="입력 7 10 7" xfId="18365" xr:uid="{00000000-0005-0000-0000-00001E900000}"/>
    <cellStyle name="입력 7 10 7 2" xfId="43559" xr:uid="{00000000-0005-0000-0000-00001F900000}"/>
    <cellStyle name="입력 7 10 8" xfId="43545" xr:uid="{00000000-0005-0000-0000-000020900000}"/>
    <cellStyle name="입력 7 11" xfId="18366" xr:uid="{00000000-0005-0000-0000-000021900000}"/>
    <cellStyle name="입력 7 11 2" xfId="18367" xr:uid="{00000000-0005-0000-0000-000022900000}"/>
    <cellStyle name="입력 7 11 2 2" xfId="43561" xr:uid="{00000000-0005-0000-0000-000023900000}"/>
    <cellStyle name="입력 7 11 3" xfId="18368" xr:uid="{00000000-0005-0000-0000-000024900000}"/>
    <cellStyle name="입력 7 11 3 2" xfId="43562" xr:uid="{00000000-0005-0000-0000-000025900000}"/>
    <cellStyle name="입력 7 11 4" xfId="18369" xr:uid="{00000000-0005-0000-0000-000026900000}"/>
    <cellStyle name="입력 7 11 4 2" xfId="43563" xr:uid="{00000000-0005-0000-0000-000027900000}"/>
    <cellStyle name="입력 7 11 5" xfId="18370" xr:uid="{00000000-0005-0000-0000-000028900000}"/>
    <cellStyle name="입력 7 11 5 2" xfId="43564" xr:uid="{00000000-0005-0000-0000-000029900000}"/>
    <cellStyle name="입력 7 11 6" xfId="43560" xr:uid="{00000000-0005-0000-0000-00002A900000}"/>
    <cellStyle name="입력 7 12" xfId="18371" xr:uid="{00000000-0005-0000-0000-00002B900000}"/>
    <cellStyle name="입력 7 12 2" xfId="18372" xr:uid="{00000000-0005-0000-0000-00002C900000}"/>
    <cellStyle name="입력 7 12 2 2" xfId="43566" xr:uid="{00000000-0005-0000-0000-00002D900000}"/>
    <cellStyle name="입력 7 12 3" xfId="18373" xr:uid="{00000000-0005-0000-0000-00002E900000}"/>
    <cellStyle name="입력 7 12 3 2" xfId="43567" xr:uid="{00000000-0005-0000-0000-00002F900000}"/>
    <cellStyle name="입력 7 12 4" xfId="18374" xr:uid="{00000000-0005-0000-0000-000030900000}"/>
    <cellStyle name="입력 7 12 4 2" xfId="43568" xr:uid="{00000000-0005-0000-0000-000031900000}"/>
    <cellStyle name="입력 7 12 5" xfId="18375" xr:uid="{00000000-0005-0000-0000-000032900000}"/>
    <cellStyle name="입력 7 12 5 2" xfId="43569" xr:uid="{00000000-0005-0000-0000-000033900000}"/>
    <cellStyle name="입력 7 12 6" xfId="43565" xr:uid="{00000000-0005-0000-0000-000034900000}"/>
    <cellStyle name="입력 7 13" xfId="18376" xr:uid="{00000000-0005-0000-0000-000035900000}"/>
    <cellStyle name="입력 7 13 2" xfId="43570" xr:uid="{00000000-0005-0000-0000-000036900000}"/>
    <cellStyle name="입력 7 14" xfId="18377" xr:uid="{00000000-0005-0000-0000-000037900000}"/>
    <cellStyle name="입력 7 14 2" xfId="43571" xr:uid="{00000000-0005-0000-0000-000038900000}"/>
    <cellStyle name="입력 7 15" xfId="18378" xr:uid="{00000000-0005-0000-0000-000039900000}"/>
    <cellStyle name="입력 7 15 2" xfId="43572" xr:uid="{00000000-0005-0000-0000-00003A900000}"/>
    <cellStyle name="입력 7 16" xfId="18379" xr:uid="{00000000-0005-0000-0000-00003B900000}"/>
    <cellStyle name="입력 7 16 2" xfId="43573" xr:uid="{00000000-0005-0000-0000-00003C900000}"/>
    <cellStyle name="입력 7 17" xfId="43544" xr:uid="{00000000-0005-0000-0000-00003D900000}"/>
    <cellStyle name="입력 7 18" xfId="50613" xr:uid="{00000000-0005-0000-0000-00003E900000}"/>
    <cellStyle name="입력 7 2" xfId="18380" xr:uid="{00000000-0005-0000-0000-00003F900000}"/>
    <cellStyle name="입력 7 2 2" xfId="18381" xr:uid="{00000000-0005-0000-0000-000040900000}"/>
    <cellStyle name="입력 7 2 2 2" xfId="18382" xr:uid="{00000000-0005-0000-0000-000041900000}"/>
    <cellStyle name="입력 7 2 2 2 2" xfId="18383" xr:uid="{00000000-0005-0000-0000-000042900000}"/>
    <cellStyle name="입력 7 2 2 2 2 2" xfId="43577" xr:uid="{00000000-0005-0000-0000-000043900000}"/>
    <cellStyle name="입력 7 2 2 2 3" xfId="18384" xr:uid="{00000000-0005-0000-0000-000044900000}"/>
    <cellStyle name="입력 7 2 2 2 3 2" xfId="43578" xr:uid="{00000000-0005-0000-0000-000045900000}"/>
    <cellStyle name="입력 7 2 2 2 4" xfId="18385" xr:uid="{00000000-0005-0000-0000-000046900000}"/>
    <cellStyle name="입력 7 2 2 2 4 2" xfId="43579" xr:uid="{00000000-0005-0000-0000-000047900000}"/>
    <cellStyle name="입력 7 2 2 2 5" xfId="18386" xr:uid="{00000000-0005-0000-0000-000048900000}"/>
    <cellStyle name="입력 7 2 2 2 5 2" xfId="43580" xr:uid="{00000000-0005-0000-0000-000049900000}"/>
    <cellStyle name="입력 7 2 2 2 6" xfId="43576" xr:uid="{00000000-0005-0000-0000-00004A900000}"/>
    <cellStyle name="입력 7 2 2 3" xfId="18387" xr:uid="{00000000-0005-0000-0000-00004B900000}"/>
    <cellStyle name="입력 7 2 2 3 2" xfId="43581" xr:uid="{00000000-0005-0000-0000-00004C900000}"/>
    <cellStyle name="입력 7 2 2 4" xfId="18388" xr:uid="{00000000-0005-0000-0000-00004D900000}"/>
    <cellStyle name="입력 7 2 2 4 2" xfId="43582" xr:uid="{00000000-0005-0000-0000-00004E900000}"/>
    <cellStyle name="입력 7 2 2 5" xfId="18389" xr:uid="{00000000-0005-0000-0000-00004F900000}"/>
    <cellStyle name="입력 7 2 2 5 2" xfId="43583" xr:uid="{00000000-0005-0000-0000-000050900000}"/>
    <cellStyle name="입력 7 2 2 6" xfId="18390" xr:uid="{00000000-0005-0000-0000-000051900000}"/>
    <cellStyle name="입력 7 2 2 6 2" xfId="43584" xr:uid="{00000000-0005-0000-0000-000052900000}"/>
    <cellStyle name="입력 7 2 2 7" xfId="43575" xr:uid="{00000000-0005-0000-0000-000053900000}"/>
    <cellStyle name="입력 7 2 3" xfId="18391" xr:uid="{00000000-0005-0000-0000-000054900000}"/>
    <cellStyle name="입력 7 2 3 2" xfId="18392" xr:uid="{00000000-0005-0000-0000-000055900000}"/>
    <cellStyle name="입력 7 2 3 2 2" xfId="43586" xr:uid="{00000000-0005-0000-0000-000056900000}"/>
    <cellStyle name="입력 7 2 3 3" xfId="18393" xr:uid="{00000000-0005-0000-0000-000057900000}"/>
    <cellStyle name="입력 7 2 3 3 2" xfId="43587" xr:uid="{00000000-0005-0000-0000-000058900000}"/>
    <cellStyle name="입력 7 2 3 4" xfId="18394" xr:uid="{00000000-0005-0000-0000-000059900000}"/>
    <cellStyle name="입력 7 2 3 4 2" xfId="43588" xr:uid="{00000000-0005-0000-0000-00005A900000}"/>
    <cellStyle name="입력 7 2 3 5" xfId="18395" xr:uid="{00000000-0005-0000-0000-00005B900000}"/>
    <cellStyle name="입력 7 2 3 5 2" xfId="43589" xr:uid="{00000000-0005-0000-0000-00005C900000}"/>
    <cellStyle name="입력 7 2 3 6" xfId="43585" xr:uid="{00000000-0005-0000-0000-00005D900000}"/>
    <cellStyle name="입력 7 2 4" xfId="18396" xr:uid="{00000000-0005-0000-0000-00005E900000}"/>
    <cellStyle name="입력 7 2 4 2" xfId="18397" xr:uid="{00000000-0005-0000-0000-00005F900000}"/>
    <cellStyle name="입력 7 2 4 2 2" xfId="43591" xr:uid="{00000000-0005-0000-0000-000060900000}"/>
    <cellStyle name="입력 7 2 4 3" xfId="43590" xr:uid="{00000000-0005-0000-0000-000061900000}"/>
    <cellStyle name="입력 7 2 5" xfId="18398" xr:uid="{00000000-0005-0000-0000-000062900000}"/>
    <cellStyle name="입력 7 2 5 2" xfId="18399" xr:uid="{00000000-0005-0000-0000-000063900000}"/>
    <cellStyle name="입력 7 2 5 2 2" xfId="43593" xr:uid="{00000000-0005-0000-0000-000064900000}"/>
    <cellStyle name="입력 7 2 5 3" xfId="43592" xr:uid="{00000000-0005-0000-0000-000065900000}"/>
    <cellStyle name="입력 7 2 6" xfId="18400" xr:uid="{00000000-0005-0000-0000-000066900000}"/>
    <cellStyle name="입력 7 2 6 2" xfId="18401" xr:uid="{00000000-0005-0000-0000-000067900000}"/>
    <cellStyle name="입력 7 2 6 2 2" xfId="43595" xr:uid="{00000000-0005-0000-0000-000068900000}"/>
    <cellStyle name="입력 7 2 6 3" xfId="43594" xr:uid="{00000000-0005-0000-0000-000069900000}"/>
    <cellStyle name="입력 7 2 7" xfId="18402" xr:uid="{00000000-0005-0000-0000-00006A900000}"/>
    <cellStyle name="입력 7 2 7 2" xfId="43596" xr:uid="{00000000-0005-0000-0000-00006B900000}"/>
    <cellStyle name="입력 7 2 8" xfId="43574" xr:uid="{00000000-0005-0000-0000-00006C900000}"/>
    <cellStyle name="입력 7 3" xfId="18403" xr:uid="{00000000-0005-0000-0000-00006D900000}"/>
    <cellStyle name="입력 7 3 2" xfId="18404" xr:uid="{00000000-0005-0000-0000-00006E900000}"/>
    <cellStyle name="입력 7 3 2 2" xfId="18405" xr:uid="{00000000-0005-0000-0000-00006F900000}"/>
    <cellStyle name="입력 7 3 2 2 2" xfId="18406" xr:uid="{00000000-0005-0000-0000-000070900000}"/>
    <cellStyle name="입력 7 3 2 2 2 2" xfId="43600" xr:uid="{00000000-0005-0000-0000-000071900000}"/>
    <cellStyle name="입력 7 3 2 2 3" xfId="18407" xr:uid="{00000000-0005-0000-0000-000072900000}"/>
    <cellStyle name="입력 7 3 2 2 3 2" xfId="43601" xr:uid="{00000000-0005-0000-0000-000073900000}"/>
    <cellStyle name="입력 7 3 2 2 4" xfId="18408" xr:uid="{00000000-0005-0000-0000-000074900000}"/>
    <cellStyle name="입력 7 3 2 2 4 2" xfId="43602" xr:uid="{00000000-0005-0000-0000-000075900000}"/>
    <cellStyle name="입력 7 3 2 2 5" xfId="18409" xr:uid="{00000000-0005-0000-0000-000076900000}"/>
    <cellStyle name="입력 7 3 2 2 5 2" xfId="43603" xr:uid="{00000000-0005-0000-0000-000077900000}"/>
    <cellStyle name="입력 7 3 2 2 6" xfId="43599" xr:uid="{00000000-0005-0000-0000-000078900000}"/>
    <cellStyle name="입력 7 3 2 3" xfId="18410" xr:uid="{00000000-0005-0000-0000-000079900000}"/>
    <cellStyle name="입력 7 3 2 3 2" xfId="43604" xr:uid="{00000000-0005-0000-0000-00007A900000}"/>
    <cellStyle name="입력 7 3 2 4" xfId="18411" xr:uid="{00000000-0005-0000-0000-00007B900000}"/>
    <cellStyle name="입력 7 3 2 4 2" xfId="43605" xr:uid="{00000000-0005-0000-0000-00007C900000}"/>
    <cellStyle name="입력 7 3 2 5" xfId="18412" xr:uid="{00000000-0005-0000-0000-00007D900000}"/>
    <cellStyle name="입력 7 3 2 5 2" xfId="43606" xr:uid="{00000000-0005-0000-0000-00007E900000}"/>
    <cellStyle name="입력 7 3 2 6" xfId="18413" xr:uid="{00000000-0005-0000-0000-00007F900000}"/>
    <cellStyle name="입력 7 3 2 6 2" xfId="43607" xr:uid="{00000000-0005-0000-0000-000080900000}"/>
    <cellStyle name="입력 7 3 2 7" xfId="43598" xr:uid="{00000000-0005-0000-0000-000081900000}"/>
    <cellStyle name="입력 7 3 3" xfId="18414" xr:uid="{00000000-0005-0000-0000-000082900000}"/>
    <cellStyle name="입력 7 3 3 2" xfId="18415" xr:uid="{00000000-0005-0000-0000-000083900000}"/>
    <cellStyle name="입력 7 3 3 2 2" xfId="43609" xr:uid="{00000000-0005-0000-0000-000084900000}"/>
    <cellStyle name="입력 7 3 3 3" xfId="18416" xr:uid="{00000000-0005-0000-0000-000085900000}"/>
    <cellStyle name="입력 7 3 3 3 2" xfId="43610" xr:uid="{00000000-0005-0000-0000-000086900000}"/>
    <cellStyle name="입력 7 3 3 4" xfId="18417" xr:uid="{00000000-0005-0000-0000-000087900000}"/>
    <cellStyle name="입력 7 3 3 4 2" xfId="43611" xr:uid="{00000000-0005-0000-0000-000088900000}"/>
    <cellStyle name="입력 7 3 3 5" xfId="18418" xr:uid="{00000000-0005-0000-0000-000089900000}"/>
    <cellStyle name="입력 7 3 3 5 2" xfId="43612" xr:uid="{00000000-0005-0000-0000-00008A900000}"/>
    <cellStyle name="입력 7 3 3 6" xfId="43608" xr:uid="{00000000-0005-0000-0000-00008B900000}"/>
    <cellStyle name="입력 7 3 4" xfId="18419" xr:uid="{00000000-0005-0000-0000-00008C900000}"/>
    <cellStyle name="입력 7 3 4 2" xfId="18420" xr:uid="{00000000-0005-0000-0000-00008D900000}"/>
    <cellStyle name="입력 7 3 4 2 2" xfId="43614" xr:uid="{00000000-0005-0000-0000-00008E900000}"/>
    <cellStyle name="입력 7 3 4 3" xfId="43613" xr:uid="{00000000-0005-0000-0000-00008F900000}"/>
    <cellStyle name="입력 7 3 5" xfId="18421" xr:uid="{00000000-0005-0000-0000-000090900000}"/>
    <cellStyle name="입력 7 3 5 2" xfId="18422" xr:uid="{00000000-0005-0000-0000-000091900000}"/>
    <cellStyle name="입력 7 3 5 2 2" xfId="43616" xr:uid="{00000000-0005-0000-0000-000092900000}"/>
    <cellStyle name="입력 7 3 5 3" xfId="43615" xr:uid="{00000000-0005-0000-0000-000093900000}"/>
    <cellStyle name="입력 7 3 6" xfId="18423" xr:uid="{00000000-0005-0000-0000-000094900000}"/>
    <cellStyle name="입력 7 3 6 2" xfId="18424" xr:uid="{00000000-0005-0000-0000-000095900000}"/>
    <cellStyle name="입력 7 3 6 2 2" xfId="43618" xr:uid="{00000000-0005-0000-0000-000096900000}"/>
    <cellStyle name="입력 7 3 6 3" xfId="43617" xr:uid="{00000000-0005-0000-0000-000097900000}"/>
    <cellStyle name="입력 7 3 7" xfId="18425" xr:uid="{00000000-0005-0000-0000-000098900000}"/>
    <cellStyle name="입력 7 3 7 2" xfId="43619" xr:uid="{00000000-0005-0000-0000-000099900000}"/>
    <cellStyle name="입력 7 3 8" xfId="43597" xr:uid="{00000000-0005-0000-0000-00009A900000}"/>
    <cellStyle name="입력 7 4" xfId="18426" xr:uid="{00000000-0005-0000-0000-00009B900000}"/>
    <cellStyle name="입력 7 4 2" xfId="18427" xr:uid="{00000000-0005-0000-0000-00009C900000}"/>
    <cellStyle name="입력 7 4 2 2" xfId="18428" xr:uid="{00000000-0005-0000-0000-00009D900000}"/>
    <cellStyle name="입력 7 4 2 2 2" xfId="43622" xr:uid="{00000000-0005-0000-0000-00009E900000}"/>
    <cellStyle name="입력 7 4 2 3" xfId="18429" xr:uid="{00000000-0005-0000-0000-00009F900000}"/>
    <cellStyle name="입력 7 4 2 3 2" xfId="43623" xr:uid="{00000000-0005-0000-0000-0000A0900000}"/>
    <cellStyle name="입력 7 4 2 4" xfId="18430" xr:uid="{00000000-0005-0000-0000-0000A1900000}"/>
    <cellStyle name="입력 7 4 2 4 2" xfId="43624" xr:uid="{00000000-0005-0000-0000-0000A2900000}"/>
    <cellStyle name="입력 7 4 2 5" xfId="18431" xr:uid="{00000000-0005-0000-0000-0000A3900000}"/>
    <cellStyle name="입력 7 4 2 5 2" xfId="43625" xr:uid="{00000000-0005-0000-0000-0000A4900000}"/>
    <cellStyle name="입력 7 4 2 6" xfId="43621" xr:uid="{00000000-0005-0000-0000-0000A5900000}"/>
    <cellStyle name="입력 7 4 3" xfId="18432" xr:uid="{00000000-0005-0000-0000-0000A6900000}"/>
    <cellStyle name="입력 7 4 3 2" xfId="18433" xr:uid="{00000000-0005-0000-0000-0000A7900000}"/>
    <cellStyle name="입력 7 4 3 2 2" xfId="43627" xr:uid="{00000000-0005-0000-0000-0000A8900000}"/>
    <cellStyle name="입력 7 4 3 3" xfId="18434" xr:uid="{00000000-0005-0000-0000-0000A9900000}"/>
    <cellStyle name="입력 7 4 3 3 2" xfId="43628" xr:uid="{00000000-0005-0000-0000-0000AA900000}"/>
    <cellStyle name="입력 7 4 3 4" xfId="18435" xr:uid="{00000000-0005-0000-0000-0000AB900000}"/>
    <cellStyle name="입력 7 4 3 4 2" xfId="43629" xr:uid="{00000000-0005-0000-0000-0000AC900000}"/>
    <cellStyle name="입력 7 4 3 5" xfId="18436" xr:uid="{00000000-0005-0000-0000-0000AD900000}"/>
    <cellStyle name="입력 7 4 3 5 2" xfId="43630" xr:uid="{00000000-0005-0000-0000-0000AE900000}"/>
    <cellStyle name="입력 7 4 3 6" xfId="43626" xr:uid="{00000000-0005-0000-0000-0000AF900000}"/>
    <cellStyle name="입력 7 4 4" xfId="18437" xr:uid="{00000000-0005-0000-0000-0000B0900000}"/>
    <cellStyle name="입력 7 4 4 2" xfId="43631" xr:uid="{00000000-0005-0000-0000-0000B1900000}"/>
    <cellStyle name="입력 7 4 5" xfId="18438" xr:uid="{00000000-0005-0000-0000-0000B2900000}"/>
    <cellStyle name="입력 7 4 5 2" xfId="43632" xr:uid="{00000000-0005-0000-0000-0000B3900000}"/>
    <cellStyle name="입력 7 4 6" xfId="18439" xr:uid="{00000000-0005-0000-0000-0000B4900000}"/>
    <cellStyle name="입력 7 4 6 2" xfId="43633" xr:uid="{00000000-0005-0000-0000-0000B5900000}"/>
    <cellStyle name="입력 7 4 7" xfId="18440" xr:uid="{00000000-0005-0000-0000-0000B6900000}"/>
    <cellStyle name="입력 7 4 7 2" xfId="43634" xr:uid="{00000000-0005-0000-0000-0000B7900000}"/>
    <cellStyle name="입력 7 4 8" xfId="43620" xr:uid="{00000000-0005-0000-0000-0000B8900000}"/>
    <cellStyle name="입력 7 5" xfId="18441" xr:uid="{00000000-0005-0000-0000-0000B9900000}"/>
    <cellStyle name="입력 7 5 2" xfId="18442" xr:uid="{00000000-0005-0000-0000-0000BA900000}"/>
    <cellStyle name="입력 7 5 2 2" xfId="18443" xr:uid="{00000000-0005-0000-0000-0000BB900000}"/>
    <cellStyle name="입력 7 5 2 2 2" xfId="43637" xr:uid="{00000000-0005-0000-0000-0000BC900000}"/>
    <cellStyle name="입력 7 5 2 3" xfId="18444" xr:uid="{00000000-0005-0000-0000-0000BD900000}"/>
    <cellStyle name="입력 7 5 2 3 2" xfId="43638" xr:uid="{00000000-0005-0000-0000-0000BE900000}"/>
    <cellStyle name="입력 7 5 2 4" xfId="18445" xr:uid="{00000000-0005-0000-0000-0000BF900000}"/>
    <cellStyle name="입력 7 5 2 4 2" xfId="43639" xr:uid="{00000000-0005-0000-0000-0000C0900000}"/>
    <cellStyle name="입력 7 5 2 5" xfId="18446" xr:uid="{00000000-0005-0000-0000-0000C1900000}"/>
    <cellStyle name="입력 7 5 2 5 2" xfId="43640" xr:uid="{00000000-0005-0000-0000-0000C2900000}"/>
    <cellStyle name="입력 7 5 2 6" xfId="43636" xr:uid="{00000000-0005-0000-0000-0000C3900000}"/>
    <cellStyle name="입력 7 5 3" xfId="18447" xr:uid="{00000000-0005-0000-0000-0000C4900000}"/>
    <cellStyle name="입력 7 5 3 2" xfId="18448" xr:uid="{00000000-0005-0000-0000-0000C5900000}"/>
    <cellStyle name="입력 7 5 3 2 2" xfId="43642" xr:uid="{00000000-0005-0000-0000-0000C6900000}"/>
    <cellStyle name="입력 7 5 3 3" xfId="18449" xr:uid="{00000000-0005-0000-0000-0000C7900000}"/>
    <cellStyle name="입력 7 5 3 3 2" xfId="43643" xr:uid="{00000000-0005-0000-0000-0000C8900000}"/>
    <cellStyle name="입력 7 5 3 4" xfId="18450" xr:uid="{00000000-0005-0000-0000-0000C9900000}"/>
    <cellStyle name="입력 7 5 3 4 2" xfId="43644" xr:uid="{00000000-0005-0000-0000-0000CA900000}"/>
    <cellStyle name="입력 7 5 3 5" xfId="18451" xr:uid="{00000000-0005-0000-0000-0000CB900000}"/>
    <cellStyle name="입력 7 5 3 5 2" xfId="43645" xr:uid="{00000000-0005-0000-0000-0000CC900000}"/>
    <cellStyle name="입력 7 5 3 6" xfId="43641" xr:uid="{00000000-0005-0000-0000-0000CD900000}"/>
    <cellStyle name="입력 7 5 4" xfId="18452" xr:uid="{00000000-0005-0000-0000-0000CE900000}"/>
    <cellStyle name="입력 7 5 4 2" xfId="43646" xr:uid="{00000000-0005-0000-0000-0000CF900000}"/>
    <cellStyle name="입력 7 5 5" xfId="18453" xr:uid="{00000000-0005-0000-0000-0000D0900000}"/>
    <cellStyle name="입력 7 5 5 2" xfId="43647" xr:uid="{00000000-0005-0000-0000-0000D1900000}"/>
    <cellStyle name="입력 7 5 6" xfId="18454" xr:uid="{00000000-0005-0000-0000-0000D2900000}"/>
    <cellStyle name="입력 7 5 6 2" xfId="43648" xr:uid="{00000000-0005-0000-0000-0000D3900000}"/>
    <cellStyle name="입력 7 5 7" xfId="18455" xr:uid="{00000000-0005-0000-0000-0000D4900000}"/>
    <cellStyle name="입력 7 5 7 2" xfId="43649" xr:uid="{00000000-0005-0000-0000-0000D5900000}"/>
    <cellStyle name="입력 7 5 8" xfId="43635" xr:uid="{00000000-0005-0000-0000-0000D6900000}"/>
    <cellStyle name="입력 7 6" xfId="18456" xr:uid="{00000000-0005-0000-0000-0000D7900000}"/>
    <cellStyle name="입력 7 6 2" xfId="18457" xr:uid="{00000000-0005-0000-0000-0000D8900000}"/>
    <cellStyle name="입력 7 6 2 2" xfId="18458" xr:uid="{00000000-0005-0000-0000-0000D9900000}"/>
    <cellStyle name="입력 7 6 2 2 2" xfId="43652" xr:uid="{00000000-0005-0000-0000-0000DA900000}"/>
    <cellStyle name="입력 7 6 2 3" xfId="18459" xr:uid="{00000000-0005-0000-0000-0000DB900000}"/>
    <cellStyle name="입력 7 6 2 3 2" xfId="43653" xr:uid="{00000000-0005-0000-0000-0000DC900000}"/>
    <cellStyle name="입력 7 6 2 4" xfId="18460" xr:uid="{00000000-0005-0000-0000-0000DD900000}"/>
    <cellStyle name="입력 7 6 2 4 2" xfId="43654" xr:uid="{00000000-0005-0000-0000-0000DE900000}"/>
    <cellStyle name="입력 7 6 2 5" xfId="18461" xr:uid="{00000000-0005-0000-0000-0000DF900000}"/>
    <cellStyle name="입력 7 6 2 5 2" xfId="43655" xr:uid="{00000000-0005-0000-0000-0000E0900000}"/>
    <cellStyle name="입력 7 6 2 6" xfId="43651" xr:uid="{00000000-0005-0000-0000-0000E1900000}"/>
    <cellStyle name="입력 7 6 3" xfId="18462" xr:uid="{00000000-0005-0000-0000-0000E2900000}"/>
    <cellStyle name="입력 7 6 3 2" xfId="18463" xr:uid="{00000000-0005-0000-0000-0000E3900000}"/>
    <cellStyle name="입력 7 6 3 2 2" xfId="43657" xr:uid="{00000000-0005-0000-0000-0000E4900000}"/>
    <cellStyle name="입력 7 6 3 3" xfId="18464" xr:uid="{00000000-0005-0000-0000-0000E5900000}"/>
    <cellStyle name="입력 7 6 3 3 2" xfId="43658" xr:uid="{00000000-0005-0000-0000-0000E6900000}"/>
    <cellStyle name="입력 7 6 3 4" xfId="18465" xr:uid="{00000000-0005-0000-0000-0000E7900000}"/>
    <cellStyle name="입력 7 6 3 4 2" xfId="43659" xr:uid="{00000000-0005-0000-0000-0000E8900000}"/>
    <cellStyle name="입력 7 6 3 5" xfId="18466" xr:uid="{00000000-0005-0000-0000-0000E9900000}"/>
    <cellStyle name="입력 7 6 3 5 2" xfId="43660" xr:uid="{00000000-0005-0000-0000-0000EA900000}"/>
    <cellStyle name="입력 7 6 3 6" xfId="43656" xr:uid="{00000000-0005-0000-0000-0000EB900000}"/>
    <cellStyle name="입력 7 6 4" xfId="18467" xr:uid="{00000000-0005-0000-0000-0000EC900000}"/>
    <cellStyle name="입력 7 6 4 2" xfId="43661" xr:uid="{00000000-0005-0000-0000-0000ED900000}"/>
    <cellStyle name="입력 7 6 5" xfId="18468" xr:uid="{00000000-0005-0000-0000-0000EE900000}"/>
    <cellStyle name="입력 7 6 5 2" xfId="43662" xr:uid="{00000000-0005-0000-0000-0000EF900000}"/>
    <cellStyle name="입력 7 6 6" xfId="18469" xr:uid="{00000000-0005-0000-0000-0000F0900000}"/>
    <cellStyle name="입력 7 6 6 2" xfId="43663" xr:uid="{00000000-0005-0000-0000-0000F1900000}"/>
    <cellStyle name="입력 7 6 7" xfId="18470" xr:uid="{00000000-0005-0000-0000-0000F2900000}"/>
    <cellStyle name="입력 7 6 7 2" xfId="43664" xr:uid="{00000000-0005-0000-0000-0000F3900000}"/>
    <cellStyle name="입력 7 6 8" xfId="43650" xr:uid="{00000000-0005-0000-0000-0000F4900000}"/>
    <cellStyle name="입력 7 7" xfId="18471" xr:uid="{00000000-0005-0000-0000-0000F5900000}"/>
    <cellStyle name="입력 7 7 2" xfId="18472" xr:uid="{00000000-0005-0000-0000-0000F6900000}"/>
    <cellStyle name="입력 7 7 2 2" xfId="18473" xr:uid="{00000000-0005-0000-0000-0000F7900000}"/>
    <cellStyle name="입력 7 7 2 2 2" xfId="43667" xr:uid="{00000000-0005-0000-0000-0000F8900000}"/>
    <cellStyle name="입력 7 7 2 3" xfId="18474" xr:uid="{00000000-0005-0000-0000-0000F9900000}"/>
    <cellStyle name="입력 7 7 2 3 2" xfId="43668" xr:uid="{00000000-0005-0000-0000-0000FA900000}"/>
    <cellStyle name="입력 7 7 2 4" xfId="18475" xr:uid="{00000000-0005-0000-0000-0000FB900000}"/>
    <cellStyle name="입력 7 7 2 4 2" xfId="43669" xr:uid="{00000000-0005-0000-0000-0000FC900000}"/>
    <cellStyle name="입력 7 7 2 5" xfId="18476" xr:uid="{00000000-0005-0000-0000-0000FD900000}"/>
    <cellStyle name="입력 7 7 2 5 2" xfId="43670" xr:uid="{00000000-0005-0000-0000-0000FE900000}"/>
    <cellStyle name="입력 7 7 2 6" xfId="43666" xr:uid="{00000000-0005-0000-0000-0000FF900000}"/>
    <cellStyle name="입력 7 7 3" xfId="18477" xr:uid="{00000000-0005-0000-0000-000000910000}"/>
    <cellStyle name="입력 7 7 3 2" xfId="18478" xr:uid="{00000000-0005-0000-0000-000001910000}"/>
    <cellStyle name="입력 7 7 3 2 2" xfId="43672" xr:uid="{00000000-0005-0000-0000-000002910000}"/>
    <cellStyle name="입력 7 7 3 3" xfId="18479" xr:uid="{00000000-0005-0000-0000-000003910000}"/>
    <cellStyle name="입력 7 7 3 3 2" xfId="43673" xr:uid="{00000000-0005-0000-0000-000004910000}"/>
    <cellStyle name="입력 7 7 3 4" xfId="18480" xr:uid="{00000000-0005-0000-0000-000005910000}"/>
    <cellStyle name="입력 7 7 3 4 2" xfId="43674" xr:uid="{00000000-0005-0000-0000-000006910000}"/>
    <cellStyle name="입력 7 7 3 5" xfId="18481" xr:uid="{00000000-0005-0000-0000-000007910000}"/>
    <cellStyle name="입력 7 7 3 5 2" xfId="43675" xr:uid="{00000000-0005-0000-0000-000008910000}"/>
    <cellStyle name="입력 7 7 3 6" xfId="43671" xr:uid="{00000000-0005-0000-0000-000009910000}"/>
    <cellStyle name="입력 7 7 4" xfId="18482" xr:uid="{00000000-0005-0000-0000-00000A910000}"/>
    <cellStyle name="입력 7 7 4 2" xfId="43676" xr:uid="{00000000-0005-0000-0000-00000B910000}"/>
    <cellStyle name="입력 7 7 5" xfId="18483" xr:uid="{00000000-0005-0000-0000-00000C910000}"/>
    <cellStyle name="입력 7 7 5 2" xfId="43677" xr:uid="{00000000-0005-0000-0000-00000D910000}"/>
    <cellStyle name="입력 7 7 6" xfId="18484" xr:uid="{00000000-0005-0000-0000-00000E910000}"/>
    <cellStyle name="입력 7 7 6 2" xfId="43678" xr:uid="{00000000-0005-0000-0000-00000F910000}"/>
    <cellStyle name="입력 7 7 7" xfId="18485" xr:uid="{00000000-0005-0000-0000-000010910000}"/>
    <cellStyle name="입력 7 7 7 2" xfId="43679" xr:uid="{00000000-0005-0000-0000-000011910000}"/>
    <cellStyle name="입력 7 7 8" xfId="43665" xr:uid="{00000000-0005-0000-0000-000012910000}"/>
    <cellStyle name="입력 7 8" xfId="18486" xr:uid="{00000000-0005-0000-0000-000013910000}"/>
    <cellStyle name="입력 7 8 2" xfId="18487" xr:uid="{00000000-0005-0000-0000-000014910000}"/>
    <cellStyle name="입력 7 8 2 2" xfId="18488" xr:uid="{00000000-0005-0000-0000-000015910000}"/>
    <cellStyle name="입력 7 8 2 2 2" xfId="43682" xr:uid="{00000000-0005-0000-0000-000016910000}"/>
    <cellStyle name="입력 7 8 2 3" xfId="18489" xr:uid="{00000000-0005-0000-0000-000017910000}"/>
    <cellStyle name="입력 7 8 2 3 2" xfId="43683" xr:uid="{00000000-0005-0000-0000-000018910000}"/>
    <cellStyle name="입력 7 8 2 4" xfId="18490" xr:uid="{00000000-0005-0000-0000-000019910000}"/>
    <cellStyle name="입력 7 8 2 4 2" xfId="43684" xr:uid="{00000000-0005-0000-0000-00001A910000}"/>
    <cellStyle name="입력 7 8 2 5" xfId="18491" xr:uid="{00000000-0005-0000-0000-00001B910000}"/>
    <cellStyle name="입력 7 8 2 5 2" xfId="43685" xr:uid="{00000000-0005-0000-0000-00001C910000}"/>
    <cellStyle name="입력 7 8 2 6" xfId="43681" xr:uid="{00000000-0005-0000-0000-00001D910000}"/>
    <cellStyle name="입력 7 8 3" xfId="18492" xr:uid="{00000000-0005-0000-0000-00001E910000}"/>
    <cellStyle name="입력 7 8 3 2" xfId="18493" xr:uid="{00000000-0005-0000-0000-00001F910000}"/>
    <cellStyle name="입력 7 8 3 2 2" xfId="43687" xr:uid="{00000000-0005-0000-0000-000020910000}"/>
    <cellStyle name="입력 7 8 3 3" xfId="18494" xr:uid="{00000000-0005-0000-0000-000021910000}"/>
    <cellStyle name="입력 7 8 3 3 2" xfId="43688" xr:uid="{00000000-0005-0000-0000-000022910000}"/>
    <cellStyle name="입력 7 8 3 4" xfId="18495" xr:uid="{00000000-0005-0000-0000-000023910000}"/>
    <cellStyle name="입력 7 8 3 4 2" xfId="43689" xr:uid="{00000000-0005-0000-0000-000024910000}"/>
    <cellStyle name="입력 7 8 3 5" xfId="18496" xr:uid="{00000000-0005-0000-0000-000025910000}"/>
    <cellStyle name="입력 7 8 3 5 2" xfId="43690" xr:uid="{00000000-0005-0000-0000-000026910000}"/>
    <cellStyle name="입력 7 8 3 6" xfId="43686" xr:uid="{00000000-0005-0000-0000-000027910000}"/>
    <cellStyle name="입력 7 8 4" xfId="18497" xr:uid="{00000000-0005-0000-0000-000028910000}"/>
    <cellStyle name="입력 7 8 4 2" xfId="43691" xr:uid="{00000000-0005-0000-0000-000029910000}"/>
    <cellStyle name="입력 7 8 5" xfId="18498" xr:uid="{00000000-0005-0000-0000-00002A910000}"/>
    <cellStyle name="입력 7 8 5 2" xfId="43692" xr:uid="{00000000-0005-0000-0000-00002B910000}"/>
    <cellStyle name="입력 7 8 6" xfId="18499" xr:uid="{00000000-0005-0000-0000-00002C910000}"/>
    <cellStyle name="입력 7 8 6 2" xfId="43693" xr:uid="{00000000-0005-0000-0000-00002D910000}"/>
    <cellStyle name="입력 7 8 7" xfId="18500" xr:uid="{00000000-0005-0000-0000-00002E910000}"/>
    <cellStyle name="입력 7 8 7 2" xfId="43694" xr:uid="{00000000-0005-0000-0000-00002F910000}"/>
    <cellStyle name="입력 7 8 8" xfId="43680" xr:uid="{00000000-0005-0000-0000-000030910000}"/>
    <cellStyle name="입력 7 9" xfId="18501" xr:uid="{00000000-0005-0000-0000-000031910000}"/>
    <cellStyle name="입력 7 9 2" xfId="18502" xr:uid="{00000000-0005-0000-0000-000032910000}"/>
    <cellStyle name="입력 7 9 2 2" xfId="18503" xr:uid="{00000000-0005-0000-0000-000033910000}"/>
    <cellStyle name="입력 7 9 2 2 2" xfId="43697" xr:uid="{00000000-0005-0000-0000-000034910000}"/>
    <cellStyle name="입력 7 9 2 3" xfId="18504" xr:uid="{00000000-0005-0000-0000-000035910000}"/>
    <cellStyle name="입력 7 9 2 3 2" xfId="43698" xr:uid="{00000000-0005-0000-0000-000036910000}"/>
    <cellStyle name="입력 7 9 2 4" xfId="18505" xr:uid="{00000000-0005-0000-0000-000037910000}"/>
    <cellStyle name="입력 7 9 2 4 2" xfId="43699" xr:uid="{00000000-0005-0000-0000-000038910000}"/>
    <cellStyle name="입력 7 9 2 5" xfId="18506" xr:uid="{00000000-0005-0000-0000-000039910000}"/>
    <cellStyle name="입력 7 9 2 5 2" xfId="43700" xr:uid="{00000000-0005-0000-0000-00003A910000}"/>
    <cellStyle name="입력 7 9 2 6" xfId="43696" xr:uid="{00000000-0005-0000-0000-00003B910000}"/>
    <cellStyle name="입력 7 9 3" xfId="18507" xr:uid="{00000000-0005-0000-0000-00003C910000}"/>
    <cellStyle name="입력 7 9 3 2" xfId="18508" xr:uid="{00000000-0005-0000-0000-00003D910000}"/>
    <cellStyle name="입력 7 9 3 2 2" xfId="43702" xr:uid="{00000000-0005-0000-0000-00003E910000}"/>
    <cellStyle name="입력 7 9 3 3" xfId="18509" xr:uid="{00000000-0005-0000-0000-00003F910000}"/>
    <cellStyle name="입력 7 9 3 3 2" xfId="43703" xr:uid="{00000000-0005-0000-0000-000040910000}"/>
    <cellStyle name="입력 7 9 3 4" xfId="18510" xr:uid="{00000000-0005-0000-0000-000041910000}"/>
    <cellStyle name="입력 7 9 3 4 2" xfId="43704" xr:uid="{00000000-0005-0000-0000-000042910000}"/>
    <cellStyle name="입력 7 9 3 5" xfId="18511" xr:uid="{00000000-0005-0000-0000-000043910000}"/>
    <cellStyle name="입력 7 9 3 5 2" xfId="43705" xr:uid="{00000000-0005-0000-0000-000044910000}"/>
    <cellStyle name="입력 7 9 3 6" xfId="43701" xr:uid="{00000000-0005-0000-0000-000045910000}"/>
    <cellStyle name="입력 7 9 4" xfId="18512" xr:uid="{00000000-0005-0000-0000-000046910000}"/>
    <cellStyle name="입력 7 9 4 2" xfId="43706" xr:uid="{00000000-0005-0000-0000-000047910000}"/>
    <cellStyle name="입력 7 9 5" xfId="18513" xr:uid="{00000000-0005-0000-0000-000048910000}"/>
    <cellStyle name="입력 7 9 5 2" xfId="43707" xr:uid="{00000000-0005-0000-0000-000049910000}"/>
    <cellStyle name="입력 7 9 6" xfId="18514" xr:uid="{00000000-0005-0000-0000-00004A910000}"/>
    <cellStyle name="입력 7 9 6 2" xfId="43708" xr:uid="{00000000-0005-0000-0000-00004B910000}"/>
    <cellStyle name="입력 7 9 7" xfId="18515" xr:uid="{00000000-0005-0000-0000-00004C910000}"/>
    <cellStyle name="입력 7 9 7 2" xfId="43709" xr:uid="{00000000-0005-0000-0000-00004D910000}"/>
    <cellStyle name="입력 7 9 8" xfId="43695" xr:uid="{00000000-0005-0000-0000-00004E910000}"/>
    <cellStyle name="입력 8" xfId="18516" xr:uid="{00000000-0005-0000-0000-00004F910000}"/>
    <cellStyle name="입력 8 10" xfId="18517" xr:uid="{00000000-0005-0000-0000-000050910000}"/>
    <cellStyle name="입력 8 10 2" xfId="18518" xr:uid="{00000000-0005-0000-0000-000051910000}"/>
    <cellStyle name="입력 8 10 2 2" xfId="18519" xr:uid="{00000000-0005-0000-0000-000052910000}"/>
    <cellStyle name="입력 8 10 2 2 2" xfId="43713" xr:uid="{00000000-0005-0000-0000-000053910000}"/>
    <cellStyle name="입력 8 10 2 3" xfId="18520" xr:uid="{00000000-0005-0000-0000-000054910000}"/>
    <cellStyle name="입력 8 10 2 3 2" xfId="43714" xr:uid="{00000000-0005-0000-0000-000055910000}"/>
    <cellStyle name="입력 8 10 2 4" xfId="18521" xr:uid="{00000000-0005-0000-0000-000056910000}"/>
    <cellStyle name="입력 8 10 2 4 2" xfId="43715" xr:uid="{00000000-0005-0000-0000-000057910000}"/>
    <cellStyle name="입력 8 10 2 5" xfId="18522" xr:uid="{00000000-0005-0000-0000-000058910000}"/>
    <cellStyle name="입력 8 10 2 5 2" xfId="43716" xr:uid="{00000000-0005-0000-0000-000059910000}"/>
    <cellStyle name="입력 8 10 2 6" xfId="43712" xr:uid="{00000000-0005-0000-0000-00005A910000}"/>
    <cellStyle name="입력 8 10 3" xfId="18523" xr:uid="{00000000-0005-0000-0000-00005B910000}"/>
    <cellStyle name="입력 8 10 3 2" xfId="18524" xr:uid="{00000000-0005-0000-0000-00005C910000}"/>
    <cellStyle name="입력 8 10 3 2 2" xfId="43718" xr:uid="{00000000-0005-0000-0000-00005D910000}"/>
    <cellStyle name="입력 8 10 3 3" xfId="18525" xr:uid="{00000000-0005-0000-0000-00005E910000}"/>
    <cellStyle name="입력 8 10 3 3 2" xfId="43719" xr:uid="{00000000-0005-0000-0000-00005F910000}"/>
    <cellStyle name="입력 8 10 3 4" xfId="18526" xr:uid="{00000000-0005-0000-0000-000060910000}"/>
    <cellStyle name="입력 8 10 3 4 2" xfId="43720" xr:uid="{00000000-0005-0000-0000-000061910000}"/>
    <cellStyle name="입력 8 10 3 5" xfId="18527" xr:uid="{00000000-0005-0000-0000-000062910000}"/>
    <cellStyle name="입력 8 10 3 5 2" xfId="43721" xr:uid="{00000000-0005-0000-0000-000063910000}"/>
    <cellStyle name="입력 8 10 3 6" xfId="43717" xr:uid="{00000000-0005-0000-0000-000064910000}"/>
    <cellStyle name="입력 8 10 4" xfId="18528" xr:uid="{00000000-0005-0000-0000-000065910000}"/>
    <cellStyle name="입력 8 10 4 2" xfId="43722" xr:uid="{00000000-0005-0000-0000-000066910000}"/>
    <cellStyle name="입력 8 10 5" xfId="18529" xr:uid="{00000000-0005-0000-0000-000067910000}"/>
    <cellStyle name="입력 8 10 5 2" xfId="43723" xr:uid="{00000000-0005-0000-0000-000068910000}"/>
    <cellStyle name="입력 8 10 6" xfId="18530" xr:uid="{00000000-0005-0000-0000-000069910000}"/>
    <cellStyle name="입력 8 10 6 2" xfId="43724" xr:uid="{00000000-0005-0000-0000-00006A910000}"/>
    <cellStyle name="입력 8 10 7" xfId="18531" xr:uid="{00000000-0005-0000-0000-00006B910000}"/>
    <cellStyle name="입력 8 10 7 2" xfId="43725" xr:uid="{00000000-0005-0000-0000-00006C910000}"/>
    <cellStyle name="입력 8 10 8" xfId="43711" xr:uid="{00000000-0005-0000-0000-00006D910000}"/>
    <cellStyle name="입력 8 11" xfId="18532" xr:uid="{00000000-0005-0000-0000-00006E910000}"/>
    <cellStyle name="입력 8 11 2" xfId="18533" xr:uid="{00000000-0005-0000-0000-00006F910000}"/>
    <cellStyle name="입력 8 11 2 2" xfId="43727" xr:uid="{00000000-0005-0000-0000-000070910000}"/>
    <cellStyle name="입력 8 11 3" xfId="18534" xr:uid="{00000000-0005-0000-0000-000071910000}"/>
    <cellStyle name="입력 8 11 3 2" xfId="43728" xr:uid="{00000000-0005-0000-0000-000072910000}"/>
    <cellStyle name="입력 8 11 4" xfId="18535" xr:uid="{00000000-0005-0000-0000-000073910000}"/>
    <cellStyle name="입력 8 11 4 2" xfId="43729" xr:uid="{00000000-0005-0000-0000-000074910000}"/>
    <cellStyle name="입력 8 11 5" xfId="18536" xr:uid="{00000000-0005-0000-0000-000075910000}"/>
    <cellStyle name="입력 8 11 5 2" xfId="43730" xr:uid="{00000000-0005-0000-0000-000076910000}"/>
    <cellStyle name="입력 8 11 6" xfId="43726" xr:uid="{00000000-0005-0000-0000-000077910000}"/>
    <cellStyle name="입력 8 12" xfId="18537" xr:uid="{00000000-0005-0000-0000-000078910000}"/>
    <cellStyle name="입력 8 12 2" xfId="18538" xr:uid="{00000000-0005-0000-0000-000079910000}"/>
    <cellStyle name="입력 8 12 2 2" xfId="43732" xr:uid="{00000000-0005-0000-0000-00007A910000}"/>
    <cellStyle name="입력 8 12 3" xfId="18539" xr:uid="{00000000-0005-0000-0000-00007B910000}"/>
    <cellStyle name="입력 8 12 3 2" xfId="43733" xr:uid="{00000000-0005-0000-0000-00007C910000}"/>
    <cellStyle name="입력 8 12 4" xfId="18540" xr:uid="{00000000-0005-0000-0000-00007D910000}"/>
    <cellStyle name="입력 8 12 4 2" xfId="43734" xr:uid="{00000000-0005-0000-0000-00007E910000}"/>
    <cellStyle name="입력 8 12 5" xfId="18541" xr:uid="{00000000-0005-0000-0000-00007F910000}"/>
    <cellStyle name="입력 8 12 5 2" xfId="43735" xr:uid="{00000000-0005-0000-0000-000080910000}"/>
    <cellStyle name="입력 8 12 6" xfId="43731" xr:uid="{00000000-0005-0000-0000-000081910000}"/>
    <cellStyle name="입력 8 13" xfId="18542" xr:uid="{00000000-0005-0000-0000-000082910000}"/>
    <cellStyle name="입력 8 13 2" xfId="43736" xr:uid="{00000000-0005-0000-0000-000083910000}"/>
    <cellStyle name="입력 8 14" xfId="18543" xr:uid="{00000000-0005-0000-0000-000084910000}"/>
    <cellStyle name="입력 8 14 2" xfId="43737" xr:uid="{00000000-0005-0000-0000-000085910000}"/>
    <cellStyle name="입력 8 15" xfId="18544" xr:uid="{00000000-0005-0000-0000-000086910000}"/>
    <cellStyle name="입력 8 15 2" xfId="43738" xr:uid="{00000000-0005-0000-0000-000087910000}"/>
    <cellStyle name="입력 8 16" xfId="18545" xr:uid="{00000000-0005-0000-0000-000088910000}"/>
    <cellStyle name="입력 8 16 2" xfId="43739" xr:uid="{00000000-0005-0000-0000-000089910000}"/>
    <cellStyle name="입력 8 17" xfId="43710" xr:uid="{00000000-0005-0000-0000-00008A910000}"/>
    <cellStyle name="입력 8 2" xfId="18546" xr:uid="{00000000-0005-0000-0000-00008B910000}"/>
    <cellStyle name="입력 8 2 2" xfId="18547" xr:uid="{00000000-0005-0000-0000-00008C910000}"/>
    <cellStyle name="입력 8 2 2 2" xfId="18548" xr:uid="{00000000-0005-0000-0000-00008D910000}"/>
    <cellStyle name="입력 8 2 2 2 2" xfId="18549" xr:uid="{00000000-0005-0000-0000-00008E910000}"/>
    <cellStyle name="입력 8 2 2 2 2 2" xfId="43743" xr:uid="{00000000-0005-0000-0000-00008F910000}"/>
    <cellStyle name="입력 8 2 2 2 3" xfId="18550" xr:uid="{00000000-0005-0000-0000-000090910000}"/>
    <cellStyle name="입력 8 2 2 2 3 2" xfId="43744" xr:uid="{00000000-0005-0000-0000-000091910000}"/>
    <cellStyle name="입력 8 2 2 2 4" xfId="18551" xr:uid="{00000000-0005-0000-0000-000092910000}"/>
    <cellStyle name="입력 8 2 2 2 4 2" xfId="43745" xr:uid="{00000000-0005-0000-0000-000093910000}"/>
    <cellStyle name="입력 8 2 2 2 5" xfId="18552" xr:uid="{00000000-0005-0000-0000-000094910000}"/>
    <cellStyle name="입력 8 2 2 2 5 2" xfId="43746" xr:uid="{00000000-0005-0000-0000-000095910000}"/>
    <cellStyle name="입력 8 2 2 2 6" xfId="43742" xr:uid="{00000000-0005-0000-0000-000096910000}"/>
    <cellStyle name="입력 8 2 2 3" xfId="18553" xr:uid="{00000000-0005-0000-0000-000097910000}"/>
    <cellStyle name="입력 8 2 2 3 2" xfId="43747" xr:uid="{00000000-0005-0000-0000-000098910000}"/>
    <cellStyle name="입력 8 2 2 4" xfId="18554" xr:uid="{00000000-0005-0000-0000-000099910000}"/>
    <cellStyle name="입력 8 2 2 4 2" xfId="43748" xr:uid="{00000000-0005-0000-0000-00009A910000}"/>
    <cellStyle name="입력 8 2 2 5" xfId="18555" xr:uid="{00000000-0005-0000-0000-00009B910000}"/>
    <cellStyle name="입력 8 2 2 5 2" xfId="43749" xr:uid="{00000000-0005-0000-0000-00009C910000}"/>
    <cellStyle name="입력 8 2 2 6" xfId="18556" xr:uid="{00000000-0005-0000-0000-00009D910000}"/>
    <cellStyle name="입력 8 2 2 6 2" xfId="43750" xr:uid="{00000000-0005-0000-0000-00009E910000}"/>
    <cellStyle name="입력 8 2 2 7" xfId="43741" xr:uid="{00000000-0005-0000-0000-00009F910000}"/>
    <cellStyle name="입력 8 2 3" xfId="18557" xr:uid="{00000000-0005-0000-0000-0000A0910000}"/>
    <cellStyle name="입력 8 2 3 2" xfId="18558" xr:uid="{00000000-0005-0000-0000-0000A1910000}"/>
    <cellStyle name="입력 8 2 3 2 2" xfId="43752" xr:uid="{00000000-0005-0000-0000-0000A2910000}"/>
    <cellStyle name="입력 8 2 3 3" xfId="18559" xr:uid="{00000000-0005-0000-0000-0000A3910000}"/>
    <cellStyle name="입력 8 2 3 3 2" xfId="43753" xr:uid="{00000000-0005-0000-0000-0000A4910000}"/>
    <cellStyle name="입력 8 2 3 4" xfId="18560" xr:uid="{00000000-0005-0000-0000-0000A5910000}"/>
    <cellStyle name="입력 8 2 3 4 2" xfId="43754" xr:uid="{00000000-0005-0000-0000-0000A6910000}"/>
    <cellStyle name="입력 8 2 3 5" xfId="18561" xr:uid="{00000000-0005-0000-0000-0000A7910000}"/>
    <cellStyle name="입력 8 2 3 5 2" xfId="43755" xr:uid="{00000000-0005-0000-0000-0000A8910000}"/>
    <cellStyle name="입력 8 2 3 6" xfId="43751" xr:uid="{00000000-0005-0000-0000-0000A9910000}"/>
    <cellStyle name="입력 8 2 4" xfId="18562" xr:uid="{00000000-0005-0000-0000-0000AA910000}"/>
    <cellStyle name="입력 8 2 4 2" xfId="18563" xr:uid="{00000000-0005-0000-0000-0000AB910000}"/>
    <cellStyle name="입력 8 2 4 2 2" xfId="43757" xr:uid="{00000000-0005-0000-0000-0000AC910000}"/>
    <cellStyle name="입력 8 2 4 3" xfId="43756" xr:uid="{00000000-0005-0000-0000-0000AD910000}"/>
    <cellStyle name="입력 8 2 5" xfId="18564" xr:uid="{00000000-0005-0000-0000-0000AE910000}"/>
    <cellStyle name="입력 8 2 5 2" xfId="18565" xr:uid="{00000000-0005-0000-0000-0000AF910000}"/>
    <cellStyle name="입력 8 2 5 2 2" xfId="43759" xr:uid="{00000000-0005-0000-0000-0000B0910000}"/>
    <cellStyle name="입력 8 2 5 3" xfId="43758" xr:uid="{00000000-0005-0000-0000-0000B1910000}"/>
    <cellStyle name="입력 8 2 6" xfId="18566" xr:uid="{00000000-0005-0000-0000-0000B2910000}"/>
    <cellStyle name="입력 8 2 6 2" xfId="18567" xr:uid="{00000000-0005-0000-0000-0000B3910000}"/>
    <cellStyle name="입력 8 2 6 2 2" xfId="43761" xr:uid="{00000000-0005-0000-0000-0000B4910000}"/>
    <cellStyle name="입력 8 2 6 3" xfId="43760" xr:uid="{00000000-0005-0000-0000-0000B5910000}"/>
    <cellStyle name="입력 8 2 7" xfId="18568" xr:uid="{00000000-0005-0000-0000-0000B6910000}"/>
    <cellStyle name="입력 8 2 7 2" xfId="43762" xr:uid="{00000000-0005-0000-0000-0000B7910000}"/>
    <cellStyle name="입력 8 2 8" xfId="43740" xr:uid="{00000000-0005-0000-0000-0000B8910000}"/>
    <cellStyle name="입력 8 3" xfId="18569" xr:uid="{00000000-0005-0000-0000-0000B9910000}"/>
    <cellStyle name="입력 8 3 2" xfId="18570" xr:uid="{00000000-0005-0000-0000-0000BA910000}"/>
    <cellStyle name="입력 8 3 2 2" xfId="18571" xr:uid="{00000000-0005-0000-0000-0000BB910000}"/>
    <cellStyle name="입력 8 3 2 2 2" xfId="18572" xr:uid="{00000000-0005-0000-0000-0000BC910000}"/>
    <cellStyle name="입력 8 3 2 2 2 2" xfId="43766" xr:uid="{00000000-0005-0000-0000-0000BD910000}"/>
    <cellStyle name="입력 8 3 2 2 3" xfId="18573" xr:uid="{00000000-0005-0000-0000-0000BE910000}"/>
    <cellStyle name="입력 8 3 2 2 3 2" xfId="43767" xr:uid="{00000000-0005-0000-0000-0000BF910000}"/>
    <cellStyle name="입력 8 3 2 2 4" xfId="18574" xr:uid="{00000000-0005-0000-0000-0000C0910000}"/>
    <cellStyle name="입력 8 3 2 2 4 2" xfId="43768" xr:uid="{00000000-0005-0000-0000-0000C1910000}"/>
    <cellStyle name="입력 8 3 2 2 5" xfId="18575" xr:uid="{00000000-0005-0000-0000-0000C2910000}"/>
    <cellStyle name="입력 8 3 2 2 5 2" xfId="43769" xr:uid="{00000000-0005-0000-0000-0000C3910000}"/>
    <cellStyle name="입력 8 3 2 2 6" xfId="43765" xr:uid="{00000000-0005-0000-0000-0000C4910000}"/>
    <cellStyle name="입력 8 3 2 3" xfId="18576" xr:uid="{00000000-0005-0000-0000-0000C5910000}"/>
    <cellStyle name="입력 8 3 2 3 2" xfId="43770" xr:uid="{00000000-0005-0000-0000-0000C6910000}"/>
    <cellStyle name="입력 8 3 2 4" xfId="18577" xr:uid="{00000000-0005-0000-0000-0000C7910000}"/>
    <cellStyle name="입력 8 3 2 4 2" xfId="43771" xr:uid="{00000000-0005-0000-0000-0000C8910000}"/>
    <cellStyle name="입력 8 3 2 5" xfId="18578" xr:uid="{00000000-0005-0000-0000-0000C9910000}"/>
    <cellStyle name="입력 8 3 2 5 2" xfId="43772" xr:uid="{00000000-0005-0000-0000-0000CA910000}"/>
    <cellStyle name="입력 8 3 2 6" xfId="18579" xr:uid="{00000000-0005-0000-0000-0000CB910000}"/>
    <cellStyle name="입력 8 3 2 6 2" xfId="43773" xr:uid="{00000000-0005-0000-0000-0000CC910000}"/>
    <cellStyle name="입력 8 3 2 7" xfId="43764" xr:uid="{00000000-0005-0000-0000-0000CD910000}"/>
    <cellStyle name="입력 8 3 3" xfId="18580" xr:uid="{00000000-0005-0000-0000-0000CE910000}"/>
    <cellStyle name="입력 8 3 3 2" xfId="18581" xr:uid="{00000000-0005-0000-0000-0000CF910000}"/>
    <cellStyle name="입력 8 3 3 2 2" xfId="43775" xr:uid="{00000000-0005-0000-0000-0000D0910000}"/>
    <cellStyle name="입력 8 3 3 3" xfId="18582" xr:uid="{00000000-0005-0000-0000-0000D1910000}"/>
    <cellStyle name="입력 8 3 3 3 2" xfId="43776" xr:uid="{00000000-0005-0000-0000-0000D2910000}"/>
    <cellStyle name="입력 8 3 3 4" xfId="18583" xr:uid="{00000000-0005-0000-0000-0000D3910000}"/>
    <cellStyle name="입력 8 3 3 4 2" xfId="43777" xr:uid="{00000000-0005-0000-0000-0000D4910000}"/>
    <cellStyle name="입력 8 3 3 5" xfId="18584" xr:uid="{00000000-0005-0000-0000-0000D5910000}"/>
    <cellStyle name="입력 8 3 3 5 2" xfId="43778" xr:uid="{00000000-0005-0000-0000-0000D6910000}"/>
    <cellStyle name="입력 8 3 3 6" xfId="43774" xr:uid="{00000000-0005-0000-0000-0000D7910000}"/>
    <cellStyle name="입력 8 3 4" xfId="18585" xr:uid="{00000000-0005-0000-0000-0000D8910000}"/>
    <cellStyle name="입력 8 3 4 2" xfId="18586" xr:uid="{00000000-0005-0000-0000-0000D9910000}"/>
    <cellStyle name="입력 8 3 4 2 2" xfId="43780" xr:uid="{00000000-0005-0000-0000-0000DA910000}"/>
    <cellStyle name="입력 8 3 4 3" xfId="43779" xr:uid="{00000000-0005-0000-0000-0000DB910000}"/>
    <cellStyle name="입력 8 3 5" xfId="18587" xr:uid="{00000000-0005-0000-0000-0000DC910000}"/>
    <cellStyle name="입력 8 3 5 2" xfId="18588" xr:uid="{00000000-0005-0000-0000-0000DD910000}"/>
    <cellStyle name="입력 8 3 5 2 2" xfId="43782" xr:uid="{00000000-0005-0000-0000-0000DE910000}"/>
    <cellStyle name="입력 8 3 5 3" xfId="43781" xr:uid="{00000000-0005-0000-0000-0000DF910000}"/>
    <cellStyle name="입력 8 3 6" xfId="18589" xr:uid="{00000000-0005-0000-0000-0000E0910000}"/>
    <cellStyle name="입력 8 3 6 2" xfId="18590" xr:uid="{00000000-0005-0000-0000-0000E1910000}"/>
    <cellStyle name="입력 8 3 6 2 2" xfId="43784" xr:uid="{00000000-0005-0000-0000-0000E2910000}"/>
    <cellStyle name="입력 8 3 6 3" xfId="43783" xr:uid="{00000000-0005-0000-0000-0000E3910000}"/>
    <cellStyle name="입력 8 3 7" xfId="18591" xr:uid="{00000000-0005-0000-0000-0000E4910000}"/>
    <cellStyle name="입력 8 3 7 2" xfId="43785" xr:uid="{00000000-0005-0000-0000-0000E5910000}"/>
    <cellStyle name="입력 8 3 8" xfId="43763" xr:uid="{00000000-0005-0000-0000-0000E6910000}"/>
    <cellStyle name="입력 8 4" xfId="18592" xr:uid="{00000000-0005-0000-0000-0000E7910000}"/>
    <cellStyle name="입력 8 4 2" xfId="18593" xr:uid="{00000000-0005-0000-0000-0000E8910000}"/>
    <cellStyle name="입력 8 4 2 2" xfId="18594" xr:uid="{00000000-0005-0000-0000-0000E9910000}"/>
    <cellStyle name="입력 8 4 2 2 2" xfId="43788" xr:uid="{00000000-0005-0000-0000-0000EA910000}"/>
    <cellStyle name="입력 8 4 2 3" xfId="18595" xr:uid="{00000000-0005-0000-0000-0000EB910000}"/>
    <cellStyle name="입력 8 4 2 3 2" xfId="43789" xr:uid="{00000000-0005-0000-0000-0000EC910000}"/>
    <cellStyle name="입력 8 4 2 4" xfId="18596" xr:uid="{00000000-0005-0000-0000-0000ED910000}"/>
    <cellStyle name="입력 8 4 2 4 2" xfId="43790" xr:uid="{00000000-0005-0000-0000-0000EE910000}"/>
    <cellStyle name="입력 8 4 2 5" xfId="18597" xr:uid="{00000000-0005-0000-0000-0000EF910000}"/>
    <cellStyle name="입력 8 4 2 5 2" xfId="43791" xr:uid="{00000000-0005-0000-0000-0000F0910000}"/>
    <cellStyle name="입력 8 4 2 6" xfId="43787" xr:uid="{00000000-0005-0000-0000-0000F1910000}"/>
    <cellStyle name="입력 8 4 3" xfId="18598" xr:uid="{00000000-0005-0000-0000-0000F2910000}"/>
    <cellStyle name="입력 8 4 3 2" xfId="18599" xr:uid="{00000000-0005-0000-0000-0000F3910000}"/>
    <cellStyle name="입력 8 4 3 2 2" xfId="43793" xr:uid="{00000000-0005-0000-0000-0000F4910000}"/>
    <cellStyle name="입력 8 4 3 3" xfId="18600" xr:uid="{00000000-0005-0000-0000-0000F5910000}"/>
    <cellStyle name="입력 8 4 3 3 2" xfId="43794" xr:uid="{00000000-0005-0000-0000-0000F6910000}"/>
    <cellStyle name="입력 8 4 3 4" xfId="18601" xr:uid="{00000000-0005-0000-0000-0000F7910000}"/>
    <cellStyle name="입력 8 4 3 4 2" xfId="43795" xr:uid="{00000000-0005-0000-0000-0000F8910000}"/>
    <cellStyle name="입력 8 4 3 5" xfId="18602" xr:uid="{00000000-0005-0000-0000-0000F9910000}"/>
    <cellStyle name="입력 8 4 3 5 2" xfId="43796" xr:uid="{00000000-0005-0000-0000-0000FA910000}"/>
    <cellStyle name="입력 8 4 3 6" xfId="43792" xr:uid="{00000000-0005-0000-0000-0000FB910000}"/>
    <cellStyle name="입력 8 4 4" xfId="18603" xr:uid="{00000000-0005-0000-0000-0000FC910000}"/>
    <cellStyle name="입력 8 4 4 2" xfId="43797" xr:uid="{00000000-0005-0000-0000-0000FD910000}"/>
    <cellStyle name="입력 8 4 5" xfId="18604" xr:uid="{00000000-0005-0000-0000-0000FE910000}"/>
    <cellStyle name="입력 8 4 5 2" xfId="43798" xr:uid="{00000000-0005-0000-0000-0000FF910000}"/>
    <cellStyle name="입력 8 4 6" xfId="18605" xr:uid="{00000000-0005-0000-0000-000000920000}"/>
    <cellStyle name="입력 8 4 6 2" xfId="43799" xr:uid="{00000000-0005-0000-0000-000001920000}"/>
    <cellStyle name="입력 8 4 7" xfId="18606" xr:uid="{00000000-0005-0000-0000-000002920000}"/>
    <cellStyle name="입력 8 4 7 2" xfId="43800" xr:uid="{00000000-0005-0000-0000-000003920000}"/>
    <cellStyle name="입력 8 4 8" xfId="43786" xr:uid="{00000000-0005-0000-0000-000004920000}"/>
    <cellStyle name="입력 8 5" xfId="18607" xr:uid="{00000000-0005-0000-0000-000005920000}"/>
    <cellStyle name="입력 8 5 2" xfId="18608" xr:uid="{00000000-0005-0000-0000-000006920000}"/>
    <cellStyle name="입력 8 5 2 2" xfId="18609" xr:uid="{00000000-0005-0000-0000-000007920000}"/>
    <cellStyle name="입력 8 5 2 2 2" xfId="43803" xr:uid="{00000000-0005-0000-0000-000008920000}"/>
    <cellStyle name="입력 8 5 2 3" xfId="18610" xr:uid="{00000000-0005-0000-0000-000009920000}"/>
    <cellStyle name="입력 8 5 2 3 2" xfId="43804" xr:uid="{00000000-0005-0000-0000-00000A920000}"/>
    <cellStyle name="입력 8 5 2 4" xfId="18611" xr:uid="{00000000-0005-0000-0000-00000B920000}"/>
    <cellStyle name="입력 8 5 2 4 2" xfId="43805" xr:uid="{00000000-0005-0000-0000-00000C920000}"/>
    <cellStyle name="입력 8 5 2 5" xfId="18612" xr:uid="{00000000-0005-0000-0000-00000D920000}"/>
    <cellStyle name="입력 8 5 2 5 2" xfId="43806" xr:uid="{00000000-0005-0000-0000-00000E920000}"/>
    <cellStyle name="입력 8 5 2 6" xfId="43802" xr:uid="{00000000-0005-0000-0000-00000F920000}"/>
    <cellStyle name="입력 8 5 3" xfId="18613" xr:uid="{00000000-0005-0000-0000-000010920000}"/>
    <cellStyle name="입력 8 5 3 2" xfId="18614" xr:uid="{00000000-0005-0000-0000-000011920000}"/>
    <cellStyle name="입력 8 5 3 2 2" xfId="43808" xr:uid="{00000000-0005-0000-0000-000012920000}"/>
    <cellStyle name="입력 8 5 3 3" xfId="18615" xr:uid="{00000000-0005-0000-0000-000013920000}"/>
    <cellStyle name="입력 8 5 3 3 2" xfId="43809" xr:uid="{00000000-0005-0000-0000-000014920000}"/>
    <cellStyle name="입력 8 5 3 4" xfId="18616" xr:uid="{00000000-0005-0000-0000-000015920000}"/>
    <cellStyle name="입력 8 5 3 4 2" xfId="43810" xr:uid="{00000000-0005-0000-0000-000016920000}"/>
    <cellStyle name="입력 8 5 3 5" xfId="18617" xr:uid="{00000000-0005-0000-0000-000017920000}"/>
    <cellStyle name="입력 8 5 3 5 2" xfId="43811" xr:uid="{00000000-0005-0000-0000-000018920000}"/>
    <cellStyle name="입력 8 5 3 6" xfId="43807" xr:uid="{00000000-0005-0000-0000-000019920000}"/>
    <cellStyle name="입력 8 5 4" xfId="18618" xr:uid="{00000000-0005-0000-0000-00001A920000}"/>
    <cellStyle name="입력 8 5 4 2" xfId="43812" xr:uid="{00000000-0005-0000-0000-00001B920000}"/>
    <cellStyle name="입력 8 5 5" xfId="18619" xr:uid="{00000000-0005-0000-0000-00001C920000}"/>
    <cellStyle name="입력 8 5 5 2" xfId="43813" xr:uid="{00000000-0005-0000-0000-00001D920000}"/>
    <cellStyle name="입력 8 5 6" xfId="18620" xr:uid="{00000000-0005-0000-0000-00001E920000}"/>
    <cellStyle name="입력 8 5 6 2" xfId="43814" xr:uid="{00000000-0005-0000-0000-00001F920000}"/>
    <cellStyle name="입력 8 5 7" xfId="18621" xr:uid="{00000000-0005-0000-0000-000020920000}"/>
    <cellStyle name="입력 8 5 7 2" xfId="43815" xr:uid="{00000000-0005-0000-0000-000021920000}"/>
    <cellStyle name="입력 8 5 8" xfId="43801" xr:uid="{00000000-0005-0000-0000-000022920000}"/>
    <cellStyle name="입력 8 6" xfId="18622" xr:uid="{00000000-0005-0000-0000-000023920000}"/>
    <cellStyle name="입력 8 6 2" xfId="18623" xr:uid="{00000000-0005-0000-0000-000024920000}"/>
    <cellStyle name="입력 8 6 2 2" xfId="18624" xr:uid="{00000000-0005-0000-0000-000025920000}"/>
    <cellStyle name="입력 8 6 2 2 2" xfId="43818" xr:uid="{00000000-0005-0000-0000-000026920000}"/>
    <cellStyle name="입력 8 6 2 3" xfId="18625" xr:uid="{00000000-0005-0000-0000-000027920000}"/>
    <cellStyle name="입력 8 6 2 3 2" xfId="43819" xr:uid="{00000000-0005-0000-0000-000028920000}"/>
    <cellStyle name="입력 8 6 2 4" xfId="18626" xr:uid="{00000000-0005-0000-0000-000029920000}"/>
    <cellStyle name="입력 8 6 2 4 2" xfId="43820" xr:uid="{00000000-0005-0000-0000-00002A920000}"/>
    <cellStyle name="입력 8 6 2 5" xfId="18627" xr:uid="{00000000-0005-0000-0000-00002B920000}"/>
    <cellStyle name="입력 8 6 2 5 2" xfId="43821" xr:uid="{00000000-0005-0000-0000-00002C920000}"/>
    <cellStyle name="입력 8 6 2 6" xfId="43817" xr:uid="{00000000-0005-0000-0000-00002D920000}"/>
    <cellStyle name="입력 8 6 3" xfId="18628" xr:uid="{00000000-0005-0000-0000-00002E920000}"/>
    <cellStyle name="입력 8 6 3 2" xfId="18629" xr:uid="{00000000-0005-0000-0000-00002F920000}"/>
    <cellStyle name="입력 8 6 3 2 2" xfId="43823" xr:uid="{00000000-0005-0000-0000-000030920000}"/>
    <cellStyle name="입력 8 6 3 3" xfId="18630" xr:uid="{00000000-0005-0000-0000-000031920000}"/>
    <cellStyle name="입력 8 6 3 3 2" xfId="43824" xr:uid="{00000000-0005-0000-0000-000032920000}"/>
    <cellStyle name="입력 8 6 3 4" xfId="18631" xr:uid="{00000000-0005-0000-0000-000033920000}"/>
    <cellStyle name="입력 8 6 3 4 2" xfId="43825" xr:uid="{00000000-0005-0000-0000-000034920000}"/>
    <cellStyle name="입력 8 6 3 5" xfId="18632" xr:uid="{00000000-0005-0000-0000-000035920000}"/>
    <cellStyle name="입력 8 6 3 5 2" xfId="43826" xr:uid="{00000000-0005-0000-0000-000036920000}"/>
    <cellStyle name="입력 8 6 3 6" xfId="43822" xr:uid="{00000000-0005-0000-0000-000037920000}"/>
    <cellStyle name="입력 8 6 4" xfId="18633" xr:uid="{00000000-0005-0000-0000-000038920000}"/>
    <cellStyle name="입력 8 6 4 2" xfId="43827" xr:uid="{00000000-0005-0000-0000-000039920000}"/>
    <cellStyle name="입력 8 6 5" xfId="18634" xr:uid="{00000000-0005-0000-0000-00003A920000}"/>
    <cellStyle name="입력 8 6 5 2" xfId="43828" xr:uid="{00000000-0005-0000-0000-00003B920000}"/>
    <cellStyle name="입력 8 6 6" xfId="18635" xr:uid="{00000000-0005-0000-0000-00003C920000}"/>
    <cellStyle name="입력 8 6 6 2" xfId="43829" xr:uid="{00000000-0005-0000-0000-00003D920000}"/>
    <cellStyle name="입력 8 6 7" xfId="18636" xr:uid="{00000000-0005-0000-0000-00003E920000}"/>
    <cellStyle name="입력 8 6 7 2" xfId="43830" xr:uid="{00000000-0005-0000-0000-00003F920000}"/>
    <cellStyle name="입력 8 6 8" xfId="43816" xr:uid="{00000000-0005-0000-0000-000040920000}"/>
    <cellStyle name="입력 8 7" xfId="18637" xr:uid="{00000000-0005-0000-0000-000041920000}"/>
    <cellStyle name="입력 8 7 2" xfId="18638" xr:uid="{00000000-0005-0000-0000-000042920000}"/>
    <cellStyle name="입력 8 7 2 2" xfId="18639" xr:uid="{00000000-0005-0000-0000-000043920000}"/>
    <cellStyle name="입력 8 7 2 2 2" xfId="43833" xr:uid="{00000000-0005-0000-0000-000044920000}"/>
    <cellStyle name="입력 8 7 2 3" xfId="18640" xr:uid="{00000000-0005-0000-0000-000045920000}"/>
    <cellStyle name="입력 8 7 2 3 2" xfId="43834" xr:uid="{00000000-0005-0000-0000-000046920000}"/>
    <cellStyle name="입력 8 7 2 4" xfId="18641" xr:uid="{00000000-0005-0000-0000-000047920000}"/>
    <cellStyle name="입력 8 7 2 4 2" xfId="43835" xr:uid="{00000000-0005-0000-0000-000048920000}"/>
    <cellStyle name="입력 8 7 2 5" xfId="18642" xr:uid="{00000000-0005-0000-0000-000049920000}"/>
    <cellStyle name="입력 8 7 2 5 2" xfId="43836" xr:uid="{00000000-0005-0000-0000-00004A920000}"/>
    <cellStyle name="입력 8 7 2 6" xfId="43832" xr:uid="{00000000-0005-0000-0000-00004B920000}"/>
    <cellStyle name="입력 8 7 3" xfId="18643" xr:uid="{00000000-0005-0000-0000-00004C920000}"/>
    <cellStyle name="입력 8 7 3 2" xfId="18644" xr:uid="{00000000-0005-0000-0000-00004D920000}"/>
    <cellStyle name="입력 8 7 3 2 2" xfId="43838" xr:uid="{00000000-0005-0000-0000-00004E920000}"/>
    <cellStyle name="입력 8 7 3 3" xfId="18645" xr:uid="{00000000-0005-0000-0000-00004F920000}"/>
    <cellStyle name="입력 8 7 3 3 2" xfId="43839" xr:uid="{00000000-0005-0000-0000-000050920000}"/>
    <cellStyle name="입력 8 7 3 4" xfId="18646" xr:uid="{00000000-0005-0000-0000-000051920000}"/>
    <cellStyle name="입력 8 7 3 4 2" xfId="43840" xr:uid="{00000000-0005-0000-0000-000052920000}"/>
    <cellStyle name="입력 8 7 3 5" xfId="18647" xr:uid="{00000000-0005-0000-0000-000053920000}"/>
    <cellStyle name="입력 8 7 3 5 2" xfId="43841" xr:uid="{00000000-0005-0000-0000-000054920000}"/>
    <cellStyle name="입력 8 7 3 6" xfId="43837" xr:uid="{00000000-0005-0000-0000-000055920000}"/>
    <cellStyle name="입력 8 7 4" xfId="18648" xr:uid="{00000000-0005-0000-0000-000056920000}"/>
    <cellStyle name="입력 8 7 4 2" xfId="43842" xr:uid="{00000000-0005-0000-0000-000057920000}"/>
    <cellStyle name="입력 8 7 5" xfId="18649" xr:uid="{00000000-0005-0000-0000-000058920000}"/>
    <cellStyle name="입력 8 7 5 2" xfId="43843" xr:uid="{00000000-0005-0000-0000-000059920000}"/>
    <cellStyle name="입력 8 7 6" xfId="18650" xr:uid="{00000000-0005-0000-0000-00005A920000}"/>
    <cellStyle name="입력 8 7 6 2" xfId="43844" xr:uid="{00000000-0005-0000-0000-00005B920000}"/>
    <cellStyle name="입력 8 7 7" xfId="18651" xr:uid="{00000000-0005-0000-0000-00005C920000}"/>
    <cellStyle name="입력 8 7 7 2" xfId="43845" xr:uid="{00000000-0005-0000-0000-00005D920000}"/>
    <cellStyle name="입력 8 7 8" xfId="43831" xr:uid="{00000000-0005-0000-0000-00005E920000}"/>
    <cellStyle name="입력 8 8" xfId="18652" xr:uid="{00000000-0005-0000-0000-00005F920000}"/>
    <cellStyle name="입력 8 8 2" xfId="18653" xr:uid="{00000000-0005-0000-0000-000060920000}"/>
    <cellStyle name="입력 8 8 2 2" xfId="18654" xr:uid="{00000000-0005-0000-0000-000061920000}"/>
    <cellStyle name="입력 8 8 2 2 2" xfId="43848" xr:uid="{00000000-0005-0000-0000-000062920000}"/>
    <cellStyle name="입력 8 8 2 3" xfId="18655" xr:uid="{00000000-0005-0000-0000-000063920000}"/>
    <cellStyle name="입력 8 8 2 3 2" xfId="43849" xr:uid="{00000000-0005-0000-0000-000064920000}"/>
    <cellStyle name="입력 8 8 2 4" xfId="18656" xr:uid="{00000000-0005-0000-0000-000065920000}"/>
    <cellStyle name="입력 8 8 2 4 2" xfId="43850" xr:uid="{00000000-0005-0000-0000-000066920000}"/>
    <cellStyle name="입력 8 8 2 5" xfId="18657" xr:uid="{00000000-0005-0000-0000-000067920000}"/>
    <cellStyle name="입력 8 8 2 5 2" xfId="43851" xr:uid="{00000000-0005-0000-0000-000068920000}"/>
    <cellStyle name="입력 8 8 2 6" xfId="43847" xr:uid="{00000000-0005-0000-0000-000069920000}"/>
    <cellStyle name="입력 8 8 3" xfId="18658" xr:uid="{00000000-0005-0000-0000-00006A920000}"/>
    <cellStyle name="입력 8 8 3 2" xfId="18659" xr:uid="{00000000-0005-0000-0000-00006B920000}"/>
    <cellStyle name="입력 8 8 3 2 2" xfId="43853" xr:uid="{00000000-0005-0000-0000-00006C920000}"/>
    <cellStyle name="입력 8 8 3 3" xfId="18660" xr:uid="{00000000-0005-0000-0000-00006D920000}"/>
    <cellStyle name="입력 8 8 3 3 2" xfId="43854" xr:uid="{00000000-0005-0000-0000-00006E920000}"/>
    <cellStyle name="입력 8 8 3 4" xfId="18661" xr:uid="{00000000-0005-0000-0000-00006F920000}"/>
    <cellStyle name="입력 8 8 3 4 2" xfId="43855" xr:uid="{00000000-0005-0000-0000-000070920000}"/>
    <cellStyle name="입력 8 8 3 5" xfId="18662" xr:uid="{00000000-0005-0000-0000-000071920000}"/>
    <cellStyle name="입력 8 8 3 5 2" xfId="43856" xr:uid="{00000000-0005-0000-0000-000072920000}"/>
    <cellStyle name="입력 8 8 3 6" xfId="43852" xr:uid="{00000000-0005-0000-0000-000073920000}"/>
    <cellStyle name="입력 8 8 4" xfId="18663" xr:uid="{00000000-0005-0000-0000-000074920000}"/>
    <cellStyle name="입력 8 8 4 2" xfId="43857" xr:uid="{00000000-0005-0000-0000-000075920000}"/>
    <cellStyle name="입력 8 8 5" xfId="18664" xr:uid="{00000000-0005-0000-0000-000076920000}"/>
    <cellStyle name="입력 8 8 5 2" xfId="43858" xr:uid="{00000000-0005-0000-0000-000077920000}"/>
    <cellStyle name="입력 8 8 6" xfId="18665" xr:uid="{00000000-0005-0000-0000-000078920000}"/>
    <cellStyle name="입력 8 8 6 2" xfId="43859" xr:uid="{00000000-0005-0000-0000-000079920000}"/>
    <cellStyle name="입력 8 8 7" xfId="18666" xr:uid="{00000000-0005-0000-0000-00007A920000}"/>
    <cellStyle name="입력 8 8 7 2" xfId="43860" xr:uid="{00000000-0005-0000-0000-00007B920000}"/>
    <cellStyle name="입력 8 8 8" xfId="43846" xr:uid="{00000000-0005-0000-0000-00007C920000}"/>
    <cellStyle name="입력 8 9" xfId="18667" xr:uid="{00000000-0005-0000-0000-00007D920000}"/>
    <cellStyle name="입력 8 9 2" xfId="18668" xr:uid="{00000000-0005-0000-0000-00007E920000}"/>
    <cellStyle name="입력 8 9 2 2" xfId="18669" xr:uid="{00000000-0005-0000-0000-00007F920000}"/>
    <cellStyle name="입력 8 9 2 2 2" xfId="43863" xr:uid="{00000000-0005-0000-0000-000080920000}"/>
    <cellStyle name="입력 8 9 2 3" xfId="18670" xr:uid="{00000000-0005-0000-0000-000081920000}"/>
    <cellStyle name="입력 8 9 2 3 2" xfId="43864" xr:uid="{00000000-0005-0000-0000-000082920000}"/>
    <cellStyle name="입력 8 9 2 4" xfId="18671" xr:uid="{00000000-0005-0000-0000-000083920000}"/>
    <cellStyle name="입력 8 9 2 4 2" xfId="43865" xr:uid="{00000000-0005-0000-0000-000084920000}"/>
    <cellStyle name="입력 8 9 2 5" xfId="18672" xr:uid="{00000000-0005-0000-0000-000085920000}"/>
    <cellStyle name="입력 8 9 2 5 2" xfId="43866" xr:uid="{00000000-0005-0000-0000-000086920000}"/>
    <cellStyle name="입력 8 9 2 6" xfId="43862" xr:uid="{00000000-0005-0000-0000-000087920000}"/>
    <cellStyle name="입력 8 9 3" xfId="18673" xr:uid="{00000000-0005-0000-0000-000088920000}"/>
    <cellStyle name="입력 8 9 3 2" xfId="18674" xr:uid="{00000000-0005-0000-0000-000089920000}"/>
    <cellStyle name="입력 8 9 3 2 2" xfId="43868" xr:uid="{00000000-0005-0000-0000-00008A920000}"/>
    <cellStyle name="입력 8 9 3 3" xfId="18675" xr:uid="{00000000-0005-0000-0000-00008B920000}"/>
    <cellStyle name="입력 8 9 3 3 2" xfId="43869" xr:uid="{00000000-0005-0000-0000-00008C920000}"/>
    <cellStyle name="입력 8 9 3 4" xfId="18676" xr:uid="{00000000-0005-0000-0000-00008D920000}"/>
    <cellStyle name="입력 8 9 3 4 2" xfId="43870" xr:uid="{00000000-0005-0000-0000-00008E920000}"/>
    <cellStyle name="입력 8 9 3 5" xfId="18677" xr:uid="{00000000-0005-0000-0000-00008F920000}"/>
    <cellStyle name="입력 8 9 3 5 2" xfId="43871" xr:uid="{00000000-0005-0000-0000-000090920000}"/>
    <cellStyle name="입력 8 9 3 6" xfId="43867" xr:uid="{00000000-0005-0000-0000-000091920000}"/>
    <cellStyle name="입력 8 9 4" xfId="18678" xr:uid="{00000000-0005-0000-0000-000092920000}"/>
    <cellStyle name="입력 8 9 4 2" xfId="43872" xr:uid="{00000000-0005-0000-0000-000093920000}"/>
    <cellStyle name="입력 8 9 5" xfId="18679" xr:uid="{00000000-0005-0000-0000-000094920000}"/>
    <cellStyle name="입력 8 9 5 2" xfId="43873" xr:uid="{00000000-0005-0000-0000-000095920000}"/>
    <cellStyle name="입력 8 9 6" xfId="18680" xr:uid="{00000000-0005-0000-0000-000096920000}"/>
    <cellStyle name="입력 8 9 6 2" xfId="43874" xr:uid="{00000000-0005-0000-0000-000097920000}"/>
    <cellStyle name="입력 8 9 7" xfId="18681" xr:uid="{00000000-0005-0000-0000-000098920000}"/>
    <cellStyle name="입력 8 9 7 2" xfId="43875" xr:uid="{00000000-0005-0000-0000-000099920000}"/>
    <cellStyle name="입력 8 9 8" xfId="43861" xr:uid="{00000000-0005-0000-0000-00009A920000}"/>
    <cellStyle name="입력 9" xfId="18682" xr:uid="{00000000-0005-0000-0000-00009B920000}"/>
    <cellStyle name="입력 9 10" xfId="18683" xr:uid="{00000000-0005-0000-0000-00009C920000}"/>
    <cellStyle name="입력 9 10 2" xfId="18684" xr:uid="{00000000-0005-0000-0000-00009D920000}"/>
    <cellStyle name="입력 9 10 2 2" xfId="18685" xr:uid="{00000000-0005-0000-0000-00009E920000}"/>
    <cellStyle name="입력 9 10 2 2 2" xfId="43879" xr:uid="{00000000-0005-0000-0000-00009F920000}"/>
    <cellStyle name="입력 9 10 2 3" xfId="18686" xr:uid="{00000000-0005-0000-0000-0000A0920000}"/>
    <cellStyle name="입력 9 10 2 3 2" xfId="43880" xr:uid="{00000000-0005-0000-0000-0000A1920000}"/>
    <cellStyle name="입력 9 10 2 4" xfId="18687" xr:uid="{00000000-0005-0000-0000-0000A2920000}"/>
    <cellStyle name="입력 9 10 2 4 2" xfId="43881" xr:uid="{00000000-0005-0000-0000-0000A3920000}"/>
    <cellStyle name="입력 9 10 2 5" xfId="18688" xr:uid="{00000000-0005-0000-0000-0000A4920000}"/>
    <cellStyle name="입력 9 10 2 5 2" xfId="43882" xr:uid="{00000000-0005-0000-0000-0000A5920000}"/>
    <cellStyle name="입력 9 10 2 6" xfId="43878" xr:uid="{00000000-0005-0000-0000-0000A6920000}"/>
    <cellStyle name="입력 9 10 3" xfId="18689" xr:uid="{00000000-0005-0000-0000-0000A7920000}"/>
    <cellStyle name="입력 9 10 3 2" xfId="18690" xr:uid="{00000000-0005-0000-0000-0000A8920000}"/>
    <cellStyle name="입력 9 10 3 2 2" xfId="43884" xr:uid="{00000000-0005-0000-0000-0000A9920000}"/>
    <cellStyle name="입력 9 10 3 3" xfId="18691" xr:uid="{00000000-0005-0000-0000-0000AA920000}"/>
    <cellStyle name="입력 9 10 3 3 2" xfId="43885" xr:uid="{00000000-0005-0000-0000-0000AB920000}"/>
    <cellStyle name="입력 9 10 3 4" xfId="18692" xr:uid="{00000000-0005-0000-0000-0000AC920000}"/>
    <cellStyle name="입력 9 10 3 4 2" xfId="43886" xr:uid="{00000000-0005-0000-0000-0000AD920000}"/>
    <cellStyle name="입력 9 10 3 5" xfId="18693" xr:uid="{00000000-0005-0000-0000-0000AE920000}"/>
    <cellStyle name="입력 9 10 3 5 2" xfId="43887" xr:uid="{00000000-0005-0000-0000-0000AF920000}"/>
    <cellStyle name="입력 9 10 3 6" xfId="43883" xr:uid="{00000000-0005-0000-0000-0000B0920000}"/>
    <cellStyle name="입력 9 10 4" xfId="18694" xr:uid="{00000000-0005-0000-0000-0000B1920000}"/>
    <cellStyle name="입력 9 10 4 2" xfId="43888" xr:uid="{00000000-0005-0000-0000-0000B2920000}"/>
    <cellStyle name="입력 9 10 5" xfId="18695" xr:uid="{00000000-0005-0000-0000-0000B3920000}"/>
    <cellStyle name="입력 9 10 5 2" xfId="43889" xr:uid="{00000000-0005-0000-0000-0000B4920000}"/>
    <cellStyle name="입력 9 10 6" xfId="18696" xr:uid="{00000000-0005-0000-0000-0000B5920000}"/>
    <cellStyle name="입력 9 10 6 2" xfId="43890" xr:uid="{00000000-0005-0000-0000-0000B6920000}"/>
    <cellStyle name="입력 9 10 7" xfId="18697" xr:uid="{00000000-0005-0000-0000-0000B7920000}"/>
    <cellStyle name="입력 9 10 7 2" xfId="43891" xr:uid="{00000000-0005-0000-0000-0000B8920000}"/>
    <cellStyle name="입력 9 10 8" xfId="43877" xr:uid="{00000000-0005-0000-0000-0000B9920000}"/>
    <cellStyle name="입력 9 11" xfId="18698" xr:uid="{00000000-0005-0000-0000-0000BA920000}"/>
    <cellStyle name="입력 9 11 2" xfId="18699" xr:uid="{00000000-0005-0000-0000-0000BB920000}"/>
    <cellStyle name="입력 9 11 2 2" xfId="43893" xr:uid="{00000000-0005-0000-0000-0000BC920000}"/>
    <cellStyle name="입력 9 11 3" xfId="18700" xr:uid="{00000000-0005-0000-0000-0000BD920000}"/>
    <cellStyle name="입력 9 11 3 2" xfId="43894" xr:uid="{00000000-0005-0000-0000-0000BE920000}"/>
    <cellStyle name="입력 9 11 4" xfId="18701" xr:uid="{00000000-0005-0000-0000-0000BF920000}"/>
    <cellStyle name="입력 9 11 4 2" xfId="43895" xr:uid="{00000000-0005-0000-0000-0000C0920000}"/>
    <cellStyle name="입력 9 11 5" xfId="18702" xr:uid="{00000000-0005-0000-0000-0000C1920000}"/>
    <cellStyle name="입력 9 11 5 2" xfId="43896" xr:uid="{00000000-0005-0000-0000-0000C2920000}"/>
    <cellStyle name="입력 9 11 6" xfId="43892" xr:uid="{00000000-0005-0000-0000-0000C3920000}"/>
    <cellStyle name="입력 9 12" xfId="18703" xr:uid="{00000000-0005-0000-0000-0000C4920000}"/>
    <cellStyle name="입력 9 12 2" xfId="18704" xr:uid="{00000000-0005-0000-0000-0000C5920000}"/>
    <cellStyle name="입력 9 12 2 2" xfId="43898" xr:uid="{00000000-0005-0000-0000-0000C6920000}"/>
    <cellStyle name="입력 9 12 3" xfId="18705" xr:uid="{00000000-0005-0000-0000-0000C7920000}"/>
    <cellStyle name="입력 9 12 3 2" xfId="43899" xr:uid="{00000000-0005-0000-0000-0000C8920000}"/>
    <cellStyle name="입력 9 12 4" xfId="18706" xr:uid="{00000000-0005-0000-0000-0000C9920000}"/>
    <cellStyle name="입력 9 12 4 2" xfId="43900" xr:uid="{00000000-0005-0000-0000-0000CA920000}"/>
    <cellStyle name="입력 9 12 5" xfId="18707" xr:uid="{00000000-0005-0000-0000-0000CB920000}"/>
    <cellStyle name="입력 9 12 5 2" xfId="43901" xr:uid="{00000000-0005-0000-0000-0000CC920000}"/>
    <cellStyle name="입력 9 12 6" xfId="43897" xr:uid="{00000000-0005-0000-0000-0000CD920000}"/>
    <cellStyle name="입력 9 13" xfId="18708" xr:uid="{00000000-0005-0000-0000-0000CE920000}"/>
    <cellStyle name="입력 9 13 2" xfId="43902" xr:uid="{00000000-0005-0000-0000-0000CF920000}"/>
    <cellStyle name="입력 9 14" xfId="18709" xr:uid="{00000000-0005-0000-0000-0000D0920000}"/>
    <cellStyle name="입력 9 14 2" xfId="43903" xr:uid="{00000000-0005-0000-0000-0000D1920000}"/>
    <cellStyle name="입력 9 15" xfId="18710" xr:uid="{00000000-0005-0000-0000-0000D2920000}"/>
    <cellStyle name="입력 9 15 2" xfId="43904" xr:uid="{00000000-0005-0000-0000-0000D3920000}"/>
    <cellStyle name="입력 9 16" xfId="18711" xr:uid="{00000000-0005-0000-0000-0000D4920000}"/>
    <cellStyle name="입력 9 16 2" xfId="43905" xr:uid="{00000000-0005-0000-0000-0000D5920000}"/>
    <cellStyle name="입력 9 17" xfId="43876" xr:uid="{00000000-0005-0000-0000-0000D6920000}"/>
    <cellStyle name="입력 9 2" xfId="18712" xr:uid="{00000000-0005-0000-0000-0000D7920000}"/>
    <cellStyle name="입력 9 2 2" xfId="18713" xr:uid="{00000000-0005-0000-0000-0000D8920000}"/>
    <cellStyle name="입력 9 2 2 2" xfId="18714" xr:uid="{00000000-0005-0000-0000-0000D9920000}"/>
    <cellStyle name="입력 9 2 2 2 2" xfId="18715" xr:uid="{00000000-0005-0000-0000-0000DA920000}"/>
    <cellStyle name="입력 9 2 2 2 2 2" xfId="43909" xr:uid="{00000000-0005-0000-0000-0000DB920000}"/>
    <cellStyle name="입력 9 2 2 2 3" xfId="18716" xr:uid="{00000000-0005-0000-0000-0000DC920000}"/>
    <cellStyle name="입력 9 2 2 2 3 2" xfId="43910" xr:uid="{00000000-0005-0000-0000-0000DD920000}"/>
    <cellStyle name="입력 9 2 2 2 4" xfId="18717" xr:uid="{00000000-0005-0000-0000-0000DE920000}"/>
    <cellStyle name="입력 9 2 2 2 4 2" xfId="43911" xr:uid="{00000000-0005-0000-0000-0000DF920000}"/>
    <cellStyle name="입력 9 2 2 2 5" xfId="18718" xr:uid="{00000000-0005-0000-0000-0000E0920000}"/>
    <cellStyle name="입력 9 2 2 2 5 2" xfId="43912" xr:uid="{00000000-0005-0000-0000-0000E1920000}"/>
    <cellStyle name="입력 9 2 2 2 6" xfId="43908" xr:uid="{00000000-0005-0000-0000-0000E2920000}"/>
    <cellStyle name="입력 9 2 2 3" xfId="18719" xr:uid="{00000000-0005-0000-0000-0000E3920000}"/>
    <cellStyle name="입력 9 2 2 3 2" xfId="43913" xr:uid="{00000000-0005-0000-0000-0000E4920000}"/>
    <cellStyle name="입력 9 2 2 4" xfId="18720" xr:uid="{00000000-0005-0000-0000-0000E5920000}"/>
    <cellStyle name="입력 9 2 2 4 2" xfId="43914" xr:uid="{00000000-0005-0000-0000-0000E6920000}"/>
    <cellStyle name="입력 9 2 2 5" xfId="18721" xr:uid="{00000000-0005-0000-0000-0000E7920000}"/>
    <cellStyle name="입력 9 2 2 5 2" xfId="43915" xr:uid="{00000000-0005-0000-0000-0000E8920000}"/>
    <cellStyle name="입력 9 2 2 6" xfId="18722" xr:uid="{00000000-0005-0000-0000-0000E9920000}"/>
    <cellStyle name="입력 9 2 2 6 2" xfId="43916" xr:uid="{00000000-0005-0000-0000-0000EA920000}"/>
    <cellStyle name="입력 9 2 2 7" xfId="43907" xr:uid="{00000000-0005-0000-0000-0000EB920000}"/>
    <cellStyle name="입력 9 2 3" xfId="18723" xr:uid="{00000000-0005-0000-0000-0000EC920000}"/>
    <cellStyle name="입력 9 2 3 2" xfId="18724" xr:uid="{00000000-0005-0000-0000-0000ED920000}"/>
    <cellStyle name="입력 9 2 3 2 2" xfId="43918" xr:uid="{00000000-0005-0000-0000-0000EE920000}"/>
    <cellStyle name="입력 9 2 3 3" xfId="18725" xr:uid="{00000000-0005-0000-0000-0000EF920000}"/>
    <cellStyle name="입력 9 2 3 3 2" xfId="43919" xr:uid="{00000000-0005-0000-0000-0000F0920000}"/>
    <cellStyle name="입력 9 2 3 4" xfId="18726" xr:uid="{00000000-0005-0000-0000-0000F1920000}"/>
    <cellStyle name="입력 9 2 3 4 2" xfId="43920" xr:uid="{00000000-0005-0000-0000-0000F2920000}"/>
    <cellStyle name="입력 9 2 3 5" xfId="18727" xr:uid="{00000000-0005-0000-0000-0000F3920000}"/>
    <cellStyle name="입력 9 2 3 5 2" xfId="43921" xr:uid="{00000000-0005-0000-0000-0000F4920000}"/>
    <cellStyle name="입력 9 2 3 6" xfId="43917" xr:uid="{00000000-0005-0000-0000-0000F5920000}"/>
    <cellStyle name="입력 9 2 4" xfId="18728" xr:uid="{00000000-0005-0000-0000-0000F6920000}"/>
    <cellStyle name="입력 9 2 4 2" xfId="18729" xr:uid="{00000000-0005-0000-0000-0000F7920000}"/>
    <cellStyle name="입력 9 2 4 2 2" xfId="43923" xr:uid="{00000000-0005-0000-0000-0000F8920000}"/>
    <cellStyle name="입력 9 2 4 3" xfId="43922" xr:uid="{00000000-0005-0000-0000-0000F9920000}"/>
    <cellStyle name="입력 9 2 5" xfId="18730" xr:uid="{00000000-0005-0000-0000-0000FA920000}"/>
    <cellStyle name="입력 9 2 5 2" xfId="18731" xr:uid="{00000000-0005-0000-0000-0000FB920000}"/>
    <cellStyle name="입력 9 2 5 2 2" xfId="43925" xr:uid="{00000000-0005-0000-0000-0000FC920000}"/>
    <cellStyle name="입력 9 2 5 3" xfId="43924" xr:uid="{00000000-0005-0000-0000-0000FD920000}"/>
    <cellStyle name="입력 9 2 6" xfId="18732" xr:uid="{00000000-0005-0000-0000-0000FE920000}"/>
    <cellStyle name="입력 9 2 6 2" xfId="18733" xr:uid="{00000000-0005-0000-0000-0000FF920000}"/>
    <cellStyle name="입력 9 2 6 2 2" xfId="43927" xr:uid="{00000000-0005-0000-0000-000000930000}"/>
    <cellStyle name="입력 9 2 6 3" xfId="43926" xr:uid="{00000000-0005-0000-0000-000001930000}"/>
    <cellStyle name="입력 9 2 7" xfId="18734" xr:uid="{00000000-0005-0000-0000-000002930000}"/>
    <cellStyle name="입력 9 2 7 2" xfId="43928" xr:uid="{00000000-0005-0000-0000-000003930000}"/>
    <cellStyle name="입력 9 2 8" xfId="43906" xr:uid="{00000000-0005-0000-0000-000004930000}"/>
    <cellStyle name="입력 9 3" xfId="18735" xr:uid="{00000000-0005-0000-0000-000005930000}"/>
    <cellStyle name="입력 9 3 2" xfId="18736" xr:uid="{00000000-0005-0000-0000-000006930000}"/>
    <cellStyle name="입력 9 3 2 2" xfId="18737" xr:uid="{00000000-0005-0000-0000-000007930000}"/>
    <cellStyle name="입력 9 3 2 2 2" xfId="18738" xr:uid="{00000000-0005-0000-0000-000008930000}"/>
    <cellStyle name="입력 9 3 2 2 2 2" xfId="43932" xr:uid="{00000000-0005-0000-0000-000009930000}"/>
    <cellStyle name="입력 9 3 2 2 3" xfId="18739" xr:uid="{00000000-0005-0000-0000-00000A930000}"/>
    <cellStyle name="입력 9 3 2 2 3 2" xfId="43933" xr:uid="{00000000-0005-0000-0000-00000B930000}"/>
    <cellStyle name="입력 9 3 2 2 4" xfId="18740" xr:uid="{00000000-0005-0000-0000-00000C930000}"/>
    <cellStyle name="입력 9 3 2 2 4 2" xfId="43934" xr:uid="{00000000-0005-0000-0000-00000D930000}"/>
    <cellStyle name="입력 9 3 2 2 5" xfId="18741" xr:uid="{00000000-0005-0000-0000-00000E930000}"/>
    <cellStyle name="입력 9 3 2 2 5 2" xfId="43935" xr:uid="{00000000-0005-0000-0000-00000F930000}"/>
    <cellStyle name="입력 9 3 2 2 6" xfId="43931" xr:uid="{00000000-0005-0000-0000-000010930000}"/>
    <cellStyle name="입력 9 3 2 3" xfId="18742" xr:uid="{00000000-0005-0000-0000-000011930000}"/>
    <cellStyle name="입력 9 3 2 3 2" xfId="43936" xr:uid="{00000000-0005-0000-0000-000012930000}"/>
    <cellStyle name="입력 9 3 2 4" xfId="18743" xr:uid="{00000000-0005-0000-0000-000013930000}"/>
    <cellStyle name="입력 9 3 2 4 2" xfId="43937" xr:uid="{00000000-0005-0000-0000-000014930000}"/>
    <cellStyle name="입력 9 3 2 5" xfId="18744" xr:uid="{00000000-0005-0000-0000-000015930000}"/>
    <cellStyle name="입력 9 3 2 5 2" xfId="43938" xr:uid="{00000000-0005-0000-0000-000016930000}"/>
    <cellStyle name="입력 9 3 2 6" xfId="18745" xr:uid="{00000000-0005-0000-0000-000017930000}"/>
    <cellStyle name="입력 9 3 2 6 2" xfId="43939" xr:uid="{00000000-0005-0000-0000-000018930000}"/>
    <cellStyle name="입력 9 3 2 7" xfId="43930" xr:uid="{00000000-0005-0000-0000-000019930000}"/>
    <cellStyle name="입력 9 3 3" xfId="18746" xr:uid="{00000000-0005-0000-0000-00001A930000}"/>
    <cellStyle name="입력 9 3 3 2" xfId="18747" xr:uid="{00000000-0005-0000-0000-00001B930000}"/>
    <cellStyle name="입력 9 3 3 2 2" xfId="43941" xr:uid="{00000000-0005-0000-0000-00001C930000}"/>
    <cellStyle name="입력 9 3 3 3" xfId="18748" xr:uid="{00000000-0005-0000-0000-00001D930000}"/>
    <cellStyle name="입력 9 3 3 3 2" xfId="43942" xr:uid="{00000000-0005-0000-0000-00001E930000}"/>
    <cellStyle name="입력 9 3 3 4" xfId="18749" xr:uid="{00000000-0005-0000-0000-00001F930000}"/>
    <cellStyle name="입력 9 3 3 4 2" xfId="43943" xr:uid="{00000000-0005-0000-0000-000020930000}"/>
    <cellStyle name="입력 9 3 3 5" xfId="18750" xr:uid="{00000000-0005-0000-0000-000021930000}"/>
    <cellStyle name="입력 9 3 3 5 2" xfId="43944" xr:uid="{00000000-0005-0000-0000-000022930000}"/>
    <cellStyle name="입력 9 3 3 6" xfId="43940" xr:uid="{00000000-0005-0000-0000-000023930000}"/>
    <cellStyle name="입력 9 3 4" xfId="18751" xr:uid="{00000000-0005-0000-0000-000024930000}"/>
    <cellStyle name="입력 9 3 4 2" xfId="18752" xr:uid="{00000000-0005-0000-0000-000025930000}"/>
    <cellStyle name="입력 9 3 4 2 2" xfId="43946" xr:uid="{00000000-0005-0000-0000-000026930000}"/>
    <cellStyle name="입력 9 3 4 3" xfId="43945" xr:uid="{00000000-0005-0000-0000-000027930000}"/>
    <cellStyle name="입력 9 3 5" xfId="18753" xr:uid="{00000000-0005-0000-0000-000028930000}"/>
    <cellStyle name="입력 9 3 5 2" xfId="18754" xr:uid="{00000000-0005-0000-0000-000029930000}"/>
    <cellStyle name="입력 9 3 5 2 2" xfId="43948" xr:uid="{00000000-0005-0000-0000-00002A930000}"/>
    <cellStyle name="입력 9 3 5 3" xfId="43947" xr:uid="{00000000-0005-0000-0000-00002B930000}"/>
    <cellStyle name="입력 9 3 6" xfId="18755" xr:uid="{00000000-0005-0000-0000-00002C930000}"/>
    <cellStyle name="입력 9 3 6 2" xfId="18756" xr:uid="{00000000-0005-0000-0000-00002D930000}"/>
    <cellStyle name="입력 9 3 6 2 2" xfId="43950" xr:uid="{00000000-0005-0000-0000-00002E930000}"/>
    <cellStyle name="입력 9 3 6 3" xfId="43949" xr:uid="{00000000-0005-0000-0000-00002F930000}"/>
    <cellStyle name="입력 9 3 7" xfId="18757" xr:uid="{00000000-0005-0000-0000-000030930000}"/>
    <cellStyle name="입력 9 3 7 2" xfId="43951" xr:uid="{00000000-0005-0000-0000-000031930000}"/>
    <cellStyle name="입력 9 3 8" xfId="43929" xr:uid="{00000000-0005-0000-0000-000032930000}"/>
    <cellStyle name="입력 9 4" xfId="18758" xr:uid="{00000000-0005-0000-0000-000033930000}"/>
    <cellStyle name="입력 9 4 2" xfId="18759" xr:uid="{00000000-0005-0000-0000-000034930000}"/>
    <cellStyle name="입력 9 4 2 2" xfId="18760" xr:uid="{00000000-0005-0000-0000-000035930000}"/>
    <cellStyle name="입력 9 4 2 2 2" xfId="43954" xr:uid="{00000000-0005-0000-0000-000036930000}"/>
    <cellStyle name="입력 9 4 2 3" xfId="18761" xr:uid="{00000000-0005-0000-0000-000037930000}"/>
    <cellStyle name="입력 9 4 2 3 2" xfId="43955" xr:uid="{00000000-0005-0000-0000-000038930000}"/>
    <cellStyle name="입력 9 4 2 4" xfId="18762" xr:uid="{00000000-0005-0000-0000-000039930000}"/>
    <cellStyle name="입력 9 4 2 4 2" xfId="43956" xr:uid="{00000000-0005-0000-0000-00003A930000}"/>
    <cellStyle name="입력 9 4 2 5" xfId="18763" xr:uid="{00000000-0005-0000-0000-00003B930000}"/>
    <cellStyle name="입력 9 4 2 5 2" xfId="43957" xr:uid="{00000000-0005-0000-0000-00003C930000}"/>
    <cellStyle name="입력 9 4 2 6" xfId="43953" xr:uid="{00000000-0005-0000-0000-00003D930000}"/>
    <cellStyle name="입력 9 4 3" xfId="18764" xr:uid="{00000000-0005-0000-0000-00003E930000}"/>
    <cellStyle name="입력 9 4 3 2" xfId="18765" xr:uid="{00000000-0005-0000-0000-00003F930000}"/>
    <cellStyle name="입력 9 4 3 2 2" xfId="43959" xr:uid="{00000000-0005-0000-0000-000040930000}"/>
    <cellStyle name="입력 9 4 3 3" xfId="18766" xr:uid="{00000000-0005-0000-0000-000041930000}"/>
    <cellStyle name="입력 9 4 3 3 2" xfId="43960" xr:uid="{00000000-0005-0000-0000-000042930000}"/>
    <cellStyle name="입력 9 4 3 4" xfId="18767" xr:uid="{00000000-0005-0000-0000-000043930000}"/>
    <cellStyle name="입력 9 4 3 4 2" xfId="43961" xr:uid="{00000000-0005-0000-0000-000044930000}"/>
    <cellStyle name="입력 9 4 3 5" xfId="18768" xr:uid="{00000000-0005-0000-0000-000045930000}"/>
    <cellStyle name="입력 9 4 3 5 2" xfId="43962" xr:uid="{00000000-0005-0000-0000-000046930000}"/>
    <cellStyle name="입력 9 4 3 6" xfId="43958" xr:uid="{00000000-0005-0000-0000-000047930000}"/>
    <cellStyle name="입력 9 4 4" xfId="18769" xr:uid="{00000000-0005-0000-0000-000048930000}"/>
    <cellStyle name="입력 9 4 4 2" xfId="43963" xr:uid="{00000000-0005-0000-0000-000049930000}"/>
    <cellStyle name="입력 9 4 5" xfId="18770" xr:uid="{00000000-0005-0000-0000-00004A930000}"/>
    <cellStyle name="입력 9 4 5 2" xfId="43964" xr:uid="{00000000-0005-0000-0000-00004B930000}"/>
    <cellStyle name="입력 9 4 6" xfId="18771" xr:uid="{00000000-0005-0000-0000-00004C930000}"/>
    <cellStyle name="입력 9 4 6 2" xfId="43965" xr:uid="{00000000-0005-0000-0000-00004D930000}"/>
    <cellStyle name="입력 9 4 7" xfId="18772" xr:uid="{00000000-0005-0000-0000-00004E930000}"/>
    <cellStyle name="입력 9 4 7 2" xfId="43966" xr:uid="{00000000-0005-0000-0000-00004F930000}"/>
    <cellStyle name="입력 9 4 8" xfId="43952" xr:uid="{00000000-0005-0000-0000-000050930000}"/>
    <cellStyle name="입력 9 5" xfId="18773" xr:uid="{00000000-0005-0000-0000-000051930000}"/>
    <cellStyle name="입력 9 5 2" xfId="18774" xr:uid="{00000000-0005-0000-0000-000052930000}"/>
    <cellStyle name="입력 9 5 2 2" xfId="18775" xr:uid="{00000000-0005-0000-0000-000053930000}"/>
    <cellStyle name="입력 9 5 2 2 2" xfId="43969" xr:uid="{00000000-0005-0000-0000-000054930000}"/>
    <cellStyle name="입력 9 5 2 3" xfId="18776" xr:uid="{00000000-0005-0000-0000-000055930000}"/>
    <cellStyle name="입력 9 5 2 3 2" xfId="43970" xr:uid="{00000000-0005-0000-0000-000056930000}"/>
    <cellStyle name="입력 9 5 2 4" xfId="18777" xr:uid="{00000000-0005-0000-0000-000057930000}"/>
    <cellStyle name="입력 9 5 2 4 2" xfId="43971" xr:uid="{00000000-0005-0000-0000-000058930000}"/>
    <cellStyle name="입력 9 5 2 5" xfId="18778" xr:uid="{00000000-0005-0000-0000-000059930000}"/>
    <cellStyle name="입력 9 5 2 5 2" xfId="43972" xr:uid="{00000000-0005-0000-0000-00005A930000}"/>
    <cellStyle name="입력 9 5 2 6" xfId="43968" xr:uid="{00000000-0005-0000-0000-00005B930000}"/>
    <cellStyle name="입력 9 5 3" xfId="18779" xr:uid="{00000000-0005-0000-0000-00005C930000}"/>
    <cellStyle name="입력 9 5 3 2" xfId="18780" xr:uid="{00000000-0005-0000-0000-00005D930000}"/>
    <cellStyle name="입력 9 5 3 2 2" xfId="43974" xr:uid="{00000000-0005-0000-0000-00005E930000}"/>
    <cellStyle name="입력 9 5 3 3" xfId="18781" xr:uid="{00000000-0005-0000-0000-00005F930000}"/>
    <cellStyle name="입력 9 5 3 3 2" xfId="43975" xr:uid="{00000000-0005-0000-0000-000060930000}"/>
    <cellStyle name="입력 9 5 3 4" xfId="18782" xr:uid="{00000000-0005-0000-0000-000061930000}"/>
    <cellStyle name="입력 9 5 3 4 2" xfId="43976" xr:uid="{00000000-0005-0000-0000-000062930000}"/>
    <cellStyle name="입력 9 5 3 5" xfId="18783" xr:uid="{00000000-0005-0000-0000-000063930000}"/>
    <cellStyle name="입력 9 5 3 5 2" xfId="43977" xr:uid="{00000000-0005-0000-0000-000064930000}"/>
    <cellStyle name="입력 9 5 3 6" xfId="43973" xr:uid="{00000000-0005-0000-0000-000065930000}"/>
    <cellStyle name="입력 9 5 4" xfId="18784" xr:uid="{00000000-0005-0000-0000-000066930000}"/>
    <cellStyle name="입력 9 5 4 2" xfId="43978" xr:uid="{00000000-0005-0000-0000-000067930000}"/>
    <cellStyle name="입력 9 5 5" xfId="18785" xr:uid="{00000000-0005-0000-0000-000068930000}"/>
    <cellStyle name="입력 9 5 5 2" xfId="43979" xr:uid="{00000000-0005-0000-0000-000069930000}"/>
    <cellStyle name="입력 9 5 6" xfId="18786" xr:uid="{00000000-0005-0000-0000-00006A930000}"/>
    <cellStyle name="입력 9 5 6 2" xfId="43980" xr:uid="{00000000-0005-0000-0000-00006B930000}"/>
    <cellStyle name="입력 9 5 7" xfId="18787" xr:uid="{00000000-0005-0000-0000-00006C930000}"/>
    <cellStyle name="입력 9 5 7 2" xfId="43981" xr:uid="{00000000-0005-0000-0000-00006D930000}"/>
    <cellStyle name="입력 9 5 8" xfId="43967" xr:uid="{00000000-0005-0000-0000-00006E930000}"/>
    <cellStyle name="입력 9 6" xfId="18788" xr:uid="{00000000-0005-0000-0000-00006F930000}"/>
    <cellStyle name="입력 9 6 2" xfId="18789" xr:uid="{00000000-0005-0000-0000-000070930000}"/>
    <cellStyle name="입력 9 6 2 2" xfId="18790" xr:uid="{00000000-0005-0000-0000-000071930000}"/>
    <cellStyle name="입력 9 6 2 2 2" xfId="43984" xr:uid="{00000000-0005-0000-0000-000072930000}"/>
    <cellStyle name="입력 9 6 2 3" xfId="18791" xr:uid="{00000000-0005-0000-0000-000073930000}"/>
    <cellStyle name="입력 9 6 2 3 2" xfId="43985" xr:uid="{00000000-0005-0000-0000-000074930000}"/>
    <cellStyle name="입력 9 6 2 4" xfId="18792" xr:uid="{00000000-0005-0000-0000-000075930000}"/>
    <cellStyle name="입력 9 6 2 4 2" xfId="43986" xr:uid="{00000000-0005-0000-0000-000076930000}"/>
    <cellStyle name="입력 9 6 2 5" xfId="18793" xr:uid="{00000000-0005-0000-0000-000077930000}"/>
    <cellStyle name="입력 9 6 2 5 2" xfId="43987" xr:uid="{00000000-0005-0000-0000-000078930000}"/>
    <cellStyle name="입력 9 6 2 6" xfId="43983" xr:uid="{00000000-0005-0000-0000-000079930000}"/>
    <cellStyle name="입력 9 6 3" xfId="18794" xr:uid="{00000000-0005-0000-0000-00007A930000}"/>
    <cellStyle name="입력 9 6 3 2" xfId="18795" xr:uid="{00000000-0005-0000-0000-00007B930000}"/>
    <cellStyle name="입력 9 6 3 2 2" xfId="43989" xr:uid="{00000000-0005-0000-0000-00007C930000}"/>
    <cellStyle name="입력 9 6 3 3" xfId="18796" xr:uid="{00000000-0005-0000-0000-00007D930000}"/>
    <cellStyle name="입력 9 6 3 3 2" xfId="43990" xr:uid="{00000000-0005-0000-0000-00007E930000}"/>
    <cellStyle name="입력 9 6 3 4" xfId="18797" xr:uid="{00000000-0005-0000-0000-00007F930000}"/>
    <cellStyle name="입력 9 6 3 4 2" xfId="43991" xr:uid="{00000000-0005-0000-0000-000080930000}"/>
    <cellStyle name="입력 9 6 3 5" xfId="18798" xr:uid="{00000000-0005-0000-0000-000081930000}"/>
    <cellStyle name="입력 9 6 3 5 2" xfId="43992" xr:uid="{00000000-0005-0000-0000-000082930000}"/>
    <cellStyle name="입력 9 6 3 6" xfId="43988" xr:uid="{00000000-0005-0000-0000-000083930000}"/>
    <cellStyle name="입력 9 6 4" xfId="18799" xr:uid="{00000000-0005-0000-0000-000084930000}"/>
    <cellStyle name="입력 9 6 4 2" xfId="43993" xr:uid="{00000000-0005-0000-0000-000085930000}"/>
    <cellStyle name="입력 9 6 5" xfId="18800" xr:uid="{00000000-0005-0000-0000-000086930000}"/>
    <cellStyle name="입력 9 6 5 2" xfId="43994" xr:uid="{00000000-0005-0000-0000-000087930000}"/>
    <cellStyle name="입력 9 6 6" xfId="18801" xr:uid="{00000000-0005-0000-0000-000088930000}"/>
    <cellStyle name="입력 9 6 6 2" xfId="43995" xr:uid="{00000000-0005-0000-0000-000089930000}"/>
    <cellStyle name="입력 9 6 7" xfId="18802" xr:uid="{00000000-0005-0000-0000-00008A930000}"/>
    <cellStyle name="입력 9 6 7 2" xfId="43996" xr:uid="{00000000-0005-0000-0000-00008B930000}"/>
    <cellStyle name="입력 9 6 8" xfId="43982" xr:uid="{00000000-0005-0000-0000-00008C930000}"/>
    <cellStyle name="입력 9 7" xfId="18803" xr:uid="{00000000-0005-0000-0000-00008D930000}"/>
    <cellStyle name="입력 9 7 2" xfId="18804" xr:uid="{00000000-0005-0000-0000-00008E930000}"/>
    <cellStyle name="입력 9 7 2 2" xfId="18805" xr:uid="{00000000-0005-0000-0000-00008F930000}"/>
    <cellStyle name="입력 9 7 2 2 2" xfId="43999" xr:uid="{00000000-0005-0000-0000-000090930000}"/>
    <cellStyle name="입력 9 7 2 3" xfId="18806" xr:uid="{00000000-0005-0000-0000-000091930000}"/>
    <cellStyle name="입력 9 7 2 3 2" xfId="44000" xr:uid="{00000000-0005-0000-0000-000092930000}"/>
    <cellStyle name="입력 9 7 2 4" xfId="18807" xr:uid="{00000000-0005-0000-0000-000093930000}"/>
    <cellStyle name="입력 9 7 2 4 2" xfId="44001" xr:uid="{00000000-0005-0000-0000-000094930000}"/>
    <cellStyle name="입력 9 7 2 5" xfId="18808" xr:uid="{00000000-0005-0000-0000-000095930000}"/>
    <cellStyle name="입력 9 7 2 5 2" xfId="44002" xr:uid="{00000000-0005-0000-0000-000096930000}"/>
    <cellStyle name="입력 9 7 2 6" xfId="43998" xr:uid="{00000000-0005-0000-0000-000097930000}"/>
    <cellStyle name="입력 9 7 3" xfId="18809" xr:uid="{00000000-0005-0000-0000-000098930000}"/>
    <cellStyle name="입력 9 7 3 2" xfId="18810" xr:uid="{00000000-0005-0000-0000-000099930000}"/>
    <cellStyle name="입력 9 7 3 2 2" xfId="44004" xr:uid="{00000000-0005-0000-0000-00009A930000}"/>
    <cellStyle name="입력 9 7 3 3" xfId="18811" xr:uid="{00000000-0005-0000-0000-00009B930000}"/>
    <cellStyle name="입력 9 7 3 3 2" xfId="44005" xr:uid="{00000000-0005-0000-0000-00009C930000}"/>
    <cellStyle name="입력 9 7 3 4" xfId="18812" xr:uid="{00000000-0005-0000-0000-00009D930000}"/>
    <cellStyle name="입력 9 7 3 4 2" xfId="44006" xr:uid="{00000000-0005-0000-0000-00009E930000}"/>
    <cellStyle name="입력 9 7 3 5" xfId="18813" xr:uid="{00000000-0005-0000-0000-00009F930000}"/>
    <cellStyle name="입력 9 7 3 5 2" xfId="44007" xr:uid="{00000000-0005-0000-0000-0000A0930000}"/>
    <cellStyle name="입력 9 7 3 6" xfId="44003" xr:uid="{00000000-0005-0000-0000-0000A1930000}"/>
    <cellStyle name="입력 9 7 4" xfId="18814" xr:uid="{00000000-0005-0000-0000-0000A2930000}"/>
    <cellStyle name="입력 9 7 4 2" xfId="44008" xr:uid="{00000000-0005-0000-0000-0000A3930000}"/>
    <cellStyle name="입력 9 7 5" xfId="18815" xr:uid="{00000000-0005-0000-0000-0000A4930000}"/>
    <cellStyle name="입력 9 7 5 2" xfId="44009" xr:uid="{00000000-0005-0000-0000-0000A5930000}"/>
    <cellStyle name="입력 9 7 6" xfId="18816" xr:uid="{00000000-0005-0000-0000-0000A6930000}"/>
    <cellStyle name="입력 9 7 6 2" xfId="44010" xr:uid="{00000000-0005-0000-0000-0000A7930000}"/>
    <cellStyle name="입력 9 7 7" xfId="18817" xr:uid="{00000000-0005-0000-0000-0000A8930000}"/>
    <cellStyle name="입력 9 7 7 2" xfId="44011" xr:uid="{00000000-0005-0000-0000-0000A9930000}"/>
    <cellStyle name="입력 9 7 8" xfId="43997" xr:uid="{00000000-0005-0000-0000-0000AA930000}"/>
    <cellStyle name="입력 9 8" xfId="18818" xr:uid="{00000000-0005-0000-0000-0000AB930000}"/>
    <cellStyle name="입력 9 8 2" xfId="18819" xr:uid="{00000000-0005-0000-0000-0000AC930000}"/>
    <cellStyle name="입력 9 8 2 2" xfId="18820" xr:uid="{00000000-0005-0000-0000-0000AD930000}"/>
    <cellStyle name="입력 9 8 2 2 2" xfId="44014" xr:uid="{00000000-0005-0000-0000-0000AE930000}"/>
    <cellStyle name="입력 9 8 2 3" xfId="18821" xr:uid="{00000000-0005-0000-0000-0000AF930000}"/>
    <cellStyle name="입력 9 8 2 3 2" xfId="44015" xr:uid="{00000000-0005-0000-0000-0000B0930000}"/>
    <cellStyle name="입력 9 8 2 4" xfId="18822" xr:uid="{00000000-0005-0000-0000-0000B1930000}"/>
    <cellStyle name="입력 9 8 2 4 2" xfId="44016" xr:uid="{00000000-0005-0000-0000-0000B2930000}"/>
    <cellStyle name="입력 9 8 2 5" xfId="18823" xr:uid="{00000000-0005-0000-0000-0000B3930000}"/>
    <cellStyle name="입력 9 8 2 5 2" xfId="44017" xr:uid="{00000000-0005-0000-0000-0000B4930000}"/>
    <cellStyle name="입력 9 8 2 6" xfId="44013" xr:uid="{00000000-0005-0000-0000-0000B5930000}"/>
    <cellStyle name="입력 9 8 3" xfId="18824" xr:uid="{00000000-0005-0000-0000-0000B6930000}"/>
    <cellStyle name="입력 9 8 3 2" xfId="18825" xr:uid="{00000000-0005-0000-0000-0000B7930000}"/>
    <cellStyle name="입력 9 8 3 2 2" xfId="44019" xr:uid="{00000000-0005-0000-0000-0000B8930000}"/>
    <cellStyle name="입력 9 8 3 3" xfId="18826" xr:uid="{00000000-0005-0000-0000-0000B9930000}"/>
    <cellStyle name="입력 9 8 3 3 2" xfId="44020" xr:uid="{00000000-0005-0000-0000-0000BA930000}"/>
    <cellStyle name="입력 9 8 3 4" xfId="18827" xr:uid="{00000000-0005-0000-0000-0000BB930000}"/>
    <cellStyle name="입력 9 8 3 4 2" xfId="44021" xr:uid="{00000000-0005-0000-0000-0000BC930000}"/>
    <cellStyle name="입력 9 8 3 5" xfId="18828" xr:uid="{00000000-0005-0000-0000-0000BD930000}"/>
    <cellStyle name="입력 9 8 3 5 2" xfId="44022" xr:uid="{00000000-0005-0000-0000-0000BE930000}"/>
    <cellStyle name="입력 9 8 3 6" xfId="44018" xr:uid="{00000000-0005-0000-0000-0000BF930000}"/>
    <cellStyle name="입력 9 8 4" xfId="18829" xr:uid="{00000000-0005-0000-0000-0000C0930000}"/>
    <cellStyle name="입력 9 8 4 2" xfId="44023" xr:uid="{00000000-0005-0000-0000-0000C1930000}"/>
    <cellStyle name="입력 9 8 5" xfId="18830" xr:uid="{00000000-0005-0000-0000-0000C2930000}"/>
    <cellStyle name="입력 9 8 5 2" xfId="44024" xr:uid="{00000000-0005-0000-0000-0000C3930000}"/>
    <cellStyle name="입력 9 8 6" xfId="18831" xr:uid="{00000000-0005-0000-0000-0000C4930000}"/>
    <cellStyle name="입력 9 8 6 2" xfId="44025" xr:uid="{00000000-0005-0000-0000-0000C5930000}"/>
    <cellStyle name="입력 9 8 7" xfId="18832" xr:uid="{00000000-0005-0000-0000-0000C6930000}"/>
    <cellStyle name="입력 9 8 7 2" xfId="44026" xr:uid="{00000000-0005-0000-0000-0000C7930000}"/>
    <cellStyle name="입력 9 8 8" xfId="44012" xr:uid="{00000000-0005-0000-0000-0000C8930000}"/>
    <cellStyle name="입력 9 9" xfId="18833" xr:uid="{00000000-0005-0000-0000-0000C9930000}"/>
    <cellStyle name="입력 9 9 2" xfId="18834" xr:uid="{00000000-0005-0000-0000-0000CA930000}"/>
    <cellStyle name="입력 9 9 2 2" xfId="18835" xr:uid="{00000000-0005-0000-0000-0000CB930000}"/>
    <cellStyle name="입력 9 9 2 2 2" xfId="44029" xr:uid="{00000000-0005-0000-0000-0000CC930000}"/>
    <cellStyle name="입력 9 9 2 3" xfId="18836" xr:uid="{00000000-0005-0000-0000-0000CD930000}"/>
    <cellStyle name="입력 9 9 2 3 2" xfId="44030" xr:uid="{00000000-0005-0000-0000-0000CE930000}"/>
    <cellStyle name="입력 9 9 2 4" xfId="18837" xr:uid="{00000000-0005-0000-0000-0000CF930000}"/>
    <cellStyle name="입력 9 9 2 4 2" xfId="44031" xr:uid="{00000000-0005-0000-0000-0000D0930000}"/>
    <cellStyle name="입력 9 9 2 5" xfId="18838" xr:uid="{00000000-0005-0000-0000-0000D1930000}"/>
    <cellStyle name="입력 9 9 2 5 2" xfId="44032" xr:uid="{00000000-0005-0000-0000-0000D2930000}"/>
    <cellStyle name="입력 9 9 2 6" xfId="44028" xr:uid="{00000000-0005-0000-0000-0000D3930000}"/>
    <cellStyle name="입력 9 9 3" xfId="18839" xr:uid="{00000000-0005-0000-0000-0000D4930000}"/>
    <cellStyle name="입력 9 9 3 2" xfId="18840" xr:uid="{00000000-0005-0000-0000-0000D5930000}"/>
    <cellStyle name="입력 9 9 3 2 2" xfId="44034" xr:uid="{00000000-0005-0000-0000-0000D6930000}"/>
    <cellStyle name="입력 9 9 3 3" xfId="18841" xr:uid="{00000000-0005-0000-0000-0000D7930000}"/>
    <cellStyle name="입력 9 9 3 3 2" xfId="44035" xr:uid="{00000000-0005-0000-0000-0000D8930000}"/>
    <cellStyle name="입력 9 9 3 4" xfId="18842" xr:uid="{00000000-0005-0000-0000-0000D9930000}"/>
    <cellStyle name="입력 9 9 3 4 2" xfId="44036" xr:uid="{00000000-0005-0000-0000-0000DA930000}"/>
    <cellStyle name="입력 9 9 3 5" xfId="18843" xr:uid="{00000000-0005-0000-0000-0000DB930000}"/>
    <cellStyle name="입력 9 9 3 5 2" xfId="44037" xr:uid="{00000000-0005-0000-0000-0000DC930000}"/>
    <cellStyle name="입력 9 9 3 6" xfId="44033" xr:uid="{00000000-0005-0000-0000-0000DD930000}"/>
    <cellStyle name="입력 9 9 4" xfId="18844" xr:uid="{00000000-0005-0000-0000-0000DE930000}"/>
    <cellStyle name="입력 9 9 4 2" xfId="44038" xr:uid="{00000000-0005-0000-0000-0000DF930000}"/>
    <cellStyle name="입력 9 9 5" xfId="18845" xr:uid="{00000000-0005-0000-0000-0000E0930000}"/>
    <cellStyle name="입력 9 9 5 2" xfId="44039" xr:uid="{00000000-0005-0000-0000-0000E1930000}"/>
    <cellStyle name="입력 9 9 6" xfId="18846" xr:uid="{00000000-0005-0000-0000-0000E2930000}"/>
    <cellStyle name="입력 9 9 6 2" xfId="44040" xr:uid="{00000000-0005-0000-0000-0000E3930000}"/>
    <cellStyle name="입력 9 9 7" xfId="18847" xr:uid="{00000000-0005-0000-0000-0000E4930000}"/>
    <cellStyle name="입력 9 9 7 2" xfId="44041" xr:uid="{00000000-0005-0000-0000-0000E5930000}"/>
    <cellStyle name="입력 9 9 8" xfId="44027" xr:uid="{00000000-0005-0000-0000-0000E6930000}"/>
    <cellStyle name="전체" xfId="18848" xr:uid="{00000000-0005-0000-0000-0000E7930000}"/>
    <cellStyle name="제목 1 1" xfId="50614" xr:uid="{00000000-0005-0000-0000-0000E8930000}"/>
    <cellStyle name="제목 1 2" xfId="18849" xr:uid="{00000000-0005-0000-0000-0000E9930000}"/>
    <cellStyle name="제목 1 2 2" xfId="50615" xr:uid="{00000000-0005-0000-0000-0000EA930000}"/>
    <cellStyle name="제목 1 3" xfId="18850" xr:uid="{00000000-0005-0000-0000-0000EB930000}"/>
    <cellStyle name="제목 1 3 2" xfId="50616" xr:uid="{00000000-0005-0000-0000-0000EC930000}"/>
    <cellStyle name="제목 1 4" xfId="18851" xr:uid="{00000000-0005-0000-0000-0000ED930000}"/>
    <cellStyle name="제목 1 4 2" xfId="50617" xr:uid="{00000000-0005-0000-0000-0000EE930000}"/>
    <cellStyle name="제목 1 5" xfId="50618" xr:uid="{00000000-0005-0000-0000-0000EF930000}"/>
    <cellStyle name="제목 1 6" xfId="50619" xr:uid="{00000000-0005-0000-0000-0000F0930000}"/>
    <cellStyle name="제목 1 7" xfId="50620" xr:uid="{00000000-0005-0000-0000-0000F1930000}"/>
    <cellStyle name="제목 1 8" xfId="50621" xr:uid="{00000000-0005-0000-0000-0000F2930000}"/>
    <cellStyle name="제목 10" xfId="50622" xr:uid="{00000000-0005-0000-0000-0000F3930000}"/>
    <cellStyle name="제목 11" xfId="50623" xr:uid="{00000000-0005-0000-0000-0000F4930000}"/>
    <cellStyle name="제목 2 1" xfId="50624" xr:uid="{00000000-0005-0000-0000-0000F5930000}"/>
    <cellStyle name="제목 2 2" xfId="18852" xr:uid="{00000000-0005-0000-0000-0000F6930000}"/>
    <cellStyle name="제목 2 2 2" xfId="50625" xr:uid="{00000000-0005-0000-0000-0000F7930000}"/>
    <cellStyle name="제목 2 3" xfId="18853" xr:uid="{00000000-0005-0000-0000-0000F8930000}"/>
    <cellStyle name="제목 2 3 2" xfId="50626" xr:uid="{00000000-0005-0000-0000-0000F9930000}"/>
    <cellStyle name="제목 2 4" xfId="18854" xr:uid="{00000000-0005-0000-0000-0000FA930000}"/>
    <cellStyle name="제목 2 4 2" xfId="50627" xr:uid="{00000000-0005-0000-0000-0000FB930000}"/>
    <cellStyle name="제목 2 5" xfId="50628" xr:uid="{00000000-0005-0000-0000-0000FC930000}"/>
    <cellStyle name="제목 2 6" xfId="50629" xr:uid="{00000000-0005-0000-0000-0000FD930000}"/>
    <cellStyle name="제목 2 7" xfId="50630" xr:uid="{00000000-0005-0000-0000-0000FE930000}"/>
    <cellStyle name="제목 3 1" xfId="50631" xr:uid="{00000000-0005-0000-0000-0000FF930000}"/>
    <cellStyle name="제목 3 2" xfId="18855" xr:uid="{00000000-0005-0000-0000-000000940000}"/>
    <cellStyle name="제목 3 2 2" xfId="50632" xr:uid="{00000000-0005-0000-0000-000001940000}"/>
    <cellStyle name="제목 3 3" xfId="18856" xr:uid="{00000000-0005-0000-0000-000002940000}"/>
    <cellStyle name="제목 3 3 2" xfId="50633" xr:uid="{00000000-0005-0000-0000-000003940000}"/>
    <cellStyle name="제목 3 4" xfId="18857" xr:uid="{00000000-0005-0000-0000-000004940000}"/>
    <cellStyle name="제목 3 4 2" xfId="50634" xr:uid="{00000000-0005-0000-0000-000005940000}"/>
    <cellStyle name="제목 3 5" xfId="50635" xr:uid="{00000000-0005-0000-0000-000006940000}"/>
    <cellStyle name="제목 3 6" xfId="50636" xr:uid="{00000000-0005-0000-0000-000007940000}"/>
    <cellStyle name="제목 3 7" xfId="50637" xr:uid="{00000000-0005-0000-0000-000008940000}"/>
    <cellStyle name="제목 4 1" xfId="50638" xr:uid="{00000000-0005-0000-0000-000009940000}"/>
    <cellStyle name="제목 4 2" xfId="18858" xr:uid="{00000000-0005-0000-0000-00000A940000}"/>
    <cellStyle name="제목 4 2 2" xfId="50639" xr:uid="{00000000-0005-0000-0000-00000B940000}"/>
    <cellStyle name="제목 4 3" xfId="18859" xr:uid="{00000000-0005-0000-0000-00000C940000}"/>
    <cellStyle name="제목 4 3 2" xfId="50640" xr:uid="{00000000-0005-0000-0000-00000D940000}"/>
    <cellStyle name="제목 4 4" xfId="18860" xr:uid="{00000000-0005-0000-0000-00000E940000}"/>
    <cellStyle name="제목 4 4 2" xfId="50641" xr:uid="{00000000-0005-0000-0000-00000F940000}"/>
    <cellStyle name="제목 4 5" xfId="50642" xr:uid="{00000000-0005-0000-0000-000010940000}"/>
    <cellStyle name="제목 4 6" xfId="50643" xr:uid="{00000000-0005-0000-0000-000011940000}"/>
    <cellStyle name="제목 4 7" xfId="50644" xr:uid="{00000000-0005-0000-0000-000012940000}"/>
    <cellStyle name="제목 5" xfId="18861" xr:uid="{00000000-0005-0000-0000-000013940000}"/>
    <cellStyle name="제목 5 2" xfId="50645" xr:uid="{00000000-0005-0000-0000-000014940000}"/>
    <cellStyle name="제목 6" xfId="18862" xr:uid="{00000000-0005-0000-0000-000015940000}"/>
    <cellStyle name="제목 6 2" xfId="50646" xr:uid="{00000000-0005-0000-0000-000016940000}"/>
    <cellStyle name="제목 7" xfId="18863" xr:uid="{00000000-0005-0000-0000-000017940000}"/>
    <cellStyle name="제목 7 2" xfId="50647" xr:uid="{00000000-0005-0000-0000-000018940000}"/>
    <cellStyle name="제목 8" xfId="50648" xr:uid="{00000000-0005-0000-0000-000019940000}"/>
    <cellStyle name="제목 9" xfId="50649" xr:uid="{00000000-0005-0000-0000-00001A940000}"/>
    <cellStyle name="좋음 1" xfId="50650" xr:uid="{00000000-0005-0000-0000-00001B940000}"/>
    <cellStyle name="좋음 2" xfId="18864" xr:uid="{00000000-0005-0000-0000-00001C940000}"/>
    <cellStyle name="좋음 2 2" xfId="50651" xr:uid="{00000000-0005-0000-0000-00001D940000}"/>
    <cellStyle name="좋음 3" xfId="18865" xr:uid="{00000000-0005-0000-0000-00001E940000}"/>
    <cellStyle name="좋음 3 2" xfId="50652" xr:uid="{00000000-0005-0000-0000-00001F940000}"/>
    <cellStyle name="좋음 4" xfId="18866" xr:uid="{00000000-0005-0000-0000-000020940000}"/>
    <cellStyle name="좋음 4 2" xfId="50653" xr:uid="{00000000-0005-0000-0000-000021940000}"/>
    <cellStyle name="좋음 5" xfId="50654" xr:uid="{00000000-0005-0000-0000-000022940000}"/>
    <cellStyle name="좋음 6" xfId="50655" xr:uid="{00000000-0005-0000-0000-000023940000}"/>
    <cellStyle name="좋음 7" xfId="50656" xr:uid="{00000000-0005-0000-0000-000024940000}"/>
    <cellStyle name="출력 1" xfId="50657" xr:uid="{00000000-0005-0000-0000-000025940000}"/>
    <cellStyle name="출력 10" xfId="18867" xr:uid="{00000000-0005-0000-0000-000026940000}"/>
    <cellStyle name="출력 10 10" xfId="18868" xr:uid="{00000000-0005-0000-0000-000027940000}"/>
    <cellStyle name="출력 10 10 2" xfId="18869" xr:uid="{00000000-0005-0000-0000-000028940000}"/>
    <cellStyle name="출력 10 10 2 2" xfId="18870" xr:uid="{00000000-0005-0000-0000-000029940000}"/>
    <cellStyle name="출력 10 10 2 2 2" xfId="44045" xr:uid="{00000000-0005-0000-0000-00002A940000}"/>
    <cellStyle name="출력 10 10 2 3" xfId="18871" xr:uid="{00000000-0005-0000-0000-00002B940000}"/>
    <cellStyle name="출력 10 10 2 3 2" xfId="44046" xr:uid="{00000000-0005-0000-0000-00002C940000}"/>
    <cellStyle name="출력 10 10 2 4" xfId="18872" xr:uid="{00000000-0005-0000-0000-00002D940000}"/>
    <cellStyle name="출력 10 10 2 4 2" xfId="44047" xr:uid="{00000000-0005-0000-0000-00002E940000}"/>
    <cellStyle name="출력 10 10 2 5" xfId="18873" xr:uid="{00000000-0005-0000-0000-00002F940000}"/>
    <cellStyle name="출력 10 10 2 5 2" xfId="44048" xr:uid="{00000000-0005-0000-0000-000030940000}"/>
    <cellStyle name="출력 10 10 2 6" xfId="44044" xr:uid="{00000000-0005-0000-0000-000031940000}"/>
    <cellStyle name="출력 10 10 3" xfId="18874" xr:uid="{00000000-0005-0000-0000-000032940000}"/>
    <cellStyle name="출력 10 10 3 2" xfId="18875" xr:uid="{00000000-0005-0000-0000-000033940000}"/>
    <cellStyle name="출력 10 10 3 2 2" xfId="44050" xr:uid="{00000000-0005-0000-0000-000034940000}"/>
    <cellStyle name="출력 10 10 3 3" xfId="18876" xr:uid="{00000000-0005-0000-0000-000035940000}"/>
    <cellStyle name="출력 10 10 3 3 2" xfId="44051" xr:uid="{00000000-0005-0000-0000-000036940000}"/>
    <cellStyle name="출력 10 10 3 4" xfId="18877" xr:uid="{00000000-0005-0000-0000-000037940000}"/>
    <cellStyle name="출력 10 10 3 4 2" xfId="44052" xr:uid="{00000000-0005-0000-0000-000038940000}"/>
    <cellStyle name="출력 10 10 3 5" xfId="18878" xr:uid="{00000000-0005-0000-0000-000039940000}"/>
    <cellStyle name="출력 10 10 3 5 2" xfId="44053" xr:uid="{00000000-0005-0000-0000-00003A940000}"/>
    <cellStyle name="출력 10 10 3 6" xfId="44049" xr:uid="{00000000-0005-0000-0000-00003B940000}"/>
    <cellStyle name="출력 10 10 4" xfId="18879" xr:uid="{00000000-0005-0000-0000-00003C940000}"/>
    <cellStyle name="출력 10 10 4 2" xfId="44054" xr:uid="{00000000-0005-0000-0000-00003D940000}"/>
    <cellStyle name="출력 10 10 5" xfId="18880" xr:uid="{00000000-0005-0000-0000-00003E940000}"/>
    <cellStyle name="출력 10 10 5 2" xfId="44055" xr:uid="{00000000-0005-0000-0000-00003F940000}"/>
    <cellStyle name="출력 10 10 6" xfId="18881" xr:uid="{00000000-0005-0000-0000-000040940000}"/>
    <cellStyle name="출력 10 10 6 2" xfId="44056" xr:uid="{00000000-0005-0000-0000-000041940000}"/>
    <cellStyle name="출력 10 10 7" xfId="18882" xr:uid="{00000000-0005-0000-0000-000042940000}"/>
    <cellStyle name="출력 10 10 7 2" xfId="44057" xr:uid="{00000000-0005-0000-0000-000043940000}"/>
    <cellStyle name="출력 10 10 8" xfId="44043" xr:uid="{00000000-0005-0000-0000-000044940000}"/>
    <cellStyle name="출력 10 11" xfId="18883" xr:uid="{00000000-0005-0000-0000-000045940000}"/>
    <cellStyle name="출력 10 11 2" xfId="18884" xr:uid="{00000000-0005-0000-0000-000046940000}"/>
    <cellStyle name="출력 10 11 2 2" xfId="44059" xr:uid="{00000000-0005-0000-0000-000047940000}"/>
    <cellStyle name="출력 10 11 3" xfId="18885" xr:uid="{00000000-0005-0000-0000-000048940000}"/>
    <cellStyle name="출력 10 11 3 2" xfId="44060" xr:uid="{00000000-0005-0000-0000-000049940000}"/>
    <cellStyle name="출력 10 11 4" xfId="18886" xr:uid="{00000000-0005-0000-0000-00004A940000}"/>
    <cellStyle name="출력 10 11 4 2" xfId="44061" xr:uid="{00000000-0005-0000-0000-00004B940000}"/>
    <cellStyle name="출력 10 11 5" xfId="18887" xr:uid="{00000000-0005-0000-0000-00004C940000}"/>
    <cellStyle name="출력 10 11 5 2" xfId="44062" xr:uid="{00000000-0005-0000-0000-00004D940000}"/>
    <cellStyle name="출력 10 11 6" xfId="44058" xr:uid="{00000000-0005-0000-0000-00004E940000}"/>
    <cellStyle name="출력 10 12" xfId="18888" xr:uid="{00000000-0005-0000-0000-00004F940000}"/>
    <cellStyle name="출력 10 12 2" xfId="18889" xr:uid="{00000000-0005-0000-0000-000050940000}"/>
    <cellStyle name="출력 10 12 2 2" xfId="44064" xr:uid="{00000000-0005-0000-0000-000051940000}"/>
    <cellStyle name="출력 10 12 3" xfId="18890" xr:uid="{00000000-0005-0000-0000-000052940000}"/>
    <cellStyle name="출력 10 12 3 2" xfId="44065" xr:uid="{00000000-0005-0000-0000-000053940000}"/>
    <cellStyle name="출력 10 12 4" xfId="18891" xr:uid="{00000000-0005-0000-0000-000054940000}"/>
    <cellStyle name="출력 10 12 4 2" xfId="44066" xr:uid="{00000000-0005-0000-0000-000055940000}"/>
    <cellStyle name="출력 10 12 5" xfId="18892" xr:uid="{00000000-0005-0000-0000-000056940000}"/>
    <cellStyle name="출력 10 12 5 2" xfId="44067" xr:uid="{00000000-0005-0000-0000-000057940000}"/>
    <cellStyle name="출력 10 12 6" xfId="44063" xr:uid="{00000000-0005-0000-0000-000058940000}"/>
    <cellStyle name="출력 10 13" xfId="18893" xr:uid="{00000000-0005-0000-0000-000059940000}"/>
    <cellStyle name="출력 10 13 2" xfId="44068" xr:uid="{00000000-0005-0000-0000-00005A940000}"/>
    <cellStyle name="출력 10 14" xfId="18894" xr:uid="{00000000-0005-0000-0000-00005B940000}"/>
    <cellStyle name="출력 10 14 2" xfId="44069" xr:uid="{00000000-0005-0000-0000-00005C940000}"/>
    <cellStyle name="출력 10 15" xfId="18895" xr:uid="{00000000-0005-0000-0000-00005D940000}"/>
    <cellStyle name="출력 10 15 2" xfId="44070" xr:uid="{00000000-0005-0000-0000-00005E940000}"/>
    <cellStyle name="출력 10 16" xfId="18896" xr:uid="{00000000-0005-0000-0000-00005F940000}"/>
    <cellStyle name="출력 10 16 2" xfId="44071" xr:uid="{00000000-0005-0000-0000-000060940000}"/>
    <cellStyle name="출력 10 17" xfId="44042" xr:uid="{00000000-0005-0000-0000-000061940000}"/>
    <cellStyle name="출력 10 2" xfId="18897" xr:uid="{00000000-0005-0000-0000-000062940000}"/>
    <cellStyle name="출력 10 2 2" xfId="18898" xr:uid="{00000000-0005-0000-0000-000063940000}"/>
    <cellStyle name="출력 10 2 2 2" xfId="18899" xr:uid="{00000000-0005-0000-0000-000064940000}"/>
    <cellStyle name="출력 10 2 2 2 2" xfId="18900" xr:uid="{00000000-0005-0000-0000-000065940000}"/>
    <cellStyle name="출력 10 2 2 2 2 2" xfId="44075" xr:uid="{00000000-0005-0000-0000-000066940000}"/>
    <cellStyle name="출력 10 2 2 2 3" xfId="18901" xr:uid="{00000000-0005-0000-0000-000067940000}"/>
    <cellStyle name="출력 10 2 2 2 3 2" xfId="44076" xr:uid="{00000000-0005-0000-0000-000068940000}"/>
    <cellStyle name="출력 10 2 2 2 4" xfId="18902" xr:uid="{00000000-0005-0000-0000-000069940000}"/>
    <cellStyle name="출력 10 2 2 2 4 2" xfId="44077" xr:uid="{00000000-0005-0000-0000-00006A940000}"/>
    <cellStyle name="출력 10 2 2 2 5" xfId="18903" xr:uid="{00000000-0005-0000-0000-00006B940000}"/>
    <cellStyle name="출력 10 2 2 2 5 2" xfId="44078" xr:uid="{00000000-0005-0000-0000-00006C940000}"/>
    <cellStyle name="출력 10 2 2 2 6" xfId="44074" xr:uid="{00000000-0005-0000-0000-00006D940000}"/>
    <cellStyle name="출력 10 2 2 3" xfId="18904" xr:uid="{00000000-0005-0000-0000-00006E940000}"/>
    <cellStyle name="출력 10 2 2 3 2" xfId="44079" xr:uid="{00000000-0005-0000-0000-00006F940000}"/>
    <cellStyle name="출력 10 2 2 4" xfId="18905" xr:uid="{00000000-0005-0000-0000-000070940000}"/>
    <cellStyle name="출력 10 2 2 4 2" xfId="44080" xr:uid="{00000000-0005-0000-0000-000071940000}"/>
    <cellStyle name="출력 10 2 2 5" xfId="18906" xr:uid="{00000000-0005-0000-0000-000072940000}"/>
    <cellStyle name="출력 10 2 2 5 2" xfId="44081" xr:uid="{00000000-0005-0000-0000-000073940000}"/>
    <cellStyle name="출력 10 2 2 6" xfId="18907" xr:uid="{00000000-0005-0000-0000-000074940000}"/>
    <cellStyle name="출력 10 2 2 6 2" xfId="44082" xr:uid="{00000000-0005-0000-0000-000075940000}"/>
    <cellStyle name="출력 10 2 2 7" xfId="44073" xr:uid="{00000000-0005-0000-0000-000076940000}"/>
    <cellStyle name="출력 10 2 3" xfId="18908" xr:uid="{00000000-0005-0000-0000-000077940000}"/>
    <cellStyle name="출력 10 2 3 2" xfId="18909" xr:uid="{00000000-0005-0000-0000-000078940000}"/>
    <cellStyle name="출력 10 2 3 2 2" xfId="44084" xr:uid="{00000000-0005-0000-0000-000079940000}"/>
    <cellStyle name="출력 10 2 3 3" xfId="18910" xr:uid="{00000000-0005-0000-0000-00007A940000}"/>
    <cellStyle name="출력 10 2 3 3 2" xfId="44085" xr:uid="{00000000-0005-0000-0000-00007B940000}"/>
    <cellStyle name="출력 10 2 3 4" xfId="18911" xr:uid="{00000000-0005-0000-0000-00007C940000}"/>
    <cellStyle name="출력 10 2 3 4 2" xfId="44086" xr:uid="{00000000-0005-0000-0000-00007D940000}"/>
    <cellStyle name="출력 10 2 3 5" xfId="18912" xr:uid="{00000000-0005-0000-0000-00007E940000}"/>
    <cellStyle name="출력 10 2 3 5 2" xfId="44087" xr:uid="{00000000-0005-0000-0000-00007F940000}"/>
    <cellStyle name="출력 10 2 3 6" xfId="44083" xr:uid="{00000000-0005-0000-0000-000080940000}"/>
    <cellStyle name="출력 10 2 4" xfId="18913" xr:uid="{00000000-0005-0000-0000-000081940000}"/>
    <cellStyle name="출력 10 2 4 2" xfId="18914" xr:uid="{00000000-0005-0000-0000-000082940000}"/>
    <cellStyle name="출력 10 2 4 2 2" xfId="44089" xr:uid="{00000000-0005-0000-0000-000083940000}"/>
    <cellStyle name="출력 10 2 4 3" xfId="44088" xr:uid="{00000000-0005-0000-0000-000084940000}"/>
    <cellStyle name="출력 10 2 5" xfId="18915" xr:uid="{00000000-0005-0000-0000-000085940000}"/>
    <cellStyle name="출력 10 2 5 2" xfId="18916" xr:uid="{00000000-0005-0000-0000-000086940000}"/>
    <cellStyle name="출력 10 2 5 2 2" xfId="44091" xr:uid="{00000000-0005-0000-0000-000087940000}"/>
    <cellStyle name="출력 10 2 5 3" xfId="44090" xr:uid="{00000000-0005-0000-0000-000088940000}"/>
    <cellStyle name="출력 10 2 6" xfId="18917" xr:uid="{00000000-0005-0000-0000-000089940000}"/>
    <cellStyle name="출력 10 2 6 2" xfId="18918" xr:uid="{00000000-0005-0000-0000-00008A940000}"/>
    <cellStyle name="출력 10 2 6 2 2" xfId="44093" xr:uid="{00000000-0005-0000-0000-00008B940000}"/>
    <cellStyle name="출력 10 2 6 3" xfId="44092" xr:uid="{00000000-0005-0000-0000-00008C940000}"/>
    <cellStyle name="출력 10 2 7" xfId="18919" xr:uid="{00000000-0005-0000-0000-00008D940000}"/>
    <cellStyle name="출력 10 2 7 2" xfId="44094" xr:uid="{00000000-0005-0000-0000-00008E940000}"/>
    <cellStyle name="출력 10 2 8" xfId="44072" xr:uid="{00000000-0005-0000-0000-00008F940000}"/>
    <cellStyle name="출력 10 3" xfId="18920" xr:uid="{00000000-0005-0000-0000-000090940000}"/>
    <cellStyle name="출력 10 3 2" xfId="18921" xr:uid="{00000000-0005-0000-0000-000091940000}"/>
    <cellStyle name="출력 10 3 2 2" xfId="18922" xr:uid="{00000000-0005-0000-0000-000092940000}"/>
    <cellStyle name="출력 10 3 2 2 2" xfId="18923" xr:uid="{00000000-0005-0000-0000-000093940000}"/>
    <cellStyle name="출력 10 3 2 2 2 2" xfId="44098" xr:uid="{00000000-0005-0000-0000-000094940000}"/>
    <cellStyle name="출력 10 3 2 2 3" xfId="18924" xr:uid="{00000000-0005-0000-0000-000095940000}"/>
    <cellStyle name="출력 10 3 2 2 3 2" xfId="44099" xr:uid="{00000000-0005-0000-0000-000096940000}"/>
    <cellStyle name="출력 10 3 2 2 4" xfId="18925" xr:uid="{00000000-0005-0000-0000-000097940000}"/>
    <cellStyle name="출력 10 3 2 2 4 2" xfId="44100" xr:uid="{00000000-0005-0000-0000-000098940000}"/>
    <cellStyle name="출력 10 3 2 2 5" xfId="18926" xr:uid="{00000000-0005-0000-0000-000099940000}"/>
    <cellStyle name="출력 10 3 2 2 5 2" xfId="44101" xr:uid="{00000000-0005-0000-0000-00009A940000}"/>
    <cellStyle name="출력 10 3 2 2 6" xfId="44097" xr:uid="{00000000-0005-0000-0000-00009B940000}"/>
    <cellStyle name="출력 10 3 2 3" xfId="18927" xr:uid="{00000000-0005-0000-0000-00009C940000}"/>
    <cellStyle name="출력 10 3 2 3 2" xfId="44102" xr:uid="{00000000-0005-0000-0000-00009D940000}"/>
    <cellStyle name="출력 10 3 2 4" xfId="18928" xr:uid="{00000000-0005-0000-0000-00009E940000}"/>
    <cellStyle name="출력 10 3 2 4 2" xfId="44103" xr:uid="{00000000-0005-0000-0000-00009F940000}"/>
    <cellStyle name="출력 10 3 2 5" xfId="18929" xr:uid="{00000000-0005-0000-0000-0000A0940000}"/>
    <cellStyle name="출력 10 3 2 5 2" xfId="44104" xr:uid="{00000000-0005-0000-0000-0000A1940000}"/>
    <cellStyle name="출력 10 3 2 6" xfId="18930" xr:uid="{00000000-0005-0000-0000-0000A2940000}"/>
    <cellStyle name="출력 10 3 2 6 2" xfId="44105" xr:uid="{00000000-0005-0000-0000-0000A3940000}"/>
    <cellStyle name="출력 10 3 2 7" xfId="44096" xr:uid="{00000000-0005-0000-0000-0000A4940000}"/>
    <cellStyle name="출력 10 3 3" xfId="18931" xr:uid="{00000000-0005-0000-0000-0000A5940000}"/>
    <cellStyle name="출력 10 3 3 2" xfId="18932" xr:uid="{00000000-0005-0000-0000-0000A6940000}"/>
    <cellStyle name="출력 10 3 3 2 2" xfId="44107" xr:uid="{00000000-0005-0000-0000-0000A7940000}"/>
    <cellStyle name="출력 10 3 3 3" xfId="18933" xr:uid="{00000000-0005-0000-0000-0000A8940000}"/>
    <cellStyle name="출력 10 3 3 3 2" xfId="44108" xr:uid="{00000000-0005-0000-0000-0000A9940000}"/>
    <cellStyle name="출력 10 3 3 4" xfId="18934" xr:uid="{00000000-0005-0000-0000-0000AA940000}"/>
    <cellStyle name="출력 10 3 3 4 2" xfId="44109" xr:uid="{00000000-0005-0000-0000-0000AB940000}"/>
    <cellStyle name="출력 10 3 3 5" xfId="18935" xr:uid="{00000000-0005-0000-0000-0000AC940000}"/>
    <cellStyle name="출력 10 3 3 5 2" xfId="44110" xr:uid="{00000000-0005-0000-0000-0000AD940000}"/>
    <cellStyle name="출력 10 3 3 6" xfId="44106" xr:uid="{00000000-0005-0000-0000-0000AE940000}"/>
    <cellStyle name="출력 10 3 4" xfId="18936" xr:uid="{00000000-0005-0000-0000-0000AF940000}"/>
    <cellStyle name="출력 10 3 4 2" xfId="18937" xr:uid="{00000000-0005-0000-0000-0000B0940000}"/>
    <cellStyle name="출력 10 3 4 2 2" xfId="44112" xr:uid="{00000000-0005-0000-0000-0000B1940000}"/>
    <cellStyle name="출력 10 3 4 3" xfId="44111" xr:uid="{00000000-0005-0000-0000-0000B2940000}"/>
    <cellStyle name="출력 10 3 5" xfId="18938" xr:uid="{00000000-0005-0000-0000-0000B3940000}"/>
    <cellStyle name="출력 10 3 5 2" xfId="18939" xr:uid="{00000000-0005-0000-0000-0000B4940000}"/>
    <cellStyle name="출력 10 3 5 2 2" xfId="44114" xr:uid="{00000000-0005-0000-0000-0000B5940000}"/>
    <cellStyle name="출력 10 3 5 3" xfId="44113" xr:uid="{00000000-0005-0000-0000-0000B6940000}"/>
    <cellStyle name="출력 10 3 6" xfId="18940" xr:uid="{00000000-0005-0000-0000-0000B7940000}"/>
    <cellStyle name="출력 10 3 6 2" xfId="18941" xr:uid="{00000000-0005-0000-0000-0000B8940000}"/>
    <cellStyle name="출력 10 3 6 2 2" xfId="44116" xr:uid="{00000000-0005-0000-0000-0000B9940000}"/>
    <cellStyle name="출력 10 3 6 3" xfId="44115" xr:uid="{00000000-0005-0000-0000-0000BA940000}"/>
    <cellStyle name="출력 10 3 7" xfId="18942" xr:uid="{00000000-0005-0000-0000-0000BB940000}"/>
    <cellStyle name="출력 10 3 7 2" xfId="44117" xr:uid="{00000000-0005-0000-0000-0000BC940000}"/>
    <cellStyle name="출력 10 3 8" xfId="44095" xr:uid="{00000000-0005-0000-0000-0000BD940000}"/>
    <cellStyle name="출력 10 4" xfId="18943" xr:uid="{00000000-0005-0000-0000-0000BE940000}"/>
    <cellStyle name="출력 10 4 2" xfId="18944" xr:uid="{00000000-0005-0000-0000-0000BF940000}"/>
    <cellStyle name="출력 10 4 2 2" xfId="18945" xr:uid="{00000000-0005-0000-0000-0000C0940000}"/>
    <cellStyle name="출력 10 4 2 2 2" xfId="44120" xr:uid="{00000000-0005-0000-0000-0000C1940000}"/>
    <cellStyle name="출력 10 4 2 3" xfId="18946" xr:uid="{00000000-0005-0000-0000-0000C2940000}"/>
    <cellStyle name="출력 10 4 2 3 2" xfId="44121" xr:uid="{00000000-0005-0000-0000-0000C3940000}"/>
    <cellStyle name="출력 10 4 2 4" xfId="18947" xr:uid="{00000000-0005-0000-0000-0000C4940000}"/>
    <cellStyle name="출력 10 4 2 4 2" xfId="44122" xr:uid="{00000000-0005-0000-0000-0000C5940000}"/>
    <cellStyle name="출력 10 4 2 5" xfId="18948" xr:uid="{00000000-0005-0000-0000-0000C6940000}"/>
    <cellStyle name="출력 10 4 2 5 2" xfId="44123" xr:uid="{00000000-0005-0000-0000-0000C7940000}"/>
    <cellStyle name="출력 10 4 2 6" xfId="44119" xr:uid="{00000000-0005-0000-0000-0000C8940000}"/>
    <cellStyle name="출력 10 4 3" xfId="18949" xr:uid="{00000000-0005-0000-0000-0000C9940000}"/>
    <cellStyle name="출력 10 4 3 2" xfId="18950" xr:uid="{00000000-0005-0000-0000-0000CA940000}"/>
    <cellStyle name="출력 10 4 3 2 2" xfId="44125" xr:uid="{00000000-0005-0000-0000-0000CB940000}"/>
    <cellStyle name="출력 10 4 3 3" xfId="18951" xr:uid="{00000000-0005-0000-0000-0000CC940000}"/>
    <cellStyle name="출력 10 4 3 3 2" xfId="44126" xr:uid="{00000000-0005-0000-0000-0000CD940000}"/>
    <cellStyle name="출력 10 4 3 4" xfId="18952" xr:uid="{00000000-0005-0000-0000-0000CE940000}"/>
    <cellStyle name="출력 10 4 3 4 2" xfId="44127" xr:uid="{00000000-0005-0000-0000-0000CF940000}"/>
    <cellStyle name="출력 10 4 3 5" xfId="18953" xr:uid="{00000000-0005-0000-0000-0000D0940000}"/>
    <cellStyle name="출력 10 4 3 5 2" xfId="44128" xr:uid="{00000000-0005-0000-0000-0000D1940000}"/>
    <cellStyle name="출력 10 4 3 6" xfId="44124" xr:uid="{00000000-0005-0000-0000-0000D2940000}"/>
    <cellStyle name="출력 10 4 4" xfId="18954" xr:uid="{00000000-0005-0000-0000-0000D3940000}"/>
    <cellStyle name="출력 10 4 4 2" xfId="44129" xr:uid="{00000000-0005-0000-0000-0000D4940000}"/>
    <cellStyle name="출력 10 4 5" xfId="18955" xr:uid="{00000000-0005-0000-0000-0000D5940000}"/>
    <cellStyle name="출력 10 4 5 2" xfId="44130" xr:uid="{00000000-0005-0000-0000-0000D6940000}"/>
    <cellStyle name="출력 10 4 6" xfId="18956" xr:uid="{00000000-0005-0000-0000-0000D7940000}"/>
    <cellStyle name="출력 10 4 6 2" xfId="44131" xr:uid="{00000000-0005-0000-0000-0000D8940000}"/>
    <cellStyle name="출력 10 4 7" xfId="18957" xr:uid="{00000000-0005-0000-0000-0000D9940000}"/>
    <cellStyle name="출력 10 4 7 2" xfId="44132" xr:uid="{00000000-0005-0000-0000-0000DA940000}"/>
    <cellStyle name="출력 10 4 8" xfId="44118" xr:uid="{00000000-0005-0000-0000-0000DB940000}"/>
    <cellStyle name="출력 10 5" xfId="18958" xr:uid="{00000000-0005-0000-0000-0000DC940000}"/>
    <cellStyle name="출력 10 5 2" xfId="18959" xr:uid="{00000000-0005-0000-0000-0000DD940000}"/>
    <cellStyle name="출력 10 5 2 2" xfId="18960" xr:uid="{00000000-0005-0000-0000-0000DE940000}"/>
    <cellStyle name="출력 10 5 2 2 2" xfId="44135" xr:uid="{00000000-0005-0000-0000-0000DF940000}"/>
    <cellStyle name="출력 10 5 2 3" xfId="18961" xr:uid="{00000000-0005-0000-0000-0000E0940000}"/>
    <cellStyle name="출력 10 5 2 3 2" xfId="44136" xr:uid="{00000000-0005-0000-0000-0000E1940000}"/>
    <cellStyle name="출력 10 5 2 4" xfId="18962" xr:uid="{00000000-0005-0000-0000-0000E2940000}"/>
    <cellStyle name="출력 10 5 2 4 2" xfId="44137" xr:uid="{00000000-0005-0000-0000-0000E3940000}"/>
    <cellStyle name="출력 10 5 2 5" xfId="18963" xr:uid="{00000000-0005-0000-0000-0000E4940000}"/>
    <cellStyle name="출력 10 5 2 5 2" xfId="44138" xr:uid="{00000000-0005-0000-0000-0000E5940000}"/>
    <cellStyle name="출력 10 5 2 6" xfId="44134" xr:uid="{00000000-0005-0000-0000-0000E6940000}"/>
    <cellStyle name="출력 10 5 3" xfId="18964" xr:uid="{00000000-0005-0000-0000-0000E7940000}"/>
    <cellStyle name="출력 10 5 3 2" xfId="18965" xr:uid="{00000000-0005-0000-0000-0000E8940000}"/>
    <cellStyle name="출력 10 5 3 2 2" xfId="44140" xr:uid="{00000000-0005-0000-0000-0000E9940000}"/>
    <cellStyle name="출력 10 5 3 3" xfId="18966" xr:uid="{00000000-0005-0000-0000-0000EA940000}"/>
    <cellStyle name="출력 10 5 3 3 2" xfId="44141" xr:uid="{00000000-0005-0000-0000-0000EB940000}"/>
    <cellStyle name="출력 10 5 3 4" xfId="18967" xr:uid="{00000000-0005-0000-0000-0000EC940000}"/>
    <cellStyle name="출력 10 5 3 4 2" xfId="44142" xr:uid="{00000000-0005-0000-0000-0000ED940000}"/>
    <cellStyle name="출력 10 5 3 5" xfId="18968" xr:uid="{00000000-0005-0000-0000-0000EE940000}"/>
    <cellStyle name="출력 10 5 3 5 2" xfId="44143" xr:uid="{00000000-0005-0000-0000-0000EF940000}"/>
    <cellStyle name="출력 10 5 3 6" xfId="44139" xr:uid="{00000000-0005-0000-0000-0000F0940000}"/>
    <cellStyle name="출력 10 5 4" xfId="18969" xr:uid="{00000000-0005-0000-0000-0000F1940000}"/>
    <cellStyle name="출력 10 5 4 2" xfId="44144" xr:uid="{00000000-0005-0000-0000-0000F2940000}"/>
    <cellStyle name="출력 10 5 5" xfId="18970" xr:uid="{00000000-0005-0000-0000-0000F3940000}"/>
    <cellStyle name="출력 10 5 5 2" xfId="44145" xr:uid="{00000000-0005-0000-0000-0000F4940000}"/>
    <cellStyle name="출력 10 5 6" xfId="18971" xr:uid="{00000000-0005-0000-0000-0000F5940000}"/>
    <cellStyle name="출력 10 5 6 2" xfId="44146" xr:uid="{00000000-0005-0000-0000-0000F6940000}"/>
    <cellStyle name="출력 10 5 7" xfId="18972" xr:uid="{00000000-0005-0000-0000-0000F7940000}"/>
    <cellStyle name="출력 10 5 7 2" xfId="44147" xr:uid="{00000000-0005-0000-0000-0000F8940000}"/>
    <cellStyle name="출력 10 5 8" xfId="44133" xr:uid="{00000000-0005-0000-0000-0000F9940000}"/>
    <cellStyle name="출력 10 6" xfId="18973" xr:uid="{00000000-0005-0000-0000-0000FA940000}"/>
    <cellStyle name="출력 10 6 2" xfId="18974" xr:uid="{00000000-0005-0000-0000-0000FB940000}"/>
    <cellStyle name="출력 10 6 2 2" xfId="18975" xr:uid="{00000000-0005-0000-0000-0000FC940000}"/>
    <cellStyle name="출력 10 6 2 2 2" xfId="44150" xr:uid="{00000000-0005-0000-0000-0000FD940000}"/>
    <cellStyle name="출력 10 6 2 3" xfId="18976" xr:uid="{00000000-0005-0000-0000-0000FE940000}"/>
    <cellStyle name="출력 10 6 2 3 2" xfId="44151" xr:uid="{00000000-0005-0000-0000-0000FF940000}"/>
    <cellStyle name="출력 10 6 2 4" xfId="18977" xr:uid="{00000000-0005-0000-0000-000000950000}"/>
    <cellStyle name="출력 10 6 2 4 2" xfId="44152" xr:uid="{00000000-0005-0000-0000-000001950000}"/>
    <cellStyle name="출력 10 6 2 5" xfId="18978" xr:uid="{00000000-0005-0000-0000-000002950000}"/>
    <cellStyle name="출력 10 6 2 5 2" xfId="44153" xr:uid="{00000000-0005-0000-0000-000003950000}"/>
    <cellStyle name="출력 10 6 2 6" xfId="44149" xr:uid="{00000000-0005-0000-0000-000004950000}"/>
    <cellStyle name="출력 10 6 3" xfId="18979" xr:uid="{00000000-0005-0000-0000-000005950000}"/>
    <cellStyle name="출력 10 6 3 2" xfId="18980" xr:uid="{00000000-0005-0000-0000-000006950000}"/>
    <cellStyle name="출력 10 6 3 2 2" xfId="44155" xr:uid="{00000000-0005-0000-0000-000007950000}"/>
    <cellStyle name="출력 10 6 3 3" xfId="18981" xr:uid="{00000000-0005-0000-0000-000008950000}"/>
    <cellStyle name="출력 10 6 3 3 2" xfId="44156" xr:uid="{00000000-0005-0000-0000-000009950000}"/>
    <cellStyle name="출력 10 6 3 4" xfId="18982" xr:uid="{00000000-0005-0000-0000-00000A950000}"/>
    <cellStyle name="출력 10 6 3 4 2" xfId="44157" xr:uid="{00000000-0005-0000-0000-00000B950000}"/>
    <cellStyle name="출력 10 6 3 5" xfId="18983" xr:uid="{00000000-0005-0000-0000-00000C950000}"/>
    <cellStyle name="출력 10 6 3 5 2" xfId="44158" xr:uid="{00000000-0005-0000-0000-00000D950000}"/>
    <cellStyle name="출력 10 6 3 6" xfId="44154" xr:uid="{00000000-0005-0000-0000-00000E950000}"/>
    <cellStyle name="출력 10 6 4" xfId="18984" xr:uid="{00000000-0005-0000-0000-00000F950000}"/>
    <cellStyle name="출력 10 6 4 2" xfId="44159" xr:uid="{00000000-0005-0000-0000-000010950000}"/>
    <cellStyle name="출력 10 6 5" xfId="18985" xr:uid="{00000000-0005-0000-0000-000011950000}"/>
    <cellStyle name="출력 10 6 5 2" xfId="44160" xr:uid="{00000000-0005-0000-0000-000012950000}"/>
    <cellStyle name="출력 10 6 6" xfId="18986" xr:uid="{00000000-0005-0000-0000-000013950000}"/>
    <cellStyle name="출력 10 6 6 2" xfId="44161" xr:uid="{00000000-0005-0000-0000-000014950000}"/>
    <cellStyle name="출력 10 6 7" xfId="18987" xr:uid="{00000000-0005-0000-0000-000015950000}"/>
    <cellStyle name="출력 10 6 7 2" xfId="44162" xr:uid="{00000000-0005-0000-0000-000016950000}"/>
    <cellStyle name="출력 10 6 8" xfId="44148" xr:uid="{00000000-0005-0000-0000-000017950000}"/>
    <cellStyle name="출력 10 7" xfId="18988" xr:uid="{00000000-0005-0000-0000-000018950000}"/>
    <cellStyle name="출력 10 7 2" xfId="18989" xr:uid="{00000000-0005-0000-0000-000019950000}"/>
    <cellStyle name="출력 10 7 2 2" xfId="18990" xr:uid="{00000000-0005-0000-0000-00001A950000}"/>
    <cellStyle name="출력 10 7 2 2 2" xfId="44165" xr:uid="{00000000-0005-0000-0000-00001B950000}"/>
    <cellStyle name="출력 10 7 2 3" xfId="18991" xr:uid="{00000000-0005-0000-0000-00001C950000}"/>
    <cellStyle name="출력 10 7 2 3 2" xfId="44166" xr:uid="{00000000-0005-0000-0000-00001D950000}"/>
    <cellStyle name="출력 10 7 2 4" xfId="18992" xr:uid="{00000000-0005-0000-0000-00001E950000}"/>
    <cellStyle name="출력 10 7 2 4 2" xfId="44167" xr:uid="{00000000-0005-0000-0000-00001F950000}"/>
    <cellStyle name="출력 10 7 2 5" xfId="18993" xr:uid="{00000000-0005-0000-0000-000020950000}"/>
    <cellStyle name="출력 10 7 2 5 2" xfId="44168" xr:uid="{00000000-0005-0000-0000-000021950000}"/>
    <cellStyle name="출력 10 7 2 6" xfId="44164" xr:uid="{00000000-0005-0000-0000-000022950000}"/>
    <cellStyle name="출력 10 7 3" xfId="18994" xr:uid="{00000000-0005-0000-0000-000023950000}"/>
    <cellStyle name="출력 10 7 3 2" xfId="18995" xr:uid="{00000000-0005-0000-0000-000024950000}"/>
    <cellStyle name="출력 10 7 3 2 2" xfId="44170" xr:uid="{00000000-0005-0000-0000-000025950000}"/>
    <cellStyle name="출력 10 7 3 3" xfId="18996" xr:uid="{00000000-0005-0000-0000-000026950000}"/>
    <cellStyle name="출력 10 7 3 3 2" xfId="44171" xr:uid="{00000000-0005-0000-0000-000027950000}"/>
    <cellStyle name="출력 10 7 3 4" xfId="18997" xr:uid="{00000000-0005-0000-0000-000028950000}"/>
    <cellStyle name="출력 10 7 3 4 2" xfId="44172" xr:uid="{00000000-0005-0000-0000-000029950000}"/>
    <cellStyle name="출력 10 7 3 5" xfId="18998" xr:uid="{00000000-0005-0000-0000-00002A950000}"/>
    <cellStyle name="출력 10 7 3 5 2" xfId="44173" xr:uid="{00000000-0005-0000-0000-00002B950000}"/>
    <cellStyle name="출력 10 7 3 6" xfId="44169" xr:uid="{00000000-0005-0000-0000-00002C950000}"/>
    <cellStyle name="출력 10 7 4" xfId="18999" xr:uid="{00000000-0005-0000-0000-00002D950000}"/>
    <cellStyle name="출력 10 7 4 2" xfId="44174" xr:uid="{00000000-0005-0000-0000-00002E950000}"/>
    <cellStyle name="출력 10 7 5" xfId="19000" xr:uid="{00000000-0005-0000-0000-00002F950000}"/>
    <cellStyle name="출력 10 7 5 2" xfId="44175" xr:uid="{00000000-0005-0000-0000-000030950000}"/>
    <cellStyle name="출력 10 7 6" xfId="19001" xr:uid="{00000000-0005-0000-0000-000031950000}"/>
    <cellStyle name="출력 10 7 6 2" xfId="44176" xr:uid="{00000000-0005-0000-0000-000032950000}"/>
    <cellStyle name="출력 10 7 7" xfId="19002" xr:uid="{00000000-0005-0000-0000-000033950000}"/>
    <cellStyle name="출력 10 7 7 2" xfId="44177" xr:uid="{00000000-0005-0000-0000-000034950000}"/>
    <cellStyle name="출력 10 7 8" xfId="44163" xr:uid="{00000000-0005-0000-0000-000035950000}"/>
    <cellStyle name="출력 10 8" xfId="19003" xr:uid="{00000000-0005-0000-0000-000036950000}"/>
    <cellStyle name="출력 10 8 2" xfId="19004" xr:uid="{00000000-0005-0000-0000-000037950000}"/>
    <cellStyle name="출력 10 8 2 2" xfId="19005" xr:uid="{00000000-0005-0000-0000-000038950000}"/>
    <cellStyle name="출력 10 8 2 2 2" xfId="44180" xr:uid="{00000000-0005-0000-0000-000039950000}"/>
    <cellStyle name="출력 10 8 2 3" xfId="19006" xr:uid="{00000000-0005-0000-0000-00003A950000}"/>
    <cellStyle name="출력 10 8 2 3 2" xfId="44181" xr:uid="{00000000-0005-0000-0000-00003B950000}"/>
    <cellStyle name="출력 10 8 2 4" xfId="19007" xr:uid="{00000000-0005-0000-0000-00003C950000}"/>
    <cellStyle name="출력 10 8 2 4 2" xfId="44182" xr:uid="{00000000-0005-0000-0000-00003D950000}"/>
    <cellStyle name="출력 10 8 2 5" xfId="19008" xr:uid="{00000000-0005-0000-0000-00003E950000}"/>
    <cellStyle name="출력 10 8 2 5 2" xfId="44183" xr:uid="{00000000-0005-0000-0000-00003F950000}"/>
    <cellStyle name="출력 10 8 2 6" xfId="44179" xr:uid="{00000000-0005-0000-0000-000040950000}"/>
    <cellStyle name="출력 10 8 3" xfId="19009" xr:uid="{00000000-0005-0000-0000-000041950000}"/>
    <cellStyle name="출력 10 8 3 2" xfId="19010" xr:uid="{00000000-0005-0000-0000-000042950000}"/>
    <cellStyle name="출력 10 8 3 2 2" xfId="44185" xr:uid="{00000000-0005-0000-0000-000043950000}"/>
    <cellStyle name="출력 10 8 3 3" xfId="19011" xr:uid="{00000000-0005-0000-0000-000044950000}"/>
    <cellStyle name="출력 10 8 3 3 2" xfId="44186" xr:uid="{00000000-0005-0000-0000-000045950000}"/>
    <cellStyle name="출력 10 8 3 4" xfId="19012" xr:uid="{00000000-0005-0000-0000-000046950000}"/>
    <cellStyle name="출력 10 8 3 4 2" xfId="44187" xr:uid="{00000000-0005-0000-0000-000047950000}"/>
    <cellStyle name="출력 10 8 3 5" xfId="19013" xr:uid="{00000000-0005-0000-0000-000048950000}"/>
    <cellStyle name="출력 10 8 3 5 2" xfId="44188" xr:uid="{00000000-0005-0000-0000-000049950000}"/>
    <cellStyle name="출력 10 8 3 6" xfId="44184" xr:uid="{00000000-0005-0000-0000-00004A950000}"/>
    <cellStyle name="출력 10 8 4" xfId="19014" xr:uid="{00000000-0005-0000-0000-00004B950000}"/>
    <cellStyle name="출력 10 8 4 2" xfId="44189" xr:uid="{00000000-0005-0000-0000-00004C950000}"/>
    <cellStyle name="출력 10 8 5" xfId="19015" xr:uid="{00000000-0005-0000-0000-00004D950000}"/>
    <cellStyle name="출력 10 8 5 2" xfId="44190" xr:uid="{00000000-0005-0000-0000-00004E950000}"/>
    <cellStyle name="출력 10 8 6" xfId="19016" xr:uid="{00000000-0005-0000-0000-00004F950000}"/>
    <cellStyle name="출력 10 8 6 2" xfId="44191" xr:uid="{00000000-0005-0000-0000-000050950000}"/>
    <cellStyle name="출력 10 8 7" xfId="19017" xr:uid="{00000000-0005-0000-0000-000051950000}"/>
    <cellStyle name="출력 10 8 7 2" xfId="44192" xr:uid="{00000000-0005-0000-0000-000052950000}"/>
    <cellStyle name="출력 10 8 8" xfId="44178" xr:uid="{00000000-0005-0000-0000-000053950000}"/>
    <cellStyle name="출력 10 9" xfId="19018" xr:uid="{00000000-0005-0000-0000-000054950000}"/>
    <cellStyle name="출력 10 9 2" xfId="19019" xr:uid="{00000000-0005-0000-0000-000055950000}"/>
    <cellStyle name="출력 10 9 2 2" xfId="19020" xr:uid="{00000000-0005-0000-0000-000056950000}"/>
    <cellStyle name="출력 10 9 2 2 2" xfId="44195" xr:uid="{00000000-0005-0000-0000-000057950000}"/>
    <cellStyle name="출력 10 9 2 3" xfId="19021" xr:uid="{00000000-0005-0000-0000-000058950000}"/>
    <cellStyle name="출력 10 9 2 3 2" xfId="44196" xr:uid="{00000000-0005-0000-0000-000059950000}"/>
    <cellStyle name="출력 10 9 2 4" xfId="19022" xr:uid="{00000000-0005-0000-0000-00005A950000}"/>
    <cellStyle name="출력 10 9 2 4 2" xfId="44197" xr:uid="{00000000-0005-0000-0000-00005B950000}"/>
    <cellStyle name="출력 10 9 2 5" xfId="19023" xr:uid="{00000000-0005-0000-0000-00005C950000}"/>
    <cellStyle name="출력 10 9 2 5 2" xfId="44198" xr:uid="{00000000-0005-0000-0000-00005D950000}"/>
    <cellStyle name="출력 10 9 2 6" xfId="44194" xr:uid="{00000000-0005-0000-0000-00005E950000}"/>
    <cellStyle name="출력 10 9 3" xfId="19024" xr:uid="{00000000-0005-0000-0000-00005F950000}"/>
    <cellStyle name="출력 10 9 3 2" xfId="19025" xr:uid="{00000000-0005-0000-0000-000060950000}"/>
    <cellStyle name="출력 10 9 3 2 2" xfId="44200" xr:uid="{00000000-0005-0000-0000-000061950000}"/>
    <cellStyle name="출력 10 9 3 3" xfId="19026" xr:uid="{00000000-0005-0000-0000-000062950000}"/>
    <cellStyle name="출력 10 9 3 3 2" xfId="44201" xr:uid="{00000000-0005-0000-0000-000063950000}"/>
    <cellStyle name="출력 10 9 3 4" xfId="19027" xr:uid="{00000000-0005-0000-0000-000064950000}"/>
    <cellStyle name="출력 10 9 3 4 2" xfId="44202" xr:uid="{00000000-0005-0000-0000-000065950000}"/>
    <cellStyle name="출력 10 9 3 5" xfId="19028" xr:uid="{00000000-0005-0000-0000-000066950000}"/>
    <cellStyle name="출력 10 9 3 5 2" xfId="44203" xr:uid="{00000000-0005-0000-0000-000067950000}"/>
    <cellStyle name="출력 10 9 3 6" xfId="44199" xr:uid="{00000000-0005-0000-0000-000068950000}"/>
    <cellStyle name="출력 10 9 4" xfId="19029" xr:uid="{00000000-0005-0000-0000-000069950000}"/>
    <cellStyle name="출력 10 9 4 2" xfId="44204" xr:uid="{00000000-0005-0000-0000-00006A950000}"/>
    <cellStyle name="출력 10 9 5" xfId="19030" xr:uid="{00000000-0005-0000-0000-00006B950000}"/>
    <cellStyle name="출력 10 9 5 2" xfId="44205" xr:uid="{00000000-0005-0000-0000-00006C950000}"/>
    <cellStyle name="출력 10 9 6" xfId="19031" xr:uid="{00000000-0005-0000-0000-00006D950000}"/>
    <cellStyle name="출력 10 9 6 2" xfId="44206" xr:uid="{00000000-0005-0000-0000-00006E950000}"/>
    <cellStyle name="출력 10 9 7" xfId="19032" xr:uid="{00000000-0005-0000-0000-00006F950000}"/>
    <cellStyle name="출력 10 9 7 2" xfId="44207" xr:uid="{00000000-0005-0000-0000-000070950000}"/>
    <cellStyle name="출력 10 9 8" xfId="44193" xr:uid="{00000000-0005-0000-0000-000071950000}"/>
    <cellStyle name="출력 11" xfId="19033" xr:uid="{00000000-0005-0000-0000-000072950000}"/>
    <cellStyle name="출력 11 10" xfId="19034" xr:uid="{00000000-0005-0000-0000-000073950000}"/>
    <cellStyle name="출력 11 10 2" xfId="19035" xr:uid="{00000000-0005-0000-0000-000074950000}"/>
    <cellStyle name="출력 11 10 2 2" xfId="19036" xr:uid="{00000000-0005-0000-0000-000075950000}"/>
    <cellStyle name="출력 11 10 2 2 2" xfId="44211" xr:uid="{00000000-0005-0000-0000-000076950000}"/>
    <cellStyle name="출력 11 10 2 3" xfId="19037" xr:uid="{00000000-0005-0000-0000-000077950000}"/>
    <cellStyle name="출력 11 10 2 3 2" xfId="44212" xr:uid="{00000000-0005-0000-0000-000078950000}"/>
    <cellStyle name="출력 11 10 2 4" xfId="19038" xr:uid="{00000000-0005-0000-0000-000079950000}"/>
    <cellStyle name="출력 11 10 2 4 2" xfId="44213" xr:uid="{00000000-0005-0000-0000-00007A950000}"/>
    <cellStyle name="출력 11 10 2 5" xfId="19039" xr:uid="{00000000-0005-0000-0000-00007B950000}"/>
    <cellStyle name="출력 11 10 2 5 2" xfId="44214" xr:uid="{00000000-0005-0000-0000-00007C950000}"/>
    <cellStyle name="출력 11 10 2 6" xfId="44210" xr:uid="{00000000-0005-0000-0000-00007D950000}"/>
    <cellStyle name="출력 11 10 3" xfId="19040" xr:uid="{00000000-0005-0000-0000-00007E950000}"/>
    <cellStyle name="출력 11 10 3 2" xfId="44215" xr:uid="{00000000-0005-0000-0000-00007F950000}"/>
    <cellStyle name="출력 11 10 4" xfId="19041" xr:uid="{00000000-0005-0000-0000-000080950000}"/>
    <cellStyle name="출력 11 10 4 2" xfId="44216" xr:uid="{00000000-0005-0000-0000-000081950000}"/>
    <cellStyle name="출력 11 10 5" xfId="19042" xr:uid="{00000000-0005-0000-0000-000082950000}"/>
    <cellStyle name="출력 11 10 5 2" xfId="44217" xr:uid="{00000000-0005-0000-0000-000083950000}"/>
    <cellStyle name="출력 11 10 6" xfId="19043" xr:uid="{00000000-0005-0000-0000-000084950000}"/>
    <cellStyle name="출력 11 10 6 2" xfId="44218" xr:uid="{00000000-0005-0000-0000-000085950000}"/>
    <cellStyle name="출력 11 10 7" xfId="44209" xr:uid="{00000000-0005-0000-0000-000086950000}"/>
    <cellStyle name="출력 11 11" xfId="19044" xr:uid="{00000000-0005-0000-0000-000087950000}"/>
    <cellStyle name="출력 11 11 2" xfId="19045" xr:uid="{00000000-0005-0000-0000-000088950000}"/>
    <cellStyle name="출력 11 11 2 2" xfId="44220" xr:uid="{00000000-0005-0000-0000-000089950000}"/>
    <cellStyle name="출력 11 11 3" xfId="19046" xr:uid="{00000000-0005-0000-0000-00008A950000}"/>
    <cellStyle name="출력 11 11 3 2" xfId="44221" xr:uid="{00000000-0005-0000-0000-00008B950000}"/>
    <cellStyle name="출력 11 11 4" xfId="19047" xr:uid="{00000000-0005-0000-0000-00008C950000}"/>
    <cellStyle name="출력 11 11 4 2" xfId="44222" xr:uid="{00000000-0005-0000-0000-00008D950000}"/>
    <cellStyle name="출력 11 11 5" xfId="19048" xr:uid="{00000000-0005-0000-0000-00008E950000}"/>
    <cellStyle name="출력 11 11 5 2" xfId="44223" xr:uid="{00000000-0005-0000-0000-00008F950000}"/>
    <cellStyle name="출력 11 11 6" xfId="44219" xr:uid="{00000000-0005-0000-0000-000090950000}"/>
    <cellStyle name="출력 11 12" xfId="19049" xr:uid="{00000000-0005-0000-0000-000091950000}"/>
    <cellStyle name="출력 11 12 2" xfId="19050" xr:uid="{00000000-0005-0000-0000-000092950000}"/>
    <cellStyle name="출력 11 12 2 2" xfId="44225" xr:uid="{00000000-0005-0000-0000-000093950000}"/>
    <cellStyle name="출력 11 12 3" xfId="44224" xr:uid="{00000000-0005-0000-0000-000094950000}"/>
    <cellStyle name="출력 11 13" xfId="19051" xr:uid="{00000000-0005-0000-0000-000095950000}"/>
    <cellStyle name="출력 11 13 2" xfId="44226" xr:uid="{00000000-0005-0000-0000-000096950000}"/>
    <cellStyle name="출력 11 14" xfId="19052" xr:uid="{00000000-0005-0000-0000-000097950000}"/>
    <cellStyle name="출력 11 14 2" xfId="44227" xr:uid="{00000000-0005-0000-0000-000098950000}"/>
    <cellStyle name="출력 11 15" xfId="19053" xr:uid="{00000000-0005-0000-0000-000099950000}"/>
    <cellStyle name="출력 11 15 2" xfId="44228" xr:uid="{00000000-0005-0000-0000-00009A950000}"/>
    <cellStyle name="출력 11 16" xfId="19054" xr:uid="{00000000-0005-0000-0000-00009B950000}"/>
    <cellStyle name="출력 11 16 2" xfId="44229" xr:uid="{00000000-0005-0000-0000-00009C950000}"/>
    <cellStyle name="출력 11 17" xfId="19055" xr:uid="{00000000-0005-0000-0000-00009D950000}"/>
    <cellStyle name="출력 11 17 2" xfId="44230" xr:uid="{00000000-0005-0000-0000-00009E950000}"/>
    <cellStyle name="출력 11 18" xfId="44208" xr:uid="{00000000-0005-0000-0000-00009F950000}"/>
    <cellStyle name="출력 11 2" xfId="19056" xr:uid="{00000000-0005-0000-0000-0000A0950000}"/>
    <cellStyle name="출력 11 2 2" xfId="19057" xr:uid="{00000000-0005-0000-0000-0000A1950000}"/>
    <cellStyle name="출력 11 2 2 2" xfId="19058" xr:uid="{00000000-0005-0000-0000-0000A2950000}"/>
    <cellStyle name="출력 11 2 2 2 2" xfId="19059" xr:uid="{00000000-0005-0000-0000-0000A3950000}"/>
    <cellStyle name="출력 11 2 2 2 2 2" xfId="44234" xr:uid="{00000000-0005-0000-0000-0000A4950000}"/>
    <cellStyle name="출력 11 2 2 2 3" xfId="19060" xr:uid="{00000000-0005-0000-0000-0000A5950000}"/>
    <cellStyle name="출력 11 2 2 2 3 2" xfId="44235" xr:uid="{00000000-0005-0000-0000-0000A6950000}"/>
    <cellStyle name="출력 11 2 2 2 4" xfId="19061" xr:uid="{00000000-0005-0000-0000-0000A7950000}"/>
    <cellStyle name="출력 11 2 2 2 4 2" xfId="44236" xr:uid="{00000000-0005-0000-0000-0000A8950000}"/>
    <cellStyle name="출력 11 2 2 2 5" xfId="19062" xr:uid="{00000000-0005-0000-0000-0000A9950000}"/>
    <cellStyle name="출력 11 2 2 2 5 2" xfId="44237" xr:uid="{00000000-0005-0000-0000-0000AA950000}"/>
    <cellStyle name="출력 11 2 2 2 6" xfId="44233" xr:uid="{00000000-0005-0000-0000-0000AB950000}"/>
    <cellStyle name="출력 11 2 2 3" xfId="19063" xr:uid="{00000000-0005-0000-0000-0000AC950000}"/>
    <cellStyle name="출력 11 2 2 3 2" xfId="44238" xr:uid="{00000000-0005-0000-0000-0000AD950000}"/>
    <cellStyle name="출력 11 2 2 4" xfId="19064" xr:uid="{00000000-0005-0000-0000-0000AE950000}"/>
    <cellStyle name="출력 11 2 2 4 2" xfId="44239" xr:uid="{00000000-0005-0000-0000-0000AF950000}"/>
    <cellStyle name="출력 11 2 2 5" xfId="19065" xr:uid="{00000000-0005-0000-0000-0000B0950000}"/>
    <cellStyle name="출력 11 2 2 5 2" xfId="44240" xr:uid="{00000000-0005-0000-0000-0000B1950000}"/>
    <cellStyle name="출력 11 2 2 6" xfId="19066" xr:uid="{00000000-0005-0000-0000-0000B2950000}"/>
    <cellStyle name="출력 11 2 2 6 2" xfId="44241" xr:uid="{00000000-0005-0000-0000-0000B3950000}"/>
    <cellStyle name="출력 11 2 2 7" xfId="44232" xr:uid="{00000000-0005-0000-0000-0000B4950000}"/>
    <cellStyle name="출력 11 2 3" xfId="19067" xr:uid="{00000000-0005-0000-0000-0000B5950000}"/>
    <cellStyle name="출력 11 2 3 2" xfId="19068" xr:uid="{00000000-0005-0000-0000-0000B6950000}"/>
    <cellStyle name="출력 11 2 3 2 2" xfId="44243" xr:uid="{00000000-0005-0000-0000-0000B7950000}"/>
    <cellStyle name="출력 11 2 3 3" xfId="19069" xr:uid="{00000000-0005-0000-0000-0000B8950000}"/>
    <cellStyle name="출력 11 2 3 3 2" xfId="44244" xr:uid="{00000000-0005-0000-0000-0000B9950000}"/>
    <cellStyle name="출력 11 2 3 4" xfId="19070" xr:uid="{00000000-0005-0000-0000-0000BA950000}"/>
    <cellStyle name="출력 11 2 3 4 2" xfId="44245" xr:uid="{00000000-0005-0000-0000-0000BB950000}"/>
    <cellStyle name="출력 11 2 3 5" xfId="19071" xr:uid="{00000000-0005-0000-0000-0000BC950000}"/>
    <cellStyle name="출력 11 2 3 5 2" xfId="44246" xr:uid="{00000000-0005-0000-0000-0000BD950000}"/>
    <cellStyle name="출력 11 2 3 6" xfId="44242" xr:uid="{00000000-0005-0000-0000-0000BE950000}"/>
    <cellStyle name="출력 11 2 4" xfId="19072" xr:uid="{00000000-0005-0000-0000-0000BF950000}"/>
    <cellStyle name="출력 11 2 4 2" xfId="19073" xr:uid="{00000000-0005-0000-0000-0000C0950000}"/>
    <cellStyle name="출력 11 2 4 2 2" xfId="44248" xr:uid="{00000000-0005-0000-0000-0000C1950000}"/>
    <cellStyle name="출력 11 2 4 3" xfId="44247" xr:uid="{00000000-0005-0000-0000-0000C2950000}"/>
    <cellStyle name="출력 11 2 5" xfId="19074" xr:uid="{00000000-0005-0000-0000-0000C3950000}"/>
    <cellStyle name="출력 11 2 5 2" xfId="19075" xr:uid="{00000000-0005-0000-0000-0000C4950000}"/>
    <cellStyle name="출력 11 2 5 2 2" xfId="44250" xr:uid="{00000000-0005-0000-0000-0000C5950000}"/>
    <cellStyle name="출력 11 2 5 3" xfId="44249" xr:uid="{00000000-0005-0000-0000-0000C6950000}"/>
    <cellStyle name="출력 11 2 6" xfId="19076" xr:uid="{00000000-0005-0000-0000-0000C7950000}"/>
    <cellStyle name="출력 11 2 6 2" xfId="19077" xr:uid="{00000000-0005-0000-0000-0000C8950000}"/>
    <cellStyle name="출력 11 2 6 2 2" xfId="44252" xr:uid="{00000000-0005-0000-0000-0000C9950000}"/>
    <cellStyle name="출력 11 2 6 3" xfId="44251" xr:uid="{00000000-0005-0000-0000-0000CA950000}"/>
    <cellStyle name="출력 11 2 7" xfId="19078" xr:uid="{00000000-0005-0000-0000-0000CB950000}"/>
    <cellStyle name="출력 11 2 7 2" xfId="44253" xr:uid="{00000000-0005-0000-0000-0000CC950000}"/>
    <cellStyle name="출력 11 2 8" xfId="44231" xr:uid="{00000000-0005-0000-0000-0000CD950000}"/>
    <cellStyle name="출력 11 3" xfId="19079" xr:uid="{00000000-0005-0000-0000-0000CE950000}"/>
    <cellStyle name="출력 11 3 2" xfId="19080" xr:uid="{00000000-0005-0000-0000-0000CF950000}"/>
    <cellStyle name="출력 11 3 2 2" xfId="19081" xr:uid="{00000000-0005-0000-0000-0000D0950000}"/>
    <cellStyle name="출력 11 3 2 2 2" xfId="19082" xr:uid="{00000000-0005-0000-0000-0000D1950000}"/>
    <cellStyle name="출력 11 3 2 2 2 2" xfId="44257" xr:uid="{00000000-0005-0000-0000-0000D2950000}"/>
    <cellStyle name="출력 11 3 2 2 3" xfId="19083" xr:uid="{00000000-0005-0000-0000-0000D3950000}"/>
    <cellStyle name="출력 11 3 2 2 3 2" xfId="44258" xr:uid="{00000000-0005-0000-0000-0000D4950000}"/>
    <cellStyle name="출력 11 3 2 2 4" xfId="19084" xr:uid="{00000000-0005-0000-0000-0000D5950000}"/>
    <cellStyle name="출력 11 3 2 2 4 2" xfId="44259" xr:uid="{00000000-0005-0000-0000-0000D6950000}"/>
    <cellStyle name="출력 11 3 2 2 5" xfId="19085" xr:uid="{00000000-0005-0000-0000-0000D7950000}"/>
    <cellStyle name="출력 11 3 2 2 5 2" xfId="44260" xr:uid="{00000000-0005-0000-0000-0000D8950000}"/>
    <cellStyle name="출력 11 3 2 2 6" xfId="44256" xr:uid="{00000000-0005-0000-0000-0000D9950000}"/>
    <cellStyle name="출력 11 3 2 3" xfId="19086" xr:uid="{00000000-0005-0000-0000-0000DA950000}"/>
    <cellStyle name="출력 11 3 2 3 2" xfId="44261" xr:uid="{00000000-0005-0000-0000-0000DB950000}"/>
    <cellStyle name="출력 11 3 2 4" xfId="19087" xr:uid="{00000000-0005-0000-0000-0000DC950000}"/>
    <cellStyle name="출력 11 3 2 4 2" xfId="44262" xr:uid="{00000000-0005-0000-0000-0000DD950000}"/>
    <cellStyle name="출력 11 3 2 5" xfId="19088" xr:uid="{00000000-0005-0000-0000-0000DE950000}"/>
    <cellStyle name="출력 11 3 2 5 2" xfId="44263" xr:uid="{00000000-0005-0000-0000-0000DF950000}"/>
    <cellStyle name="출력 11 3 2 6" xfId="19089" xr:uid="{00000000-0005-0000-0000-0000E0950000}"/>
    <cellStyle name="출력 11 3 2 6 2" xfId="44264" xr:uid="{00000000-0005-0000-0000-0000E1950000}"/>
    <cellStyle name="출력 11 3 2 7" xfId="44255" xr:uid="{00000000-0005-0000-0000-0000E2950000}"/>
    <cellStyle name="출력 11 3 3" xfId="19090" xr:uid="{00000000-0005-0000-0000-0000E3950000}"/>
    <cellStyle name="출력 11 3 3 2" xfId="19091" xr:uid="{00000000-0005-0000-0000-0000E4950000}"/>
    <cellStyle name="출력 11 3 3 2 2" xfId="44266" xr:uid="{00000000-0005-0000-0000-0000E5950000}"/>
    <cellStyle name="출력 11 3 3 3" xfId="19092" xr:uid="{00000000-0005-0000-0000-0000E6950000}"/>
    <cellStyle name="출력 11 3 3 3 2" xfId="44267" xr:uid="{00000000-0005-0000-0000-0000E7950000}"/>
    <cellStyle name="출력 11 3 3 4" xfId="19093" xr:uid="{00000000-0005-0000-0000-0000E8950000}"/>
    <cellStyle name="출력 11 3 3 4 2" xfId="44268" xr:uid="{00000000-0005-0000-0000-0000E9950000}"/>
    <cellStyle name="출력 11 3 3 5" xfId="19094" xr:uid="{00000000-0005-0000-0000-0000EA950000}"/>
    <cellStyle name="출력 11 3 3 5 2" xfId="44269" xr:uid="{00000000-0005-0000-0000-0000EB950000}"/>
    <cellStyle name="출력 11 3 3 6" xfId="44265" xr:uid="{00000000-0005-0000-0000-0000EC950000}"/>
    <cellStyle name="출력 11 3 4" xfId="19095" xr:uid="{00000000-0005-0000-0000-0000ED950000}"/>
    <cellStyle name="출력 11 3 4 2" xfId="19096" xr:uid="{00000000-0005-0000-0000-0000EE950000}"/>
    <cellStyle name="출력 11 3 4 2 2" xfId="44271" xr:uid="{00000000-0005-0000-0000-0000EF950000}"/>
    <cellStyle name="출력 11 3 4 3" xfId="44270" xr:uid="{00000000-0005-0000-0000-0000F0950000}"/>
    <cellStyle name="출력 11 3 5" xfId="19097" xr:uid="{00000000-0005-0000-0000-0000F1950000}"/>
    <cellStyle name="출력 11 3 5 2" xfId="19098" xr:uid="{00000000-0005-0000-0000-0000F2950000}"/>
    <cellStyle name="출력 11 3 5 2 2" xfId="44273" xr:uid="{00000000-0005-0000-0000-0000F3950000}"/>
    <cellStyle name="출력 11 3 5 3" xfId="44272" xr:uid="{00000000-0005-0000-0000-0000F4950000}"/>
    <cellStyle name="출력 11 3 6" xfId="19099" xr:uid="{00000000-0005-0000-0000-0000F5950000}"/>
    <cellStyle name="출력 11 3 6 2" xfId="19100" xr:uid="{00000000-0005-0000-0000-0000F6950000}"/>
    <cellStyle name="출력 11 3 6 2 2" xfId="44275" xr:uid="{00000000-0005-0000-0000-0000F7950000}"/>
    <cellStyle name="출력 11 3 6 3" xfId="44274" xr:uid="{00000000-0005-0000-0000-0000F8950000}"/>
    <cellStyle name="출력 11 3 7" xfId="19101" xr:uid="{00000000-0005-0000-0000-0000F9950000}"/>
    <cellStyle name="출력 11 3 7 2" xfId="44276" xr:uid="{00000000-0005-0000-0000-0000FA950000}"/>
    <cellStyle name="출력 11 3 8" xfId="44254" xr:uid="{00000000-0005-0000-0000-0000FB950000}"/>
    <cellStyle name="출력 11 4" xfId="19102" xr:uid="{00000000-0005-0000-0000-0000FC950000}"/>
    <cellStyle name="출력 11 4 2" xfId="19103" xr:uid="{00000000-0005-0000-0000-0000FD950000}"/>
    <cellStyle name="출력 11 4 2 2" xfId="19104" xr:uid="{00000000-0005-0000-0000-0000FE950000}"/>
    <cellStyle name="출력 11 4 2 2 2" xfId="44279" xr:uid="{00000000-0005-0000-0000-0000FF950000}"/>
    <cellStyle name="출력 11 4 2 3" xfId="19105" xr:uid="{00000000-0005-0000-0000-000000960000}"/>
    <cellStyle name="출력 11 4 2 3 2" xfId="44280" xr:uid="{00000000-0005-0000-0000-000001960000}"/>
    <cellStyle name="출력 11 4 2 4" xfId="19106" xr:uid="{00000000-0005-0000-0000-000002960000}"/>
    <cellStyle name="출력 11 4 2 4 2" xfId="44281" xr:uid="{00000000-0005-0000-0000-000003960000}"/>
    <cellStyle name="출력 11 4 2 5" xfId="19107" xr:uid="{00000000-0005-0000-0000-000004960000}"/>
    <cellStyle name="출력 11 4 2 5 2" xfId="44282" xr:uid="{00000000-0005-0000-0000-000005960000}"/>
    <cellStyle name="출력 11 4 2 6" xfId="44278" xr:uid="{00000000-0005-0000-0000-000006960000}"/>
    <cellStyle name="출력 11 4 3" xfId="19108" xr:uid="{00000000-0005-0000-0000-000007960000}"/>
    <cellStyle name="출력 11 4 3 2" xfId="44283" xr:uid="{00000000-0005-0000-0000-000008960000}"/>
    <cellStyle name="출력 11 4 4" xfId="19109" xr:uid="{00000000-0005-0000-0000-000009960000}"/>
    <cellStyle name="출력 11 4 4 2" xfId="44284" xr:uid="{00000000-0005-0000-0000-00000A960000}"/>
    <cellStyle name="출력 11 4 5" xfId="19110" xr:uid="{00000000-0005-0000-0000-00000B960000}"/>
    <cellStyle name="출력 11 4 5 2" xfId="44285" xr:uid="{00000000-0005-0000-0000-00000C960000}"/>
    <cellStyle name="출력 11 4 6" xfId="19111" xr:uid="{00000000-0005-0000-0000-00000D960000}"/>
    <cellStyle name="출력 11 4 6 2" xfId="44286" xr:uid="{00000000-0005-0000-0000-00000E960000}"/>
    <cellStyle name="출력 11 4 7" xfId="44277" xr:uid="{00000000-0005-0000-0000-00000F960000}"/>
    <cellStyle name="출력 11 5" xfId="19112" xr:uid="{00000000-0005-0000-0000-000010960000}"/>
    <cellStyle name="출력 11 5 2" xfId="19113" xr:uid="{00000000-0005-0000-0000-000011960000}"/>
    <cellStyle name="출력 11 5 2 2" xfId="19114" xr:uid="{00000000-0005-0000-0000-000012960000}"/>
    <cellStyle name="출력 11 5 2 2 2" xfId="44289" xr:uid="{00000000-0005-0000-0000-000013960000}"/>
    <cellStyle name="출력 11 5 2 3" xfId="19115" xr:uid="{00000000-0005-0000-0000-000014960000}"/>
    <cellStyle name="출력 11 5 2 3 2" xfId="44290" xr:uid="{00000000-0005-0000-0000-000015960000}"/>
    <cellStyle name="출력 11 5 2 4" xfId="19116" xr:uid="{00000000-0005-0000-0000-000016960000}"/>
    <cellStyle name="출력 11 5 2 4 2" xfId="44291" xr:uid="{00000000-0005-0000-0000-000017960000}"/>
    <cellStyle name="출력 11 5 2 5" xfId="19117" xr:uid="{00000000-0005-0000-0000-000018960000}"/>
    <cellStyle name="출력 11 5 2 5 2" xfId="44292" xr:uid="{00000000-0005-0000-0000-000019960000}"/>
    <cellStyle name="출력 11 5 2 6" xfId="44288" xr:uid="{00000000-0005-0000-0000-00001A960000}"/>
    <cellStyle name="출력 11 5 3" xfId="19118" xr:uid="{00000000-0005-0000-0000-00001B960000}"/>
    <cellStyle name="출력 11 5 3 2" xfId="44293" xr:uid="{00000000-0005-0000-0000-00001C960000}"/>
    <cellStyle name="출력 11 5 4" xfId="19119" xr:uid="{00000000-0005-0000-0000-00001D960000}"/>
    <cellStyle name="출력 11 5 4 2" xfId="44294" xr:uid="{00000000-0005-0000-0000-00001E960000}"/>
    <cellStyle name="출력 11 5 5" xfId="19120" xr:uid="{00000000-0005-0000-0000-00001F960000}"/>
    <cellStyle name="출력 11 5 5 2" xfId="44295" xr:uid="{00000000-0005-0000-0000-000020960000}"/>
    <cellStyle name="출력 11 5 6" xfId="19121" xr:uid="{00000000-0005-0000-0000-000021960000}"/>
    <cellStyle name="출력 11 5 6 2" xfId="44296" xr:uid="{00000000-0005-0000-0000-000022960000}"/>
    <cellStyle name="출력 11 5 7" xfId="44287" xr:uid="{00000000-0005-0000-0000-000023960000}"/>
    <cellStyle name="출력 11 6" xfId="19122" xr:uid="{00000000-0005-0000-0000-000024960000}"/>
    <cellStyle name="출력 11 6 2" xfId="19123" xr:uid="{00000000-0005-0000-0000-000025960000}"/>
    <cellStyle name="출력 11 6 2 2" xfId="19124" xr:uid="{00000000-0005-0000-0000-000026960000}"/>
    <cellStyle name="출력 11 6 2 2 2" xfId="44299" xr:uid="{00000000-0005-0000-0000-000027960000}"/>
    <cellStyle name="출력 11 6 2 3" xfId="19125" xr:uid="{00000000-0005-0000-0000-000028960000}"/>
    <cellStyle name="출력 11 6 2 3 2" xfId="44300" xr:uid="{00000000-0005-0000-0000-000029960000}"/>
    <cellStyle name="출력 11 6 2 4" xfId="19126" xr:uid="{00000000-0005-0000-0000-00002A960000}"/>
    <cellStyle name="출력 11 6 2 4 2" xfId="44301" xr:uid="{00000000-0005-0000-0000-00002B960000}"/>
    <cellStyle name="출력 11 6 2 5" xfId="19127" xr:uid="{00000000-0005-0000-0000-00002C960000}"/>
    <cellStyle name="출력 11 6 2 5 2" xfId="44302" xr:uid="{00000000-0005-0000-0000-00002D960000}"/>
    <cellStyle name="출력 11 6 2 6" xfId="44298" xr:uid="{00000000-0005-0000-0000-00002E960000}"/>
    <cellStyle name="출력 11 6 3" xfId="19128" xr:uid="{00000000-0005-0000-0000-00002F960000}"/>
    <cellStyle name="출력 11 6 3 2" xfId="44303" xr:uid="{00000000-0005-0000-0000-000030960000}"/>
    <cellStyle name="출력 11 6 4" xfId="19129" xr:uid="{00000000-0005-0000-0000-000031960000}"/>
    <cellStyle name="출력 11 6 4 2" xfId="44304" xr:uid="{00000000-0005-0000-0000-000032960000}"/>
    <cellStyle name="출력 11 6 5" xfId="19130" xr:uid="{00000000-0005-0000-0000-000033960000}"/>
    <cellStyle name="출력 11 6 5 2" xfId="44305" xr:uid="{00000000-0005-0000-0000-000034960000}"/>
    <cellStyle name="출력 11 6 6" xfId="19131" xr:uid="{00000000-0005-0000-0000-000035960000}"/>
    <cellStyle name="출력 11 6 6 2" xfId="44306" xr:uid="{00000000-0005-0000-0000-000036960000}"/>
    <cellStyle name="출력 11 6 7" xfId="44297" xr:uid="{00000000-0005-0000-0000-000037960000}"/>
    <cellStyle name="출력 11 7" xfId="19132" xr:uid="{00000000-0005-0000-0000-000038960000}"/>
    <cellStyle name="출력 11 7 2" xfId="19133" xr:uid="{00000000-0005-0000-0000-000039960000}"/>
    <cellStyle name="출력 11 7 2 2" xfId="19134" xr:uid="{00000000-0005-0000-0000-00003A960000}"/>
    <cellStyle name="출력 11 7 2 2 2" xfId="44309" xr:uid="{00000000-0005-0000-0000-00003B960000}"/>
    <cellStyle name="출력 11 7 2 3" xfId="19135" xr:uid="{00000000-0005-0000-0000-00003C960000}"/>
    <cellStyle name="출력 11 7 2 3 2" xfId="44310" xr:uid="{00000000-0005-0000-0000-00003D960000}"/>
    <cellStyle name="출력 11 7 2 4" xfId="19136" xr:uid="{00000000-0005-0000-0000-00003E960000}"/>
    <cellStyle name="출력 11 7 2 4 2" xfId="44311" xr:uid="{00000000-0005-0000-0000-00003F960000}"/>
    <cellStyle name="출력 11 7 2 5" xfId="19137" xr:uid="{00000000-0005-0000-0000-000040960000}"/>
    <cellStyle name="출력 11 7 2 5 2" xfId="44312" xr:uid="{00000000-0005-0000-0000-000041960000}"/>
    <cellStyle name="출력 11 7 2 6" xfId="44308" xr:uid="{00000000-0005-0000-0000-000042960000}"/>
    <cellStyle name="출력 11 7 3" xfId="19138" xr:uid="{00000000-0005-0000-0000-000043960000}"/>
    <cellStyle name="출력 11 7 3 2" xfId="44313" xr:uid="{00000000-0005-0000-0000-000044960000}"/>
    <cellStyle name="출력 11 7 4" xfId="19139" xr:uid="{00000000-0005-0000-0000-000045960000}"/>
    <cellStyle name="출력 11 7 4 2" xfId="44314" xr:uid="{00000000-0005-0000-0000-000046960000}"/>
    <cellStyle name="출력 11 7 5" xfId="19140" xr:uid="{00000000-0005-0000-0000-000047960000}"/>
    <cellStyle name="출력 11 7 5 2" xfId="44315" xr:uid="{00000000-0005-0000-0000-000048960000}"/>
    <cellStyle name="출력 11 7 6" xfId="19141" xr:uid="{00000000-0005-0000-0000-000049960000}"/>
    <cellStyle name="출력 11 7 6 2" xfId="44316" xr:uid="{00000000-0005-0000-0000-00004A960000}"/>
    <cellStyle name="출력 11 7 7" xfId="44307" xr:uid="{00000000-0005-0000-0000-00004B960000}"/>
    <cellStyle name="출력 11 8" xfId="19142" xr:uid="{00000000-0005-0000-0000-00004C960000}"/>
    <cellStyle name="출력 11 8 2" xfId="19143" xr:uid="{00000000-0005-0000-0000-00004D960000}"/>
    <cellStyle name="출력 11 8 2 2" xfId="19144" xr:uid="{00000000-0005-0000-0000-00004E960000}"/>
    <cellStyle name="출력 11 8 2 2 2" xfId="44319" xr:uid="{00000000-0005-0000-0000-00004F960000}"/>
    <cellStyle name="출력 11 8 2 3" xfId="19145" xr:uid="{00000000-0005-0000-0000-000050960000}"/>
    <cellStyle name="출력 11 8 2 3 2" xfId="44320" xr:uid="{00000000-0005-0000-0000-000051960000}"/>
    <cellStyle name="출력 11 8 2 4" xfId="19146" xr:uid="{00000000-0005-0000-0000-000052960000}"/>
    <cellStyle name="출력 11 8 2 4 2" xfId="44321" xr:uid="{00000000-0005-0000-0000-000053960000}"/>
    <cellStyle name="출력 11 8 2 5" xfId="19147" xr:uid="{00000000-0005-0000-0000-000054960000}"/>
    <cellStyle name="출력 11 8 2 5 2" xfId="44322" xr:uid="{00000000-0005-0000-0000-000055960000}"/>
    <cellStyle name="출력 11 8 2 6" xfId="44318" xr:uid="{00000000-0005-0000-0000-000056960000}"/>
    <cellStyle name="출력 11 8 3" xfId="19148" xr:uid="{00000000-0005-0000-0000-000057960000}"/>
    <cellStyle name="출력 11 8 3 2" xfId="44323" xr:uid="{00000000-0005-0000-0000-000058960000}"/>
    <cellStyle name="출력 11 8 4" xfId="19149" xr:uid="{00000000-0005-0000-0000-000059960000}"/>
    <cellStyle name="출력 11 8 4 2" xfId="44324" xr:uid="{00000000-0005-0000-0000-00005A960000}"/>
    <cellStyle name="출력 11 8 5" xfId="19150" xr:uid="{00000000-0005-0000-0000-00005B960000}"/>
    <cellStyle name="출력 11 8 5 2" xfId="44325" xr:uid="{00000000-0005-0000-0000-00005C960000}"/>
    <cellStyle name="출력 11 8 6" xfId="19151" xr:uid="{00000000-0005-0000-0000-00005D960000}"/>
    <cellStyle name="출력 11 8 6 2" xfId="44326" xr:uid="{00000000-0005-0000-0000-00005E960000}"/>
    <cellStyle name="출력 11 8 7" xfId="44317" xr:uid="{00000000-0005-0000-0000-00005F960000}"/>
    <cellStyle name="출력 11 9" xfId="19152" xr:uid="{00000000-0005-0000-0000-000060960000}"/>
    <cellStyle name="출력 11 9 2" xfId="19153" xr:uid="{00000000-0005-0000-0000-000061960000}"/>
    <cellStyle name="출력 11 9 2 2" xfId="19154" xr:uid="{00000000-0005-0000-0000-000062960000}"/>
    <cellStyle name="출력 11 9 2 2 2" xfId="44329" xr:uid="{00000000-0005-0000-0000-000063960000}"/>
    <cellStyle name="출력 11 9 2 3" xfId="19155" xr:uid="{00000000-0005-0000-0000-000064960000}"/>
    <cellStyle name="출력 11 9 2 3 2" xfId="44330" xr:uid="{00000000-0005-0000-0000-000065960000}"/>
    <cellStyle name="출력 11 9 2 4" xfId="19156" xr:uid="{00000000-0005-0000-0000-000066960000}"/>
    <cellStyle name="출력 11 9 2 4 2" xfId="44331" xr:uid="{00000000-0005-0000-0000-000067960000}"/>
    <cellStyle name="출력 11 9 2 5" xfId="19157" xr:uid="{00000000-0005-0000-0000-000068960000}"/>
    <cellStyle name="출력 11 9 2 5 2" xfId="44332" xr:uid="{00000000-0005-0000-0000-000069960000}"/>
    <cellStyle name="출력 11 9 2 6" xfId="44328" xr:uid="{00000000-0005-0000-0000-00006A960000}"/>
    <cellStyle name="출력 11 9 3" xfId="19158" xr:uid="{00000000-0005-0000-0000-00006B960000}"/>
    <cellStyle name="출력 11 9 3 2" xfId="44333" xr:uid="{00000000-0005-0000-0000-00006C960000}"/>
    <cellStyle name="출력 11 9 4" xfId="19159" xr:uid="{00000000-0005-0000-0000-00006D960000}"/>
    <cellStyle name="출력 11 9 4 2" xfId="44334" xr:uid="{00000000-0005-0000-0000-00006E960000}"/>
    <cellStyle name="출력 11 9 5" xfId="19160" xr:uid="{00000000-0005-0000-0000-00006F960000}"/>
    <cellStyle name="출력 11 9 5 2" xfId="44335" xr:uid="{00000000-0005-0000-0000-000070960000}"/>
    <cellStyle name="출력 11 9 6" xfId="19161" xr:uid="{00000000-0005-0000-0000-000071960000}"/>
    <cellStyle name="출력 11 9 6 2" xfId="44336" xr:uid="{00000000-0005-0000-0000-000072960000}"/>
    <cellStyle name="출력 11 9 7" xfId="44327" xr:uid="{00000000-0005-0000-0000-000073960000}"/>
    <cellStyle name="출력 12" xfId="19162" xr:uid="{00000000-0005-0000-0000-000074960000}"/>
    <cellStyle name="출력 12 10" xfId="19163" xr:uid="{00000000-0005-0000-0000-000075960000}"/>
    <cellStyle name="출력 12 10 2" xfId="19164" xr:uid="{00000000-0005-0000-0000-000076960000}"/>
    <cellStyle name="출력 12 10 2 2" xfId="44339" xr:uid="{00000000-0005-0000-0000-000077960000}"/>
    <cellStyle name="출력 12 10 3" xfId="44338" xr:uid="{00000000-0005-0000-0000-000078960000}"/>
    <cellStyle name="출력 12 11" xfId="19165" xr:uid="{00000000-0005-0000-0000-000079960000}"/>
    <cellStyle name="출력 12 11 2" xfId="19166" xr:uid="{00000000-0005-0000-0000-00007A960000}"/>
    <cellStyle name="출력 12 11 2 2" xfId="44341" xr:uid="{00000000-0005-0000-0000-00007B960000}"/>
    <cellStyle name="출력 12 11 3" xfId="44340" xr:uid="{00000000-0005-0000-0000-00007C960000}"/>
    <cellStyle name="출력 12 12" xfId="19167" xr:uid="{00000000-0005-0000-0000-00007D960000}"/>
    <cellStyle name="출력 12 12 2" xfId="19168" xr:uid="{00000000-0005-0000-0000-00007E960000}"/>
    <cellStyle name="출력 12 12 2 2" xfId="44343" xr:uid="{00000000-0005-0000-0000-00007F960000}"/>
    <cellStyle name="출력 12 12 3" xfId="44342" xr:uid="{00000000-0005-0000-0000-000080960000}"/>
    <cellStyle name="출력 12 13" xfId="19169" xr:uid="{00000000-0005-0000-0000-000081960000}"/>
    <cellStyle name="출력 12 13 2" xfId="44344" xr:uid="{00000000-0005-0000-0000-000082960000}"/>
    <cellStyle name="출력 12 14" xfId="44337" xr:uid="{00000000-0005-0000-0000-000083960000}"/>
    <cellStyle name="출력 12 2" xfId="19170" xr:uid="{00000000-0005-0000-0000-000084960000}"/>
    <cellStyle name="출력 12 2 2" xfId="19171" xr:uid="{00000000-0005-0000-0000-000085960000}"/>
    <cellStyle name="출력 12 2 2 2" xfId="19172" xr:uid="{00000000-0005-0000-0000-000086960000}"/>
    <cellStyle name="출력 12 2 2 2 2" xfId="19173" xr:uid="{00000000-0005-0000-0000-000087960000}"/>
    <cellStyle name="출력 12 2 2 2 2 2" xfId="44348" xr:uid="{00000000-0005-0000-0000-000088960000}"/>
    <cellStyle name="출력 12 2 2 2 3" xfId="19174" xr:uid="{00000000-0005-0000-0000-000089960000}"/>
    <cellStyle name="출력 12 2 2 2 3 2" xfId="44349" xr:uid="{00000000-0005-0000-0000-00008A960000}"/>
    <cellStyle name="출력 12 2 2 2 4" xfId="19175" xr:uid="{00000000-0005-0000-0000-00008B960000}"/>
    <cellStyle name="출력 12 2 2 2 4 2" xfId="44350" xr:uid="{00000000-0005-0000-0000-00008C960000}"/>
    <cellStyle name="출력 12 2 2 2 5" xfId="19176" xr:uid="{00000000-0005-0000-0000-00008D960000}"/>
    <cellStyle name="출력 12 2 2 2 5 2" xfId="44351" xr:uid="{00000000-0005-0000-0000-00008E960000}"/>
    <cellStyle name="출력 12 2 2 2 6" xfId="44347" xr:uid="{00000000-0005-0000-0000-00008F960000}"/>
    <cellStyle name="출력 12 2 2 3" xfId="19177" xr:uid="{00000000-0005-0000-0000-000090960000}"/>
    <cellStyle name="출력 12 2 2 3 2" xfId="44352" xr:uid="{00000000-0005-0000-0000-000091960000}"/>
    <cellStyle name="출력 12 2 2 4" xfId="19178" xr:uid="{00000000-0005-0000-0000-000092960000}"/>
    <cellStyle name="출력 12 2 2 4 2" xfId="44353" xr:uid="{00000000-0005-0000-0000-000093960000}"/>
    <cellStyle name="출력 12 2 2 5" xfId="19179" xr:uid="{00000000-0005-0000-0000-000094960000}"/>
    <cellStyle name="출력 12 2 2 5 2" xfId="44354" xr:uid="{00000000-0005-0000-0000-000095960000}"/>
    <cellStyle name="출력 12 2 2 6" xfId="19180" xr:uid="{00000000-0005-0000-0000-000096960000}"/>
    <cellStyle name="출력 12 2 2 6 2" xfId="44355" xr:uid="{00000000-0005-0000-0000-000097960000}"/>
    <cellStyle name="출력 12 2 2 7" xfId="44346" xr:uid="{00000000-0005-0000-0000-000098960000}"/>
    <cellStyle name="출력 12 2 3" xfId="19181" xr:uid="{00000000-0005-0000-0000-000099960000}"/>
    <cellStyle name="출력 12 2 3 2" xfId="19182" xr:uid="{00000000-0005-0000-0000-00009A960000}"/>
    <cellStyle name="출력 12 2 3 2 2" xfId="44357" xr:uid="{00000000-0005-0000-0000-00009B960000}"/>
    <cellStyle name="출력 12 2 3 3" xfId="19183" xr:uid="{00000000-0005-0000-0000-00009C960000}"/>
    <cellStyle name="출력 12 2 3 3 2" xfId="44358" xr:uid="{00000000-0005-0000-0000-00009D960000}"/>
    <cellStyle name="출력 12 2 3 4" xfId="19184" xr:uid="{00000000-0005-0000-0000-00009E960000}"/>
    <cellStyle name="출력 12 2 3 4 2" xfId="44359" xr:uid="{00000000-0005-0000-0000-00009F960000}"/>
    <cellStyle name="출력 12 2 3 5" xfId="19185" xr:uid="{00000000-0005-0000-0000-0000A0960000}"/>
    <cellStyle name="출력 12 2 3 5 2" xfId="44360" xr:uid="{00000000-0005-0000-0000-0000A1960000}"/>
    <cellStyle name="출력 12 2 3 6" xfId="44356" xr:uid="{00000000-0005-0000-0000-0000A2960000}"/>
    <cellStyle name="출력 12 2 4" xfId="19186" xr:uid="{00000000-0005-0000-0000-0000A3960000}"/>
    <cellStyle name="출력 12 2 4 2" xfId="19187" xr:uid="{00000000-0005-0000-0000-0000A4960000}"/>
    <cellStyle name="출력 12 2 4 2 2" xfId="44362" xr:uid="{00000000-0005-0000-0000-0000A5960000}"/>
    <cellStyle name="출력 12 2 4 3" xfId="44361" xr:uid="{00000000-0005-0000-0000-0000A6960000}"/>
    <cellStyle name="출력 12 2 5" xfId="19188" xr:uid="{00000000-0005-0000-0000-0000A7960000}"/>
    <cellStyle name="출력 12 2 5 2" xfId="19189" xr:uid="{00000000-0005-0000-0000-0000A8960000}"/>
    <cellStyle name="출력 12 2 5 2 2" xfId="44364" xr:uid="{00000000-0005-0000-0000-0000A9960000}"/>
    <cellStyle name="출력 12 2 5 3" xfId="44363" xr:uid="{00000000-0005-0000-0000-0000AA960000}"/>
    <cellStyle name="출력 12 2 6" xfId="19190" xr:uid="{00000000-0005-0000-0000-0000AB960000}"/>
    <cellStyle name="출력 12 2 6 2" xfId="19191" xr:uid="{00000000-0005-0000-0000-0000AC960000}"/>
    <cellStyle name="출력 12 2 6 2 2" xfId="44366" xr:uid="{00000000-0005-0000-0000-0000AD960000}"/>
    <cellStyle name="출력 12 2 6 3" xfId="44365" xr:uid="{00000000-0005-0000-0000-0000AE960000}"/>
    <cellStyle name="출력 12 2 7" xfId="19192" xr:uid="{00000000-0005-0000-0000-0000AF960000}"/>
    <cellStyle name="출력 12 2 7 2" xfId="44367" xr:uid="{00000000-0005-0000-0000-0000B0960000}"/>
    <cellStyle name="출력 12 2 8" xfId="44345" xr:uid="{00000000-0005-0000-0000-0000B1960000}"/>
    <cellStyle name="출력 12 3" xfId="19193" xr:uid="{00000000-0005-0000-0000-0000B2960000}"/>
    <cellStyle name="출력 12 3 2" xfId="19194" xr:uid="{00000000-0005-0000-0000-0000B3960000}"/>
    <cellStyle name="출력 12 3 2 2" xfId="19195" xr:uid="{00000000-0005-0000-0000-0000B4960000}"/>
    <cellStyle name="출력 12 3 2 2 2" xfId="19196" xr:uid="{00000000-0005-0000-0000-0000B5960000}"/>
    <cellStyle name="출력 12 3 2 2 2 2" xfId="44371" xr:uid="{00000000-0005-0000-0000-0000B6960000}"/>
    <cellStyle name="출력 12 3 2 2 3" xfId="19197" xr:uid="{00000000-0005-0000-0000-0000B7960000}"/>
    <cellStyle name="출력 12 3 2 2 3 2" xfId="44372" xr:uid="{00000000-0005-0000-0000-0000B8960000}"/>
    <cellStyle name="출력 12 3 2 2 4" xfId="19198" xr:uid="{00000000-0005-0000-0000-0000B9960000}"/>
    <cellStyle name="출력 12 3 2 2 4 2" xfId="44373" xr:uid="{00000000-0005-0000-0000-0000BA960000}"/>
    <cellStyle name="출력 12 3 2 2 5" xfId="19199" xr:uid="{00000000-0005-0000-0000-0000BB960000}"/>
    <cellStyle name="출력 12 3 2 2 5 2" xfId="44374" xr:uid="{00000000-0005-0000-0000-0000BC960000}"/>
    <cellStyle name="출력 12 3 2 2 6" xfId="44370" xr:uid="{00000000-0005-0000-0000-0000BD960000}"/>
    <cellStyle name="출력 12 3 2 3" xfId="19200" xr:uid="{00000000-0005-0000-0000-0000BE960000}"/>
    <cellStyle name="출력 12 3 2 3 2" xfId="44375" xr:uid="{00000000-0005-0000-0000-0000BF960000}"/>
    <cellStyle name="출력 12 3 2 4" xfId="19201" xr:uid="{00000000-0005-0000-0000-0000C0960000}"/>
    <cellStyle name="출력 12 3 2 4 2" xfId="44376" xr:uid="{00000000-0005-0000-0000-0000C1960000}"/>
    <cellStyle name="출력 12 3 2 5" xfId="19202" xr:uid="{00000000-0005-0000-0000-0000C2960000}"/>
    <cellStyle name="출력 12 3 2 5 2" xfId="44377" xr:uid="{00000000-0005-0000-0000-0000C3960000}"/>
    <cellStyle name="출력 12 3 2 6" xfId="19203" xr:uid="{00000000-0005-0000-0000-0000C4960000}"/>
    <cellStyle name="출력 12 3 2 6 2" xfId="44378" xr:uid="{00000000-0005-0000-0000-0000C5960000}"/>
    <cellStyle name="출력 12 3 2 7" xfId="44369" xr:uid="{00000000-0005-0000-0000-0000C6960000}"/>
    <cellStyle name="출력 12 3 3" xfId="19204" xr:uid="{00000000-0005-0000-0000-0000C7960000}"/>
    <cellStyle name="출력 12 3 3 2" xfId="19205" xr:uid="{00000000-0005-0000-0000-0000C8960000}"/>
    <cellStyle name="출력 12 3 3 2 2" xfId="44380" xr:uid="{00000000-0005-0000-0000-0000C9960000}"/>
    <cellStyle name="출력 12 3 3 3" xfId="19206" xr:uid="{00000000-0005-0000-0000-0000CA960000}"/>
    <cellStyle name="출력 12 3 3 3 2" xfId="44381" xr:uid="{00000000-0005-0000-0000-0000CB960000}"/>
    <cellStyle name="출력 12 3 3 4" xfId="19207" xr:uid="{00000000-0005-0000-0000-0000CC960000}"/>
    <cellStyle name="출력 12 3 3 4 2" xfId="44382" xr:uid="{00000000-0005-0000-0000-0000CD960000}"/>
    <cellStyle name="출력 12 3 3 5" xfId="19208" xr:uid="{00000000-0005-0000-0000-0000CE960000}"/>
    <cellStyle name="출력 12 3 3 5 2" xfId="44383" xr:uid="{00000000-0005-0000-0000-0000CF960000}"/>
    <cellStyle name="출력 12 3 3 6" xfId="44379" xr:uid="{00000000-0005-0000-0000-0000D0960000}"/>
    <cellStyle name="출력 12 3 4" xfId="19209" xr:uid="{00000000-0005-0000-0000-0000D1960000}"/>
    <cellStyle name="출력 12 3 4 2" xfId="19210" xr:uid="{00000000-0005-0000-0000-0000D2960000}"/>
    <cellStyle name="출력 12 3 4 2 2" xfId="44385" xr:uid="{00000000-0005-0000-0000-0000D3960000}"/>
    <cellStyle name="출력 12 3 4 3" xfId="44384" xr:uid="{00000000-0005-0000-0000-0000D4960000}"/>
    <cellStyle name="출력 12 3 5" xfId="19211" xr:uid="{00000000-0005-0000-0000-0000D5960000}"/>
    <cellStyle name="출력 12 3 5 2" xfId="19212" xr:uid="{00000000-0005-0000-0000-0000D6960000}"/>
    <cellStyle name="출력 12 3 5 2 2" xfId="44387" xr:uid="{00000000-0005-0000-0000-0000D7960000}"/>
    <cellStyle name="출력 12 3 5 3" xfId="44386" xr:uid="{00000000-0005-0000-0000-0000D8960000}"/>
    <cellStyle name="출력 12 3 6" xfId="19213" xr:uid="{00000000-0005-0000-0000-0000D9960000}"/>
    <cellStyle name="출력 12 3 6 2" xfId="19214" xr:uid="{00000000-0005-0000-0000-0000DA960000}"/>
    <cellStyle name="출력 12 3 6 2 2" xfId="44389" xr:uid="{00000000-0005-0000-0000-0000DB960000}"/>
    <cellStyle name="출력 12 3 6 3" xfId="44388" xr:uid="{00000000-0005-0000-0000-0000DC960000}"/>
    <cellStyle name="출력 12 3 7" xfId="19215" xr:uid="{00000000-0005-0000-0000-0000DD960000}"/>
    <cellStyle name="출력 12 3 7 2" xfId="44390" xr:uid="{00000000-0005-0000-0000-0000DE960000}"/>
    <cellStyle name="출력 12 3 8" xfId="44368" xr:uid="{00000000-0005-0000-0000-0000DF960000}"/>
    <cellStyle name="출력 12 4" xfId="19216" xr:uid="{00000000-0005-0000-0000-0000E0960000}"/>
    <cellStyle name="출력 12 4 2" xfId="19217" xr:uid="{00000000-0005-0000-0000-0000E1960000}"/>
    <cellStyle name="출력 12 4 2 2" xfId="19218" xr:uid="{00000000-0005-0000-0000-0000E2960000}"/>
    <cellStyle name="출력 12 4 2 2 2" xfId="44393" xr:uid="{00000000-0005-0000-0000-0000E3960000}"/>
    <cellStyle name="출력 12 4 2 3" xfId="19219" xr:uid="{00000000-0005-0000-0000-0000E4960000}"/>
    <cellStyle name="출력 12 4 2 3 2" xfId="44394" xr:uid="{00000000-0005-0000-0000-0000E5960000}"/>
    <cellStyle name="출력 12 4 2 4" xfId="19220" xr:uid="{00000000-0005-0000-0000-0000E6960000}"/>
    <cellStyle name="출력 12 4 2 4 2" xfId="44395" xr:uid="{00000000-0005-0000-0000-0000E7960000}"/>
    <cellStyle name="출력 12 4 2 5" xfId="19221" xr:uid="{00000000-0005-0000-0000-0000E8960000}"/>
    <cellStyle name="출력 12 4 2 5 2" xfId="44396" xr:uid="{00000000-0005-0000-0000-0000E9960000}"/>
    <cellStyle name="출력 12 4 2 6" xfId="44392" xr:uid="{00000000-0005-0000-0000-0000EA960000}"/>
    <cellStyle name="출력 12 4 3" xfId="19222" xr:uid="{00000000-0005-0000-0000-0000EB960000}"/>
    <cellStyle name="출력 12 4 3 2" xfId="44397" xr:uid="{00000000-0005-0000-0000-0000EC960000}"/>
    <cellStyle name="출력 12 4 4" xfId="19223" xr:uid="{00000000-0005-0000-0000-0000ED960000}"/>
    <cellStyle name="출력 12 4 4 2" xfId="44398" xr:uid="{00000000-0005-0000-0000-0000EE960000}"/>
    <cellStyle name="출력 12 4 5" xfId="19224" xr:uid="{00000000-0005-0000-0000-0000EF960000}"/>
    <cellStyle name="출력 12 4 5 2" xfId="44399" xr:uid="{00000000-0005-0000-0000-0000F0960000}"/>
    <cellStyle name="출력 12 4 6" xfId="19225" xr:uid="{00000000-0005-0000-0000-0000F1960000}"/>
    <cellStyle name="출력 12 4 6 2" xfId="44400" xr:uid="{00000000-0005-0000-0000-0000F2960000}"/>
    <cellStyle name="출력 12 4 7" xfId="44391" xr:uid="{00000000-0005-0000-0000-0000F3960000}"/>
    <cellStyle name="출력 12 5" xfId="19226" xr:uid="{00000000-0005-0000-0000-0000F4960000}"/>
    <cellStyle name="출력 12 5 2" xfId="19227" xr:uid="{00000000-0005-0000-0000-0000F5960000}"/>
    <cellStyle name="출력 12 5 2 2" xfId="19228" xr:uid="{00000000-0005-0000-0000-0000F6960000}"/>
    <cellStyle name="출력 12 5 2 2 2" xfId="44403" xr:uid="{00000000-0005-0000-0000-0000F7960000}"/>
    <cellStyle name="출력 12 5 2 3" xfId="19229" xr:uid="{00000000-0005-0000-0000-0000F8960000}"/>
    <cellStyle name="출력 12 5 2 3 2" xfId="44404" xr:uid="{00000000-0005-0000-0000-0000F9960000}"/>
    <cellStyle name="출력 12 5 2 4" xfId="19230" xr:uid="{00000000-0005-0000-0000-0000FA960000}"/>
    <cellStyle name="출력 12 5 2 4 2" xfId="44405" xr:uid="{00000000-0005-0000-0000-0000FB960000}"/>
    <cellStyle name="출력 12 5 2 5" xfId="19231" xr:uid="{00000000-0005-0000-0000-0000FC960000}"/>
    <cellStyle name="출력 12 5 2 5 2" xfId="44406" xr:uid="{00000000-0005-0000-0000-0000FD960000}"/>
    <cellStyle name="출력 12 5 2 6" xfId="44402" xr:uid="{00000000-0005-0000-0000-0000FE960000}"/>
    <cellStyle name="출력 12 5 3" xfId="19232" xr:uid="{00000000-0005-0000-0000-0000FF960000}"/>
    <cellStyle name="출력 12 5 3 2" xfId="44407" xr:uid="{00000000-0005-0000-0000-000000970000}"/>
    <cellStyle name="출력 12 5 4" xfId="19233" xr:uid="{00000000-0005-0000-0000-000001970000}"/>
    <cellStyle name="출력 12 5 4 2" xfId="44408" xr:uid="{00000000-0005-0000-0000-000002970000}"/>
    <cellStyle name="출력 12 5 5" xfId="19234" xr:uid="{00000000-0005-0000-0000-000003970000}"/>
    <cellStyle name="출력 12 5 5 2" xfId="44409" xr:uid="{00000000-0005-0000-0000-000004970000}"/>
    <cellStyle name="출력 12 5 6" xfId="19235" xr:uid="{00000000-0005-0000-0000-000005970000}"/>
    <cellStyle name="출력 12 5 6 2" xfId="44410" xr:uid="{00000000-0005-0000-0000-000006970000}"/>
    <cellStyle name="출력 12 5 7" xfId="44401" xr:uid="{00000000-0005-0000-0000-000007970000}"/>
    <cellStyle name="출력 12 6" xfId="19236" xr:uid="{00000000-0005-0000-0000-000008970000}"/>
    <cellStyle name="출력 12 6 2" xfId="19237" xr:uid="{00000000-0005-0000-0000-000009970000}"/>
    <cellStyle name="출력 12 6 2 2" xfId="19238" xr:uid="{00000000-0005-0000-0000-00000A970000}"/>
    <cellStyle name="출력 12 6 2 2 2" xfId="44413" xr:uid="{00000000-0005-0000-0000-00000B970000}"/>
    <cellStyle name="출력 12 6 2 3" xfId="19239" xr:uid="{00000000-0005-0000-0000-00000C970000}"/>
    <cellStyle name="출력 12 6 2 3 2" xfId="44414" xr:uid="{00000000-0005-0000-0000-00000D970000}"/>
    <cellStyle name="출력 12 6 2 4" xfId="19240" xr:uid="{00000000-0005-0000-0000-00000E970000}"/>
    <cellStyle name="출력 12 6 2 4 2" xfId="44415" xr:uid="{00000000-0005-0000-0000-00000F970000}"/>
    <cellStyle name="출력 12 6 2 5" xfId="19241" xr:uid="{00000000-0005-0000-0000-000010970000}"/>
    <cellStyle name="출력 12 6 2 5 2" xfId="44416" xr:uid="{00000000-0005-0000-0000-000011970000}"/>
    <cellStyle name="출력 12 6 2 6" xfId="44412" xr:uid="{00000000-0005-0000-0000-000012970000}"/>
    <cellStyle name="출력 12 6 3" xfId="19242" xr:uid="{00000000-0005-0000-0000-000013970000}"/>
    <cellStyle name="출력 12 6 3 2" xfId="44417" xr:uid="{00000000-0005-0000-0000-000014970000}"/>
    <cellStyle name="출력 12 6 4" xfId="19243" xr:uid="{00000000-0005-0000-0000-000015970000}"/>
    <cellStyle name="출력 12 6 4 2" xfId="44418" xr:uid="{00000000-0005-0000-0000-000016970000}"/>
    <cellStyle name="출력 12 6 5" xfId="19244" xr:uid="{00000000-0005-0000-0000-000017970000}"/>
    <cellStyle name="출력 12 6 5 2" xfId="44419" xr:uid="{00000000-0005-0000-0000-000018970000}"/>
    <cellStyle name="출력 12 6 6" xfId="19245" xr:uid="{00000000-0005-0000-0000-000019970000}"/>
    <cellStyle name="출력 12 6 6 2" xfId="44420" xr:uid="{00000000-0005-0000-0000-00001A970000}"/>
    <cellStyle name="출력 12 6 7" xfId="44411" xr:uid="{00000000-0005-0000-0000-00001B970000}"/>
    <cellStyle name="출력 12 7" xfId="19246" xr:uid="{00000000-0005-0000-0000-00001C970000}"/>
    <cellStyle name="출력 12 7 2" xfId="19247" xr:uid="{00000000-0005-0000-0000-00001D970000}"/>
    <cellStyle name="출력 12 7 2 2" xfId="19248" xr:uid="{00000000-0005-0000-0000-00001E970000}"/>
    <cellStyle name="출력 12 7 2 2 2" xfId="44423" xr:uid="{00000000-0005-0000-0000-00001F970000}"/>
    <cellStyle name="출력 12 7 2 3" xfId="19249" xr:uid="{00000000-0005-0000-0000-000020970000}"/>
    <cellStyle name="출력 12 7 2 3 2" xfId="44424" xr:uid="{00000000-0005-0000-0000-000021970000}"/>
    <cellStyle name="출력 12 7 2 4" xfId="19250" xr:uid="{00000000-0005-0000-0000-000022970000}"/>
    <cellStyle name="출력 12 7 2 4 2" xfId="44425" xr:uid="{00000000-0005-0000-0000-000023970000}"/>
    <cellStyle name="출력 12 7 2 5" xfId="19251" xr:uid="{00000000-0005-0000-0000-000024970000}"/>
    <cellStyle name="출력 12 7 2 5 2" xfId="44426" xr:uid="{00000000-0005-0000-0000-000025970000}"/>
    <cellStyle name="출력 12 7 2 6" xfId="44422" xr:uid="{00000000-0005-0000-0000-000026970000}"/>
    <cellStyle name="출력 12 7 3" xfId="19252" xr:uid="{00000000-0005-0000-0000-000027970000}"/>
    <cellStyle name="출력 12 7 3 2" xfId="44427" xr:uid="{00000000-0005-0000-0000-000028970000}"/>
    <cellStyle name="출력 12 7 4" xfId="19253" xr:uid="{00000000-0005-0000-0000-000029970000}"/>
    <cellStyle name="출력 12 7 4 2" xfId="44428" xr:uid="{00000000-0005-0000-0000-00002A970000}"/>
    <cellStyle name="출력 12 7 5" xfId="19254" xr:uid="{00000000-0005-0000-0000-00002B970000}"/>
    <cellStyle name="출력 12 7 5 2" xfId="44429" xr:uid="{00000000-0005-0000-0000-00002C970000}"/>
    <cellStyle name="출력 12 7 6" xfId="19255" xr:uid="{00000000-0005-0000-0000-00002D970000}"/>
    <cellStyle name="출력 12 7 6 2" xfId="44430" xr:uid="{00000000-0005-0000-0000-00002E970000}"/>
    <cellStyle name="출력 12 7 7" xfId="44421" xr:uid="{00000000-0005-0000-0000-00002F970000}"/>
    <cellStyle name="출력 12 8" xfId="19256" xr:uid="{00000000-0005-0000-0000-000030970000}"/>
    <cellStyle name="출력 12 8 2" xfId="19257" xr:uid="{00000000-0005-0000-0000-000031970000}"/>
    <cellStyle name="출력 12 8 2 2" xfId="19258" xr:uid="{00000000-0005-0000-0000-000032970000}"/>
    <cellStyle name="출력 12 8 2 2 2" xfId="44433" xr:uid="{00000000-0005-0000-0000-000033970000}"/>
    <cellStyle name="출력 12 8 2 3" xfId="19259" xr:uid="{00000000-0005-0000-0000-000034970000}"/>
    <cellStyle name="출력 12 8 2 3 2" xfId="44434" xr:uid="{00000000-0005-0000-0000-000035970000}"/>
    <cellStyle name="출력 12 8 2 4" xfId="19260" xr:uid="{00000000-0005-0000-0000-000036970000}"/>
    <cellStyle name="출력 12 8 2 4 2" xfId="44435" xr:uid="{00000000-0005-0000-0000-000037970000}"/>
    <cellStyle name="출력 12 8 2 5" xfId="19261" xr:uid="{00000000-0005-0000-0000-000038970000}"/>
    <cellStyle name="출력 12 8 2 5 2" xfId="44436" xr:uid="{00000000-0005-0000-0000-000039970000}"/>
    <cellStyle name="출력 12 8 2 6" xfId="44432" xr:uid="{00000000-0005-0000-0000-00003A970000}"/>
    <cellStyle name="출력 12 8 3" xfId="19262" xr:uid="{00000000-0005-0000-0000-00003B970000}"/>
    <cellStyle name="출력 12 8 3 2" xfId="44437" xr:uid="{00000000-0005-0000-0000-00003C970000}"/>
    <cellStyle name="출력 12 8 4" xfId="19263" xr:uid="{00000000-0005-0000-0000-00003D970000}"/>
    <cellStyle name="출력 12 8 4 2" xfId="44438" xr:uid="{00000000-0005-0000-0000-00003E970000}"/>
    <cellStyle name="출력 12 8 5" xfId="19264" xr:uid="{00000000-0005-0000-0000-00003F970000}"/>
    <cellStyle name="출력 12 8 5 2" xfId="44439" xr:uid="{00000000-0005-0000-0000-000040970000}"/>
    <cellStyle name="출력 12 8 6" xfId="19265" xr:uid="{00000000-0005-0000-0000-000041970000}"/>
    <cellStyle name="출력 12 8 6 2" xfId="44440" xr:uid="{00000000-0005-0000-0000-000042970000}"/>
    <cellStyle name="출력 12 8 7" xfId="44431" xr:uid="{00000000-0005-0000-0000-000043970000}"/>
    <cellStyle name="출력 12 9" xfId="19266" xr:uid="{00000000-0005-0000-0000-000044970000}"/>
    <cellStyle name="출력 12 9 2" xfId="19267" xr:uid="{00000000-0005-0000-0000-000045970000}"/>
    <cellStyle name="출력 12 9 2 2" xfId="44442" xr:uid="{00000000-0005-0000-0000-000046970000}"/>
    <cellStyle name="출력 12 9 3" xfId="19268" xr:uid="{00000000-0005-0000-0000-000047970000}"/>
    <cellStyle name="출력 12 9 3 2" xfId="44443" xr:uid="{00000000-0005-0000-0000-000048970000}"/>
    <cellStyle name="출력 12 9 4" xfId="19269" xr:uid="{00000000-0005-0000-0000-000049970000}"/>
    <cellStyle name="출력 12 9 4 2" xfId="44444" xr:uid="{00000000-0005-0000-0000-00004A970000}"/>
    <cellStyle name="출력 12 9 5" xfId="19270" xr:uid="{00000000-0005-0000-0000-00004B970000}"/>
    <cellStyle name="출력 12 9 5 2" xfId="44445" xr:uid="{00000000-0005-0000-0000-00004C970000}"/>
    <cellStyle name="출력 12 9 6" xfId="44441" xr:uid="{00000000-0005-0000-0000-00004D970000}"/>
    <cellStyle name="출력 13" xfId="19271" xr:uid="{00000000-0005-0000-0000-00004E970000}"/>
    <cellStyle name="출력 13 10" xfId="19272" xr:uid="{00000000-0005-0000-0000-00004F970000}"/>
    <cellStyle name="출력 13 10 2" xfId="19273" xr:uid="{00000000-0005-0000-0000-000050970000}"/>
    <cellStyle name="출력 13 10 2 2" xfId="44448" xr:uid="{00000000-0005-0000-0000-000051970000}"/>
    <cellStyle name="출력 13 10 3" xfId="44447" xr:uid="{00000000-0005-0000-0000-000052970000}"/>
    <cellStyle name="출력 13 11" xfId="19274" xr:uid="{00000000-0005-0000-0000-000053970000}"/>
    <cellStyle name="출력 13 11 2" xfId="19275" xr:uid="{00000000-0005-0000-0000-000054970000}"/>
    <cellStyle name="출력 13 11 2 2" xfId="44450" xr:uid="{00000000-0005-0000-0000-000055970000}"/>
    <cellStyle name="출력 13 11 3" xfId="44449" xr:uid="{00000000-0005-0000-0000-000056970000}"/>
    <cellStyle name="출력 13 12" xfId="19276" xr:uid="{00000000-0005-0000-0000-000057970000}"/>
    <cellStyle name="출력 13 12 2" xfId="19277" xr:uid="{00000000-0005-0000-0000-000058970000}"/>
    <cellStyle name="출력 13 12 2 2" xfId="44452" xr:uid="{00000000-0005-0000-0000-000059970000}"/>
    <cellStyle name="출력 13 12 3" xfId="44451" xr:uid="{00000000-0005-0000-0000-00005A970000}"/>
    <cellStyle name="출력 13 13" xfId="19278" xr:uid="{00000000-0005-0000-0000-00005B970000}"/>
    <cellStyle name="출력 13 13 2" xfId="44453" xr:uid="{00000000-0005-0000-0000-00005C970000}"/>
    <cellStyle name="출력 13 14" xfId="44446" xr:uid="{00000000-0005-0000-0000-00005D970000}"/>
    <cellStyle name="출력 13 2" xfId="19279" xr:uid="{00000000-0005-0000-0000-00005E970000}"/>
    <cellStyle name="출력 13 2 2" xfId="19280" xr:uid="{00000000-0005-0000-0000-00005F970000}"/>
    <cellStyle name="출력 13 2 2 2" xfId="19281" xr:uid="{00000000-0005-0000-0000-000060970000}"/>
    <cellStyle name="출력 13 2 2 2 2" xfId="19282" xr:uid="{00000000-0005-0000-0000-000061970000}"/>
    <cellStyle name="출력 13 2 2 2 2 2" xfId="44457" xr:uid="{00000000-0005-0000-0000-000062970000}"/>
    <cellStyle name="출력 13 2 2 2 3" xfId="19283" xr:uid="{00000000-0005-0000-0000-000063970000}"/>
    <cellStyle name="출력 13 2 2 2 3 2" xfId="44458" xr:uid="{00000000-0005-0000-0000-000064970000}"/>
    <cellStyle name="출력 13 2 2 2 4" xfId="19284" xr:uid="{00000000-0005-0000-0000-000065970000}"/>
    <cellStyle name="출력 13 2 2 2 4 2" xfId="44459" xr:uid="{00000000-0005-0000-0000-000066970000}"/>
    <cellStyle name="출력 13 2 2 2 5" xfId="19285" xr:uid="{00000000-0005-0000-0000-000067970000}"/>
    <cellStyle name="출력 13 2 2 2 5 2" xfId="44460" xr:uid="{00000000-0005-0000-0000-000068970000}"/>
    <cellStyle name="출력 13 2 2 2 6" xfId="44456" xr:uid="{00000000-0005-0000-0000-000069970000}"/>
    <cellStyle name="출력 13 2 2 3" xfId="19286" xr:uid="{00000000-0005-0000-0000-00006A970000}"/>
    <cellStyle name="출력 13 2 2 3 2" xfId="44461" xr:uid="{00000000-0005-0000-0000-00006B970000}"/>
    <cellStyle name="출력 13 2 2 4" xfId="19287" xr:uid="{00000000-0005-0000-0000-00006C970000}"/>
    <cellStyle name="출력 13 2 2 4 2" xfId="44462" xr:uid="{00000000-0005-0000-0000-00006D970000}"/>
    <cellStyle name="출력 13 2 2 5" xfId="19288" xr:uid="{00000000-0005-0000-0000-00006E970000}"/>
    <cellStyle name="출력 13 2 2 5 2" xfId="44463" xr:uid="{00000000-0005-0000-0000-00006F970000}"/>
    <cellStyle name="출력 13 2 2 6" xfId="19289" xr:uid="{00000000-0005-0000-0000-000070970000}"/>
    <cellStyle name="출력 13 2 2 6 2" xfId="44464" xr:uid="{00000000-0005-0000-0000-000071970000}"/>
    <cellStyle name="출력 13 2 2 7" xfId="44455" xr:uid="{00000000-0005-0000-0000-000072970000}"/>
    <cellStyle name="출력 13 2 3" xfId="19290" xr:uid="{00000000-0005-0000-0000-000073970000}"/>
    <cellStyle name="출력 13 2 3 2" xfId="19291" xr:uid="{00000000-0005-0000-0000-000074970000}"/>
    <cellStyle name="출력 13 2 3 2 2" xfId="44466" xr:uid="{00000000-0005-0000-0000-000075970000}"/>
    <cellStyle name="출력 13 2 3 3" xfId="19292" xr:uid="{00000000-0005-0000-0000-000076970000}"/>
    <cellStyle name="출력 13 2 3 3 2" xfId="44467" xr:uid="{00000000-0005-0000-0000-000077970000}"/>
    <cellStyle name="출력 13 2 3 4" xfId="19293" xr:uid="{00000000-0005-0000-0000-000078970000}"/>
    <cellStyle name="출력 13 2 3 4 2" xfId="44468" xr:uid="{00000000-0005-0000-0000-000079970000}"/>
    <cellStyle name="출력 13 2 3 5" xfId="19294" xr:uid="{00000000-0005-0000-0000-00007A970000}"/>
    <cellStyle name="출력 13 2 3 5 2" xfId="44469" xr:uid="{00000000-0005-0000-0000-00007B970000}"/>
    <cellStyle name="출력 13 2 3 6" xfId="44465" xr:uid="{00000000-0005-0000-0000-00007C970000}"/>
    <cellStyle name="출력 13 2 4" xfId="19295" xr:uid="{00000000-0005-0000-0000-00007D970000}"/>
    <cellStyle name="출력 13 2 4 2" xfId="19296" xr:uid="{00000000-0005-0000-0000-00007E970000}"/>
    <cellStyle name="출력 13 2 4 2 2" xfId="44471" xr:uid="{00000000-0005-0000-0000-00007F970000}"/>
    <cellStyle name="출력 13 2 4 3" xfId="44470" xr:uid="{00000000-0005-0000-0000-000080970000}"/>
    <cellStyle name="출력 13 2 5" xfId="19297" xr:uid="{00000000-0005-0000-0000-000081970000}"/>
    <cellStyle name="출력 13 2 5 2" xfId="19298" xr:uid="{00000000-0005-0000-0000-000082970000}"/>
    <cellStyle name="출력 13 2 5 2 2" xfId="44473" xr:uid="{00000000-0005-0000-0000-000083970000}"/>
    <cellStyle name="출력 13 2 5 3" xfId="44472" xr:uid="{00000000-0005-0000-0000-000084970000}"/>
    <cellStyle name="출력 13 2 6" xfId="19299" xr:uid="{00000000-0005-0000-0000-000085970000}"/>
    <cellStyle name="출력 13 2 6 2" xfId="19300" xr:uid="{00000000-0005-0000-0000-000086970000}"/>
    <cellStyle name="출력 13 2 6 2 2" xfId="44475" xr:uid="{00000000-0005-0000-0000-000087970000}"/>
    <cellStyle name="출력 13 2 6 3" xfId="44474" xr:uid="{00000000-0005-0000-0000-000088970000}"/>
    <cellStyle name="출력 13 2 7" xfId="19301" xr:uid="{00000000-0005-0000-0000-000089970000}"/>
    <cellStyle name="출력 13 2 7 2" xfId="44476" xr:uid="{00000000-0005-0000-0000-00008A970000}"/>
    <cellStyle name="출력 13 2 8" xfId="44454" xr:uid="{00000000-0005-0000-0000-00008B970000}"/>
    <cellStyle name="출력 13 3" xfId="19302" xr:uid="{00000000-0005-0000-0000-00008C970000}"/>
    <cellStyle name="출력 13 3 2" xfId="19303" xr:uid="{00000000-0005-0000-0000-00008D970000}"/>
    <cellStyle name="출력 13 3 2 2" xfId="19304" xr:uid="{00000000-0005-0000-0000-00008E970000}"/>
    <cellStyle name="출력 13 3 2 2 2" xfId="19305" xr:uid="{00000000-0005-0000-0000-00008F970000}"/>
    <cellStyle name="출력 13 3 2 2 2 2" xfId="44480" xr:uid="{00000000-0005-0000-0000-000090970000}"/>
    <cellStyle name="출력 13 3 2 2 3" xfId="19306" xr:uid="{00000000-0005-0000-0000-000091970000}"/>
    <cellStyle name="출력 13 3 2 2 3 2" xfId="44481" xr:uid="{00000000-0005-0000-0000-000092970000}"/>
    <cellStyle name="출력 13 3 2 2 4" xfId="19307" xr:uid="{00000000-0005-0000-0000-000093970000}"/>
    <cellStyle name="출력 13 3 2 2 4 2" xfId="44482" xr:uid="{00000000-0005-0000-0000-000094970000}"/>
    <cellStyle name="출력 13 3 2 2 5" xfId="19308" xr:uid="{00000000-0005-0000-0000-000095970000}"/>
    <cellStyle name="출력 13 3 2 2 5 2" xfId="44483" xr:uid="{00000000-0005-0000-0000-000096970000}"/>
    <cellStyle name="출력 13 3 2 2 6" xfId="44479" xr:uid="{00000000-0005-0000-0000-000097970000}"/>
    <cellStyle name="출력 13 3 2 3" xfId="19309" xr:uid="{00000000-0005-0000-0000-000098970000}"/>
    <cellStyle name="출력 13 3 2 3 2" xfId="44484" xr:uid="{00000000-0005-0000-0000-000099970000}"/>
    <cellStyle name="출력 13 3 2 4" xfId="19310" xr:uid="{00000000-0005-0000-0000-00009A970000}"/>
    <cellStyle name="출력 13 3 2 4 2" xfId="44485" xr:uid="{00000000-0005-0000-0000-00009B970000}"/>
    <cellStyle name="출력 13 3 2 5" xfId="19311" xr:uid="{00000000-0005-0000-0000-00009C970000}"/>
    <cellStyle name="출력 13 3 2 5 2" xfId="44486" xr:uid="{00000000-0005-0000-0000-00009D970000}"/>
    <cellStyle name="출력 13 3 2 6" xfId="19312" xr:uid="{00000000-0005-0000-0000-00009E970000}"/>
    <cellStyle name="출력 13 3 2 6 2" xfId="44487" xr:uid="{00000000-0005-0000-0000-00009F970000}"/>
    <cellStyle name="출력 13 3 2 7" xfId="44478" xr:uid="{00000000-0005-0000-0000-0000A0970000}"/>
    <cellStyle name="출력 13 3 3" xfId="19313" xr:uid="{00000000-0005-0000-0000-0000A1970000}"/>
    <cellStyle name="출력 13 3 3 2" xfId="19314" xr:uid="{00000000-0005-0000-0000-0000A2970000}"/>
    <cellStyle name="출력 13 3 3 2 2" xfId="44489" xr:uid="{00000000-0005-0000-0000-0000A3970000}"/>
    <cellStyle name="출력 13 3 3 3" xfId="19315" xr:uid="{00000000-0005-0000-0000-0000A4970000}"/>
    <cellStyle name="출력 13 3 3 3 2" xfId="44490" xr:uid="{00000000-0005-0000-0000-0000A5970000}"/>
    <cellStyle name="출력 13 3 3 4" xfId="19316" xr:uid="{00000000-0005-0000-0000-0000A6970000}"/>
    <cellStyle name="출력 13 3 3 4 2" xfId="44491" xr:uid="{00000000-0005-0000-0000-0000A7970000}"/>
    <cellStyle name="출력 13 3 3 5" xfId="19317" xr:uid="{00000000-0005-0000-0000-0000A8970000}"/>
    <cellStyle name="출력 13 3 3 5 2" xfId="44492" xr:uid="{00000000-0005-0000-0000-0000A9970000}"/>
    <cellStyle name="출력 13 3 3 6" xfId="44488" xr:uid="{00000000-0005-0000-0000-0000AA970000}"/>
    <cellStyle name="출력 13 3 4" xfId="19318" xr:uid="{00000000-0005-0000-0000-0000AB970000}"/>
    <cellStyle name="출력 13 3 4 2" xfId="19319" xr:uid="{00000000-0005-0000-0000-0000AC970000}"/>
    <cellStyle name="출력 13 3 4 2 2" xfId="44494" xr:uid="{00000000-0005-0000-0000-0000AD970000}"/>
    <cellStyle name="출력 13 3 4 3" xfId="44493" xr:uid="{00000000-0005-0000-0000-0000AE970000}"/>
    <cellStyle name="출력 13 3 5" xfId="19320" xr:uid="{00000000-0005-0000-0000-0000AF970000}"/>
    <cellStyle name="출력 13 3 5 2" xfId="19321" xr:uid="{00000000-0005-0000-0000-0000B0970000}"/>
    <cellStyle name="출력 13 3 5 2 2" xfId="44496" xr:uid="{00000000-0005-0000-0000-0000B1970000}"/>
    <cellStyle name="출력 13 3 5 3" xfId="44495" xr:uid="{00000000-0005-0000-0000-0000B2970000}"/>
    <cellStyle name="출력 13 3 6" xfId="19322" xr:uid="{00000000-0005-0000-0000-0000B3970000}"/>
    <cellStyle name="출력 13 3 6 2" xfId="19323" xr:uid="{00000000-0005-0000-0000-0000B4970000}"/>
    <cellStyle name="출력 13 3 6 2 2" xfId="44498" xr:uid="{00000000-0005-0000-0000-0000B5970000}"/>
    <cellStyle name="출력 13 3 6 3" xfId="44497" xr:uid="{00000000-0005-0000-0000-0000B6970000}"/>
    <cellStyle name="출력 13 3 7" xfId="19324" xr:uid="{00000000-0005-0000-0000-0000B7970000}"/>
    <cellStyle name="출력 13 3 7 2" xfId="44499" xr:uid="{00000000-0005-0000-0000-0000B8970000}"/>
    <cellStyle name="출력 13 3 8" xfId="44477" xr:uid="{00000000-0005-0000-0000-0000B9970000}"/>
    <cellStyle name="출력 13 4" xfId="19325" xr:uid="{00000000-0005-0000-0000-0000BA970000}"/>
    <cellStyle name="출력 13 4 2" xfId="19326" xr:uid="{00000000-0005-0000-0000-0000BB970000}"/>
    <cellStyle name="출력 13 4 2 2" xfId="19327" xr:uid="{00000000-0005-0000-0000-0000BC970000}"/>
    <cellStyle name="출력 13 4 2 2 2" xfId="44502" xr:uid="{00000000-0005-0000-0000-0000BD970000}"/>
    <cellStyle name="출력 13 4 2 3" xfId="19328" xr:uid="{00000000-0005-0000-0000-0000BE970000}"/>
    <cellStyle name="출력 13 4 2 3 2" xfId="44503" xr:uid="{00000000-0005-0000-0000-0000BF970000}"/>
    <cellStyle name="출력 13 4 2 4" xfId="19329" xr:uid="{00000000-0005-0000-0000-0000C0970000}"/>
    <cellStyle name="출력 13 4 2 4 2" xfId="44504" xr:uid="{00000000-0005-0000-0000-0000C1970000}"/>
    <cellStyle name="출력 13 4 2 5" xfId="19330" xr:uid="{00000000-0005-0000-0000-0000C2970000}"/>
    <cellStyle name="출력 13 4 2 5 2" xfId="44505" xr:uid="{00000000-0005-0000-0000-0000C3970000}"/>
    <cellStyle name="출력 13 4 2 6" xfId="44501" xr:uid="{00000000-0005-0000-0000-0000C4970000}"/>
    <cellStyle name="출력 13 4 3" xfId="19331" xr:uid="{00000000-0005-0000-0000-0000C5970000}"/>
    <cellStyle name="출력 13 4 3 2" xfId="44506" xr:uid="{00000000-0005-0000-0000-0000C6970000}"/>
    <cellStyle name="출력 13 4 4" xfId="19332" xr:uid="{00000000-0005-0000-0000-0000C7970000}"/>
    <cellStyle name="출력 13 4 4 2" xfId="44507" xr:uid="{00000000-0005-0000-0000-0000C8970000}"/>
    <cellStyle name="출력 13 4 5" xfId="19333" xr:uid="{00000000-0005-0000-0000-0000C9970000}"/>
    <cellStyle name="출력 13 4 5 2" xfId="44508" xr:uid="{00000000-0005-0000-0000-0000CA970000}"/>
    <cellStyle name="출력 13 4 6" xfId="19334" xr:uid="{00000000-0005-0000-0000-0000CB970000}"/>
    <cellStyle name="출력 13 4 6 2" xfId="44509" xr:uid="{00000000-0005-0000-0000-0000CC970000}"/>
    <cellStyle name="출력 13 4 7" xfId="44500" xr:uid="{00000000-0005-0000-0000-0000CD970000}"/>
    <cellStyle name="출력 13 5" xfId="19335" xr:uid="{00000000-0005-0000-0000-0000CE970000}"/>
    <cellStyle name="출력 13 5 2" xfId="19336" xr:uid="{00000000-0005-0000-0000-0000CF970000}"/>
    <cellStyle name="출력 13 5 2 2" xfId="19337" xr:uid="{00000000-0005-0000-0000-0000D0970000}"/>
    <cellStyle name="출력 13 5 2 2 2" xfId="44512" xr:uid="{00000000-0005-0000-0000-0000D1970000}"/>
    <cellStyle name="출력 13 5 2 3" xfId="19338" xr:uid="{00000000-0005-0000-0000-0000D2970000}"/>
    <cellStyle name="출력 13 5 2 3 2" xfId="44513" xr:uid="{00000000-0005-0000-0000-0000D3970000}"/>
    <cellStyle name="출력 13 5 2 4" xfId="19339" xr:uid="{00000000-0005-0000-0000-0000D4970000}"/>
    <cellStyle name="출력 13 5 2 4 2" xfId="44514" xr:uid="{00000000-0005-0000-0000-0000D5970000}"/>
    <cellStyle name="출력 13 5 2 5" xfId="19340" xr:uid="{00000000-0005-0000-0000-0000D6970000}"/>
    <cellStyle name="출력 13 5 2 5 2" xfId="44515" xr:uid="{00000000-0005-0000-0000-0000D7970000}"/>
    <cellStyle name="출력 13 5 2 6" xfId="44511" xr:uid="{00000000-0005-0000-0000-0000D8970000}"/>
    <cellStyle name="출력 13 5 3" xfId="19341" xr:uid="{00000000-0005-0000-0000-0000D9970000}"/>
    <cellStyle name="출력 13 5 3 2" xfId="44516" xr:uid="{00000000-0005-0000-0000-0000DA970000}"/>
    <cellStyle name="출력 13 5 4" xfId="19342" xr:uid="{00000000-0005-0000-0000-0000DB970000}"/>
    <cellStyle name="출력 13 5 4 2" xfId="44517" xr:uid="{00000000-0005-0000-0000-0000DC970000}"/>
    <cellStyle name="출력 13 5 5" xfId="19343" xr:uid="{00000000-0005-0000-0000-0000DD970000}"/>
    <cellStyle name="출력 13 5 5 2" xfId="44518" xr:uid="{00000000-0005-0000-0000-0000DE970000}"/>
    <cellStyle name="출력 13 5 6" xfId="19344" xr:uid="{00000000-0005-0000-0000-0000DF970000}"/>
    <cellStyle name="출력 13 5 6 2" xfId="44519" xr:uid="{00000000-0005-0000-0000-0000E0970000}"/>
    <cellStyle name="출력 13 5 7" xfId="44510" xr:uid="{00000000-0005-0000-0000-0000E1970000}"/>
    <cellStyle name="출력 13 6" xfId="19345" xr:uid="{00000000-0005-0000-0000-0000E2970000}"/>
    <cellStyle name="출력 13 6 2" xfId="19346" xr:uid="{00000000-0005-0000-0000-0000E3970000}"/>
    <cellStyle name="출력 13 6 2 2" xfId="19347" xr:uid="{00000000-0005-0000-0000-0000E4970000}"/>
    <cellStyle name="출력 13 6 2 2 2" xfId="44522" xr:uid="{00000000-0005-0000-0000-0000E5970000}"/>
    <cellStyle name="출력 13 6 2 3" xfId="19348" xr:uid="{00000000-0005-0000-0000-0000E6970000}"/>
    <cellStyle name="출력 13 6 2 3 2" xfId="44523" xr:uid="{00000000-0005-0000-0000-0000E7970000}"/>
    <cellStyle name="출력 13 6 2 4" xfId="19349" xr:uid="{00000000-0005-0000-0000-0000E8970000}"/>
    <cellStyle name="출력 13 6 2 4 2" xfId="44524" xr:uid="{00000000-0005-0000-0000-0000E9970000}"/>
    <cellStyle name="출력 13 6 2 5" xfId="19350" xr:uid="{00000000-0005-0000-0000-0000EA970000}"/>
    <cellStyle name="출력 13 6 2 5 2" xfId="44525" xr:uid="{00000000-0005-0000-0000-0000EB970000}"/>
    <cellStyle name="출력 13 6 2 6" xfId="44521" xr:uid="{00000000-0005-0000-0000-0000EC970000}"/>
    <cellStyle name="출력 13 6 3" xfId="19351" xr:uid="{00000000-0005-0000-0000-0000ED970000}"/>
    <cellStyle name="출력 13 6 3 2" xfId="44526" xr:uid="{00000000-0005-0000-0000-0000EE970000}"/>
    <cellStyle name="출력 13 6 4" xfId="19352" xr:uid="{00000000-0005-0000-0000-0000EF970000}"/>
    <cellStyle name="출력 13 6 4 2" xfId="44527" xr:uid="{00000000-0005-0000-0000-0000F0970000}"/>
    <cellStyle name="출력 13 6 5" xfId="19353" xr:uid="{00000000-0005-0000-0000-0000F1970000}"/>
    <cellStyle name="출력 13 6 5 2" xfId="44528" xr:uid="{00000000-0005-0000-0000-0000F2970000}"/>
    <cellStyle name="출력 13 6 6" xfId="19354" xr:uid="{00000000-0005-0000-0000-0000F3970000}"/>
    <cellStyle name="출력 13 6 6 2" xfId="44529" xr:uid="{00000000-0005-0000-0000-0000F4970000}"/>
    <cellStyle name="출력 13 6 7" xfId="44520" xr:uid="{00000000-0005-0000-0000-0000F5970000}"/>
    <cellStyle name="출력 13 7" xfId="19355" xr:uid="{00000000-0005-0000-0000-0000F6970000}"/>
    <cellStyle name="출력 13 7 2" xfId="19356" xr:uid="{00000000-0005-0000-0000-0000F7970000}"/>
    <cellStyle name="출력 13 7 2 2" xfId="19357" xr:uid="{00000000-0005-0000-0000-0000F8970000}"/>
    <cellStyle name="출력 13 7 2 2 2" xfId="44532" xr:uid="{00000000-0005-0000-0000-0000F9970000}"/>
    <cellStyle name="출력 13 7 2 3" xfId="19358" xr:uid="{00000000-0005-0000-0000-0000FA970000}"/>
    <cellStyle name="출력 13 7 2 3 2" xfId="44533" xr:uid="{00000000-0005-0000-0000-0000FB970000}"/>
    <cellStyle name="출력 13 7 2 4" xfId="19359" xr:uid="{00000000-0005-0000-0000-0000FC970000}"/>
    <cellStyle name="출력 13 7 2 4 2" xfId="44534" xr:uid="{00000000-0005-0000-0000-0000FD970000}"/>
    <cellStyle name="출력 13 7 2 5" xfId="19360" xr:uid="{00000000-0005-0000-0000-0000FE970000}"/>
    <cellStyle name="출력 13 7 2 5 2" xfId="44535" xr:uid="{00000000-0005-0000-0000-0000FF970000}"/>
    <cellStyle name="출력 13 7 2 6" xfId="44531" xr:uid="{00000000-0005-0000-0000-000000980000}"/>
    <cellStyle name="출력 13 7 3" xfId="19361" xr:uid="{00000000-0005-0000-0000-000001980000}"/>
    <cellStyle name="출력 13 7 3 2" xfId="44536" xr:uid="{00000000-0005-0000-0000-000002980000}"/>
    <cellStyle name="출력 13 7 4" xfId="19362" xr:uid="{00000000-0005-0000-0000-000003980000}"/>
    <cellStyle name="출력 13 7 4 2" xfId="44537" xr:uid="{00000000-0005-0000-0000-000004980000}"/>
    <cellStyle name="출력 13 7 5" xfId="19363" xr:uid="{00000000-0005-0000-0000-000005980000}"/>
    <cellStyle name="출력 13 7 5 2" xfId="44538" xr:uid="{00000000-0005-0000-0000-000006980000}"/>
    <cellStyle name="출력 13 7 6" xfId="19364" xr:uid="{00000000-0005-0000-0000-000007980000}"/>
    <cellStyle name="출력 13 7 6 2" xfId="44539" xr:uid="{00000000-0005-0000-0000-000008980000}"/>
    <cellStyle name="출력 13 7 7" xfId="44530" xr:uid="{00000000-0005-0000-0000-000009980000}"/>
    <cellStyle name="출력 13 8" xfId="19365" xr:uid="{00000000-0005-0000-0000-00000A980000}"/>
    <cellStyle name="출력 13 8 2" xfId="19366" xr:uid="{00000000-0005-0000-0000-00000B980000}"/>
    <cellStyle name="출력 13 8 2 2" xfId="19367" xr:uid="{00000000-0005-0000-0000-00000C980000}"/>
    <cellStyle name="출력 13 8 2 2 2" xfId="44542" xr:uid="{00000000-0005-0000-0000-00000D980000}"/>
    <cellStyle name="출력 13 8 2 3" xfId="19368" xr:uid="{00000000-0005-0000-0000-00000E980000}"/>
    <cellStyle name="출력 13 8 2 3 2" xfId="44543" xr:uid="{00000000-0005-0000-0000-00000F980000}"/>
    <cellStyle name="출력 13 8 2 4" xfId="19369" xr:uid="{00000000-0005-0000-0000-000010980000}"/>
    <cellStyle name="출력 13 8 2 4 2" xfId="44544" xr:uid="{00000000-0005-0000-0000-000011980000}"/>
    <cellStyle name="출력 13 8 2 5" xfId="19370" xr:uid="{00000000-0005-0000-0000-000012980000}"/>
    <cellStyle name="출력 13 8 2 5 2" xfId="44545" xr:uid="{00000000-0005-0000-0000-000013980000}"/>
    <cellStyle name="출력 13 8 2 6" xfId="44541" xr:uid="{00000000-0005-0000-0000-000014980000}"/>
    <cellStyle name="출력 13 8 3" xfId="19371" xr:uid="{00000000-0005-0000-0000-000015980000}"/>
    <cellStyle name="출력 13 8 3 2" xfId="44546" xr:uid="{00000000-0005-0000-0000-000016980000}"/>
    <cellStyle name="출력 13 8 4" xfId="19372" xr:uid="{00000000-0005-0000-0000-000017980000}"/>
    <cellStyle name="출력 13 8 4 2" xfId="44547" xr:uid="{00000000-0005-0000-0000-000018980000}"/>
    <cellStyle name="출력 13 8 5" xfId="19373" xr:uid="{00000000-0005-0000-0000-000019980000}"/>
    <cellStyle name="출력 13 8 5 2" xfId="44548" xr:uid="{00000000-0005-0000-0000-00001A980000}"/>
    <cellStyle name="출력 13 8 6" xfId="19374" xr:uid="{00000000-0005-0000-0000-00001B980000}"/>
    <cellStyle name="출력 13 8 6 2" xfId="44549" xr:uid="{00000000-0005-0000-0000-00001C980000}"/>
    <cellStyle name="출력 13 8 7" xfId="44540" xr:uid="{00000000-0005-0000-0000-00001D980000}"/>
    <cellStyle name="출력 13 9" xfId="19375" xr:uid="{00000000-0005-0000-0000-00001E980000}"/>
    <cellStyle name="출력 13 9 2" xfId="19376" xr:uid="{00000000-0005-0000-0000-00001F980000}"/>
    <cellStyle name="출력 13 9 2 2" xfId="44551" xr:uid="{00000000-0005-0000-0000-000020980000}"/>
    <cellStyle name="출력 13 9 3" xfId="19377" xr:uid="{00000000-0005-0000-0000-000021980000}"/>
    <cellStyle name="출력 13 9 3 2" xfId="44552" xr:uid="{00000000-0005-0000-0000-000022980000}"/>
    <cellStyle name="출력 13 9 4" xfId="19378" xr:uid="{00000000-0005-0000-0000-000023980000}"/>
    <cellStyle name="출력 13 9 4 2" xfId="44553" xr:uid="{00000000-0005-0000-0000-000024980000}"/>
    <cellStyle name="출력 13 9 5" xfId="19379" xr:uid="{00000000-0005-0000-0000-000025980000}"/>
    <cellStyle name="출력 13 9 5 2" xfId="44554" xr:uid="{00000000-0005-0000-0000-000026980000}"/>
    <cellStyle name="출력 13 9 6" xfId="44550" xr:uid="{00000000-0005-0000-0000-000027980000}"/>
    <cellStyle name="출력 14" xfId="19380" xr:uid="{00000000-0005-0000-0000-000028980000}"/>
    <cellStyle name="출력 14 10" xfId="19381" xr:uid="{00000000-0005-0000-0000-000029980000}"/>
    <cellStyle name="출력 14 10 2" xfId="19382" xr:uid="{00000000-0005-0000-0000-00002A980000}"/>
    <cellStyle name="출력 14 10 2 2" xfId="44557" xr:uid="{00000000-0005-0000-0000-00002B980000}"/>
    <cellStyle name="출력 14 10 3" xfId="44556" xr:uid="{00000000-0005-0000-0000-00002C980000}"/>
    <cellStyle name="출력 14 11" xfId="19383" xr:uid="{00000000-0005-0000-0000-00002D980000}"/>
    <cellStyle name="출력 14 11 2" xfId="19384" xr:uid="{00000000-0005-0000-0000-00002E980000}"/>
    <cellStyle name="출력 14 11 2 2" xfId="44559" xr:uid="{00000000-0005-0000-0000-00002F980000}"/>
    <cellStyle name="출력 14 11 3" xfId="44558" xr:uid="{00000000-0005-0000-0000-000030980000}"/>
    <cellStyle name="출력 14 12" xfId="19385" xr:uid="{00000000-0005-0000-0000-000031980000}"/>
    <cellStyle name="출력 14 12 2" xfId="19386" xr:uid="{00000000-0005-0000-0000-000032980000}"/>
    <cellStyle name="출력 14 12 2 2" xfId="44561" xr:uid="{00000000-0005-0000-0000-000033980000}"/>
    <cellStyle name="출력 14 12 3" xfId="44560" xr:uid="{00000000-0005-0000-0000-000034980000}"/>
    <cellStyle name="출력 14 13" xfId="19387" xr:uid="{00000000-0005-0000-0000-000035980000}"/>
    <cellStyle name="출력 14 13 2" xfId="44562" xr:uid="{00000000-0005-0000-0000-000036980000}"/>
    <cellStyle name="출력 14 14" xfId="44555" xr:uid="{00000000-0005-0000-0000-000037980000}"/>
    <cellStyle name="출력 14 2" xfId="19388" xr:uid="{00000000-0005-0000-0000-000038980000}"/>
    <cellStyle name="출력 14 2 2" xfId="19389" xr:uid="{00000000-0005-0000-0000-000039980000}"/>
    <cellStyle name="출력 14 2 2 2" xfId="19390" xr:uid="{00000000-0005-0000-0000-00003A980000}"/>
    <cellStyle name="출력 14 2 2 2 2" xfId="19391" xr:uid="{00000000-0005-0000-0000-00003B980000}"/>
    <cellStyle name="출력 14 2 2 2 2 2" xfId="44566" xr:uid="{00000000-0005-0000-0000-00003C980000}"/>
    <cellStyle name="출력 14 2 2 2 3" xfId="19392" xr:uid="{00000000-0005-0000-0000-00003D980000}"/>
    <cellStyle name="출력 14 2 2 2 3 2" xfId="44567" xr:uid="{00000000-0005-0000-0000-00003E980000}"/>
    <cellStyle name="출력 14 2 2 2 4" xfId="19393" xr:uid="{00000000-0005-0000-0000-00003F980000}"/>
    <cellStyle name="출력 14 2 2 2 4 2" xfId="44568" xr:uid="{00000000-0005-0000-0000-000040980000}"/>
    <cellStyle name="출력 14 2 2 2 5" xfId="19394" xr:uid="{00000000-0005-0000-0000-000041980000}"/>
    <cellStyle name="출력 14 2 2 2 5 2" xfId="44569" xr:uid="{00000000-0005-0000-0000-000042980000}"/>
    <cellStyle name="출력 14 2 2 2 6" xfId="44565" xr:uid="{00000000-0005-0000-0000-000043980000}"/>
    <cellStyle name="출력 14 2 2 3" xfId="19395" xr:uid="{00000000-0005-0000-0000-000044980000}"/>
    <cellStyle name="출력 14 2 2 3 2" xfId="44570" xr:uid="{00000000-0005-0000-0000-000045980000}"/>
    <cellStyle name="출력 14 2 2 4" xfId="19396" xr:uid="{00000000-0005-0000-0000-000046980000}"/>
    <cellStyle name="출력 14 2 2 4 2" xfId="44571" xr:uid="{00000000-0005-0000-0000-000047980000}"/>
    <cellStyle name="출력 14 2 2 5" xfId="19397" xr:uid="{00000000-0005-0000-0000-000048980000}"/>
    <cellStyle name="출력 14 2 2 5 2" xfId="44572" xr:uid="{00000000-0005-0000-0000-000049980000}"/>
    <cellStyle name="출력 14 2 2 6" xfId="19398" xr:uid="{00000000-0005-0000-0000-00004A980000}"/>
    <cellStyle name="출력 14 2 2 6 2" xfId="44573" xr:uid="{00000000-0005-0000-0000-00004B980000}"/>
    <cellStyle name="출력 14 2 2 7" xfId="44564" xr:uid="{00000000-0005-0000-0000-00004C980000}"/>
    <cellStyle name="출력 14 2 3" xfId="19399" xr:uid="{00000000-0005-0000-0000-00004D980000}"/>
    <cellStyle name="출력 14 2 3 2" xfId="19400" xr:uid="{00000000-0005-0000-0000-00004E980000}"/>
    <cellStyle name="출력 14 2 3 2 2" xfId="44575" xr:uid="{00000000-0005-0000-0000-00004F980000}"/>
    <cellStyle name="출력 14 2 3 3" xfId="19401" xr:uid="{00000000-0005-0000-0000-000050980000}"/>
    <cellStyle name="출력 14 2 3 3 2" xfId="44576" xr:uid="{00000000-0005-0000-0000-000051980000}"/>
    <cellStyle name="출력 14 2 3 4" xfId="19402" xr:uid="{00000000-0005-0000-0000-000052980000}"/>
    <cellStyle name="출력 14 2 3 4 2" xfId="44577" xr:uid="{00000000-0005-0000-0000-000053980000}"/>
    <cellStyle name="출력 14 2 3 5" xfId="19403" xr:uid="{00000000-0005-0000-0000-000054980000}"/>
    <cellStyle name="출력 14 2 3 5 2" xfId="44578" xr:uid="{00000000-0005-0000-0000-000055980000}"/>
    <cellStyle name="출력 14 2 3 6" xfId="44574" xr:uid="{00000000-0005-0000-0000-000056980000}"/>
    <cellStyle name="출력 14 2 4" xfId="19404" xr:uid="{00000000-0005-0000-0000-000057980000}"/>
    <cellStyle name="출력 14 2 4 2" xfId="19405" xr:uid="{00000000-0005-0000-0000-000058980000}"/>
    <cellStyle name="출력 14 2 4 2 2" xfId="44580" xr:uid="{00000000-0005-0000-0000-000059980000}"/>
    <cellStyle name="출력 14 2 4 3" xfId="44579" xr:uid="{00000000-0005-0000-0000-00005A980000}"/>
    <cellStyle name="출력 14 2 5" xfId="19406" xr:uid="{00000000-0005-0000-0000-00005B980000}"/>
    <cellStyle name="출력 14 2 5 2" xfId="19407" xr:uid="{00000000-0005-0000-0000-00005C980000}"/>
    <cellStyle name="출력 14 2 5 2 2" xfId="44582" xr:uid="{00000000-0005-0000-0000-00005D980000}"/>
    <cellStyle name="출력 14 2 5 3" xfId="44581" xr:uid="{00000000-0005-0000-0000-00005E980000}"/>
    <cellStyle name="출력 14 2 6" xfId="19408" xr:uid="{00000000-0005-0000-0000-00005F980000}"/>
    <cellStyle name="출력 14 2 6 2" xfId="19409" xr:uid="{00000000-0005-0000-0000-000060980000}"/>
    <cellStyle name="출력 14 2 6 2 2" xfId="44584" xr:uid="{00000000-0005-0000-0000-000061980000}"/>
    <cellStyle name="출력 14 2 6 3" xfId="44583" xr:uid="{00000000-0005-0000-0000-000062980000}"/>
    <cellStyle name="출력 14 2 7" xfId="19410" xr:uid="{00000000-0005-0000-0000-000063980000}"/>
    <cellStyle name="출력 14 2 7 2" xfId="44585" xr:uid="{00000000-0005-0000-0000-000064980000}"/>
    <cellStyle name="출력 14 2 8" xfId="44563" xr:uid="{00000000-0005-0000-0000-000065980000}"/>
    <cellStyle name="출력 14 3" xfId="19411" xr:uid="{00000000-0005-0000-0000-000066980000}"/>
    <cellStyle name="출력 14 3 2" xfId="19412" xr:uid="{00000000-0005-0000-0000-000067980000}"/>
    <cellStyle name="출력 14 3 2 2" xfId="19413" xr:uid="{00000000-0005-0000-0000-000068980000}"/>
    <cellStyle name="출력 14 3 2 2 2" xfId="19414" xr:uid="{00000000-0005-0000-0000-000069980000}"/>
    <cellStyle name="출력 14 3 2 2 2 2" xfId="44589" xr:uid="{00000000-0005-0000-0000-00006A980000}"/>
    <cellStyle name="출력 14 3 2 2 3" xfId="19415" xr:uid="{00000000-0005-0000-0000-00006B980000}"/>
    <cellStyle name="출력 14 3 2 2 3 2" xfId="44590" xr:uid="{00000000-0005-0000-0000-00006C980000}"/>
    <cellStyle name="출력 14 3 2 2 4" xfId="19416" xr:uid="{00000000-0005-0000-0000-00006D980000}"/>
    <cellStyle name="출력 14 3 2 2 4 2" xfId="44591" xr:uid="{00000000-0005-0000-0000-00006E980000}"/>
    <cellStyle name="출력 14 3 2 2 5" xfId="19417" xr:uid="{00000000-0005-0000-0000-00006F980000}"/>
    <cellStyle name="출력 14 3 2 2 5 2" xfId="44592" xr:uid="{00000000-0005-0000-0000-000070980000}"/>
    <cellStyle name="출력 14 3 2 2 6" xfId="44588" xr:uid="{00000000-0005-0000-0000-000071980000}"/>
    <cellStyle name="출력 14 3 2 3" xfId="19418" xr:uid="{00000000-0005-0000-0000-000072980000}"/>
    <cellStyle name="출력 14 3 2 3 2" xfId="44593" xr:uid="{00000000-0005-0000-0000-000073980000}"/>
    <cellStyle name="출력 14 3 2 4" xfId="19419" xr:uid="{00000000-0005-0000-0000-000074980000}"/>
    <cellStyle name="출력 14 3 2 4 2" xfId="44594" xr:uid="{00000000-0005-0000-0000-000075980000}"/>
    <cellStyle name="출력 14 3 2 5" xfId="19420" xr:uid="{00000000-0005-0000-0000-000076980000}"/>
    <cellStyle name="출력 14 3 2 5 2" xfId="44595" xr:uid="{00000000-0005-0000-0000-000077980000}"/>
    <cellStyle name="출력 14 3 2 6" xfId="19421" xr:uid="{00000000-0005-0000-0000-000078980000}"/>
    <cellStyle name="출력 14 3 2 6 2" xfId="44596" xr:uid="{00000000-0005-0000-0000-000079980000}"/>
    <cellStyle name="출력 14 3 2 7" xfId="44587" xr:uid="{00000000-0005-0000-0000-00007A980000}"/>
    <cellStyle name="출력 14 3 3" xfId="19422" xr:uid="{00000000-0005-0000-0000-00007B980000}"/>
    <cellStyle name="출력 14 3 3 2" xfId="19423" xr:uid="{00000000-0005-0000-0000-00007C980000}"/>
    <cellStyle name="출력 14 3 3 2 2" xfId="44598" xr:uid="{00000000-0005-0000-0000-00007D980000}"/>
    <cellStyle name="출력 14 3 3 3" xfId="19424" xr:uid="{00000000-0005-0000-0000-00007E980000}"/>
    <cellStyle name="출력 14 3 3 3 2" xfId="44599" xr:uid="{00000000-0005-0000-0000-00007F980000}"/>
    <cellStyle name="출력 14 3 3 4" xfId="19425" xr:uid="{00000000-0005-0000-0000-000080980000}"/>
    <cellStyle name="출력 14 3 3 4 2" xfId="44600" xr:uid="{00000000-0005-0000-0000-000081980000}"/>
    <cellStyle name="출력 14 3 3 5" xfId="19426" xr:uid="{00000000-0005-0000-0000-000082980000}"/>
    <cellStyle name="출력 14 3 3 5 2" xfId="44601" xr:uid="{00000000-0005-0000-0000-000083980000}"/>
    <cellStyle name="출력 14 3 3 6" xfId="44597" xr:uid="{00000000-0005-0000-0000-000084980000}"/>
    <cellStyle name="출력 14 3 4" xfId="19427" xr:uid="{00000000-0005-0000-0000-000085980000}"/>
    <cellStyle name="출력 14 3 4 2" xfId="19428" xr:uid="{00000000-0005-0000-0000-000086980000}"/>
    <cellStyle name="출력 14 3 4 2 2" xfId="44603" xr:uid="{00000000-0005-0000-0000-000087980000}"/>
    <cellStyle name="출력 14 3 4 3" xfId="44602" xr:uid="{00000000-0005-0000-0000-000088980000}"/>
    <cellStyle name="출력 14 3 5" xfId="19429" xr:uid="{00000000-0005-0000-0000-000089980000}"/>
    <cellStyle name="출력 14 3 5 2" xfId="19430" xr:uid="{00000000-0005-0000-0000-00008A980000}"/>
    <cellStyle name="출력 14 3 5 2 2" xfId="44605" xr:uid="{00000000-0005-0000-0000-00008B980000}"/>
    <cellStyle name="출력 14 3 5 3" xfId="44604" xr:uid="{00000000-0005-0000-0000-00008C980000}"/>
    <cellStyle name="출력 14 3 6" xfId="19431" xr:uid="{00000000-0005-0000-0000-00008D980000}"/>
    <cellStyle name="출력 14 3 6 2" xfId="19432" xr:uid="{00000000-0005-0000-0000-00008E980000}"/>
    <cellStyle name="출력 14 3 6 2 2" xfId="44607" xr:uid="{00000000-0005-0000-0000-00008F980000}"/>
    <cellStyle name="출력 14 3 6 3" xfId="44606" xr:uid="{00000000-0005-0000-0000-000090980000}"/>
    <cellStyle name="출력 14 3 7" xfId="19433" xr:uid="{00000000-0005-0000-0000-000091980000}"/>
    <cellStyle name="출력 14 3 7 2" xfId="44608" xr:uid="{00000000-0005-0000-0000-000092980000}"/>
    <cellStyle name="출력 14 3 8" xfId="44586" xr:uid="{00000000-0005-0000-0000-000093980000}"/>
    <cellStyle name="출력 14 4" xfId="19434" xr:uid="{00000000-0005-0000-0000-000094980000}"/>
    <cellStyle name="출력 14 4 2" xfId="19435" xr:uid="{00000000-0005-0000-0000-000095980000}"/>
    <cellStyle name="출력 14 4 2 2" xfId="19436" xr:uid="{00000000-0005-0000-0000-000096980000}"/>
    <cellStyle name="출력 14 4 2 2 2" xfId="44611" xr:uid="{00000000-0005-0000-0000-000097980000}"/>
    <cellStyle name="출력 14 4 2 3" xfId="19437" xr:uid="{00000000-0005-0000-0000-000098980000}"/>
    <cellStyle name="출력 14 4 2 3 2" xfId="44612" xr:uid="{00000000-0005-0000-0000-000099980000}"/>
    <cellStyle name="출력 14 4 2 4" xfId="19438" xr:uid="{00000000-0005-0000-0000-00009A980000}"/>
    <cellStyle name="출력 14 4 2 4 2" xfId="44613" xr:uid="{00000000-0005-0000-0000-00009B980000}"/>
    <cellStyle name="출력 14 4 2 5" xfId="19439" xr:uid="{00000000-0005-0000-0000-00009C980000}"/>
    <cellStyle name="출력 14 4 2 5 2" xfId="44614" xr:uid="{00000000-0005-0000-0000-00009D980000}"/>
    <cellStyle name="출력 14 4 2 6" xfId="44610" xr:uid="{00000000-0005-0000-0000-00009E980000}"/>
    <cellStyle name="출력 14 4 3" xfId="19440" xr:uid="{00000000-0005-0000-0000-00009F980000}"/>
    <cellStyle name="출력 14 4 3 2" xfId="44615" xr:uid="{00000000-0005-0000-0000-0000A0980000}"/>
    <cellStyle name="출력 14 4 4" xfId="19441" xr:uid="{00000000-0005-0000-0000-0000A1980000}"/>
    <cellStyle name="출력 14 4 4 2" xfId="44616" xr:uid="{00000000-0005-0000-0000-0000A2980000}"/>
    <cellStyle name="출력 14 4 5" xfId="19442" xr:uid="{00000000-0005-0000-0000-0000A3980000}"/>
    <cellStyle name="출력 14 4 5 2" xfId="44617" xr:uid="{00000000-0005-0000-0000-0000A4980000}"/>
    <cellStyle name="출력 14 4 6" xfId="19443" xr:uid="{00000000-0005-0000-0000-0000A5980000}"/>
    <cellStyle name="출력 14 4 6 2" xfId="44618" xr:uid="{00000000-0005-0000-0000-0000A6980000}"/>
    <cellStyle name="출력 14 4 7" xfId="44609" xr:uid="{00000000-0005-0000-0000-0000A7980000}"/>
    <cellStyle name="출력 14 5" xfId="19444" xr:uid="{00000000-0005-0000-0000-0000A8980000}"/>
    <cellStyle name="출력 14 5 2" xfId="19445" xr:uid="{00000000-0005-0000-0000-0000A9980000}"/>
    <cellStyle name="출력 14 5 2 2" xfId="19446" xr:uid="{00000000-0005-0000-0000-0000AA980000}"/>
    <cellStyle name="출력 14 5 2 2 2" xfId="44621" xr:uid="{00000000-0005-0000-0000-0000AB980000}"/>
    <cellStyle name="출력 14 5 2 3" xfId="19447" xr:uid="{00000000-0005-0000-0000-0000AC980000}"/>
    <cellStyle name="출력 14 5 2 3 2" xfId="44622" xr:uid="{00000000-0005-0000-0000-0000AD980000}"/>
    <cellStyle name="출력 14 5 2 4" xfId="19448" xr:uid="{00000000-0005-0000-0000-0000AE980000}"/>
    <cellStyle name="출력 14 5 2 4 2" xfId="44623" xr:uid="{00000000-0005-0000-0000-0000AF980000}"/>
    <cellStyle name="출력 14 5 2 5" xfId="19449" xr:uid="{00000000-0005-0000-0000-0000B0980000}"/>
    <cellStyle name="출력 14 5 2 5 2" xfId="44624" xr:uid="{00000000-0005-0000-0000-0000B1980000}"/>
    <cellStyle name="출력 14 5 2 6" xfId="44620" xr:uid="{00000000-0005-0000-0000-0000B2980000}"/>
    <cellStyle name="출력 14 5 3" xfId="19450" xr:uid="{00000000-0005-0000-0000-0000B3980000}"/>
    <cellStyle name="출력 14 5 3 2" xfId="44625" xr:uid="{00000000-0005-0000-0000-0000B4980000}"/>
    <cellStyle name="출력 14 5 4" xfId="19451" xr:uid="{00000000-0005-0000-0000-0000B5980000}"/>
    <cellStyle name="출력 14 5 4 2" xfId="44626" xr:uid="{00000000-0005-0000-0000-0000B6980000}"/>
    <cellStyle name="출력 14 5 5" xfId="19452" xr:uid="{00000000-0005-0000-0000-0000B7980000}"/>
    <cellStyle name="출력 14 5 5 2" xfId="44627" xr:uid="{00000000-0005-0000-0000-0000B8980000}"/>
    <cellStyle name="출력 14 5 6" xfId="19453" xr:uid="{00000000-0005-0000-0000-0000B9980000}"/>
    <cellStyle name="출력 14 5 6 2" xfId="44628" xr:uid="{00000000-0005-0000-0000-0000BA980000}"/>
    <cellStyle name="출력 14 5 7" xfId="44619" xr:uid="{00000000-0005-0000-0000-0000BB980000}"/>
    <cellStyle name="출력 14 6" xfId="19454" xr:uid="{00000000-0005-0000-0000-0000BC980000}"/>
    <cellStyle name="출력 14 6 2" xfId="19455" xr:uid="{00000000-0005-0000-0000-0000BD980000}"/>
    <cellStyle name="출력 14 6 2 2" xfId="19456" xr:uid="{00000000-0005-0000-0000-0000BE980000}"/>
    <cellStyle name="출력 14 6 2 2 2" xfId="44631" xr:uid="{00000000-0005-0000-0000-0000BF980000}"/>
    <cellStyle name="출력 14 6 2 3" xfId="19457" xr:uid="{00000000-0005-0000-0000-0000C0980000}"/>
    <cellStyle name="출력 14 6 2 3 2" xfId="44632" xr:uid="{00000000-0005-0000-0000-0000C1980000}"/>
    <cellStyle name="출력 14 6 2 4" xfId="19458" xr:uid="{00000000-0005-0000-0000-0000C2980000}"/>
    <cellStyle name="출력 14 6 2 4 2" xfId="44633" xr:uid="{00000000-0005-0000-0000-0000C3980000}"/>
    <cellStyle name="출력 14 6 2 5" xfId="19459" xr:uid="{00000000-0005-0000-0000-0000C4980000}"/>
    <cellStyle name="출력 14 6 2 5 2" xfId="44634" xr:uid="{00000000-0005-0000-0000-0000C5980000}"/>
    <cellStyle name="출력 14 6 2 6" xfId="44630" xr:uid="{00000000-0005-0000-0000-0000C6980000}"/>
    <cellStyle name="출력 14 6 3" xfId="19460" xr:uid="{00000000-0005-0000-0000-0000C7980000}"/>
    <cellStyle name="출력 14 6 3 2" xfId="44635" xr:uid="{00000000-0005-0000-0000-0000C8980000}"/>
    <cellStyle name="출력 14 6 4" xfId="19461" xr:uid="{00000000-0005-0000-0000-0000C9980000}"/>
    <cellStyle name="출력 14 6 4 2" xfId="44636" xr:uid="{00000000-0005-0000-0000-0000CA980000}"/>
    <cellStyle name="출력 14 6 5" xfId="19462" xr:uid="{00000000-0005-0000-0000-0000CB980000}"/>
    <cellStyle name="출력 14 6 5 2" xfId="44637" xr:uid="{00000000-0005-0000-0000-0000CC980000}"/>
    <cellStyle name="출력 14 6 6" xfId="19463" xr:uid="{00000000-0005-0000-0000-0000CD980000}"/>
    <cellStyle name="출력 14 6 6 2" xfId="44638" xr:uid="{00000000-0005-0000-0000-0000CE980000}"/>
    <cellStyle name="출력 14 6 7" xfId="44629" xr:uid="{00000000-0005-0000-0000-0000CF980000}"/>
    <cellStyle name="출력 14 7" xfId="19464" xr:uid="{00000000-0005-0000-0000-0000D0980000}"/>
    <cellStyle name="출력 14 7 2" xfId="19465" xr:uid="{00000000-0005-0000-0000-0000D1980000}"/>
    <cellStyle name="출력 14 7 2 2" xfId="19466" xr:uid="{00000000-0005-0000-0000-0000D2980000}"/>
    <cellStyle name="출력 14 7 2 2 2" xfId="44641" xr:uid="{00000000-0005-0000-0000-0000D3980000}"/>
    <cellStyle name="출력 14 7 2 3" xfId="19467" xr:uid="{00000000-0005-0000-0000-0000D4980000}"/>
    <cellStyle name="출력 14 7 2 3 2" xfId="44642" xr:uid="{00000000-0005-0000-0000-0000D5980000}"/>
    <cellStyle name="출력 14 7 2 4" xfId="19468" xr:uid="{00000000-0005-0000-0000-0000D6980000}"/>
    <cellStyle name="출력 14 7 2 4 2" xfId="44643" xr:uid="{00000000-0005-0000-0000-0000D7980000}"/>
    <cellStyle name="출력 14 7 2 5" xfId="19469" xr:uid="{00000000-0005-0000-0000-0000D8980000}"/>
    <cellStyle name="출력 14 7 2 5 2" xfId="44644" xr:uid="{00000000-0005-0000-0000-0000D9980000}"/>
    <cellStyle name="출력 14 7 2 6" xfId="44640" xr:uid="{00000000-0005-0000-0000-0000DA980000}"/>
    <cellStyle name="출력 14 7 3" xfId="19470" xr:uid="{00000000-0005-0000-0000-0000DB980000}"/>
    <cellStyle name="출력 14 7 3 2" xfId="44645" xr:uid="{00000000-0005-0000-0000-0000DC980000}"/>
    <cellStyle name="출력 14 7 4" xfId="19471" xr:uid="{00000000-0005-0000-0000-0000DD980000}"/>
    <cellStyle name="출력 14 7 4 2" xfId="44646" xr:uid="{00000000-0005-0000-0000-0000DE980000}"/>
    <cellStyle name="출력 14 7 5" xfId="19472" xr:uid="{00000000-0005-0000-0000-0000DF980000}"/>
    <cellStyle name="출력 14 7 5 2" xfId="44647" xr:uid="{00000000-0005-0000-0000-0000E0980000}"/>
    <cellStyle name="출력 14 7 6" xfId="19473" xr:uid="{00000000-0005-0000-0000-0000E1980000}"/>
    <cellStyle name="출력 14 7 6 2" xfId="44648" xr:uid="{00000000-0005-0000-0000-0000E2980000}"/>
    <cellStyle name="출력 14 7 7" xfId="44639" xr:uid="{00000000-0005-0000-0000-0000E3980000}"/>
    <cellStyle name="출력 14 8" xfId="19474" xr:uid="{00000000-0005-0000-0000-0000E4980000}"/>
    <cellStyle name="출력 14 8 2" xfId="19475" xr:uid="{00000000-0005-0000-0000-0000E5980000}"/>
    <cellStyle name="출력 14 8 2 2" xfId="19476" xr:uid="{00000000-0005-0000-0000-0000E6980000}"/>
    <cellStyle name="출력 14 8 2 2 2" xfId="44651" xr:uid="{00000000-0005-0000-0000-0000E7980000}"/>
    <cellStyle name="출력 14 8 2 3" xfId="19477" xr:uid="{00000000-0005-0000-0000-0000E8980000}"/>
    <cellStyle name="출력 14 8 2 3 2" xfId="44652" xr:uid="{00000000-0005-0000-0000-0000E9980000}"/>
    <cellStyle name="출력 14 8 2 4" xfId="19478" xr:uid="{00000000-0005-0000-0000-0000EA980000}"/>
    <cellStyle name="출력 14 8 2 4 2" xfId="44653" xr:uid="{00000000-0005-0000-0000-0000EB980000}"/>
    <cellStyle name="출력 14 8 2 5" xfId="19479" xr:uid="{00000000-0005-0000-0000-0000EC980000}"/>
    <cellStyle name="출력 14 8 2 5 2" xfId="44654" xr:uid="{00000000-0005-0000-0000-0000ED980000}"/>
    <cellStyle name="출력 14 8 2 6" xfId="44650" xr:uid="{00000000-0005-0000-0000-0000EE980000}"/>
    <cellStyle name="출력 14 8 3" xfId="19480" xr:uid="{00000000-0005-0000-0000-0000EF980000}"/>
    <cellStyle name="출력 14 8 3 2" xfId="44655" xr:uid="{00000000-0005-0000-0000-0000F0980000}"/>
    <cellStyle name="출력 14 8 4" xfId="19481" xr:uid="{00000000-0005-0000-0000-0000F1980000}"/>
    <cellStyle name="출력 14 8 4 2" xfId="44656" xr:uid="{00000000-0005-0000-0000-0000F2980000}"/>
    <cellStyle name="출력 14 8 5" xfId="19482" xr:uid="{00000000-0005-0000-0000-0000F3980000}"/>
    <cellStyle name="출력 14 8 5 2" xfId="44657" xr:uid="{00000000-0005-0000-0000-0000F4980000}"/>
    <cellStyle name="출력 14 8 6" xfId="19483" xr:uid="{00000000-0005-0000-0000-0000F5980000}"/>
    <cellStyle name="출력 14 8 6 2" xfId="44658" xr:uid="{00000000-0005-0000-0000-0000F6980000}"/>
    <cellStyle name="출력 14 8 7" xfId="44649" xr:uid="{00000000-0005-0000-0000-0000F7980000}"/>
    <cellStyle name="출력 14 9" xfId="19484" xr:uid="{00000000-0005-0000-0000-0000F8980000}"/>
    <cellStyle name="출력 14 9 2" xfId="19485" xr:uid="{00000000-0005-0000-0000-0000F9980000}"/>
    <cellStyle name="출력 14 9 2 2" xfId="44660" xr:uid="{00000000-0005-0000-0000-0000FA980000}"/>
    <cellStyle name="출력 14 9 3" xfId="19486" xr:uid="{00000000-0005-0000-0000-0000FB980000}"/>
    <cellStyle name="출력 14 9 3 2" xfId="44661" xr:uid="{00000000-0005-0000-0000-0000FC980000}"/>
    <cellStyle name="출력 14 9 4" xfId="19487" xr:uid="{00000000-0005-0000-0000-0000FD980000}"/>
    <cellStyle name="출력 14 9 4 2" xfId="44662" xr:uid="{00000000-0005-0000-0000-0000FE980000}"/>
    <cellStyle name="출력 14 9 5" xfId="19488" xr:uid="{00000000-0005-0000-0000-0000FF980000}"/>
    <cellStyle name="출력 14 9 5 2" xfId="44663" xr:uid="{00000000-0005-0000-0000-000000990000}"/>
    <cellStyle name="출력 14 9 6" xfId="44659" xr:uid="{00000000-0005-0000-0000-000001990000}"/>
    <cellStyle name="출력 15" xfId="19489" xr:uid="{00000000-0005-0000-0000-000002990000}"/>
    <cellStyle name="출력 15 10" xfId="19490" xr:uid="{00000000-0005-0000-0000-000003990000}"/>
    <cellStyle name="출력 15 10 2" xfId="19491" xr:uid="{00000000-0005-0000-0000-000004990000}"/>
    <cellStyle name="출력 15 10 2 2" xfId="44666" xr:uid="{00000000-0005-0000-0000-000005990000}"/>
    <cellStyle name="출력 15 10 3" xfId="44665" xr:uid="{00000000-0005-0000-0000-000006990000}"/>
    <cellStyle name="출력 15 11" xfId="19492" xr:uid="{00000000-0005-0000-0000-000007990000}"/>
    <cellStyle name="출력 15 11 2" xfId="19493" xr:uid="{00000000-0005-0000-0000-000008990000}"/>
    <cellStyle name="출력 15 11 2 2" xfId="44668" xr:uid="{00000000-0005-0000-0000-000009990000}"/>
    <cellStyle name="출력 15 11 3" xfId="44667" xr:uid="{00000000-0005-0000-0000-00000A990000}"/>
    <cellStyle name="출력 15 12" xfId="19494" xr:uid="{00000000-0005-0000-0000-00000B990000}"/>
    <cellStyle name="출력 15 12 2" xfId="19495" xr:uid="{00000000-0005-0000-0000-00000C990000}"/>
    <cellStyle name="출력 15 12 2 2" xfId="44670" xr:uid="{00000000-0005-0000-0000-00000D990000}"/>
    <cellStyle name="출력 15 12 3" xfId="44669" xr:uid="{00000000-0005-0000-0000-00000E990000}"/>
    <cellStyle name="출력 15 13" xfId="19496" xr:uid="{00000000-0005-0000-0000-00000F990000}"/>
    <cellStyle name="출력 15 13 2" xfId="44671" xr:uid="{00000000-0005-0000-0000-000010990000}"/>
    <cellStyle name="출력 15 14" xfId="44664" xr:uid="{00000000-0005-0000-0000-000011990000}"/>
    <cellStyle name="출력 15 2" xfId="19497" xr:uid="{00000000-0005-0000-0000-000012990000}"/>
    <cellStyle name="출력 15 2 2" xfId="19498" xr:uid="{00000000-0005-0000-0000-000013990000}"/>
    <cellStyle name="출력 15 2 2 2" xfId="19499" xr:uid="{00000000-0005-0000-0000-000014990000}"/>
    <cellStyle name="출력 15 2 2 2 2" xfId="19500" xr:uid="{00000000-0005-0000-0000-000015990000}"/>
    <cellStyle name="출력 15 2 2 2 2 2" xfId="44675" xr:uid="{00000000-0005-0000-0000-000016990000}"/>
    <cellStyle name="출력 15 2 2 2 3" xfId="19501" xr:uid="{00000000-0005-0000-0000-000017990000}"/>
    <cellStyle name="출력 15 2 2 2 3 2" xfId="44676" xr:uid="{00000000-0005-0000-0000-000018990000}"/>
    <cellStyle name="출력 15 2 2 2 4" xfId="19502" xr:uid="{00000000-0005-0000-0000-000019990000}"/>
    <cellStyle name="출력 15 2 2 2 4 2" xfId="44677" xr:uid="{00000000-0005-0000-0000-00001A990000}"/>
    <cellStyle name="출력 15 2 2 2 5" xfId="19503" xr:uid="{00000000-0005-0000-0000-00001B990000}"/>
    <cellStyle name="출력 15 2 2 2 5 2" xfId="44678" xr:uid="{00000000-0005-0000-0000-00001C990000}"/>
    <cellStyle name="출력 15 2 2 2 6" xfId="44674" xr:uid="{00000000-0005-0000-0000-00001D990000}"/>
    <cellStyle name="출력 15 2 2 3" xfId="19504" xr:uid="{00000000-0005-0000-0000-00001E990000}"/>
    <cellStyle name="출력 15 2 2 3 2" xfId="44679" xr:uid="{00000000-0005-0000-0000-00001F990000}"/>
    <cellStyle name="출력 15 2 2 4" xfId="19505" xr:uid="{00000000-0005-0000-0000-000020990000}"/>
    <cellStyle name="출력 15 2 2 4 2" xfId="44680" xr:uid="{00000000-0005-0000-0000-000021990000}"/>
    <cellStyle name="출력 15 2 2 5" xfId="19506" xr:uid="{00000000-0005-0000-0000-000022990000}"/>
    <cellStyle name="출력 15 2 2 5 2" xfId="44681" xr:uid="{00000000-0005-0000-0000-000023990000}"/>
    <cellStyle name="출력 15 2 2 6" xfId="19507" xr:uid="{00000000-0005-0000-0000-000024990000}"/>
    <cellStyle name="출력 15 2 2 6 2" xfId="44682" xr:uid="{00000000-0005-0000-0000-000025990000}"/>
    <cellStyle name="출력 15 2 2 7" xfId="44673" xr:uid="{00000000-0005-0000-0000-000026990000}"/>
    <cellStyle name="출력 15 2 3" xfId="19508" xr:uid="{00000000-0005-0000-0000-000027990000}"/>
    <cellStyle name="출력 15 2 3 2" xfId="19509" xr:uid="{00000000-0005-0000-0000-000028990000}"/>
    <cellStyle name="출력 15 2 3 2 2" xfId="44684" xr:uid="{00000000-0005-0000-0000-000029990000}"/>
    <cellStyle name="출력 15 2 3 3" xfId="19510" xr:uid="{00000000-0005-0000-0000-00002A990000}"/>
    <cellStyle name="출력 15 2 3 3 2" xfId="44685" xr:uid="{00000000-0005-0000-0000-00002B990000}"/>
    <cellStyle name="출력 15 2 3 4" xfId="19511" xr:uid="{00000000-0005-0000-0000-00002C990000}"/>
    <cellStyle name="출력 15 2 3 4 2" xfId="44686" xr:uid="{00000000-0005-0000-0000-00002D990000}"/>
    <cellStyle name="출력 15 2 3 5" xfId="19512" xr:uid="{00000000-0005-0000-0000-00002E990000}"/>
    <cellStyle name="출력 15 2 3 5 2" xfId="44687" xr:uid="{00000000-0005-0000-0000-00002F990000}"/>
    <cellStyle name="출력 15 2 3 6" xfId="44683" xr:uid="{00000000-0005-0000-0000-000030990000}"/>
    <cellStyle name="출력 15 2 4" xfId="19513" xr:uid="{00000000-0005-0000-0000-000031990000}"/>
    <cellStyle name="출력 15 2 4 2" xfId="19514" xr:uid="{00000000-0005-0000-0000-000032990000}"/>
    <cellStyle name="출력 15 2 4 2 2" xfId="44689" xr:uid="{00000000-0005-0000-0000-000033990000}"/>
    <cellStyle name="출력 15 2 4 3" xfId="44688" xr:uid="{00000000-0005-0000-0000-000034990000}"/>
    <cellStyle name="출력 15 2 5" xfId="19515" xr:uid="{00000000-0005-0000-0000-000035990000}"/>
    <cellStyle name="출력 15 2 5 2" xfId="19516" xr:uid="{00000000-0005-0000-0000-000036990000}"/>
    <cellStyle name="출력 15 2 5 2 2" xfId="44691" xr:uid="{00000000-0005-0000-0000-000037990000}"/>
    <cellStyle name="출력 15 2 5 3" xfId="44690" xr:uid="{00000000-0005-0000-0000-000038990000}"/>
    <cellStyle name="출력 15 2 6" xfId="19517" xr:uid="{00000000-0005-0000-0000-000039990000}"/>
    <cellStyle name="출력 15 2 6 2" xfId="19518" xr:uid="{00000000-0005-0000-0000-00003A990000}"/>
    <cellStyle name="출력 15 2 6 2 2" xfId="44693" xr:uid="{00000000-0005-0000-0000-00003B990000}"/>
    <cellStyle name="출력 15 2 6 3" xfId="44692" xr:uid="{00000000-0005-0000-0000-00003C990000}"/>
    <cellStyle name="출력 15 2 7" xfId="19519" xr:uid="{00000000-0005-0000-0000-00003D990000}"/>
    <cellStyle name="출력 15 2 7 2" xfId="44694" xr:uid="{00000000-0005-0000-0000-00003E990000}"/>
    <cellStyle name="출력 15 2 8" xfId="44672" xr:uid="{00000000-0005-0000-0000-00003F990000}"/>
    <cellStyle name="출력 15 3" xfId="19520" xr:uid="{00000000-0005-0000-0000-000040990000}"/>
    <cellStyle name="출력 15 3 2" xfId="19521" xr:uid="{00000000-0005-0000-0000-000041990000}"/>
    <cellStyle name="출력 15 3 2 2" xfId="19522" xr:uid="{00000000-0005-0000-0000-000042990000}"/>
    <cellStyle name="출력 15 3 2 2 2" xfId="19523" xr:uid="{00000000-0005-0000-0000-000043990000}"/>
    <cellStyle name="출력 15 3 2 2 2 2" xfId="44698" xr:uid="{00000000-0005-0000-0000-000044990000}"/>
    <cellStyle name="출력 15 3 2 2 3" xfId="19524" xr:uid="{00000000-0005-0000-0000-000045990000}"/>
    <cellStyle name="출력 15 3 2 2 3 2" xfId="44699" xr:uid="{00000000-0005-0000-0000-000046990000}"/>
    <cellStyle name="출력 15 3 2 2 4" xfId="19525" xr:uid="{00000000-0005-0000-0000-000047990000}"/>
    <cellStyle name="출력 15 3 2 2 4 2" xfId="44700" xr:uid="{00000000-0005-0000-0000-000048990000}"/>
    <cellStyle name="출력 15 3 2 2 5" xfId="19526" xr:uid="{00000000-0005-0000-0000-000049990000}"/>
    <cellStyle name="출력 15 3 2 2 5 2" xfId="44701" xr:uid="{00000000-0005-0000-0000-00004A990000}"/>
    <cellStyle name="출력 15 3 2 2 6" xfId="44697" xr:uid="{00000000-0005-0000-0000-00004B990000}"/>
    <cellStyle name="출력 15 3 2 3" xfId="19527" xr:uid="{00000000-0005-0000-0000-00004C990000}"/>
    <cellStyle name="출력 15 3 2 3 2" xfId="44702" xr:uid="{00000000-0005-0000-0000-00004D990000}"/>
    <cellStyle name="출력 15 3 2 4" xfId="19528" xr:uid="{00000000-0005-0000-0000-00004E990000}"/>
    <cellStyle name="출력 15 3 2 4 2" xfId="44703" xr:uid="{00000000-0005-0000-0000-00004F990000}"/>
    <cellStyle name="출력 15 3 2 5" xfId="19529" xr:uid="{00000000-0005-0000-0000-000050990000}"/>
    <cellStyle name="출력 15 3 2 5 2" xfId="44704" xr:uid="{00000000-0005-0000-0000-000051990000}"/>
    <cellStyle name="출력 15 3 2 6" xfId="19530" xr:uid="{00000000-0005-0000-0000-000052990000}"/>
    <cellStyle name="출력 15 3 2 6 2" xfId="44705" xr:uid="{00000000-0005-0000-0000-000053990000}"/>
    <cellStyle name="출력 15 3 2 7" xfId="44696" xr:uid="{00000000-0005-0000-0000-000054990000}"/>
    <cellStyle name="출력 15 3 3" xfId="19531" xr:uid="{00000000-0005-0000-0000-000055990000}"/>
    <cellStyle name="출력 15 3 3 2" xfId="19532" xr:uid="{00000000-0005-0000-0000-000056990000}"/>
    <cellStyle name="출력 15 3 3 2 2" xfId="44707" xr:uid="{00000000-0005-0000-0000-000057990000}"/>
    <cellStyle name="출력 15 3 3 3" xfId="19533" xr:uid="{00000000-0005-0000-0000-000058990000}"/>
    <cellStyle name="출력 15 3 3 3 2" xfId="44708" xr:uid="{00000000-0005-0000-0000-000059990000}"/>
    <cellStyle name="출력 15 3 3 4" xfId="19534" xr:uid="{00000000-0005-0000-0000-00005A990000}"/>
    <cellStyle name="출력 15 3 3 4 2" xfId="44709" xr:uid="{00000000-0005-0000-0000-00005B990000}"/>
    <cellStyle name="출력 15 3 3 5" xfId="19535" xr:uid="{00000000-0005-0000-0000-00005C990000}"/>
    <cellStyle name="출력 15 3 3 5 2" xfId="44710" xr:uid="{00000000-0005-0000-0000-00005D990000}"/>
    <cellStyle name="출력 15 3 3 6" xfId="44706" xr:uid="{00000000-0005-0000-0000-00005E990000}"/>
    <cellStyle name="출력 15 3 4" xfId="19536" xr:uid="{00000000-0005-0000-0000-00005F990000}"/>
    <cellStyle name="출력 15 3 4 2" xfId="19537" xr:uid="{00000000-0005-0000-0000-000060990000}"/>
    <cellStyle name="출력 15 3 4 2 2" xfId="44712" xr:uid="{00000000-0005-0000-0000-000061990000}"/>
    <cellStyle name="출력 15 3 4 3" xfId="44711" xr:uid="{00000000-0005-0000-0000-000062990000}"/>
    <cellStyle name="출력 15 3 5" xfId="19538" xr:uid="{00000000-0005-0000-0000-000063990000}"/>
    <cellStyle name="출력 15 3 5 2" xfId="19539" xr:uid="{00000000-0005-0000-0000-000064990000}"/>
    <cellStyle name="출력 15 3 5 2 2" xfId="44714" xr:uid="{00000000-0005-0000-0000-000065990000}"/>
    <cellStyle name="출력 15 3 5 3" xfId="44713" xr:uid="{00000000-0005-0000-0000-000066990000}"/>
    <cellStyle name="출력 15 3 6" xfId="19540" xr:uid="{00000000-0005-0000-0000-000067990000}"/>
    <cellStyle name="출력 15 3 6 2" xfId="19541" xr:uid="{00000000-0005-0000-0000-000068990000}"/>
    <cellStyle name="출력 15 3 6 2 2" xfId="44716" xr:uid="{00000000-0005-0000-0000-000069990000}"/>
    <cellStyle name="출력 15 3 6 3" xfId="44715" xr:uid="{00000000-0005-0000-0000-00006A990000}"/>
    <cellStyle name="출력 15 3 7" xfId="19542" xr:uid="{00000000-0005-0000-0000-00006B990000}"/>
    <cellStyle name="출력 15 3 7 2" xfId="44717" xr:uid="{00000000-0005-0000-0000-00006C990000}"/>
    <cellStyle name="출력 15 3 8" xfId="44695" xr:uid="{00000000-0005-0000-0000-00006D990000}"/>
    <cellStyle name="출력 15 4" xfId="19543" xr:uid="{00000000-0005-0000-0000-00006E990000}"/>
    <cellStyle name="출력 15 4 2" xfId="19544" xr:uid="{00000000-0005-0000-0000-00006F990000}"/>
    <cellStyle name="출력 15 4 2 2" xfId="19545" xr:uid="{00000000-0005-0000-0000-000070990000}"/>
    <cellStyle name="출력 15 4 2 2 2" xfId="44720" xr:uid="{00000000-0005-0000-0000-000071990000}"/>
    <cellStyle name="출력 15 4 2 3" xfId="19546" xr:uid="{00000000-0005-0000-0000-000072990000}"/>
    <cellStyle name="출력 15 4 2 3 2" xfId="44721" xr:uid="{00000000-0005-0000-0000-000073990000}"/>
    <cellStyle name="출력 15 4 2 4" xfId="19547" xr:uid="{00000000-0005-0000-0000-000074990000}"/>
    <cellStyle name="출력 15 4 2 4 2" xfId="44722" xr:uid="{00000000-0005-0000-0000-000075990000}"/>
    <cellStyle name="출력 15 4 2 5" xfId="19548" xr:uid="{00000000-0005-0000-0000-000076990000}"/>
    <cellStyle name="출력 15 4 2 5 2" xfId="44723" xr:uid="{00000000-0005-0000-0000-000077990000}"/>
    <cellStyle name="출력 15 4 2 6" xfId="44719" xr:uid="{00000000-0005-0000-0000-000078990000}"/>
    <cellStyle name="출력 15 4 3" xfId="19549" xr:uid="{00000000-0005-0000-0000-000079990000}"/>
    <cellStyle name="출력 15 4 3 2" xfId="44724" xr:uid="{00000000-0005-0000-0000-00007A990000}"/>
    <cellStyle name="출력 15 4 4" xfId="19550" xr:uid="{00000000-0005-0000-0000-00007B990000}"/>
    <cellStyle name="출력 15 4 4 2" xfId="44725" xr:uid="{00000000-0005-0000-0000-00007C990000}"/>
    <cellStyle name="출력 15 4 5" xfId="19551" xr:uid="{00000000-0005-0000-0000-00007D990000}"/>
    <cellStyle name="출력 15 4 5 2" xfId="44726" xr:uid="{00000000-0005-0000-0000-00007E990000}"/>
    <cellStyle name="출력 15 4 6" xfId="19552" xr:uid="{00000000-0005-0000-0000-00007F990000}"/>
    <cellStyle name="출력 15 4 6 2" xfId="44727" xr:uid="{00000000-0005-0000-0000-000080990000}"/>
    <cellStyle name="출력 15 4 7" xfId="44718" xr:uid="{00000000-0005-0000-0000-000081990000}"/>
    <cellStyle name="출력 15 5" xfId="19553" xr:uid="{00000000-0005-0000-0000-000082990000}"/>
    <cellStyle name="출력 15 5 2" xfId="19554" xr:uid="{00000000-0005-0000-0000-000083990000}"/>
    <cellStyle name="출력 15 5 2 2" xfId="19555" xr:uid="{00000000-0005-0000-0000-000084990000}"/>
    <cellStyle name="출력 15 5 2 2 2" xfId="44730" xr:uid="{00000000-0005-0000-0000-000085990000}"/>
    <cellStyle name="출력 15 5 2 3" xfId="19556" xr:uid="{00000000-0005-0000-0000-000086990000}"/>
    <cellStyle name="출력 15 5 2 3 2" xfId="44731" xr:uid="{00000000-0005-0000-0000-000087990000}"/>
    <cellStyle name="출력 15 5 2 4" xfId="19557" xr:uid="{00000000-0005-0000-0000-000088990000}"/>
    <cellStyle name="출력 15 5 2 4 2" xfId="44732" xr:uid="{00000000-0005-0000-0000-000089990000}"/>
    <cellStyle name="출력 15 5 2 5" xfId="19558" xr:uid="{00000000-0005-0000-0000-00008A990000}"/>
    <cellStyle name="출력 15 5 2 5 2" xfId="44733" xr:uid="{00000000-0005-0000-0000-00008B990000}"/>
    <cellStyle name="출력 15 5 2 6" xfId="44729" xr:uid="{00000000-0005-0000-0000-00008C990000}"/>
    <cellStyle name="출력 15 5 3" xfId="19559" xr:uid="{00000000-0005-0000-0000-00008D990000}"/>
    <cellStyle name="출력 15 5 3 2" xfId="44734" xr:uid="{00000000-0005-0000-0000-00008E990000}"/>
    <cellStyle name="출력 15 5 4" xfId="19560" xr:uid="{00000000-0005-0000-0000-00008F990000}"/>
    <cellStyle name="출력 15 5 4 2" xfId="44735" xr:uid="{00000000-0005-0000-0000-000090990000}"/>
    <cellStyle name="출력 15 5 5" xfId="19561" xr:uid="{00000000-0005-0000-0000-000091990000}"/>
    <cellStyle name="출력 15 5 5 2" xfId="44736" xr:uid="{00000000-0005-0000-0000-000092990000}"/>
    <cellStyle name="출력 15 5 6" xfId="19562" xr:uid="{00000000-0005-0000-0000-000093990000}"/>
    <cellStyle name="출력 15 5 6 2" xfId="44737" xr:uid="{00000000-0005-0000-0000-000094990000}"/>
    <cellStyle name="출력 15 5 7" xfId="44728" xr:uid="{00000000-0005-0000-0000-000095990000}"/>
    <cellStyle name="출력 15 6" xfId="19563" xr:uid="{00000000-0005-0000-0000-000096990000}"/>
    <cellStyle name="출력 15 6 2" xfId="19564" xr:uid="{00000000-0005-0000-0000-000097990000}"/>
    <cellStyle name="출력 15 6 2 2" xfId="19565" xr:uid="{00000000-0005-0000-0000-000098990000}"/>
    <cellStyle name="출력 15 6 2 2 2" xfId="44740" xr:uid="{00000000-0005-0000-0000-000099990000}"/>
    <cellStyle name="출력 15 6 2 3" xfId="19566" xr:uid="{00000000-0005-0000-0000-00009A990000}"/>
    <cellStyle name="출력 15 6 2 3 2" xfId="44741" xr:uid="{00000000-0005-0000-0000-00009B990000}"/>
    <cellStyle name="출력 15 6 2 4" xfId="19567" xr:uid="{00000000-0005-0000-0000-00009C990000}"/>
    <cellStyle name="출력 15 6 2 4 2" xfId="44742" xr:uid="{00000000-0005-0000-0000-00009D990000}"/>
    <cellStyle name="출력 15 6 2 5" xfId="19568" xr:uid="{00000000-0005-0000-0000-00009E990000}"/>
    <cellStyle name="출력 15 6 2 5 2" xfId="44743" xr:uid="{00000000-0005-0000-0000-00009F990000}"/>
    <cellStyle name="출력 15 6 2 6" xfId="44739" xr:uid="{00000000-0005-0000-0000-0000A0990000}"/>
    <cellStyle name="출력 15 6 3" xfId="19569" xr:uid="{00000000-0005-0000-0000-0000A1990000}"/>
    <cellStyle name="출력 15 6 3 2" xfId="44744" xr:uid="{00000000-0005-0000-0000-0000A2990000}"/>
    <cellStyle name="출력 15 6 4" xfId="19570" xr:uid="{00000000-0005-0000-0000-0000A3990000}"/>
    <cellStyle name="출력 15 6 4 2" xfId="44745" xr:uid="{00000000-0005-0000-0000-0000A4990000}"/>
    <cellStyle name="출력 15 6 5" xfId="19571" xr:uid="{00000000-0005-0000-0000-0000A5990000}"/>
    <cellStyle name="출력 15 6 5 2" xfId="44746" xr:uid="{00000000-0005-0000-0000-0000A6990000}"/>
    <cellStyle name="출력 15 6 6" xfId="19572" xr:uid="{00000000-0005-0000-0000-0000A7990000}"/>
    <cellStyle name="출력 15 6 6 2" xfId="44747" xr:uid="{00000000-0005-0000-0000-0000A8990000}"/>
    <cellStyle name="출력 15 6 7" xfId="44738" xr:uid="{00000000-0005-0000-0000-0000A9990000}"/>
    <cellStyle name="출력 15 7" xfId="19573" xr:uid="{00000000-0005-0000-0000-0000AA990000}"/>
    <cellStyle name="출력 15 7 2" xfId="19574" xr:uid="{00000000-0005-0000-0000-0000AB990000}"/>
    <cellStyle name="출력 15 7 2 2" xfId="19575" xr:uid="{00000000-0005-0000-0000-0000AC990000}"/>
    <cellStyle name="출력 15 7 2 2 2" xfId="44750" xr:uid="{00000000-0005-0000-0000-0000AD990000}"/>
    <cellStyle name="출력 15 7 2 3" xfId="19576" xr:uid="{00000000-0005-0000-0000-0000AE990000}"/>
    <cellStyle name="출력 15 7 2 3 2" xfId="44751" xr:uid="{00000000-0005-0000-0000-0000AF990000}"/>
    <cellStyle name="출력 15 7 2 4" xfId="19577" xr:uid="{00000000-0005-0000-0000-0000B0990000}"/>
    <cellStyle name="출력 15 7 2 4 2" xfId="44752" xr:uid="{00000000-0005-0000-0000-0000B1990000}"/>
    <cellStyle name="출력 15 7 2 5" xfId="19578" xr:uid="{00000000-0005-0000-0000-0000B2990000}"/>
    <cellStyle name="출력 15 7 2 5 2" xfId="44753" xr:uid="{00000000-0005-0000-0000-0000B3990000}"/>
    <cellStyle name="출력 15 7 2 6" xfId="44749" xr:uid="{00000000-0005-0000-0000-0000B4990000}"/>
    <cellStyle name="출력 15 7 3" xfId="19579" xr:uid="{00000000-0005-0000-0000-0000B5990000}"/>
    <cellStyle name="출력 15 7 3 2" xfId="44754" xr:uid="{00000000-0005-0000-0000-0000B6990000}"/>
    <cellStyle name="출력 15 7 4" xfId="19580" xr:uid="{00000000-0005-0000-0000-0000B7990000}"/>
    <cellStyle name="출력 15 7 4 2" xfId="44755" xr:uid="{00000000-0005-0000-0000-0000B8990000}"/>
    <cellStyle name="출력 15 7 5" xfId="19581" xr:uid="{00000000-0005-0000-0000-0000B9990000}"/>
    <cellStyle name="출력 15 7 5 2" xfId="44756" xr:uid="{00000000-0005-0000-0000-0000BA990000}"/>
    <cellStyle name="출력 15 7 6" xfId="19582" xr:uid="{00000000-0005-0000-0000-0000BB990000}"/>
    <cellStyle name="출력 15 7 6 2" xfId="44757" xr:uid="{00000000-0005-0000-0000-0000BC990000}"/>
    <cellStyle name="출력 15 7 7" xfId="44748" xr:uid="{00000000-0005-0000-0000-0000BD990000}"/>
    <cellStyle name="출력 15 8" xfId="19583" xr:uid="{00000000-0005-0000-0000-0000BE990000}"/>
    <cellStyle name="출력 15 8 2" xfId="19584" xr:uid="{00000000-0005-0000-0000-0000BF990000}"/>
    <cellStyle name="출력 15 8 2 2" xfId="19585" xr:uid="{00000000-0005-0000-0000-0000C0990000}"/>
    <cellStyle name="출력 15 8 2 2 2" xfId="44760" xr:uid="{00000000-0005-0000-0000-0000C1990000}"/>
    <cellStyle name="출력 15 8 2 3" xfId="19586" xr:uid="{00000000-0005-0000-0000-0000C2990000}"/>
    <cellStyle name="출력 15 8 2 3 2" xfId="44761" xr:uid="{00000000-0005-0000-0000-0000C3990000}"/>
    <cellStyle name="출력 15 8 2 4" xfId="19587" xr:uid="{00000000-0005-0000-0000-0000C4990000}"/>
    <cellStyle name="출력 15 8 2 4 2" xfId="44762" xr:uid="{00000000-0005-0000-0000-0000C5990000}"/>
    <cellStyle name="출력 15 8 2 5" xfId="19588" xr:uid="{00000000-0005-0000-0000-0000C6990000}"/>
    <cellStyle name="출력 15 8 2 5 2" xfId="44763" xr:uid="{00000000-0005-0000-0000-0000C7990000}"/>
    <cellStyle name="출력 15 8 2 6" xfId="44759" xr:uid="{00000000-0005-0000-0000-0000C8990000}"/>
    <cellStyle name="출력 15 8 3" xfId="19589" xr:uid="{00000000-0005-0000-0000-0000C9990000}"/>
    <cellStyle name="출력 15 8 3 2" xfId="44764" xr:uid="{00000000-0005-0000-0000-0000CA990000}"/>
    <cellStyle name="출력 15 8 4" xfId="19590" xr:uid="{00000000-0005-0000-0000-0000CB990000}"/>
    <cellStyle name="출력 15 8 4 2" xfId="44765" xr:uid="{00000000-0005-0000-0000-0000CC990000}"/>
    <cellStyle name="출력 15 8 5" xfId="19591" xr:uid="{00000000-0005-0000-0000-0000CD990000}"/>
    <cellStyle name="출력 15 8 5 2" xfId="44766" xr:uid="{00000000-0005-0000-0000-0000CE990000}"/>
    <cellStyle name="출력 15 8 6" xfId="19592" xr:uid="{00000000-0005-0000-0000-0000CF990000}"/>
    <cellStyle name="출력 15 8 6 2" xfId="44767" xr:uid="{00000000-0005-0000-0000-0000D0990000}"/>
    <cellStyle name="출력 15 8 7" xfId="44758" xr:uid="{00000000-0005-0000-0000-0000D1990000}"/>
    <cellStyle name="출력 15 9" xfId="19593" xr:uid="{00000000-0005-0000-0000-0000D2990000}"/>
    <cellStyle name="출력 15 9 2" xfId="19594" xr:uid="{00000000-0005-0000-0000-0000D3990000}"/>
    <cellStyle name="출력 15 9 2 2" xfId="44769" xr:uid="{00000000-0005-0000-0000-0000D4990000}"/>
    <cellStyle name="출력 15 9 3" xfId="19595" xr:uid="{00000000-0005-0000-0000-0000D5990000}"/>
    <cellStyle name="출력 15 9 3 2" xfId="44770" xr:uid="{00000000-0005-0000-0000-0000D6990000}"/>
    <cellStyle name="출력 15 9 4" xfId="19596" xr:uid="{00000000-0005-0000-0000-0000D7990000}"/>
    <cellStyle name="출력 15 9 4 2" xfId="44771" xr:uid="{00000000-0005-0000-0000-0000D8990000}"/>
    <cellStyle name="출력 15 9 5" xfId="19597" xr:uid="{00000000-0005-0000-0000-0000D9990000}"/>
    <cellStyle name="출력 15 9 5 2" xfId="44772" xr:uid="{00000000-0005-0000-0000-0000DA990000}"/>
    <cellStyle name="출력 15 9 6" xfId="44768" xr:uid="{00000000-0005-0000-0000-0000DB990000}"/>
    <cellStyle name="출력 16" xfId="19598" xr:uid="{00000000-0005-0000-0000-0000DC990000}"/>
    <cellStyle name="출력 16 10" xfId="19599" xr:uid="{00000000-0005-0000-0000-0000DD990000}"/>
    <cellStyle name="출력 16 10 2" xfId="19600" xr:uid="{00000000-0005-0000-0000-0000DE990000}"/>
    <cellStyle name="출력 16 10 2 2" xfId="44775" xr:uid="{00000000-0005-0000-0000-0000DF990000}"/>
    <cellStyle name="출력 16 10 3" xfId="44774" xr:uid="{00000000-0005-0000-0000-0000E0990000}"/>
    <cellStyle name="출력 16 11" xfId="19601" xr:uid="{00000000-0005-0000-0000-0000E1990000}"/>
    <cellStyle name="출력 16 11 2" xfId="19602" xr:uid="{00000000-0005-0000-0000-0000E2990000}"/>
    <cellStyle name="출력 16 11 2 2" xfId="44777" xr:uid="{00000000-0005-0000-0000-0000E3990000}"/>
    <cellStyle name="출력 16 11 3" xfId="44776" xr:uid="{00000000-0005-0000-0000-0000E4990000}"/>
    <cellStyle name="출력 16 12" xfId="19603" xr:uid="{00000000-0005-0000-0000-0000E5990000}"/>
    <cellStyle name="출력 16 12 2" xfId="19604" xr:uid="{00000000-0005-0000-0000-0000E6990000}"/>
    <cellStyle name="출력 16 12 2 2" xfId="44779" xr:uid="{00000000-0005-0000-0000-0000E7990000}"/>
    <cellStyle name="출력 16 12 3" xfId="44778" xr:uid="{00000000-0005-0000-0000-0000E8990000}"/>
    <cellStyle name="출력 16 13" xfId="19605" xr:uid="{00000000-0005-0000-0000-0000E9990000}"/>
    <cellStyle name="출력 16 13 2" xfId="44780" xr:uid="{00000000-0005-0000-0000-0000EA990000}"/>
    <cellStyle name="출력 16 14" xfId="44773" xr:uid="{00000000-0005-0000-0000-0000EB990000}"/>
    <cellStyle name="출력 16 2" xfId="19606" xr:uid="{00000000-0005-0000-0000-0000EC990000}"/>
    <cellStyle name="출력 16 2 2" xfId="19607" xr:uid="{00000000-0005-0000-0000-0000ED990000}"/>
    <cellStyle name="출력 16 2 2 2" xfId="19608" xr:uid="{00000000-0005-0000-0000-0000EE990000}"/>
    <cellStyle name="출력 16 2 2 2 2" xfId="19609" xr:uid="{00000000-0005-0000-0000-0000EF990000}"/>
    <cellStyle name="출력 16 2 2 2 2 2" xfId="44784" xr:uid="{00000000-0005-0000-0000-0000F0990000}"/>
    <cellStyle name="출력 16 2 2 2 3" xfId="19610" xr:uid="{00000000-0005-0000-0000-0000F1990000}"/>
    <cellStyle name="출력 16 2 2 2 3 2" xfId="44785" xr:uid="{00000000-0005-0000-0000-0000F2990000}"/>
    <cellStyle name="출력 16 2 2 2 4" xfId="19611" xr:uid="{00000000-0005-0000-0000-0000F3990000}"/>
    <cellStyle name="출력 16 2 2 2 4 2" xfId="44786" xr:uid="{00000000-0005-0000-0000-0000F4990000}"/>
    <cellStyle name="출력 16 2 2 2 5" xfId="19612" xr:uid="{00000000-0005-0000-0000-0000F5990000}"/>
    <cellStyle name="출력 16 2 2 2 5 2" xfId="44787" xr:uid="{00000000-0005-0000-0000-0000F6990000}"/>
    <cellStyle name="출력 16 2 2 2 6" xfId="44783" xr:uid="{00000000-0005-0000-0000-0000F7990000}"/>
    <cellStyle name="출력 16 2 2 3" xfId="19613" xr:uid="{00000000-0005-0000-0000-0000F8990000}"/>
    <cellStyle name="출력 16 2 2 3 2" xfId="44788" xr:uid="{00000000-0005-0000-0000-0000F9990000}"/>
    <cellStyle name="출력 16 2 2 4" xfId="19614" xr:uid="{00000000-0005-0000-0000-0000FA990000}"/>
    <cellStyle name="출력 16 2 2 4 2" xfId="44789" xr:uid="{00000000-0005-0000-0000-0000FB990000}"/>
    <cellStyle name="출력 16 2 2 5" xfId="19615" xr:uid="{00000000-0005-0000-0000-0000FC990000}"/>
    <cellStyle name="출력 16 2 2 5 2" xfId="44790" xr:uid="{00000000-0005-0000-0000-0000FD990000}"/>
    <cellStyle name="출력 16 2 2 6" xfId="19616" xr:uid="{00000000-0005-0000-0000-0000FE990000}"/>
    <cellStyle name="출력 16 2 2 6 2" xfId="44791" xr:uid="{00000000-0005-0000-0000-0000FF990000}"/>
    <cellStyle name="출력 16 2 2 7" xfId="44782" xr:uid="{00000000-0005-0000-0000-0000009A0000}"/>
    <cellStyle name="출력 16 2 3" xfId="19617" xr:uid="{00000000-0005-0000-0000-0000019A0000}"/>
    <cellStyle name="출력 16 2 3 2" xfId="19618" xr:uid="{00000000-0005-0000-0000-0000029A0000}"/>
    <cellStyle name="출력 16 2 3 2 2" xfId="44793" xr:uid="{00000000-0005-0000-0000-0000039A0000}"/>
    <cellStyle name="출력 16 2 3 3" xfId="19619" xr:uid="{00000000-0005-0000-0000-0000049A0000}"/>
    <cellStyle name="출력 16 2 3 3 2" xfId="44794" xr:uid="{00000000-0005-0000-0000-0000059A0000}"/>
    <cellStyle name="출력 16 2 3 4" xfId="19620" xr:uid="{00000000-0005-0000-0000-0000069A0000}"/>
    <cellStyle name="출력 16 2 3 4 2" xfId="44795" xr:uid="{00000000-0005-0000-0000-0000079A0000}"/>
    <cellStyle name="출력 16 2 3 5" xfId="19621" xr:uid="{00000000-0005-0000-0000-0000089A0000}"/>
    <cellStyle name="출력 16 2 3 5 2" xfId="44796" xr:uid="{00000000-0005-0000-0000-0000099A0000}"/>
    <cellStyle name="출력 16 2 3 6" xfId="44792" xr:uid="{00000000-0005-0000-0000-00000A9A0000}"/>
    <cellStyle name="출력 16 2 4" xfId="19622" xr:uid="{00000000-0005-0000-0000-00000B9A0000}"/>
    <cellStyle name="출력 16 2 4 2" xfId="19623" xr:uid="{00000000-0005-0000-0000-00000C9A0000}"/>
    <cellStyle name="출력 16 2 4 2 2" xfId="44798" xr:uid="{00000000-0005-0000-0000-00000D9A0000}"/>
    <cellStyle name="출력 16 2 4 3" xfId="44797" xr:uid="{00000000-0005-0000-0000-00000E9A0000}"/>
    <cellStyle name="출력 16 2 5" xfId="19624" xr:uid="{00000000-0005-0000-0000-00000F9A0000}"/>
    <cellStyle name="출력 16 2 5 2" xfId="19625" xr:uid="{00000000-0005-0000-0000-0000109A0000}"/>
    <cellStyle name="출력 16 2 5 2 2" xfId="44800" xr:uid="{00000000-0005-0000-0000-0000119A0000}"/>
    <cellStyle name="출력 16 2 5 3" xfId="44799" xr:uid="{00000000-0005-0000-0000-0000129A0000}"/>
    <cellStyle name="출력 16 2 6" xfId="19626" xr:uid="{00000000-0005-0000-0000-0000139A0000}"/>
    <cellStyle name="출력 16 2 6 2" xfId="19627" xr:uid="{00000000-0005-0000-0000-0000149A0000}"/>
    <cellStyle name="출력 16 2 6 2 2" xfId="44802" xr:uid="{00000000-0005-0000-0000-0000159A0000}"/>
    <cellStyle name="출력 16 2 6 3" xfId="44801" xr:uid="{00000000-0005-0000-0000-0000169A0000}"/>
    <cellStyle name="출력 16 2 7" xfId="19628" xr:uid="{00000000-0005-0000-0000-0000179A0000}"/>
    <cellStyle name="출력 16 2 7 2" xfId="44803" xr:uid="{00000000-0005-0000-0000-0000189A0000}"/>
    <cellStyle name="출력 16 2 8" xfId="44781" xr:uid="{00000000-0005-0000-0000-0000199A0000}"/>
    <cellStyle name="출력 16 3" xfId="19629" xr:uid="{00000000-0005-0000-0000-00001A9A0000}"/>
    <cellStyle name="출력 16 3 2" xfId="19630" xr:uid="{00000000-0005-0000-0000-00001B9A0000}"/>
    <cellStyle name="출력 16 3 2 2" xfId="19631" xr:uid="{00000000-0005-0000-0000-00001C9A0000}"/>
    <cellStyle name="출력 16 3 2 2 2" xfId="19632" xr:uid="{00000000-0005-0000-0000-00001D9A0000}"/>
    <cellStyle name="출력 16 3 2 2 2 2" xfId="44807" xr:uid="{00000000-0005-0000-0000-00001E9A0000}"/>
    <cellStyle name="출력 16 3 2 2 3" xfId="19633" xr:uid="{00000000-0005-0000-0000-00001F9A0000}"/>
    <cellStyle name="출력 16 3 2 2 3 2" xfId="44808" xr:uid="{00000000-0005-0000-0000-0000209A0000}"/>
    <cellStyle name="출력 16 3 2 2 4" xfId="19634" xr:uid="{00000000-0005-0000-0000-0000219A0000}"/>
    <cellStyle name="출력 16 3 2 2 4 2" xfId="44809" xr:uid="{00000000-0005-0000-0000-0000229A0000}"/>
    <cellStyle name="출력 16 3 2 2 5" xfId="19635" xr:uid="{00000000-0005-0000-0000-0000239A0000}"/>
    <cellStyle name="출력 16 3 2 2 5 2" xfId="44810" xr:uid="{00000000-0005-0000-0000-0000249A0000}"/>
    <cellStyle name="출력 16 3 2 2 6" xfId="44806" xr:uid="{00000000-0005-0000-0000-0000259A0000}"/>
    <cellStyle name="출력 16 3 2 3" xfId="19636" xr:uid="{00000000-0005-0000-0000-0000269A0000}"/>
    <cellStyle name="출력 16 3 2 3 2" xfId="44811" xr:uid="{00000000-0005-0000-0000-0000279A0000}"/>
    <cellStyle name="출력 16 3 2 4" xfId="19637" xr:uid="{00000000-0005-0000-0000-0000289A0000}"/>
    <cellStyle name="출력 16 3 2 4 2" xfId="44812" xr:uid="{00000000-0005-0000-0000-0000299A0000}"/>
    <cellStyle name="출력 16 3 2 5" xfId="19638" xr:uid="{00000000-0005-0000-0000-00002A9A0000}"/>
    <cellStyle name="출력 16 3 2 5 2" xfId="44813" xr:uid="{00000000-0005-0000-0000-00002B9A0000}"/>
    <cellStyle name="출력 16 3 2 6" xfId="19639" xr:uid="{00000000-0005-0000-0000-00002C9A0000}"/>
    <cellStyle name="출력 16 3 2 6 2" xfId="44814" xr:uid="{00000000-0005-0000-0000-00002D9A0000}"/>
    <cellStyle name="출력 16 3 2 7" xfId="44805" xr:uid="{00000000-0005-0000-0000-00002E9A0000}"/>
    <cellStyle name="출력 16 3 3" xfId="19640" xr:uid="{00000000-0005-0000-0000-00002F9A0000}"/>
    <cellStyle name="출력 16 3 3 2" xfId="19641" xr:uid="{00000000-0005-0000-0000-0000309A0000}"/>
    <cellStyle name="출력 16 3 3 2 2" xfId="44816" xr:uid="{00000000-0005-0000-0000-0000319A0000}"/>
    <cellStyle name="출력 16 3 3 3" xfId="19642" xr:uid="{00000000-0005-0000-0000-0000329A0000}"/>
    <cellStyle name="출력 16 3 3 3 2" xfId="44817" xr:uid="{00000000-0005-0000-0000-0000339A0000}"/>
    <cellStyle name="출력 16 3 3 4" xfId="19643" xr:uid="{00000000-0005-0000-0000-0000349A0000}"/>
    <cellStyle name="출력 16 3 3 4 2" xfId="44818" xr:uid="{00000000-0005-0000-0000-0000359A0000}"/>
    <cellStyle name="출력 16 3 3 5" xfId="19644" xr:uid="{00000000-0005-0000-0000-0000369A0000}"/>
    <cellStyle name="출력 16 3 3 5 2" xfId="44819" xr:uid="{00000000-0005-0000-0000-0000379A0000}"/>
    <cellStyle name="출력 16 3 3 6" xfId="44815" xr:uid="{00000000-0005-0000-0000-0000389A0000}"/>
    <cellStyle name="출력 16 3 4" xfId="19645" xr:uid="{00000000-0005-0000-0000-0000399A0000}"/>
    <cellStyle name="출력 16 3 4 2" xfId="19646" xr:uid="{00000000-0005-0000-0000-00003A9A0000}"/>
    <cellStyle name="출력 16 3 4 2 2" xfId="44821" xr:uid="{00000000-0005-0000-0000-00003B9A0000}"/>
    <cellStyle name="출력 16 3 4 3" xfId="44820" xr:uid="{00000000-0005-0000-0000-00003C9A0000}"/>
    <cellStyle name="출력 16 3 5" xfId="19647" xr:uid="{00000000-0005-0000-0000-00003D9A0000}"/>
    <cellStyle name="출력 16 3 5 2" xfId="19648" xr:uid="{00000000-0005-0000-0000-00003E9A0000}"/>
    <cellStyle name="출력 16 3 5 2 2" xfId="44823" xr:uid="{00000000-0005-0000-0000-00003F9A0000}"/>
    <cellStyle name="출력 16 3 5 3" xfId="44822" xr:uid="{00000000-0005-0000-0000-0000409A0000}"/>
    <cellStyle name="출력 16 3 6" xfId="19649" xr:uid="{00000000-0005-0000-0000-0000419A0000}"/>
    <cellStyle name="출력 16 3 6 2" xfId="19650" xr:uid="{00000000-0005-0000-0000-0000429A0000}"/>
    <cellStyle name="출력 16 3 6 2 2" xfId="44825" xr:uid="{00000000-0005-0000-0000-0000439A0000}"/>
    <cellStyle name="출력 16 3 6 3" xfId="44824" xr:uid="{00000000-0005-0000-0000-0000449A0000}"/>
    <cellStyle name="출력 16 3 7" xfId="19651" xr:uid="{00000000-0005-0000-0000-0000459A0000}"/>
    <cellStyle name="출력 16 3 7 2" xfId="44826" xr:uid="{00000000-0005-0000-0000-0000469A0000}"/>
    <cellStyle name="출력 16 3 8" xfId="44804" xr:uid="{00000000-0005-0000-0000-0000479A0000}"/>
    <cellStyle name="출력 16 4" xfId="19652" xr:uid="{00000000-0005-0000-0000-0000489A0000}"/>
    <cellStyle name="출력 16 4 2" xfId="19653" xr:uid="{00000000-0005-0000-0000-0000499A0000}"/>
    <cellStyle name="출력 16 4 2 2" xfId="19654" xr:uid="{00000000-0005-0000-0000-00004A9A0000}"/>
    <cellStyle name="출력 16 4 2 2 2" xfId="44829" xr:uid="{00000000-0005-0000-0000-00004B9A0000}"/>
    <cellStyle name="출력 16 4 2 3" xfId="19655" xr:uid="{00000000-0005-0000-0000-00004C9A0000}"/>
    <cellStyle name="출력 16 4 2 3 2" xfId="44830" xr:uid="{00000000-0005-0000-0000-00004D9A0000}"/>
    <cellStyle name="출력 16 4 2 4" xfId="19656" xr:uid="{00000000-0005-0000-0000-00004E9A0000}"/>
    <cellStyle name="출력 16 4 2 4 2" xfId="44831" xr:uid="{00000000-0005-0000-0000-00004F9A0000}"/>
    <cellStyle name="출력 16 4 2 5" xfId="19657" xr:uid="{00000000-0005-0000-0000-0000509A0000}"/>
    <cellStyle name="출력 16 4 2 5 2" xfId="44832" xr:uid="{00000000-0005-0000-0000-0000519A0000}"/>
    <cellStyle name="출력 16 4 2 6" xfId="44828" xr:uid="{00000000-0005-0000-0000-0000529A0000}"/>
    <cellStyle name="출력 16 4 3" xfId="19658" xr:uid="{00000000-0005-0000-0000-0000539A0000}"/>
    <cellStyle name="출력 16 4 3 2" xfId="44833" xr:uid="{00000000-0005-0000-0000-0000549A0000}"/>
    <cellStyle name="출력 16 4 4" xfId="19659" xr:uid="{00000000-0005-0000-0000-0000559A0000}"/>
    <cellStyle name="출력 16 4 4 2" xfId="44834" xr:uid="{00000000-0005-0000-0000-0000569A0000}"/>
    <cellStyle name="출력 16 4 5" xfId="19660" xr:uid="{00000000-0005-0000-0000-0000579A0000}"/>
    <cellStyle name="출력 16 4 5 2" xfId="44835" xr:uid="{00000000-0005-0000-0000-0000589A0000}"/>
    <cellStyle name="출력 16 4 6" xfId="19661" xr:uid="{00000000-0005-0000-0000-0000599A0000}"/>
    <cellStyle name="출력 16 4 6 2" xfId="44836" xr:uid="{00000000-0005-0000-0000-00005A9A0000}"/>
    <cellStyle name="출력 16 4 7" xfId="44827" xr:uid="{00000000-0005-0000-0000-00005B9A0000}"/>
    <cellStyle name="출력 16 5" xfId="19662" xr:uid="{00000000-0005-0000-0000-00005C9A0000}"/>
    <cellStyle name="출력 16 5 2" xfId="19663" xr:uid="{00000000-0005-0000-0000-00005D9A0000}"/>
    <cellStyle name="출력 16 5 2 2" xfId="19664" xr:uid="{00000000-0005-0000-0000-00005E9A0000}"/>
    <cellStyle name="출력 16 5 2 2 2" xfId="44839" xr:uid="{00000000-0005-0000-0000-00005F9A0000}"/>
    <cellStyle name="출력 16 5 2 3" xfId="19665" xr:uid="{00000000-0005-0000-0000-0000609A0000}"/>
    <cellStyle name="출력 16 5 2 3 2" xfId="44840" xr:uid="{00000000-0005-0000-0000-0000619A0000}"/>
    <cellStyle name="출력 16 5 2 4" xfId="19666" xr:uid="{00000000-0005-0000-0000-0000629A0000}"/>
    <cellStyle name="출력 16 5 2 4 2" xfId="44841" xr:uid="{00000000-0005-0000-0000-0000639A0000}"/>
    <cellStyle name="출력 16 5 2 5" xfId="19667" xr:uid="{00000000-0005-0000-0000-0000649A0000}"/>
    <cellStyle name="출력 16 5 2 5 2" xfId="44842" xr:uid="{00000000-0005-0000-0000-0000659A0000}"/>
    <cellStyle name="출력 16 5 2 6" xfId="44838" xr:uid="{00000000-0005-0000-0000-0000669A0000}"/>
    <cellStyle name="출력 16 5 3" xfId="19668" xr:uid="{00000000-0005-0000-0000-0000679A0000}"/>
    <cellStyle name="출력 16 5 3 2" xfId="44843" xr:uid="{00000000-0005-0000-0000-0000689A0000}"/>
    <cellStyle name="출력 16 5 4" xfId="19669" xr:uid="{00000000-0005-0000-0000-0000699A0000}"/>
    <cellStyle name="출력 16 5 4 2" xfId="44844" xr:uid="{00000000-0005-0000-0000-00006A9A0000}"/>
    <cellStyle name="출력 16 5 5" xfId="19670" xr:uid="{00000000-0005-0000-0000-00006B9A0000}"/>
    <cellStyle name="출력 16 5 5 2" xfId="44845" xr:uid="{00000000-0005-0000-0000-00006C9A0000}"/>
    <cellStyle name="출력 16 5 6" xfId="19671" xr:uid="{00000000-0005-0000-0000-00006D9A0000}"/>
    <cellStyle name="출력 16 5 6 2" xfId="44846" xr:uid="{00000000-0005-0000-0000-00006E9A0000}"/>
    <cellStyle name="출력 16 5 7" xfId="44837" xr:uid="{00000000-0005-0000-0000-00006F9A0000}"/>
    <cellStyle name="출력 16 6" xfId="19672" xr:uid="{00000000-0005-0000-0000-0000709A0000}"/>
    <cellStyle name="출력 16 6 2" xfId="19673" xr:uid="{00000000-0005-0000-0000-0000719A0000}"/>
    <cellStyle name="출력 16 6 2 2" xfId="19674" xr:uid="{00000000-0005-0000-0000-0000729A0000}"/>
    <cellStyle name="출력 16 6 2 2 2" xfId="44849" xr:uid="{00000000-0005-0000-0000-0000739A0000}"/>
    <cellStyle name="출력 16 6 2 3" xfId="19675" xr:uid="{00000000-0005-0000-0000-0000749A0000}"/>
    <cellStyle name="출력 16 6 2 3 2" xfId="44850" xr:uid="{00000000-0005-0000-0000-0000759A0000}"/>
    <cellStyle name="출력 16 6 2 4" xfId="19676" xr:uid="{00000000-0005-0000-0000-0000769A0000}"/>
    <cellStyle name="출력 16 6 2 4 2" xfId="44851" xr:uid="{00000000-0005-0000-0000-0000779A0000}"/>
    <cellStyle name="출력 16 6 2 5" xfId="19677" xr:uid="{00000000-0005-0000-0000-0000789A0000}"/>
    <cellStyle name="출력 16 6 2 5 2" xfId="44852" xr:uid="{00000000-0005-0000-0000-0000799A0000}"/>
    <cellStyle name="출력 16 6 2 6" xfId="44848" xr:uid="{00000000-0005-0000-0000-00007A9A0000}"/>
    <cellStyle name="출력 16 6 3" xfId="19678" xr:uid="{00000000-0005-0000-0000-00007B9A0000}"/>
    <cellStyle name="출력 16 6 3 2" xfId="44853" xr:uid="{00000000-0005-0000-0000-00007C9A0000}"/>
    <cellStyle name="출력 16 6 4" xfId="19679" xr:uid="{00000000-0005-0000-0000-00007D9A0000}"/>
    <cellStyle name="출력 16 6 4 2" xfId="44854" xr:uid="{00000000-0005-0000-0000-00007E9A0000}"/>
    <cellStyle name="출력 16 6 5" xfId="19680" xr:uid="{00000000-0005-0000-0000-00007F9A0000}"/>
    <cellStyle name="출력 16 6 5 2" xfId="44855" xr:uid="{00000000-0005-0000-0000-0000809A0000}"/>
    <cellStyle name="출력 16 6 6" xfId="19681" xr:uid="{00000000-0005-0000-0000-0000819A0000}"/>
    <cellStyle name="출력 16 6 6 2" xfId="44856" xr:uid="{00000000-0005-0000-0000-0000829A0000}"/>
    <cellStyle name="출력 16 6 7" xfId="44847" xr:uid="{00000000-0005-0000-0000-0000839A0000}"/>
    <cellStyle name="출력 16 7" xfId="19682" xr:uid="{00000000-0005-0000-0000-0000849A0000}"/>
    <cellStyle name="출력 16 7 2" xfId="19683" xr:uid="{00000000-0005-0000-0000-0000859A0000}"/>
    <cellStyle name="출력 16 7 2 2" xfId="19684" xr:uid="{00000000-0005-0000-0000-0000869A0000}"/>
    <cellStyle name="출력 16 7 2 2 2" xfId="44859" xr:uid="{00000000-0005-0000-0000-0000879A0000}"/>
    <cellStyle name="출력 16 7 2 3" xfId="19685" xr:uid="{00000000-0005-0000-0000-0000889A0000}"/>
    <cellStyle name="출력 16 7 2 3 2" xfId="44860" xr:uid="{00000000-0005-0000-0000-0000899A0000}"/>
    <cellStyle name="출력 16 7 2 4" xfId="19686" xr:uid="{00000000-0005-0000-0000-00008A9A0000}"/>
    <cellStyle name="출력 16 7 2 4 2" xfId="44861" xr:uid="{00000000-0005-0000-0000-00008B9A0000}"/>
    <cellStyle name="출력 16 7 2 5" xfId="19687" xr:uid="{00000000-0005-0000-0000-00008C9A0000}"/>
    <cellStyle name="출력 16 7 2 5 2" xfId="44862" xr:uid="{00000000-0005-0000-0000-00008D9A0000}"/>
    <cellStyle name="출력 16 7 2 6" xfId="44858" xr:uid="{00000000-0005-0000-0000-00008E9A0000}"/>
    <cellStyle name="출력 16 7 3" xfId="19688" xr:uid="{00000000-0005-0000-0000-00008F9A0000}"/>
    <cellStyle name="출력 16 7 3 2" xfId="44863" xr:uid="{00000000-0005-0000-0000-0000909A0000}"/>
    <cellStyle name="출력 16 7 4" xfId="19689" xr:uid="{00000000-0005-0000-0000-0000919A0000}"/>
    <cellStyle name="출력 16 7 4 2" xfId="44864" xr:uid="{00000000-0005-0000-0000-0000929A0000}"/>
    <cellStyle name="출력 16 7 5" xfId="19690" xr:uid="{00000000-0005-0000-0000-0000939A0000}"/>
    <cellStyle name="출력 16 7 5 2" xfId="44865" xr:uid="{00000000-0005-0000-0000-0000949A0000}"/>
    <cellStyle name="출력 16 7 6" xfId="19691" xr:uid="{00000000-0005-0000-0000-0000959A0000}"/>
    <cellStyle name="출력 16 7 6 2" xfId="44866" xr:uid="{00000000-0005-0000-0000-0000969A0000}"/>
    <cellStyle name="출력 16 7 7" xfId="44857" xr:uid="{00000000-0005-0000-0000-0000979A0000}"/>
    <cellStyle name="출력 16 8" xfId="19692" xr:uid="{00000000-0005-0000-0000-0000989A0000}"/>
    <cellStyle name="출력 16 8 2" xfId="19693" xr:uid="{00000000-0005-0000-0000-0000999A0000}"/>
    <cellStyle name="출력 16 8 2 2" xfId="19694" xr:uid="{00000000-0005-0000-0000-00009A9A0000}"/>
    <cellStyle name="출력 16 8 2 2 2" xfId="44869" xr:uid="{00000000-0005-0000-0000-00009B9A0000}"/>
    <cellStyle name="출력 16 8 2 3" xfId="19695" xr:uid="{00000000-0005-0000-0000-00009C9A0000}"/>
    <cellStyle name="출력 16 8 2 3 2" xfId="44870" xr:uid="{00000000-0005-0000-0000-00009D9A0000}"/>
    <cellStyle name="출력 16 8 2 4" xfId="19696" xr:uid="{00000000-0005-0000-0000-00009E9A0000}"/>
    <cellStyle name="출력 16 8 2 4 2" xfId="44871" xr:uid="{00000000-0005-0000-0000-00009F9A0000}"/>
    <cellStyle name="출력 16 8 2 5" xfId="19697" xr:uid="{00000000-0005-0000-0000-0000A09A0000}"/>
    <cellStyle name="출력 16 8 2 5 2" xfId="44872" xr:uid="{00000000-0005-0000-0000-0000A19A0000}"/>
    <cellStyle name="출력 16 8 2 6" xfId="44868" xr:uid="{00000000-0005-0000-0000-0000A29A0000}"/>
    <cellStyle name="출력 16 8 3" xfId="19698" xr:uid="{00000000-0005-0000-0000-0000A39A0000}"/>
    <cellStyle name="출력 16 8 3 2" xfId="44873" xr:uid="{00000000-0005-0000-0000-0000A49A0000}"/>
    <cellStyle name="출력 16 8 4" xfId="19699" xr:uid="{00000000-0005-0000-0000-0000A59A0000}"/>
    <cellStyle name="출력 16 8 4 2" xfId="44874" xr:uid="{00000000-0005-0000-0000-0000A69A0000}"/>
    <cellStyle name="출력 16 8 5" xfId="19700" xr:uid="{00000000-0005-0000-0000-0000A79A0000}"/>
    <cellStyle name="출력 16 8 5 2" xfId="44875" xr:uid="{00000000-0005-0000-0000-0000A89A0000}"/>
    <cellStyle name="출력 16 8 6" xfId="19701" xr:uid="{00000000-0005-0000-0000-0000A99A0000}"/>
    <cellStyle name="출력 16 8 6 2" xfId="44876" xr:uid="{00000000-0005-0000-0000-0000AA9A0000}"/>
    <cellStyle name="출력 16 8 7" xfId="44867" xr:uid="{00000000-0005-0000-0000-0000AB9A0000}"/>
    <cellStyle name="출력 16 9" xfId="19702" xr:uid="{00000000-0005-0000-0000-0000AC9A0000}"/>
    <cellStyle name="출력 16 9 2" xfId="19703" xr:uid="{00000000-0005-0000-0000-0000AD9A0000}"/>
    <cellStyle name="출력 16 9 2 2" xfId="44878" xr:uid="{00000000-0005-0000-0000-0000AE9A0000}"/>
    <cellStyle name="출력 16 9 3" xfId="19704" xr:uid="{00000000-0005-0000-0000-0000AF9A0000}"/>
    <cellStyle name="출력 16 9 3 2" xfId="44879" xr:uid="{00000000-0005-0000-0000-0000B09A0000}"/>
    <cellStyle name="출력 16 9 4" xfId="19705" xr:uid="{00000000-0005-0000-0000-0000B19A0000}"/>
    <cellStyle name="출력 16 9 4 2" xfId="44880" xr:uid="{00000000-0005-0000-0000-0000B29A0000}"/>
    <cellStyle name="출력 16 9 5" xfId="19706" xr:uid="{00000000-0005-0000-0000-0000B39A0000}"/>
    <cellStyle name="출력 16 9 5 2" xfId="44881" xr:uid="{00000000-0005-0000-0000-0000B49A0000}"/>
    <cellStyle name="출력 16 9 6" xfId="44877" xr:uid="{00000000-0005-0000-0000-0000B59A0000}"/>
    <cellStyle name="출력 17" xfId="19707" xr:uid="{00000000-0005-0000-0000-0000B69A0000}"/>
    <cellStyle name="출력 17 10" xfId="19708" xr:uid="{00000000-0005-0000-0000-0000B79A0000}"/>
    <cellStyle name="출력 17 10 2" xfId="19709" xr:uid="{00000000-0005-0000-0000-0000B89A0000}"/>
    <cellStyle name="출력 17 10 2 2" xfId="44884" xr:uid="{00000000-0005-0000-0000-0000B99A0000}"/>
    <cellStyle name="출력 17 10 3" xfId="44883" xr:uid="{00000000-0005-0000-0000-0000BA9A0000}"/>
    <cellStyle name="출력 17 11" xfId="19710" xr:uid="{00000000-0005-0000-0000-0000BB9A0000}"/>
    <cellStyle name="출력 17 11 2" xfId="19711" xr:uid="{00000000-0005-0000-0000-0000BC9A0000}"/>
    <cellStyle name="출력 17 11 2 2" xfId="44886" xr:uid="{00000000-0005-0000-0000-0000BD9A0000}"/>
    <cellStyle name="출력 17 11 3" xfId="44885" xr:uid="{00000000-0005-0000-0000-0000BE9A0000}"/>
    <cellStyle name="출력 17 12" xfId="19712" xr:uid="{00000000-0005-0000-0000-0000BF9A0000}"/>
    <cellStyle name="출력 17 12 2" xfId="19713" xr:uid="{00000000-0005-0000-0000-0000C09A0000}"/>
    <cellStyle name="출력 17 12 2 2" xfId="44888" xr:uid="{00000000-0005-0000-0000-0000C19A0000}"/>
    <cellStyle name="출력 17 12 3" xfId="44887" xr:uid="{00000000-0005-0000-0000-0000C29A0000}"/>
    <cellStyle name="출력 17 13" xfId="19714" xr:uid="{00000000-0005-0000-0000-0000C39A0000}"/>
    <cellStyle name="출력 17 13 2" xfId="44889" xr:uid="{00000000-0005-0000-0000-0000C49A0000}"/>
    <cellStyle name="출력 17 14" xfId="44882" xr:uid="{00000000-0005-0000-0000-0000C59A0000}"/>
    <cellStyle name="출력 17 2" xfId="19715" xr:uid="{00000000-0005-0000-0000-0000C69A0000}"/>
    <cellStyle name="출력 17 2 2" xfId="19716" xr:uid="{00000000-0005-0000-0000-0000C79A0000}"/>
    <cellStyle name="출력 17 2 2 2" xfId="19717" xr:uid="{00000000-0005-0000-0000-0000C89A0000}"/>
    <cellStyle name="출력 17 2 2 2 2" xfId="19718" xr:uid="{00000000-0005-0000-0000-0000C99A0000}"/>
    <cellStyle name="출력 17 2 2 2 2 2" xfId="44893" xr:uid="{00000000-0005-0000-0000-0000CA9A0000}"/>
    <cellStyle name="출력 17 2 2 2 3" xfId="19719" xr:uid="{00000000-0005-0000-0000-0000CB9A0000}"/>
    <cellStyle name="출력 17 2 2 2 3 2" xfId="44894" xr:uid="{00000000-0005-0000-0000-0000CC9A0000}"/>
    <cellStyle name="출력 17 2 2 2 4" xfId="19720" xr:uid="{00000000-0005-0000-0000-0000CD9A0000}"/>
    <cellStyle name="출력 17 2 2 2 4 2" xfId="44895" xr:uid="{00000000-0005-0000-0000-0000CE9A0000}"/>
    <cellStyle name="출력 17 2 2 2 5" xfId="19721" xr:uid="{00000000-0005-0000-0000-0000CF9A0000}"/>
    <cellStyle name="출력 17 2 2 2 5 2" xfId="44896" xr:uid="{00000000-0005-0000-0000-0000D09A0000}"/>
    <cellStyle name="출력 17 2 2 2 6" xfId="44892" xr:uid="{00000000-0005-0000-0000-0000D19A0000}"/>
    <cellStyle name="출력 17 2 2 3" xfId="19722" xr:uid="{00000000-0005-0000-0000-0000D29A0000}"/>
    <cellStyle name="출력 17 2 2 3 2" xfId="44897" xr:uid="{00000000-0005-0000-0000-0000D39A0000}"/>
    <cellStyle name="출력 17 2 2 4" xfId="19723" xr:uid="{00000000-0005-0000-0000-0000D49A0000}"/>
    <cellStyle name="출력 17 2 2 4 2" xfId="44898" xr:uid="{00000000-0005-0000-0000-0000D59A0000}"/>
    <cellStyle name="출력 17 2 2 5" xfId="19724" xr:uid="{00000000-0005-0000-0000-0000D69A0000}"/>
    <cellStyle name="출력 17 2 2 5 2" xfId="44899" xr:uid="{00000000-0005-0000-0000-0000D79A0000}"/>
    <cellStyle name="출력 17 2 2 6" xfId="19725" xr:uid="{00000000-0005-0000-0000-0000D89A0000}"/>
    <cellStyle name="출력 17 2 2 6 2" xfId="44900" xr:uid="{00000000-0005-0000-0000-0000D99A0000}"/>
    <cellStyle name="출력 17 2 2 7" xfId="44891" xr:uid="{00000000-0005-0000-0000-0000DA9A0000}"/>
    <cellStyle name="출력 17 2 3" xfId="19726" xr:uid="{00000000-0005-0000-0000-0000DB9A0000}"/>
    <cellStyle name="출력 17 2 3 2" xfId="19727" xr:uid="{00000000-0005-0000-0000-0000DC9A0000}"/>
    <cellStyle name="출력 17 2 3 2 2" xfId="44902" xr:uid="{00000000-0005-0000-0000-0000DD9A0000}"/>
    <cellStyle name="출력 17 2 3 3" xfId="19728" xr:uid="{00000000-0005-0000-0000-0000DE9A0000}"/>
    <cellStyle name="출력 17 2 3 3 2" xfId="44903" xr:uid="{00000000-0005-0000-0000-0000DF9A0000}"/>
    <cellStyle name="출력 17 2 3 4" xfId="19729" xr:uid="{00000000-0005-0000-0000-0000E09A0000}"/>
    <cellStyle name="출력 17 2 3 4 2" xfId="44904" xr:uid="{00000000-0005-0000-0000-0000E19A0000}"/>
    <cellStyle name="출력 17 2 3 5" xfId="19730" xr:uid="{00000000-0005-0000-0000-0000E29A0000}"/>
    <cellStyle name="출력 17 2 3 5 2" xfId="44905" xr:uid="{00000000-0005-0000-0000-0000E39A0000}"/>
    <cellStyle name="출력 17 2 3 6" xfId="44901" xr:uid="{00000000-0005-0000-0000-0000E49A0000}"/>
    <cellStyle name="출력 17 2 4" xfId="19731" xr:uid="{00000000-0005-0000-0000-0000E59A0000}"/>
    <cellStyle name="출력 17 2 4 2" xfId="19732" xr:uid="{00000000-0005-0000-0000-0000E69A0000}"/>
    <cellStyle name="출력 17 2 4 2 2" xfId="44907" xr:uid="{00000000-0005-0000-0000-0000E79A0000}"/>
    <cellStyle name="출력 17 2 4 3" xfId="44906" xr:uid="{00000000-0005-0000-0000-0000E89A0000}"/>
    <cellStyle name="출력 17 2 5" xfId="19733" xr:uid="{00000000-0005-0000-0000-0000E99A0000}"/>
    <cellStyle name="출력 17 2 5 2" xfId="19734" xr:uid="{00000000-0005-0000-0000-0000EA9A0000}"/>
    <cellStyle name="출력 17 2 5 2 2" xfId="44909" xr:uid="{00000000-0005-0000-0000-0000EB9A0000}"/>
    <cellStyle name="출력 17 2 5 3" xfId="44908" xr:uid="{00000000-0005-0000-0000-0000EC9A0000}"/>
    <cellStyle name="출력 17 2 6" xfId="19735" xr:uid="{00000000-0005-0000-0000-0000ED9A0000}"/>
    <cellStyle name="출력 17 2 6 2" xfId="19736" xr:uid="{00000000-0005-0000-0000-0000EE9A0000}"/>
    <cellStyle name="출력 17 2 6 2 2" xfId="44911" xr:uid="{00000000-0005-0000-0000-0000EF9A0000}"/>
    <cellStyle name="출력 17 2 6 3" xfId="44910" xr:uid="{00000000-0005-0000-0000-0000F09A0000}"/>
    <cellStyle name="출력 17 2 7" xfId="19737" xr:uid="{00000000-0005-0000-0000-0000F19A0000}"/>
    <cellStyle name="출력 17 2 7 2" xfId="44912" xr:uid="{00000000-0005-0000-0000-0000F29A0000}"/>
    <cellStyle name="출력 17 2 8" xfId="44890" xr:uid="{00000000-0005-0000-0000-0000F39A0000}"/>
    <cellStyle name="출력 17 3" xfId="19738" xr:uid="{00000000-0005-0000-0000-0000F49A0000}"/>
    <cellStyle name="출력 17 3 2" xfId="19739" xr:uid="{00000000-0005-0000-0000-0000F59A0000}"/>
    <cellStyle name="출력 17 3 2 2" xfId="19740" xr:uid="{00000000-0005-0000-0000-0000F69A0000}"/>
    <cellStyle name="출력 17 3 2 2 2" xfId="19741" xr:uid="{00000000-0005-0000-0000-0000F79A0000}"/>
    <cellStyle name="출력 17 3 2 2 2 2" xfId="44916" xr:uid="{00000000-0005-0000-0000-0000F89A0000}"/>
    <cellStyle name="출력 17 3 2 2 3" xfId="19742" xr:uid="{00000000-0005-0000-0000-0000F99A0000}"/>
    <cellStyle name="출력 17 3 2 2 3 2" xfId="44917" xr:uid="{00000000-0005-0000-0000-0000FA9A0000}"/>
    <cellStyle name="출력 17 3 2 2 4" xfId="19743" xr:uid="{00000000-0005-0000-0000-0000FB9A0000}"/>
    <cellStyle name="출력 17 3 2 2 4 2" xfId="44918" xr:uid="{00000000-0005-0000-0000-0000FC9A0000}"/>
    <cellStyle name="출력 17 3 2 2 5" xfId="19744" xr:uid="{00000000-0005-0000-0000-0000FD9A0000}"/>
    <cellStyle name="출력 17 3 2 2 5 2" xfId="44919" xr:uid="{00000000-0005-0000-0000-0000FE9A0000}"/>
    <cellStyle name="출력 17 3 2 2 6" xfId="44915" xr:uid="{00000000-0005-0000-0000-0000FF9A0000}"/>
    <cellStyle name="출력 17 3 2 3" xfId="19745" xr:uid="{00000000-0005-0000-0000-0000009B0000}"/>
    <cellStyle name="출력 17 3 2 3 2" xfId="44920" xr:uid="{00000000-0005-0000-0000-0000019B0000}"/>
    <cellStyle name="출력 17 3 2 4" xfId="19746" xr:uid="{00000000-0005-0000-0000-0000029B0000}"/>
    <cellStyle name="출력 17 3 2 4 2" xfId="44921" xr:uid="{00000000-0005-0000-0000-0000039B0000}"/>
    <cellStyle name="출력 17 3 2 5" xfId="19747" xr:uid="{00000000-0005-0000-0000-0000049B0000}"/>
    <cellStyle name="출력 17 3 2 5 2" xfId="44922" xr:uid="{00000000-0005-0000-0000-0000059B0000}"/>
    <cellStyle name="출력 17 3 2 6" xfId="19748" xr:uid="{00000000-0005-0000-0000-0000069B0000}"/>
    <cellStyle name="출력 17 3 2 6 2" xfId="44923" xr:uid="{00000000-0005-0000-0000-0000079B0000}"/>
    <cellStyle name="출력 17 3 2 7" xfId="44914" xr:uid="{00000000-0005-0000-0000-0000089B0000}"/>
    <cellStyle name="출력 17 3 3" xfId="19749" xr:uid="{00000000-0005-0000-0000-0000099B0000}"/>
    <cellStyle name="출력 17 3 3 2" xfId="19750" xr:uid="{00000000-0005-0000-0000-00000A9B0000}"/>
    <cellStyle name="출력 17 3 3 2 2" xfId="44925" xr:uid="{00000000-0005-0000-0000-00000B9B0000}"/>
    <cellStyle name="출력 17 3 3 3" xfId="19751" xr:uid="{00000000-0005-0000-0000-00000C9B0000}"/>
    <cellStyle name="출력 17 3 3 3 2" xfId="44926" xr:uid="{00000000-0005-0000-0000-00000D9B0000}"/>
    <cellStyle name="출력 17 3 3 4" xfId="19752" xr:uid="{00000000-0005-0000-0000-00000E9B0000}"/>
    <cellStyle name="출력 17 3 3 4 2" xfId="44927" xr:uid="{00000000-0005-0000-0000-00000F9B0000}"/>
    <cellStyle name="출력 17 3 3 5" xfId="19753" xr:uid="{00000000-0005-0000-0000-0000109B0000}"/>
    <cellStyle name="출력 17 3 3 5 2" xfId="44928" xr:uid="{00000000-0005-0000-0000-0000119B0000}"/>
    <cellStyle name="출력 17 3 3 6" xfId="44924" xr:uid="{00000000-0005-0000-0000-0000129B0000}"/>
    <cellStyle name="출력 17 3 4" xfId="19754" xr:uid="{00000000-0005-0000-0000-0000139B0000}"/>
    <cellStyle name="출력 17 3 4 2" xfId="19755" xr:uid="{00000000-0005-0000-0000-0000149B0000}"/>
    <cellStyle name="출력 17 3 4 2 2" xfId="44930" xr:uid="{00000000-0005-0000-0000-0000159B0000}"/>
    <cellStyle name="출력 17 3 4 3" xfId="44929" xr:uid="{00000000-0005-0000-0000-0000169B0000}"/>
    <cellStyle name="출력 17 3 5" xfId="19756" xr:uid="{00000000-0005-0000-0000-0000179B0000}"/>
    <cellStyle name="출력 17 3 5 2" xfId="19757" xr:uid="{00000000-0005-0000-0000-0000189B0000}"/>
    <cellStyle name="출력 17 3 5 2 2" xfId="44932" xr:uid="{00000000-0005-0000-0000-0000199B0000}"/>
    <cellStyle name="출력 17 3 5 3" xfId="44931" xr:uid="{00000000-0005-0000-0000-00001A9B0000}"/>
    <cellStyle name="출력 17 3 6" xfId="19758" xr:uid="{00000000-0005-0000-0000-00001B9B0000}"/>
    <cellStyle name="출력 17 3 6 2" xfId="19759" xr:uid="{00000000-0005-0000-0000-00001C9B0000}"/>
    <cellStyle name="출력 17 3 6 2 2" xfId="44934" xr:uid="{00000000-0005-0000-0000-00001D9B0000}"/>
    <cellStyle name="출력 17 3 6 3" xfId="44933" xr:uid="{00000000-0005-0000-0000-00001E9B0000}"/>
    <cellStyle name="출력 17 3 7" xfId="19760" xr:uid="{00000000-0005-0000-0000-00001F9B0000}"/>
    <cellStyle name="출력 17 3 7 2" xfId="44935" xr:uid="{00000000-0005-0000-0000-0000209B0000}"/>
    <cellStyle name="출력 17 3 8" xfId="44913" xr:uid="{00000000-0005-0000-0000-0000219B0000}"/>
    <cellStyle name="출력 17 4" xfId="19761" xr:uid="{00000000-0005-0000-0000-0000229B0000}"/>
    <cellStyle name="출력 17 4 2" xfId="19762" xr:uid="{00000000-0005-0000-0000-0000239B0000}"/>
    <cellStyle name="출력 17 4 2 2" xfId="19763" xr:uid="{00000000-0005-0000-0000-0000249B0000}"/>
    <cellStyle name="출력 17 4 2 2 2" xfId="44938" xr:uid="{00000000-0005-0000-0000-0000259B0000}"/>
    <cellStyle name="출력 17 4 2 3" xfId="19764" xr:uid="{00000000-0005-0000-0000-0000269B0000}"/>
    <cellStyle name="출력 17 4 2 3 2" xfId="44939" xr:uid="{00000000-0005-0000-0000-0000279B0000}"/>
    <cellStyle name="출력 17 4 2 4" xfId="19765" xr:uid="{00000000-0005-0000-0000-0000289B0000}"/>
    <cellStyle name="출력 17 4 2 4 2" xfId="44940" xr:uid="{00000000-0005-0000-0000-0000299B0000}"/>
    <cellStyle name="출력 17 4 2 5" xfId="19766" xr:uid="{00000000-0005-0000-0000-00002A9B0000}"/>
    <cellStyle name="출력 17 4 2 5 2" xfId="44941" xr:uid="{00000000-0005-0000-0000-00002B9B0000}"/>
    <cellStyle name="출력 17 4 2 6" xfId="44937" xr:uid="{00000000-0005-0000-0000-00002C9B0000}"/>
    <cellStyle name="출력 17 4 3" xfId="19767" xr:uid="{00000000-0005-0000-0000-00002D9B0000}"/>
    <cellStyle name="출력 17 4 3 2" xfId="44942" xr:uid="{00000000-0005-0000-0000-00002E9B0000}"/>
    <cellStyle name="출력 17 4 4" xfId="19768" xr:uid="{00000000-0005-0000-0000-00002F9B0000}"/>
    <cellStyle name="출력 17 4 4 2" xfId="44943" xr:uid="{00000000-0005-0000-0000-0000309B0000}"/>
    <cellStyle name="출력 17 4 5" xfId="19769" xr:uid="{00000000-0005-0000-0000-0000319B0000}"/>
    <cellStyle name="출력 17 4 5 2" xfId="44944" xr:uid="{00000000-0005-0000-0000-0000329B0000}"/>
    <cellStyle name="출력 17 4 6" xfId="19770" xr:uid="{00000000-0005-0000-0000-0000339B0000}"/>
    <cellStyle name="출력 17 4 6 2" xfId="44945" xr:uid="{00000000-0005-0000-0000-0000349B0000}"/>
    <cellStyle name="출력 17 4 7" xfId="44936" xr:uid="{00000000-0005-0000-0000-0000359B0000}"/>
    <cellStyle name="출력 17 5" xfId="19771" xr:uid="{00000000-0005-0000-0000-0000369B0000}"/>
    <cellStyle name="출력 17 5 2" xfId="19772" xr:uid="{00000000-0005-0000-0000-0000379B0000}"/>
    <cellStyle name="출력 17 5 2 2" xfId="19773" xr:uid="{00000000-0005-0000-0000-0000389B0000}"/>
    <cellStyle name="출력 17 5 2 2 2" xfId="44948" xr:uid="{00000000-0005-0000-0000-0000399B0000}"/>
    <cellStyle name="출력 17 5 2 3" xfId="19774" xr:uid="{00000000-0005-0000-0000-00003A9B0000}"/>
    <cellStyle name="출력 17 5 2 3 2" xfId="44949" xr:uid="{00000000-0005-0000-0000-00003B9B0000}"/>
    <cellStyle name="출력 17 5 2 4" xfId="19775" xr:uid="{00000000-0005-0000-0000-00003C9B0000}"/>
    <cellStyle name="출력 17 5 2 4 2" xfId="44950" xr:uid="{00000000-0005-0000-0000-00003D9B0000}"/>
    <cellStyle name="출력 17 5 2 5" xfId="19776" xr:uid="{00000000-0005-0000-0000-00003E9B0000}"/>
    <cellStyle name="출력 17 5 2 5 2" xfId="44951" xr:uid="{00000000-0005-0000-0000-00003F9B0000}"/>
    <cellStyle name="출력 17 5 2 6" xfId="44947" xr:uid="{00000000-0005-0000-0000-0000409B0000}"/>
    <cellStyle name="출력 17 5 3" xfId="19777" xr:uid="{00000000-0005-0000-0000-0000419B0000}"/>
    <cellStyle name="출력 17 5 3 2" xfId="44952" xr:uid="{00000000-0005-0000-0000-0000429B0000}"/>
    <cellStyle name="출력 17 5 4" xfId="19778" xr:uid="{00000000-0005-0000-0000-0000439B0000}"/>
    <cellStyle name="출력 17 5 4 2" xfId="44953" xr:uid="{00000000-0005-0000-0000-0000449B0000}"/>
    <cellStyle name="출력 17 5 5" xfId="19779" xr:uid="{00000000-0005-0000-0000-0000459B0000}"/>
    <cellStyle name="출력 17 5 5 2" xfId="44954" xr:uid="{00000000-0005-0000-0000-0000469B0000}"/>
    <cellStyle name="출력 17 5 6" xfId="19780" xr:uid="{00000000-0005-0000-0000-0000479B0000}"/>
    <cellStyle name="출력 17 5 6 2" xfId="44955" xr:uid="{00000000-0005-0000-0000-0000489B0000}"/>
    <cellStyle name="출력 17 5 7" xfId="44946" xr:uid="{00000000-0005-0000-0000-0000499B0000}"/>
    <cellStyle name="출력 17 6" xfId="19781" xr:uid="{00000000-0005-0000-0000-00004A9B0000}"/>
    <cellStyle name="출력 17 6 2" xfId="19782" xr:uid="{00000000-0005-0000-0000-00004B9B0000}"/>
    <cellStyle name="출력 17 6 2 2" xfId="19783" xr:uid="{00000000-0005-0000-0000-00004C9B0000}"/>
    <cellStyle name="출력 17 6 2 2 2" xfId="44958" xr:uid="{00000000-0005-0000-0000-00004D9B0000}"/>
    <cellStyle name="출력 17 6 2 3" xfId="19784" xr:uid="{00000000-0005-0000-0000-00004E9B0000}"/>
    <cellStyle name="출력 17 6 2 3 2" xfId="44959" xr:uid="{00000000-0005-0000-0000-00004F9B0000}"/>
    <cellStyle name="출력 17 6 2 4" xfId="19785" xr:uid="{00000000-0005-0000-0000-0000509B0000}"/>
    <cellStyle name="출력 17 6 2 4 2" xfId="44960" xr:uid="{00000000-0005-0000-0000-0000519B0000}"/>
    <cellStyle name="출력 17 6 2 5" xfId="19786" xr:uid="{00000000-0005-0000-0000-0000529B0000}"/>
    <cellStyle name="출력 17 6 2 5 2" xfId="44961" xr:uid="{00000000-0005-0000-0000-0000539B0000}"/>
    <cellStyle name="출력 17 6 2 6" xfId="44957" xr:uid="{00000000-0005-0000-0000-0000549B0000}"/>
    <cellStyle name="출력 17 6 3" xfId="19787" xr:uid="{00000000-0005-0000-0000-0000559B0000}"/>
    <cellStyle name="출력 17 6 3 2" xfId="44962" xr:uid="{00000000-0005-0000-0000-0000569B0000}"/>
    <cellStyle name="출력 17 6 4" xfId="19788" xr:uid="{00000000-0005-0000-0000-0000579B0000}"/>
    <cellStyle name="출력 17 6 4 2" xfId="44963" xr:uid="{00000000-0005-0000-0000-0000589B0000}"/>
    <cellStyle name="출력 17 6 5" xfId="19789" xr:uid="{00000000-0005-0000-0000-0000599B0000}"/>
    <cellStyle name="출력 17 6 5 2" xfId="44964" xr:uid="{00000000-0005-0000-0000-00005A9B0000}"/>
    <cellStyle name="출력 17 6 6" xfId="19790" xr:uid="{00000000-0005-0000-0000-00005B9B0000}"/>
    <cellStyle name="출력 17 6 6 2" xfId="44965" xr:uid="{00000000-0005-0000-0000-00005C9B0000}"/>
    <cellStyle name="출력 17 6 7" xfId="44956" xr:uid="{00000000-0005-0000-0000-00005D9B0000}"/>
    <cellStyle name="출력 17 7" xfId="19791" xr:uid="{00000000-0005-0000-0000-00005E9B0000}"/>
    <cellStyle name="출력 17 7 2" xfId="19792" xr:uid="{00000000-0005-0000-0000-00005F9B0000}"/>
    <cellStyle name="출력 17 7 2 2" xfId="19793" xr:uid="{00000000-0005-0000-0000-0000609B0000}"/>
    <cellStyle name="출력 17 7 2 2 2" xfId="44968" xr:uid="{00000000-0005-0000-0000-0000619B0000}"/>
    <cellStyle name="출력 17 7 2 3" xfId="19794" xr:uid="{00000000-0005-0000-0000-0000629B0000}"/>
    <cellStyle name="출력 17 7 2 3 2" xfId="44969" xr:uid="{00000000-0005-0000-0000-0000639B0000}"/>
    <cellStyle name="출력 17 7 2 4" xfId="19795" xr:uid="{00000000-0005-0000-0000-0000649B0000}"/>
    <cellStyle name="출력 17 7 2 4 2" xfId="44970" xr:uid="{00000000-0005-0000-0000-0000659B0000}"/>
    <cellStyle name="출력 17 7 2 5" xfId="19796" xr:uid="{00000000-0005-0000-0000-0000669B0000}"/>
    <cellStyle name="출력 17 7 2 5 2" xfId="44971" xr:uid="{00000000-0005-0000-0000-0000679B0000}"/>
    <cellStyle name="출력 17 7 2 6" xfId="44967" xr:uid="{00000000-0005-0000-0000-0000689B0000}"/>
    <cellStyle name="출력 17 7 3" xfId="19797" xr:uid="{00000000-0005-0000-0000-0000699B0000}"/>
    <cellStyle name="출력 17 7 3 2" xfId="44972" xr:uid="{00000000-0005-0000-0000-00006A9B0000}"/>
    <cellStyle name="출력 17 7 4" xfId="19798" xr:uid="{00000000-0005-0000-0000-00006B9B0000}"/>
    <cellStyle name="출력 17 7 4 2" xfId="44973" xr:uid="{00000000-0005-0000-0000-00006C9B0000}"/>
    <cellStyle name="출력 17 7 5" xfId="19799" xr:uid="{00000000-0005-0000-0000-00006D9B0000}"/>
    <cellStyle name="출력 17 7 5 2" xfId="44974" xr:uid="{00000000-0005-0000-0000-00006E9B0000}"/>
    <cellStyle name="출력 17 7 6" xfId="19800" xr:uid="{00000000-0005-0000-0000-00006F9B0000}"/>
    <cellStyle name="출력 17 7 6 2" xfId="44975" xr:uid="{00000000-0005-0000-0000-0000709B0000}"/>
    <cellStyle name="출력 17 7 7" xfId="44966" xr:uid="{00000000-0005-0000-0000-0000719B0000}"/>
    <cellStyle name="출력 17 8" xfId="19801" xr:uid="{00000000-0005-0000-0000-0000729B0000}"/>
    <cellStyle name="출력 17 8 2" xfId="19802" xr:uid="{00000000-0005-0000-0000-0000739B0000}"/>
    <cellStyle name="출력 17 8 2 2" xfId="19803" xr:uid="{00000000-0005-0000-0000-0000749B0000}"/>
    <cellStyle name="출력 17 8 2 2 2" xfId="44978" xr:uid="{00000000-0005-0000-0000-0000759B0000}"/>
    <cellStyle name="출력 17 8 2 3" xfId="19804" xr:uid="{00000000-0005-0000-0000-0000769B0000}"/>
    <cellStyle name="출력 17 8 2 3 2" xfId="44979" xr:uid="{00000000-0005-0000-0000-0000779B0000}"/>
    <cellStyle name="출력 17 8 2 4" xfId="19805" xr:uid="{00000000-0005-0000-0000-0000789B0000}"/>
    <cellStyle name="출력 17 8 2 4 2" xfId="44980" xr:uid="{00000000-0005-0000-0000-0000799B0000}"/>
    <cellStyle name="출력 17 8 2 5" xfId="19806" xr:uid="{00000000-0005-0000-0000-00007A9B0000}"/>
    <cellStyle name="출력 17 8 2 5 2" xfId="44981" xr:uid="{00000000-0005-0000-0000-00007B9B0000}"/>
    <cellStyle name="출력 17 8 2 6" xfId="44977" xr:uid="{00000000-0005-0000-0000-00007C9B0000}"/>
    <cellStyle name="출력 17 8 3" xfId="19807" xr:uid="{00000000-0005-0000-0000-00007D9B0000}"/>
    <cellStyle name="출력 17 8 3 2" xfId="44982" xr:uid="{00000000-0005-0000-0000-00007E9B0000}"/>
    <cellStyle name="출력 17 8 4" xfId="19808" xr:uid="{00000000-0005-0000-0000-00007F9B0000}"/>
    <cellStyle name="출력 17 8 4 2" xfId="44983" xr:uid="{00000000-0005-0000-0000-0000809B0000}"/>
    <cellStyle name="출력 17 8 5" xfId="19809" xr:uid="{00000000-0005-0000-0000-0000819B0000}"/>
    <cellStyle name="출력 17 8 5 2" xfId="44984" xr:uid="{00000000-0005-0000-0000-0000829B0000}"/>
    <cellStyle name="출력 17 8 6" xfId="19810" xr:uid="{00000000-0005-0000-0000-0000839B0000}"/>
    <cellStyle name="출력 17 8 6 2" xfId="44985" xr:uid="{00000000-0005-0000-0000-0000849B0000}"/>
    <cellStyle name="출력 17 8 7" xfId="44976" xr:uid="{00000000-0005-0000-0000-0000859B0000}"/>
    <cellStyle name="출력 17 9" xfId="19811" xr:uid="{00000000-0005-0000-0000-0000869B0000}"/>
    <cellStyle name="출력 17 9 2" xfId="19812" xr:uid="{00000000-0005-0000-0000-0000879B0000}"/>
    <cellStyle name="출력 17 9 2 2" xfId="44987" xr:uid="{00000000-0005-0000-0000-0000889B0000}"/>
    <cellStyle name="출력 17 9 3" xfId="19813" xr:uid="{00000000-0005-0000-0000-0000899B0000}"/>
    <cellStyle name="출력 17 9 3 2" xfId="44988" xr:uid="{00000000-0005-0000-0000-00008A9B0000}"/>
    <cellStyle name="출력 17 9 4" xfId="19814" xr:uid="{00000000-0005-0000-0000-00008B9B0000}"/>
    <cellStyle name="출력 17 9 4 2" xfId="44989" xr:uid="{00000000-0005-0000-0000-00008C9B0000}"/>
    <cellStyle name="출력 17 9 5" xfId="19815" xr:uid="{00000000-0005-0000-0000-00008D9B0000}"/>
    <cellStyle name="출력 17 9 5 2" xfId="44990" xr:uid="{00000000-0005-0000-0000-00008E9B0000}"/>
    <cellStyle name="출력 17 9 6" xfId="44986" xr:uid="{00000000-0005-0000-0000-00008F9B0000}"/>
    <cellStyle name="출력 18" xfId="19816" xr:uid="{00000000-0005-0000-0000-0000909B0000}"/>
    <cellStyle name="출력 18 10" xfId="19817" xr:uid="{00000000-0005-0000-0000-0000919B0000}"/>
    <cellStyle name="출력 18 10 2" xfId="19818" xr:uid="{00000000-0005-0000-0000-0000929B0000}"/>
    <cellStyle name="출력 18 10 2 2" xfId="44993" xr:uid="{00000000-0005-0000-0000-0000939B0000}"/>
    <cellStyle name="출력 18 10 3" xfId="44992" xr:uid="{00000000-0005-0000-0000-0000949B0000}"/>
    <cellStyle name="출력 18 11" xfId="19819" xr:uid="{00000000-0005-0000-0000-0000959B0000}"/>
    <cellStyle name="출력 18 11 2" xfId="19820" xr:uid="{00000000-0005-0000-0000-0000969B0000}"/>
    <cellStyle name="출력 18 11 2 2" xfId="44995" xr:uid="{00000000-0005-0000-0000-0000979B0000}"/>
    <cellStyle name="출력 18 11 3" xfId="44994" xr:uid="{00000000-0005-0000-0000-0000989B0000}"/>
    <cellStyle name="출력 18 12" xfId="19821" xr:uid="{00000000-0005-0000-0000-0000999B0000}"/>
    <cellStyle name="출력 18 12 2" xfId="19822" xr:uid="{00000000-0005-0000-0000-00009A9B0000}"/>
    <cellStyle name="출력 18 12 2 2" xfId="44997" xr:uid="{00000000-0005-0000-0000-00009B9B0000}"/>
    <cellStyle name="출력 18 12 3" xfId="44996" xr:uid="{00000000-0005-0000-0000-00009C9B0000}"/>
    <cellStyle name="출력 18 13" xfId="19823" xr:uid="{00000000-0005-0000-0000-00009D9B0000}"/>
    <cellStyle name="출력 18 13 2" xfId="44998" xr:uid="{00000000-0005-0000-0000-00009E9B0000}"/>
    <cellStyle name="출력 18 14" xfId="44991" xr:uid="{00000000-0005-0000-0000-00009F9B0000}"/>
    <cellStyle name="출력 18 2" xfId="19824" xr:uid="{00000000-0005-0000-0000-0000A09B0000}"/>
    <cellStyle name="출력 18 2 2" xfId="19825" xr:uid="{00000000-0005-0000-0000-0000A19B0000}"/>
    <cellStyle name="출력 18 2 2 2" xfId="19826" xr:uid="{00000000-0005-0000-0000-0000A29B0000}"/>
    <cellStyle name="출력 18 2 2 2 2" xfId="19827" xr:uid="{00000000-0005-0000-0000-0000A39B0000}"/>
    <cellStyle name="출력 18 2 2 2 2 2" xfId="45002" xr:uid="{00000000-0005-0000-0000-0000A49B0000}"/>
    <cellStyle name="출력 18 2 2 2 3" xfId="19828" xr:uid="{00000000-0005-0000-0000-0000A59B0000}"/>
    <cellStyle name="출력 18 2 2 2 3 2" xfId="45003" xr:uid="{00000000-0005-0000-0000-0000A69B0000}"/>
    <cellStyle name="출력 18 2 2 2 4" xfId="19829" xr:uid="{00000000-0005-0000-0000-0000A79B0000}"/>
    <cellStyle name="출력 18 2 2 2 4 2" xfId="45004" xr:uid="{00000000-0005-0000-0000-0000A89B0000}"/>
    <cellStyle name="출력 18 2 2 2 5" xfId="19830" xr:uid="{00000000-0005-0000-0000-0000A99B0000}"/>
    <cellStyle name="출력 18 2 2 2 5 2" xfId="45005" xr:uid="{00000000-0005-0000-0000-0000AA9B0000}"/>
    <cellStyle name="출력 18 2 2 2 6" xfId="45001" xr:uid="{00000000-0005-0000-0000-0000AB9B0000}"/>
    <cellStyle name="출력 18 2 2 3" xfId="19831" xr:uid="{00000000-0005-0000-0000-0000AC9B0000}"/>
    <cellStyle name="출력 18 2 2 3 2" xfId="45006" xr:uid="{00000000-0005-0000-0000-0000AD9B0000}"/>
    <cellStyle name="출력 18 2 2 4" xfId="19832" xr:uid="{00000000-0005-0000-0000-0000AE9B0000}"/>
    <cellStyle name="출력 18 2 2 4 2" xfId="45007" xr:uid="{00000000-0005-0000-0000-0000AF9B0000}"/>
    <cellStyle name="출력 18 2 2 5" xfId="19833" xr:uid="{00000000-0005-0000-0000-0000B09B0000}"/>
    <cellStyle name="출력 18 2 2 5 2" xfId="45008" xr:uid="{00000000-0005-0000-0000-0000B19B0000}"/>
    <cellStyle name="출력 18 2 2 6" xfId="19834" xr:uid="{00000000-0005-0000-0000-0000B29B0000}"/>
    <cellStyle name="출력 18 2 2 6 2" xfId="45009" xr:uid="{00000000-0005-0000-0000-0000B39B0000}"/>
    <cellStyle name="출력 18 2 2 7" xfId="45000" xr:uid="{00000000-0005-0000-0000-0000B49B0000}"/>
    <cellStyle name="출력 18 2 3" xfId="19835" xr:uid="{00000000-0005-0000-0000-0000B59B0000}"/>
    <cellStyle name="출력 18 2 3 2" xfId="19836" xr:uid="{00000000-0005-0000-0000-0000B69B0000}"/>
    <cellStyle name="출력 18 2 3 2 2" xfId="45011" xr:uid="{00000000-0005-0000-0000-0000B79B0000}"/>
    <cellStyle name="출력 18 2 3 3" xfId="19837" xr:uid="{00000000-0005-0000-0000-0000B89B0000}"/>
    <cellStyle name="출력 18 2 3 3 2" xfId="45012" xr:uid="{00000000-0005-0000-0000-0000B99B0000}"/>
    <cellStyle name="출력 18 2 3 4" xfId="19838" xr:uid="{00000000-0005-0000-0000-0000BA9B0000}"/>
    <cellStyle name="출력 18 2 3 4 2" xfId="45013" xr:uid="{00000000-0005-0000-0000-0000BB9B0000}"/>
    <cellStyle name="출력 18 2 3 5" xfId="19839" xr:uid="{00000000-0005-0000-0000-0000BC9B0000}"/>
    <cellStyle name="출력 18 2 3 5 2" xfId="45014" xr:uid="{00000000-0005-0000-0000-0000BD9B0000}"/>
    <cellStyle name="출력 18 2 3 6" xfId="45010" xr:uid="{00000000-0005-0000-0000-0000BE9B0000}"/>
    <cellStyle name="출력 18 2 4" xfId="19840" xr:uid="{00000000-0005-0000-0000-0000BF9B0000}"/>
    <cellStyle name="출력 18 2 4 2" xfId="19841" xr:uid="{00000000-0005-0000-0000-0000C09B0000}"/>
    <cellStyle name="출력 18 2 4 2 2" xfId="45016" xr:uid="{00000000-0005-0000-0000-0000C19B0000}"/>
    <cellStyle name="출력 18 2 4 3" xfId="45015" xr:uid="{00000000-0005-0000-0000-0000C29B0000}"/>
    <cellStyle name="출력 18 2 5" xfId="19842" xr:uid="{00000000-0005-0000-0000-0000C39B0000}"/>
    <cellStyle name="출력 18 2 5 2" xfId="19843" xr:uid="{00000000-0005-0000-0000-0000C49B0000}"/>
    <cellStyle name="출력 18 2 5 2 2" xfId="45018" xr:uid="{00000000-0005-0000-0000-0000C59B0000}"/>
    <cellStyle name="출력 18 2 5 3" xfId="45017" xr:uid="{00000000-0005-0000-0000-0000C69B0000}"/>
    <cellStyle name="출력 18 2 6" xfId="19844" xr:uid="{00000000-0005-0000-0000-0000C79B0000}"/>
    <cellStyle name="출력 18 2 6 2" xfId="19845" xr:uid="{00000000-0005-0000-0000-0000C89B0000}"/>
    <cellStyle name="출력 18 2 6 2 2" xfId="45020" xr:uid="{00000000-0005-0000-0000-0000C99B0000}"/>
    <cellStyle name="출력 18 2 6 3" xfId="45019" xr:uid="{00000000-0005-0000-0000-0000CA9B0000}"/>
    <cellStyle name="출력 18 2 7" xfId="19846" xr:uid="{00000000-0005-0000-0000-0000CB9B0000}"/>
    <cellStyle name="출력 18 2 7 2" xfId="45021" xr:uid="{00000000-0005-0000-0000-0000CC9B0000}"/>
    <cellStyle name="출력 18 2 8" xfId="44999" xr:uid="{00000000-0005-0000-0000-0000CD9B0000}"/>
    <cellStyle name="출력 18 3" xfId="19847" xr:uid="{00000000-0005-0000-0000-0000CE9B0000}"/>
    <cellStyle name="출력 18 3 2" xfId="19848" xr:uid="{00000000-0005-0000-0000-0000CF9B0000}"/>
    <cellStyle name="출력 18 3 2 2" xfId="19849" xr:uid="{00000000-0005-0000-0000-0000D09B0000}"/>
    <cellStyle name="출력 18 3 2 2 2" xfId="19850" xr:uid="{00000000-0005-0000-0000-0000D19B0000}"/>
    <cellStyle name="출력 18 3 2 2 2 2" xfId="45025" xr:uid="{00000000-0005-0000-0000-0000D29B0000}"/>
    <cellStyle name="출력 18 3 2 2 3" xfId="19851" xr:uid="{00000000-0005-0000-0000-0000D39B0000}"/>
    <cellStyle name="출력 18 3 2 2 3 2" xfId="45026" xr:uid="{00000000-0005-0000-0000-0000D49B0000}"/>
    <cellStyle name="출력 18 3 2 2 4" xfId="19852" xr:uid="{00000000-0005-0000-0000-0000D59B0000}"/>
    <cellStyle name="출력 18 3 2 2 4 2" xfId="45027" xr:uid="{00000000-0005-0000-0000-0000D69B0000}"/>
    <cellStyle name="출력 18 3 2 2 5" xfId="19853" xr:uid="{00000000-0005-0000-0000-0000D79B0000}"/>
    <cellStyle name="출력 18 3 2 2 5 2" xfId="45028" xr:uid="{00000000-0005-0000-0000-0000D89B0000}"/>
    <cellStyle name="출력 18 3 2 2 6" xfId="45024" xr:uid="{00000000-0005-0000-0000-0000D99B0000}"/>
    <cellStyle name="출력 18 3 2 3" xfId="19854" xr:uid="{00000000-0005-0000-0000-0000DA9B0000}"/>
    <cellStyle name="출력 18 3 2 3 2" xfId="45029" xr:uid="{00000000-0005-0000-0000-0000DB9B0000}"/>
    <cellStyle name="출력 18 3 2 4" xfId="19855" xr:uid="{00000000-0005-0000-0000-0000DC9B0000}"/>
    <cellStyle name="출력 18 3 2 4 2" xfId="45030" xr:uid="{00000000-0005-0000-0000-0000DD9B0000}"/>
    <cellStyle name="출력 18 3 2 5" xfId="19856" xr:uid="{00000000-0005-0000-0000-0000DE9B0000}"/>
    <cellStyle name="출력 18 3 2 5 2" xfId="45031" xr:uid="{00000000-0005-0000-0000-0000DF9B0000}"/>
    <cellStyle name="출력 18 3 2 6" xfId="19857" xr:uid="{00000000-0005-0000-0000-0000E09B0000}"/>
    <cellStyle name="출력 18 3 2 6 2" xfId="45032" xr:uid="{00000000-0005-0000-0000-0000E19B0000}"/>
    <cellStyle name="출력 18 3 2 7" xfId="45023" xr:uid="{00000000-0005-0000-0000-0000E29B0000}"/>
    <cellStyle name="출력 18 3 3" xfId="19858" xr:uid="{00000000-0005-0000-0000-0000E39B0000}"/>
    <cellStyle name="출력 18 3 3 2" xfId="19859" xr:uid="{00000000-0005-0000-0000-0000E49B0000}"/>
    <cellStyle name="출력 18 3 3 2 2" xfId="45034" xr:uid="{00000000-0005-0000-0000-0000E59B0000}"/>
    <cellStyle name="출력 18 3 3 3" xfId="19860" xr:uid="{00000000-0005-0000-0000-0000E69B0000}"/>
    <cellStyle name="출력 18 3 3 3 2" xfId="45035" xr:uid="{00000000-0005-0000-0000-0000E79B0000}"/>
    <cellStyle name="출력 18 3 3 4" xfId="19861" xr:uid="{00000000-0005-0000-0000-0000E89B0000}"/>
    <cellStyle name="출력 18 3 3 4 2" xfId="45036" xr:uid="{00000000-0005-0000-0000-0000E99B0000}"/>
    <cellStyle name="출력 18 3 3 5" xfId="19862" xr:uid="{00000000-0005-0000-0000-0000EA9B0000}"/>
    <cellStyle name="출력 18 3 3 5 2" xfId="45037" xr:uid="{00000000-0005-0000-0000-0000EB9B0000}"/>
    <cellStyle name="출력 18 3 3 6" xfId="45033" xr:uid="{00000000-0005-0000-0000-0000EC9B0000}"/>
    <cellStyle name="출력 18 3 4" xfId="19863" xr:uid="{00000000-0005-0000-0000-0000ED9B0000}"/>
    <cellStyle name="출력 18 3 4 2" xfId="19864" xr:uid="{00000000-0005-0000-0000-0000EE9B0000}"/>
    <cellStyle name="출력 18 3 4 2 2" xfId="45039" xr:uid="{00000000-0005-0000-0000-0000EF9B0000}"/>
    <cellStyle name="출력 18 3 4 3" xfId="45038" xr:uid="{00000000-0005-0000-0000-0000F09B0000}"/>
    <cellStyle name="출력 18 3 5" xfId="19865" xr:uid="{00000000-0005-0000-0000-0000F19B0000}"/>
    <cellStyle name="출력 18 3 5 2" xfId="19866" xr:uid="{00000000-0005-0000-0000-0000F29B0000}"/>
    <cellStyle name="출력 18 3 5 2 2" xfId="45041" xr:uid="{00000000-0005-0000-0000-0000F39B0000}"/>
    <cellStyle name="출력 18 3 5 3" xfId="45040" xr:uid="{00000000-0005-0000-0000-0000F49B0000}"/>
    <cellStyle name="출력 18 3 6" xfId="19867" xr:uid="{00000000-0005-0000-0000-0000F59B0000}"/>
    <cellStyle name="출력 18 3 6 2" xfId="19868" xr:uid="{00000000-0005-0000-0000-0000F69B0000}"/>
    <cellStyle name="출력 18 3 6 2 2" xfId="45043" xr:uid="{00000000-0005-0000-0000-0000F79B0000}"/>
    <cellStyle name="출력 18 3 6 3" xfId="45042" xr:uid="{00000000-0005-0000-0000-0000F89B0000}"/>
    <cellStyle name="출력 18 3 7" xfId="19869" xr:uid="{00000000-0005-0000-0000-0000F99B0000}"/>
    <cellStyle name="출력 18 3 7 2" xfId="45044" xr:uid="{00000000-0005-0000-0000-0000FA9B0000}"/>
    <cellStyle name="출력 18 3 8" xfId="45022" xr:uid="{00000000-0005-0000-0000-0000FB9B0000}"/>
    <cellStyle name="출력 18 4" xfId="19870" xr:uid="{00000000-0005-0000-0000-0000FC9B0000}"/>
    <cellStyle name="출력 18 4 2" xfId="19871" xr:uid="{00000000-0005-0000-0000-0000FD9B0000}"/>
    <cellStyle name="출력 18 4 2 2" xfId="19872" xr:uid="{00000000-0005-0000-0000-0000FE9B0000}"/>
    <cellStyle name="출력 18 4 2 2 2" xfId="45047" xr:uid="{00000000-0005-0000-0000-0000FF9B0000}"/>
    <cellStyle name="출력 18 4 2 3" xfId="19873" xr:uid="{00000000-0005-0000-0000-0000009C0000}"/>
    <cellStyle name="출력 18 4 2 3 2" xfId="45048" xr:uid="{00000000-0005-0000-0000-0000019C0000}"/>
    <cellStyle name="출력 18 4 2 4" xfId="19874" xr:uid="{00000000-0005-0000-0000-0000029C0000}"/>
    <cellStyle name="출력 18 4 2 4 2" xfId="45049" xr:uid="{00000000-0005-0000-0000-0000039C0000}"/>
    <cellStyle name="출력 18 4 2 5" xfId="19875" xr:uid="{00000000-0005-0000-0000-0000049C0000}"/>
    <cellStyle name="출력 18 4 2 5 2" xfId="45050" xr:uid="{00000000-0005-0000-0000-0000059C0000}"/>
    <cellStyle name="출력 18 4 2 6" xfId="45046" xr:uid="{00000000-0005-0000-0000-0000069C0000}"/>
    <cellStyle name="출력 18 4 3" xfId="19876" xr:uid="{00000000-0005-0000-0000-0000079C0000}"/>
    <cellStyle name="출력 18 4 3 2" xfId="45051" xr:uid="{00000000-0005-0000-0000-0000089C0000}"/>
    <cellStyle name="출력 18 4 4" xfId="19877" xr:uid="{00000000-0005-0000-0000-0000099C0000}"/>
    <cellStyle name="출력 18 4 4 2" xfId="45052" xr:uid="{00000000-0005-0000-0000-00000A9C0000}"/>
    <cellStyle name="출력 18 4 5" xfId="19878" xr:uid="{00000000-0005-0000-0000-00000B9C0000}"/>
    <cellStyle name="출력 18 4 5 2" xfId="45053" xr:uid="{00000000-0005-0000-0000-00000C9C0000}"/>
    <cellStyle name="출력 18 4 6" xfId="19879" xr:uid="{00000000-0005-0000-0000-00000D9C0000}"/>
    <cellStyle name="출력 18 4 6 2" xfId="45054" xr:uid="{00000000-0005-0000-0000-00000E9C0000}"/>
    <cellStyle name="출력 18 4 7" xfId="45045" xr:uid="{00000000-0005-0000-0000-00000F9C0000}"/>
    <cellStyle name="출력 18 5" xfId="19880" xr:uid="{00000000-0005-0000-0000-0000109C0000}"/>
    <cellStyle name="출력 18 5 2" xfId="19881" xr:uid="{00000000-0005-0000-0000-0000119C0000}"/>
    <cellStyle name="출력 18 5 2 2" xfId="19882" xr:uid="{00000000-0005-0000-0000-0000129C0000}"/>
    <cellStyle name="출력 18 5 2 2 2" xfId="45057" xr:uid="{00000000-0005-0000-0000-0000139C0000}"/>
    <cellStyle name="출력 18 5 2 3" xfId="19883" xr:uid="{00000000-0005-0000-0000-0000149C0000}"/>
    <cellStyle name="출력 18 5 2 3 2" xfId="45058" xr:uid="{00000000-0005-0000-0000-0000159C0000}"/>
    <cellStyle name="출력 18 5 2 4" xfId="19884" xr:uid="{00000000-0005-0000-0000-0000169C0000}"/>
    <cellStyle name="출력 18 5 2 4 2" xfId="45059" xr:uid="{00000000-0005-0000-0000-0000179C0000}"/>
    <cellStyle name="출력 18 5 2 5" xfId="19885" xr:uid="{00000000-0005-0000-0000-0000189C0000}"/>
    <cellStyle name="출력 18 5 2 5 2" xfId="45060" xr:uid="{00000000-0005-0000-0000-0000199C0000}"/>
    <cellStyle name="출력 18 5 2 6" xfId="45056" xr:uid="{00000000-0005-0000-0000-00001A9C0000}"/>
    <cellStyle name="출력 18 5 3" xfId="19886" xr:uid="{00000000-0005-0000-0000-00001B9C0000}"/>
    <cellStyle name="출력 18 5 3 2" xfId="45061" xr:uid="{00000000-0005-0000-0000-00001C9C0000}"/>
    <cellStyle name="출력 18 5 4" xfId="19887" xr:uid="{00000000-0005-0000-0000-00001D9C0000}"/>
    <cellStyle name="출력 18 5 4 2" xfId="45062" xr:uid="{00000000-0005-0000-0000-00001E9C0000}"/>
    <cellStyle name="출력 18 5 5" xfId="19888" xr:uid="{00000000-0005-0000-0000-00001F9C0000}"/>
    <cellStyle name="출력 18 5 5 2" xfId="45063" xr:uid="{00000000-0005-0000-0000-0000209C0000}"/>
    <cellStyle name="출력 18 5 6" xfId="19889" xr:uid="{00000000-0005-0000-0000-0000219C0000}"/>
    <cellStyle name="출력 18 5 6 2" xfId="45064" xr:uid="{00000000-0005-0000-0000-0000229C0000}"/>
    <cellStyle name="출력 18 5 7" xfId="45055" xr:uid="{00000000-0005-0000-0000-0000239C0000}"/>
    <cellStyle name="출력 18 6" xfId="19890" xr:uid="{00000000-0005-0000-0000-0000249C0000}"/>
    <cellStyle name="출력 18 6 2" xfId="19891" xr:uid="{00000000-0005-0000-0000-0000259C0000}"/>
    <cellStyle name="출력 18 6 2 2" xfId="19892" xr:uid="{00000000-0005-0000-0000-0000269C0000}"/>
    <cellStyle name="출력 18 6 2 2 2" xfId="45067" xr:uid="{00000000-0005-0000-0000-0000279C0000}"/>
    <cellStyle name="출력 18 6 2 3" xfId="19893" xr:uid="{00000000-0005-0000-0000-0000289C0000}"/>
    <cellStyle name="출력 18 6 2 3 2" xfId="45068" xr:uid="{00000000-0005-0000-0000-0000299C0000}"/>
    <cellStyle name="출력 18 6 2 4" xfId="19894" xr:uid="{00000000-0005-0000-0000-00002A9C0000}"/>
    <cellStyle name="출력 18 6 2 4 2" xfId="45069" xr:uid="{00000000-0005-0000-0000-00002B9C0000}"/>
    <cellStyle name="출력 18 6 2 5" xfId="19895" xr:uid="{00000000-0005-0000-0000-00002C9C0000}"/>
    <cellStyle name="출력 18 6 2 5 2" xfId="45070" xr:uid="{00000000-0005-0000-0000-00002D9C0000}"/>
    <cellStyle name="출력 18 6 2 6" xfId="45066" xr:uid="{00000000-0005-0000-0000-00002E9C0000}"/>
    <cellStyle name="출력 18 6 3" xfId="19896" xr:uid="{00000000-0005-0000-0000-00002F9C0000}"/>
    <cellStyle name="출력 18 6 3 2" xfId="45071" xr:uid="{00000000-0005-0000-0000-0000309C0000}"/>
    <cellStyle name="출력 18 6 4" xfId="19897" xr:uid="{00000000-0005-0000-0000-0000319C0000}"/>
    <cellStyle name="출력 18 6 4 2" xfId="45072" xr:uid="{00000000-0005-0000-0000-0000329C0000}"/>
    <cellStyle name="출력 18 6 5" xfId="19898" xr:uid="{00000000-0005-0000-0000-0000339C0000}"/>
    <cellStyle name="출력 18 6 5 2" xfId="45073" xr:uid="{00000000-0005-0000-0000-0000349C0000}"/>
    <cellStyle name="출력 18 6 6" xfId="19899" xr:uid="{00000000-0005-0000-0000-0000359C0000}"/>
    <cellStyle name="출력 18 6 6 2" xfId="45074" xr:uid="{00000000-0005-0000-0000-0000369C0000}"/>
    <cellStyle name="출력 18 6 7" xfId="45065" xr:uid="{00000000-0005-0000-0000-0000379C0000}"/>
    <cellStyle name="출력 18 7" xfId="19900" xr:uid="{00000000-0005-0000-0000-0000389C0000}"/>
    <cellStyle name="출력 18 7 2" xfId="19901" xr:uid="{00000000-0005-0000-0000-0000399C0000}"/>
    <cellStyle name="출력 18 7 2 2" xfId="19902" xr:uid="{00000000-0005-0000-0000-00003A9C0000}"/>
    <cellStyle name="출력 18 7 2 2 2" xfId="45077" xr:uid="{00000000-0005-0000-0000-00003B9C0000}"/>
    <cellStyle name="출력 18 7 2 3" xfId="19903" xr:uid="{00000000-0005-0000-0000-00003C9C0000}"/>
    <cellStyle name="출력 18 7 2 3 2" xfId="45078" xr:uid="{00000000-0005-0000-0000-00003D9C0000}"/>
    <cellStyle name="출력 18 7 2 4" xfId="19904" xr:uid="{00000000-0005-0000-0000-00003E9C0000}"/>
    <cellStyle name="출력 18 7 2 4 2" xfId="45079" xr:uid="{00000000-0005-0000-0000-00003F9C0000}"/>
    <cellStyle name="출력 18 7 2 5" xfId="19905" xr:uid="{00000000-0005-0000-0000-0000409C0000}"/>
    <cellStyle name="출력 18 7 2 5 2" xfId="45080" xr:uid="{00000000-0005-0000-0000-0000419C0000}"/>
    <cellStyle name="출력 18 7 2 6" xfId="45076" xr:uid="{00000000-0005-0000-0000-0000429C0000}"/>
    <cellStyle name="출력 18 7 3" xfId="19906" xr:uid="{00000000-0005-0000-0000-0000439C0000}"/>
    <cellStyle name="출력 18 7 3 2" xfId="45081" xr:uid="{00000000-0005-0000-0000-0000449C0000}"/>
    <cellStyle name="출력 18 7 4" xfId="19907" xr:uid="{00000000-0005-0000-0000-0000459C0000}"/>
    <cellStyle name="출력 18 7 4 2" xfId="45082" xr:uid="{00000000-0005-0000-0000-0000469C0000}"/>
    <cellStyle name="출력 18 7 5" xfId="19908" xr:uid="{00000000-0005-0000-0000-0000479C0000}"/>
    <cellStyle name="출력 18 7 5 2" xfId="45083" xr:uid="{00000000-0005-0000-0000-0000489C0000}"/>
    <cellStyle name="출력 18 7 6" xfId="19909" xr:uid="{00000000-0005-0000-0000-0000499C0000}"/>
    <cellStyle name="출력 18 7 6 2" xfId="45084" xr:uid="{00000000-0005-0000-0000-00004A9C0000}"/>
    <cellStyle name="출력 18 7 7" xfId="45075" xr:uid="{00000000-0005-0000-0000-00004B9C0000}"/>
    <cellStyle name="출력 18 8" xfId="19910" xr:uid="{00000000-0005-0000-0000-00004C9C0000}"/>
    <cellStyle name="출력 18 8 2" xfId="19911" xr:uid="{00000000-0005-0000-0000-00004D9C0000}"/>
    <cellStyle name="출력 18 8 2 2" xfId="19912" xr:uid="{00000000-0005-0000-0000-00004E9C0000}"/>
    <cellStyle name="출력 18 8 2 2 2" xfId="45087" xr:uid="{00000000-0005-0000-0000-00004F9C0000}"/>
    <cellStyle name="출력 18 8 2 3" xfId="19913" xr:uid="{00000000-0005-0000-0000-0000509C0000}"/>
    <cellStyle name="출력 18 8 2 3 2" xfId="45088" xr:uid="{00000000-0005-0000-0000-0000519C0000}"/>
    <cellStyle name="출력 18 8 2 4" xfId="19914" xr:uid="{00000000-0005-0000-0000-0000529C0000}"/>
    <cellStyle name="출력 18 8 2 4 2" xfId="45089" xr:uid="{00000000-0005-0000-0000-0000539C0000}"/>
    <cellStyle name="출력 18 8 2 5" xfId="19915" xr:uid="{00000000-0005-0000-0000-0000549C0000}"/>
    <cellStyle name="출력 18 8 2 5 2" xfId="45090" xr:uid="{00000000-0005-0000-0000-0000559C0000}"/>
    <cellStyle name="출력 18 8 2 6" xfId="45086" xr:uid="{00000000-0005-0000-0000-0000569C0000}"/>
    <cellStyle name="출력 18 8 3" xfId="19916" xr:uid="{00000000-0005-0000-0000-0000579C0000}"/>
    <cellStyle name="출력 18 8 3 2" xfId="45091" xr:uid="{00000000-0005-0000-0000-0000589C0000}"/>
    <cellStyle name="출력 18 8 4" xfId="19917" xr:uid="{00000000-0005-0000-0000-0000599C0000}"/>
    <cellStyle name="출력 18 8 4 2" xfId="45092" xr:uid="{00000000-0005-0000-0000-00005A9C0000}"/>
    <cellStyle name="출력 18 8 5" xfId="19918" xr:uid="{00000000-0005-0000-0000-00005B9C0000}"/>
    <cellStyle name="출력 18 8 5 2" xfId="45093" xr:uid="{00000000-0005-0000-0000-00005C9C0000}"/>
    <cellStyle name="출력 18 8 6" xfId="19919" xr:uid="{00000000-0005-0000-0000-00005D9C0000}"/>
    <cellStyle name="출력 18 8 6 2" xfId="45094" xr:uid="{00000000-0005-0000-0000-00005E9C0000}"/>
    <cellStyle name="출력 18 8 7" xfId="45085" xr:uid="{00000000-0005-0000-0000-00005F9C0000}"/>
    <cellStyle name="출력 18 9" xfId="19920" xr:uid="{00000000-0005-0000-0000-0000609C0000}"/>
    <cellStyle name="출력 18 9 2" xfId="19921" xr:uid="{00000000-0005-0000-0000-0000619C0000}"/>
    <cellStyle name="출력 18 9 2 2" xfId="45096" xr:uid="{00000000-0005-0000-0000-0000629C0000}"/>
    <cellStyle name="출력 18 9 3" xfId="19922" xr:uid="{00000000-0005-0000-0000-0000639C0000}"/>
    <cellStyle name="출력 18 9 3 2" xfId="45097" xr:uid="{00000000-0005-0000-0000-0000649C0000}"/>
    <cellStyle name="출력 18 9 4" xfId="19923" xr:uid="{00000000-0005-0000-0000-0000659C0000}"/>
    <cellStyle name="출력 18 9 4 2" xfId="45098" xr:uid="{00000000-0005-0000-0000-0000669C0000}"/>
    <cellStyle name="출력 18 9 5" xfId="19924" xr:uid="{00000000-0005-0000-0000-0000679C0000}"/>
    <cellStyle name="출력 18 9 5 2" xfId="45099" xr:uid="{00000000-0005-0000-0000-0000689C0000}"/>
    <cellStyle name="출력 18 9 6" xfId="45095" xr:uid="{00000000-0005-0000-0000-0000699C0000}"/>
    <cellStyle name="출력 19" xfId="19925" xr:uid="{00000000-0005-0000-0000-00006A9C0000}"/>
    <cellStyle name="출력 19 10" xfId="19926" xr:uid="{00000000-0005-0000-0000-00006B9C0000}"/>
    <cellStyle name="출력 19 10 2" xfId="19927" xr:uid="{00000000-0005-0000-0000-00006C9C0000}"/>
    <cellStyle name="출력 19 10 2 2" xfId="45102" xr:uid="{00000000-0005-0000-0000-00006D9C0000}"/>
    <cellStyle name="출력 19 10 3" xfId="45101" xr:uid="{00000000-0005-0000-0000-00006E9C0000}"/>
    <cellStyle name="출력 19 11" xfId="19928" xr:uid="{00000000-0005-0000-0000-00006F9C0000}"/>
    <cellStyle name="출력 19 11 2" xfId="19929" xr:uid="{00000000-0005-0000-0000-0000709C0000}"/>
    <cellStyle name="출력 19 11 2 2" xfId="45104" xr:uid="{00000000-0005-0000-0000-0000719C0000}"/>
    <cellStyle name="출력 19 11 3" xfId="45103" xr:uid="{00000000-0005-0000-0000-0000729C0000}"/>
    <cellStyle name="출력 19 12" xfId="19930" xr:uid="{00000000-0005-0000-0000-0000739C0000}"/>
    <cellStyle name="출력 19 12 2" xfId="19931" xr:uid="{00000000-0005-0000-0000-0000749C0000}"/>
    <cellStyle name="출력 19 12 2 2" xfId="45106" xr:uid="{00000000-0005-0000-0000-0000759C0000}"/>
    <cellStyle name="출력 19 12 3" xfId="45105" xr:uid="{00000000-0005-0000-0000-0000769C0000}"/>
    <cellStyle name="출력 19 13" xfId="19932" xr:uid="{00000000-0005-0000-0000-0000779C0000}"/>
    <cellStyle name="출력 19 13 2" xfId="45107" xr:uid="{00000000-0005-0000-0000-0000789C0000}"/>
    <cellStyle name="출력 19 14" xfId="45100" xr:uid="{00000000-0005-0000-0000-0000799C0000}"/>
    <cellStyle name="출력 19 2" xfId="19933" xr:uid="{00000000-0005-0000-0000-00007A9C0000}"/>
    <cellStyle name="출력 19 2 2" xfId="19934" xr:uid="{00000000-0005-0000-0000-00007B9C0000}"/>
    <cellStyle name="출력 19 2 2 2" xfId="19935" xr:uid="{00000000-0005-0000-0000-00007C9C0000}"/>
    <cellStyle name="출력 19 2 2 2 2" xfId="19936" xr:uid="{00000000-0005-0000-0000-00007D9C0000}"/>
    <cellStyle name="출력 19 2 2 2 2 2" xfId="45111" xr:uid="{00000000-0005-0000-0000-00007E9C0000}"/>
    <cellStyle name="출력 19 2 2 2 3" xfId="19937" xr:uid="{00000000-0005-0000-0000-00007F9C0000}"/>
    <cellStyle name="출력 19 2 2 2 3 2" xfId="45112" xr:uid="{00000000-0005-0000-0000-0000809C0000}"/>
    <cellStyle name="출력 19 2 2 2 4" xfId="19938" xr:uid="{00000000-0005-0000-0000-0000819C0000}"/>
    <cellStyle name="출력 19 2 2 2 4 2" xfId="45113" xr:uid="{00000000-0005-0000-0000-0000829C0000}"/>
    <cellStyle name="출력 19 2 2 2 5" xfId="19939" xr:uid="{00000000-0005-0000-0000-0000839C0000}"/>
    <cellStyle name="출력 19 2 2 2 5 2" xfId="45114" xr:uid="{00000000-0005-0000-0000-0000849C0000}"/>
    <cellStyle name="출력 19 2 2 2 6" xfId="45110" xr:uid="{00000000-0005-0000-0000-0000859C0000}"/>
    <cellStyle name="출력 19 2 2 3" xfId="19940" xr:uid="{00000000-0005-0000-0000-0000869C0000}"/>
    <cellStyle name="출력 19 2 2 3 2" xfId="45115" xr:uid="{00000000-0005-0000-0000-0000879C0000}"/>
    <cellStyle name="출력 19 2 2 4" xfId="19941" xr:uid="{00000000-0005-0000-0000-0000889C0000}"/>
    <cellStyle name="출력 19 2 2 4 2" xfId="45116" xr:uid="{00000000-0005-0000-0000-0000899C0000}"/>
    <cellStyle name="출력 19 2 2 5" xfId="19942" xr:uid="{00000000-0005-0000-0000-00008A9C0000}"/>
    <cellStyle name="출력 19 2 2 5 2" xfId="45117" xr:uid="{00000000-0005-0000-0000-00008B9C0000}"/>
    <cellStyle name="출력 19 2 2 6" xfId="19943" xr:uid="{00000000-0005-0000-0000-00008C9C0000}"/>
    <cellStyle name="출력 19 2 2 6 2" xfId="45118" xr:uid="{00000000-0005-0000-0000-00008D9C0000}"/>
    <cellStyle name="출력 19 2 2 7" xfId="45109" xr:uid="{00000000-0005-0000-0000-00008E9C0000}"/>
    <cellStyle name="출력 19 2 3" xfId="19944" xr:uid="{00000000-0005-0000-0000-00008F9C0000}"/>
    <cellStyle name="출력 19 2 3 2" xfId="19945" xr:uid="{00000000-0005-0000-0000-0000909C0000}"/>
    <cellStyle name="출력 19 2 3 2 2" xfId="45120" xr:uid="{00000000-0005-0000-0000-0000919C0000}"/>
    <cellStyle name="출력 19 2 3 3" xfId="19946" xr:uid="{00000000-0005-0000-0000-0000929C0000}"/>
    <cellStyle name="출력 19 2 3 3 2" xfId="45121" xr:uid="{00000000-0005-0000-0000-0000939C0000}"/>
    <cellStyle name="출력 19 2 3 4" xfId="19947" xr:uid="{00000000-0005-0000-0000-0000949C0000}"/>
    <cellStyle name="출력 19 2 3 4 2" xfId="45122" xr:uid="{00000000-0005-0000-0000-0000959C0000}"/>
    <cellStyle name="출력 19 2 3 5" xfId="19948" xr:uid="{00000000-0005-0000-0000-0000969C0000}"/>
    <cellStyle name="출력 19 2 3 5 2" xfId="45123" xr:uid="{00000000-0005-0000-0000-0000979C0000}"/>
    <cellStyle name="출력 19 2 3 6" xfId="45119" xr:uid="{00000000-0005-0000-0000-0000989C0000}"/>
    <cellStyle name="출력 19 2 4" xfId="19949" xr:uid="{00000000-0005-0000-0000-0000999C0000}"/>
    <cellStyle name="출력 19 2 4 2" xfId="19950" xr:uid="{00000000-0005-0000-0000-00009A9C0000}"/>
    <cellStyle name="출력 19 2 4 2 2" xfId="45125" xr:uid="{00000000-0005-0000-0000-00009B9C0000}"/>
    <cellStyle name="출력 19 2 4 3" xfId="45124" xr:uid="{00000000-0005-0000-0000-00009C9C0000}"/>
    <cellStyle name="출력 19 2 5" xfId="19951" xr:uid="{00000000-0005-0000-0000-00009D9C0000}"/>
    <cellStyle name="출력 19 2 5 2" xfId="19952" xr:uid="{00000000-0005-0000-0000-00009E9C0000}"/>
    <cellStyle name="출력 19 2 5 2 2" xfId="45127" xr:uid="{00000000-0005-0000-0000-00009F9C0000}"/>
    <cellStyle name="출력 19 2 5 3" xfId="45126" xr:uid="{00000000-0005-0000-0000-0000A09C0000}"/>
    <cellStyle name="출력 19 2 6" xfId="19953" xr:uid="{00000000-0005-0000-0000-0000A19C0000}"/>
    <cellStyle name="출력 19 2 6 2" xfId="19954" xr:uid="{00000000-0005-0000-0000-0000A29C0000}"/>
    <cellStyle name="출력 19 2 6 2 2" xfId="45129" xr:uid="{00000000-0005-0000-0000-0000A39C0000}"/>
    <cellStyle name="출력 19 2 6 3" xfId="45128" xr:uid="{00000000-0005-0000-0000-0000A49C0000}"/>
    <cellStyle name="출력 19 2 7" xfId="19955" xr:uid="{00000000-0005-0000-0000-0000A59C0000}"/>
    <cellStyle name="출력 19 2 7 2" xfId="45130" xr:uid="{00000000-0005-0000-0000-0000A69C0000}"/>
    <cellStyle name="출력 19 2 8" xfId="45108" xr:uid="{00000000-0005-0000-0000-0000A79C0000}"/>
    <cellStyle name="출력 19 3" xfId="19956" xr:uid="{00000000-0005-0000-0000-0000A89C0000}"/>
    <cellStyle name="출력 19 3 2" xfId="19957" xr:uid="{00000000-0005-0000-0000-0000A99C0000}"/>
    <cellStyle name="출력 19 3 2 2" xfId="19958" xr:uid="{00000000-0005-0000-0000-0000AA9C0000}"/>
    <cellStyle name="출력 19 3 2 2 2" xfId="19959" xr:uid="{00000000-0005-0000-0000-0000AB9C0000}"/>
    <cellStyle name="출력 19 3 2 2 2 2" xfId="45134" xr:uid="{00000000-0005-0000-0000-0000AC9C0000}"/>
    <cellStyle name="출력 19 3 2 2 3" xfId="19960" xr:uid="{00000000-0005-0000-0000-0000AD9C0000}"/>
    <cellStyle name="출력 19 3 2 2 3 2" xfId="45135" xr:uid="{00000000-0005-0000-0000-0000AE9C0000}"/>
    <cellStyle name="출력 19 3 2 2 4" xfId="19961" xr:uid="{00000000-0005-0000-0000-0000AF9C0000}"/>
    <cellStyle name="출력 19 3 2 2 4 2" xfId="45136" xr:uid="{00000000-0005-0000-0000-0000B09C0000}"/>
    <cellStyle name="출력 19 3 2 2 5" xfId="19962" xr:uid="{00000000-0005-0000-0000-0000B19C0000}"/>
    <cellStyle name="출력 19 3 2 2 5 2" xfId="45137" xr:uid="{00000000-0005-0000-0000-0000B29C0000}"/>
    <cellStyle name="출력 19 3 2 2 6" xfId="45133" xr:uid="{00000000-0005-0000-0000-0000B39C0000}"/>
    <cellStyle name="출력 19 3 2 3" xfId="19963" xr:uid="{00000000-0005-0000-0000-0000B49C0000}"/>
    <cellStyle name="출력 19 3 2 3 2" xfId="45138" xr:uid="{00000000-0005-0000-0000-0000B59C0000}"/>
    <cellStyle name="출력 19 3 2 4" xfId="19964" xr:uid="{00000000-0005-0000-0000-0000B69C0000}"/>
    <cellStyle name="출력 19 3 2 4 2" xfId="45139" xr:uid="{00000000-0005-0000-0000-0000B79C0000}"/>
    <cellStyle name="출력 19 3 2 5" xfId="19965" xr:uid="{00000000-0005-0000-0000-0000B89C0000}"/>
    <cellStyle name="출력 19 3 2 5 2" xfId="45140" xr:uid="{00000000-0005-0000-0000-0000B99C0000}"/>
    <cellStyle name="출력 19 3 2 6" xfId="19966" xr:uid="{00000000-0005-0000-0000-0000BA9C0000}"/>
    <cellStyle name="출력 19 3 2 6 2" xfId="45141" xr:uid="{00000000-0005-0000-0000-0000BB9C0000}"/>
    <cellStyle name="출력 19 3 2 7" xfId="45132" xr:uid="{00000000-0005-0000-0000-0000BC9C0000}"/>
    <cellStyle name="출력 19 3 3" xfId="19967" xr:uid="{00000000-0005-0000-0000-0000BD9C0000}"/>
    <cellStyle name="출력 19 3 3 2" xfId="19968" xr:uid="{00000000-0005-0000-0000-0000BE9C0000}"/>
    <cellStyle name="출력 19 3 3 2 2" xfId="45143" xr:uid="{00000000-0005-0000-0000-0000BF9C0000}"/>
    <cellStyle name="출력 19 3 3 3" xfId="19969" xr:uid="{00000000-0005-0000-0000-0000C09C0000}"/>
    <cellStyle name="출력 19 3 3 3 2" xfId="45144" xr:uid="{00000000-0005-0000-0000-0000C19C0000}"/>
    <cellStyle name="출력 19 3 3 4" xfId="19970" xr:uid="{00000000-0005-0000-0000-0000C29C0000}"/>
    <cellStyle name="출력 19 3 3 4 2" xfId="45145" xr:uid="{00000000-0005-0000-0000-0000C39C0000}"/>
    <cellStyle name="출력 19 3 3 5" xfId="19971" xr:uid="{00000000-0005-0000-0000-0000C49C0000}"/>
    <cellStyle name="출력 19 3 3 5 2" xfId="45146" xr:uid="{00000000-0005-0000-0000-0000C59C0000}"/>
    <cellStyle name="출력 19 3 3 6" xfId="45142" xr:uid="{00000000-0005-0000-0000-0000C69C0000}"/>
    <cellStyle name="출력 19 3 4" xfId="19972" xr:uid="{00000000-0005-0000-0000-0000C79C0000}"/>
    <cellStyle name="출력 19 3 4 2" xfId="19973" xr:uid="{00000000-0005-0000-0000-0000C89C0000}"/>
    <cellStyle name="출력 19 3 4 2 2" xfId="45148" xr:uid="{00000000-0005-0000-0000-0000C99C0000}"/>
    <cellStyle name="출력 19 3 4 3" xfId="45147" xr:uid="{00000000-0005-0000-0000-0000CA9C0000}"/>
    <cellStyle name="출력 19 3 5" xfId="19974" xr:uid="{00000000-0005-0000-0000-0000CB9C0000}"/>
    <cellStyle name="출력 19 3 5 2" xfId="19975" xr:uid="{00000000-0005-0000-0000-0000CC9C0000}"/>
    <cellStyle name="출력 19 3 5 2 2" xfId="45150" xr:uid="{00000000-0005-0000-0000-0000CD9C0000}"/>
    <cellStyle name="출력 19 3 5 3" xfId="45149" xr:uid="{00000000-0005-0000-0000-0000CE9C0000}"/>
    <cellStyle name="출력 19 3 6" xfId="19976" xr:uid="{00000000-0005-0000-0000-0000CF9C0000}"/>
    <cellStyle name="출력 19 3 6 2" xfId="19977" xr:uid="{00000000-0005-0000-0000-0000D09C0000}"/>
    <cellStyle name="출력 19 3 6 2 2" xfId="45152" xr:uid="{00000000-0005-0000-0000-0000D19C0000}"/>
    <cellStyle name="출력 19 3 6 3" xfId="45151" xr:uid="{00000000-0005-0000-0000-0000D29C0000}"/>
    <cellStyle name="출력 19 3 7" xfId="19978" xr:uid="{00000000-0005-0000-0000-0000D39C0000}"/>
    <cellStyle name="출력 19 3 7 2" xfId="45153" xr:uid="{00000000-0005-0000-0000-0000D49C0000}"/>
    <cellStyle name="출력 19 3 8" xfId="45131" xr:uid="{00000000-0005-0000-0000-0000D59C0000}"/>
    <cellStyle name="출력 19 4" xfId="19979" xr:uid="{00000000-0005-0000-0000-0000D69C0000}"/>
    <cellStyle name="출력 19 4 2" xfId="19980" xr:uid="{00000000-0005-0000-0000-0000D79C0000}"/>
    <cellStyle name="출력 19 4 2 2" xfId="19981" xr:uid="{00000000-0005-0000-0000-0000D89C0000}"/>
    <cellStyle name="출력 19 4 2 2 2" xfId="45156" xr:uid="{00000000-0005-0000-0000-0000D99C0000}"/>
    <cellStyle name="출력 19 4 2 3" xfId="19982" xr:uid="{00000000-0005-0000-0000-0000DA9C0000}"/>
    <cellStyle name="출력 19 4 2 3 2" xfId="45157" xr:uid="{00000000-0005-0000-0000-0000DB9C0000}"/>
    <cellStyle name="출력 19 4 2 4" xfId="19983" xr:uid="{00000000-0005-0000-0000-0000DC9C0000}"/>
    <cellStyle name="출력 19 4 2 4 2" xfId="45158" xr:uid="{00000000-0005-0000-0000-0000DD9C0000}"/>
    <cellStyle name="출력 19 4 2 5" xfId="19984" xr:uid="{00000000-0005-0000-0000-0000DE9C0000}"/>
    <cellStyle name="출력 19 4 2 5 2" xfId="45159" xr:uid="{00000000-0005-0000-0000-0000DF9C0000}"/>
    <cellStyle name="출력 19 4 2 6" xfId="45155" xr:uid="{00000000-0005-0000-0000-0000E09C0000}"/>
    <cellStyle name="출력 19 4 3" xfId="19985" xr:uid="{00000000-0005-0000-0000-0000E19C0000}"/>
    <cellStyle name="출력 19 4 3 2" xfId="45160" xr:uid="{00000000-0005-0000-0000-0000E29C0000}"/>
    <cellStyle name="출력 19 4 4" xfId="19986" xr:uid="{00000000-0005-0000-0000-0000E39C0000}"/>
    <cellStyle name="출력 19 4 4 2" xfId="45161" xr:uid="{00000000-0005-0000-0000-0000E49C0000}"/>
    <cellStyle name="출력 19 4 5" xfId="19987" xr:uid="{00000000-0005-0000-0000-0000E59C0000}"/>
    <cellStyle name="출력 19 4 5 2" xfId="45162" xr:uid="{00000000-0005-0000-0000-0000E69C0000}"/>
    <cellStyle name="출력 19 4 6" xfId="19988" xr:uid="{00000000-0005-0000-0000-0000E79C0000}"/>
    <cellStyle name="출력 19 4 6 2" xfId="45163" xr:uid="{00000000-0005-0000-0000-0000E89C0000}"/>
    <cellStyle name="출력 19 4 7" xfId="45154" xr:uid="{00000000-0005-0000-0000-0000E99C0000}"/>
    <cellStyle name="출력 19 5" xfId="19989" xr:uid="{00000000-0005-0000-0000-0000EA9C0000}"/>
    <cellStyle name="출력 19 5 2" xfId="19990" xr:uid="{00000000-0005-0000-0000-0000EB9C0000}"/>
    <cellStyle name="출력 19 5 2 2" xfId="19991" xr:uid="{00000000-0005-0000-0000-0000EC9C0000}"/>
    <cellStyle name="출력 19 5 2 2 2" xfId="45166" xr:uid="{00000000-0005-0000-0000-0000ED9C0000}"/>
    <cellStyle name="출력 19 5 2 3" xfId="19992" xr:uid="{00000000-0005-0000-0000-0000EE9C0000}"/>
    <cellStyle name="출력 19 5 2 3 2" xfId="45167" xr:uid="{00000000-0005-0000-0000-0000EF9C0000}"/>
    <cellStyle name="출력 19 5 2 4" xfId="19993" xr:uid="{00000000-0005-0000-0000-0000F09C0000}"/>
    <cellStyle name="출력 19 5 2 4 2" xfId="45168" xr:uid="{00000000-0005-0000-0000-0000F19C0000}"/>
    <cellStyle name="출력 19 5 2 5" xfId="19994" xr:uid="{00000000-0005-0000-0000-0000F29C0000}"/>
    <cellStyle name="출력 19 5 2 5 2" xfId="45169" xr:uid="{00000000-0005-0000-0000-0000F39C0000}"/>
    <cellStyle name="출력 19 5 2 6" xfId="45165" xr:uid="{00000000-0005-0000-0000-0000F49C0000}"/>
    <cellStyle name="출력 19 5 3" xfId="19995" xr:uid="{00000000-0005-0000-0000-0000F59C0000}"/>
    <cellStyle name="출력 19 5 3 2" xfId="45170" xr:uid="{00000000-0005-0000-0000-0000F69C0000}"/>
    <cellStyle name="출력 19 5 4" xfId="19996" xr:uid="{00000000-0005-0000-0000-0000F79C0000}"/>
    <cellStyle name="출력 19 5 4 2" xfId="45171" xr:uid="{00000000-0005-0000-0000-0000F89C0000}"/>
    <cellStyle name="출력 19 5 5" xfId="19997" xr:uid="{00000000-0005-0000-0000-0000F99C0000}"/>
    <cellStyle name="출력 19 5 5 2" xfId="45172" xr:uid="{00000000-0005-0000-0000-0000FA9C0000}"/>
    <cellStyle name="출력 19 5 6" xfId="19998" xr:uid="{00000000-0005-0000-0000-0000FB9C0000}"/>
    <cellStyle name="출력 19 5 6 2" xfId="45173" xr:uid="{00000000-0005-0000-0000-0000FC9C0000}"/>
    <cellStyle name="출력 19 5 7" xfId="45164" xr:uid="{00000000-0005-0000-0000-0000FD9C0000}"/>
    <cellStyle name="출력 19 6" xfId="19999" xr:uid="{00000000-0005-0000-0000-0000FE9C0000}"/>
    <cellStyle name="출력 19 6 2" xfId="20000" xr:uid="{00000000-0005-0000-0000-0000FF9C0000}"/>
    <cellStyle name="출력 19 6 2 2" xfId="20001" xr:uid="{00000000-0005-0000-0000-0000009D0000}"/>
    <cellStyle name="출력 19 6 2 2 2" xfId="45176" xr:uid="{00000000-0005-0000-0000-0000019D0000}"/>
    <cellStyle name="출력 19 6 2 3" xfId="20002" xr:uid="{00000000-0005-0000-0000-0000029D0000}"/>
    <cellStyle name="출력 19 6 2 3 2" xfId="45177" xr:uid="{00000000-0005-0000-0000-0000039D0000}"/>
    <cellStyle name="출력 19 6 2 4" xfId="20003" xr:uid="{00000000-0005-0000-0000-0000049D0000}"/>
    <cellStyle name="출력 19 6 2 4 2" xfId="45178" xr:uid="{00000000-0005-0000-0000-0000059D0000}"/>
    <cellStyle name="출력 19 6 2 5" xfId="20004" xr:uid="{00000000-0005-0000-0000-0000069D0000}"/>
    <cellStyle name="출력 19 6 2 5 2" xfId="45179" xr:uid="{00000000-0005-0000-0000-0000079D0000}"/>
    <cellStyle name="출력 19 6 2 6" xfId="45175" xr:uid="{00000000-0005-0000-0000-0000089D0000}"/>
    <cellStyle name="출력 19 6 3" xfId="20005" xr:uid="{00000000-0005-0000-0000-0000099D0000}"/>
    <cellStyle name="출력 19 6 3 2" xfId="45180" xr:uid="{00000000-0005-0000-0000-00000A9D0000}"/>
    <cellStyle name="출력 19 6 4" xfId="20006" xr:uid="{00000000-0005-0000-0000-00000B9D0000}"/>
    <cellStyle name="출력 19 6 4 2" xfId="45181" xr:uid="{00000000-0005-0000-0000-00000C9D0000}"/>
    <cellStyle name="출력 19 6 5" xfId="20007" xr:uid="{00000000-0005-0000-0000-00000D9D0000}"/>
    <cellStyle name="출력 19 6 5 2" xfId="45182" xr:uid="{00000000-0005-0000-0000-00000E9D0000}"/>
    <cellStyle name="출력 19 6 6" xfId="20008" xr:uid="{00000000-0005-0000-0000-00000F9D0000}"/>
    <cellStyle name="출력 19 6 6 2" xfId="45183" xr:uid="{00000000-0005-0000-0000-0000109D0000}"/>
    <cellStyle name="출력 19 6 7" xfId="45174" xr:uid="{00000000-0005-0000-0000-0000119D0000}"/>
    <cellStyle name="출력 19 7" xfId="20009" xr:uid="{00000000-0005-0000-0000-0000129D0000}"/>
    <cellStyle name="출력 19 7 2" xfId="20010" xr:uid="{00000000-0005-0000-0000-0000139D0000}"/>
    <cellStyle name="출력 19 7 2 2" xfId="20011" xr:uid="{00000000-0005-0000-0000-0000149D0000}"/>
    <cellStyle name="출력 19 7 2 2 2" xfId="45186" xr:uid="{00000000-0005-0000-0000-0000159D0000}"/>
    <cellStyle name="출력 19 7 2 3" xfId="20012" xr:uid="{00000000-0005-0000-0000-0000169D0000}"/>
    <cellStyle name="출력 19 7 2 3 2" xfId="45187" xr:uid="{00000000-0005-0000-0000-0000179D0000}"/>
    <cellStyle name="출력 19 7 2 4" xfId="20013" xr:uid="{00000000-0005-0000-0000-0000189D0000}"/>
    <cellStyle name="출력 19 7 2 4 2" xfId="45188" xr:uid="{00000000-0005-0000-0000-0000199D0000}"/>
    <cellStyle name="출력 19 7 2 5" xfId="20014" xr:uid="{00000000-0005-0000-0000-00001A9D0000}"/>
    <cellStyle name="출력 19 7 2 5 2" xfId="45189" xr:uid="{00000000-0005-0000-0000-00001B9D0000}"/>
    <cellStyle name="출력 19 7 2 6" xfId="45185" xr:uid="{00000000-0005-0000-0000-00001C9D0000}"/>
    <cellStyle name="출력 19 7 3" xfId="20015" xr:uid="{00000000-0005-0000-0000-00001D9D0000}"/>
    <cellStyle name="출력 19 7 3 2" xfId="45190" xr:uid="{00000000-0005-0000-0000-00001E9D0000}"/>
    <cellStyle name="출력 19 7 4" xfId="20016" xr:uid="{00000000-0005-0000-0000-00001F9D0000}"/>
    <cellStyle name="출력 19 7 4 2" xfId="45191" xr:uid="{00000000-0005-0000-0000-0000209D0000}"/>
    <cellStyle name="출력 19 7 5" xfId="20017" xr:uid="{00000000-0005-0000-0000-0000219D0000}"/>
    <cellStyle name="출력 19 7 5 2" xfId="45192" xr:uid="{00000000-0005-0000-0000-0000229D0000}"/>
    <cellStyle name="출력 19 7 6" xfId="20018" xr:uid="{00000000-0005-0000-0000-0000239D0000}"/>
    <cellStyle name="출력 19 7 6 2" xfId="45193" xr:uid="{00000000-0005-0000-0000-0000249D0000}"/>
    <cellStyle name="출력 19 7 7" xfId="45184" xr:uid="{00000000-0005-0000-0000-0000259D0000}"/>
    <cellStyle name="출력 19 8" xfId="20019" xr:uid="{00000000-0005-0000-0000-0000269D0000}"/>
    <cellStyle name="출력 19 8 2" xfId="20020" xr:uid="{00000000-0005-0000-0000-0000279D0000}"/>
    <cellStyle name="출력 19 8 2 2" xfId="20021" xr:uid="{00000000-0005-0000-0000-0000289D0000}"/>
    <cellStyle name="출력 19 8 2 2 2" xfId="45196" xr:uid="{00000000-0005-0000-0000-0000299D0000}"/>
    <cellStyle name="출력 19 8 2 3" xfId="20022" xr:uid="{00000000-0005-0000-0000-00002A9D0000}"/>
    <cellStyle name="출력 19 8 2 3 2" xfId="45197" xr:uid="{00000000-0005-0000-0000-00002B9D0000}"/>
    <cellStyle name="출력 19 8 2 4" xfId="20023" xr:uid="{00000000-0005-0000-0000-00002C9D0000}"/>
    <cellStyle name="출력 19 8 2 4 2" xfId="45198" xr:uid="{00000000-0005-0000-0000-00002D9D0000}"/>
    <cellStyle name="출력 19 8 2 5" xfId="20024" xr:uid="{00000000-0005-0000-0000-00002E9D0000}"/>
    <cellStyle name="출력 19 8 2 5 2" xfId="45199" xr:uid="{00000000-0005-0000-0000-00002F9D0000}"/>
    <cellStyle name="출력 19 8 2 6" xfId="45195" xr:uid="{00000000-0005-0000-0000-0000309D0000}"/>
    <cellStyle name="출력 19 8 3" xfId="20025" xr:uid="{00000000-0005-0000-0000-0000319D0000}"/>
    <cellStyle name="출력 19 8 3 2" xfId="45200" xr:uid="{00000000-0005-0000-0000-0000329D0000}"/>
    <cellStyle name="출력 19 8 4" xfId="20026" xr:uid="{00000000-0005-0000-0000-0000339D0000}"/>
    <cellStyle name="출력 19 8 4 2" xfId="45201" xr:uid="{00000000-0005-0000-0000-0000349D0000}"/>
    <cellStyle name="출력 19 8 5" xfId="20027" xr:uid="{00000000-0005-0000-0000-0000359D0000}"/>
    <cellStyle name="출력 19 8 5 2" xfId="45202" xr:uid="{00000000-0005-0000-0000-0000369D0000}"/>
    <cellStyle name="출력 19 8 6" xfId="20028" xr:uid="{00000000-0005-0000-0000-0000379D0000}"/>
    <cellStyle name="출력 19 8 6 2" xfId="45203" xr:uid="{00000000-0005-0000-0000-0000389D0000}"/>
    <cellStyle name="출력 19 8 7" xfId="45194" xr:uid="{00000000-0005-0000-0000-0000399D0000}"/>
    <cellStyle name="출력 19 9" xfId="20029" xr:uid="{00000000-0005-0000-0000-00003A9D0000}"/>
    <cellStyle name="출력 19 9 2" xfId="20030" xr:uid="{00000000-0005-0000-0000-00003B9D0000}"/>
    <cellStyle name="출력 19 9 2 2" xfId="45205" xr:uid="{00000000-0005-0000-0000-00003C9D0000}"/>
    <cellStyle name="출력 19 9 3" xfId="20031" xr:uid="{00000000-0005-0000-0000-00003D9D0000}"/>
    <cellStyle name="출력 19 9 3 2" xfId="45206" xr:uid="{00000000-0005-0000-0000-00003E9D0000}"/>
    <cellStyle name="출력 19 9 4" xfId="20032" xr:uid="{00000000-0005-0000-0000-00003F9D0000}"/>
    <cellStyle name="출력 19 9 4 2" xfId="45207" xr:uid="{00000000-0005-0000-0000-0000409D0000}"/>
    <cellStyle name="출력 19 9 5" xfId="20033" xr:uid="{00000000-0005-0000-0000-0000419D0000}"/>
    <cellStyle name="출력 19 9 5 2" xfId="45208" xr:uid="{00000000-0005-0000-0000-0000429D0000}"/>
    <cellStyle name="출력 19 9 6" xfId="45204" xr:uid="{00000000-0005-0000-0000-0000439D0000}"/>
    <cellStyle name="출력 2" xfId="20034" xr:uid="{00000000-0005-0000-0000-0000449D0000}"/>
    <cellStyle name="출력 2 10" xfId="20035" xr:uid="{00000000-0005-0000-0000-0000459D0000}"/>
    <cellStyle name="출력 2 10 2" xfId="20036" xr:uid="{00000000-0005-0000-0000-0000469D0000}"/>
    <cellStyle name="출력 2 10 2 2" xfId="20037" xr:uid="{00000000-0005-0000-0000-0000479D0000}"/>
    <cellStyle name="출력 2 10 2 2 2" xfId="45212" xr:uid="{00000000-0005-0000-0000-0000489D0000}"/>
    <cellStyle name="출력 2 10 2 3" xfId="20038" xr:uid="{00000000-0005-0000-0000-0000499D0000}"/>
    <cellStyle name="출력 2 10 2 3 2" xfId="45213" xr:uid="{00000000-0005-0000-0000-00004A9D0000}"/>
    <cellStyle name="출력 2 10 2 4" xfId="20039" xr:uid="{00000000-0005-0000-0000-00004B9D0000}"/>
    <cellStyle name="출력 2 10 2 4 2" xfId="45214" xr:uid="{00000000-0005-0000-0000-00004C9D0000}"/>
    <cellStyle name="출력 2 10 2 5" xfId="20040" xr:uid="{00000000-0005-0000-0000-00004D9D0000}"/>
    <cellStyle name="출력 2 10 2 5 2" xfId="45215" xr:uid="{00000000-0005-0000-0000-00004E9D0000}"/>
    <cellStyle name="출력 2 10 2 6" xfId="45211" xr:uid="{00000000-0005-0000-0000-00004F9D0000}"/>
    <cellStyle name="출력 2 10 3" xfId="20041" xr:uid="{00000000-0005-0000-0000-0000509D0000}"/>
    <cellStyle name="출력 2 10 3 2" xfId="20042" xr:uid="{00000000-0005-0000-0000-0000519D0000}"/>
    <cellStyle name="출력 2 10 3 2 2" xfId="45217" xr:uid="{00000000-0005-0000-0000-0000529D0000}"/>
    <cellStyle name="출력 2 10 3 3" xfId="20043" xr:uid="{00000000-0005-0000-0000-0000539D0000}"/>
    <cellStyle name="출력 2 10 3 3 2" xfId="45218" xr:uid="{00000000-0005-0000-0000-0000549D0000}"/>
    <cellStyle name="출력 2 10 3 4" xfId="20044" xr:uid="{00000000-0005-0000-0000-0000559D0000}"/>
    <cellStyle name="출력 2 10 3 4 2" xfId="45219" xr:uid="{00000000-0005-0000-0000-0000569D0000}"/>
    <cellStyle name="출력 2 10 3 5" xfId="20045" xr:uid="{00000000-0005-0000-0000-0000579D0000}"/>
    <cellStyle name="출력 2 10 3 5 2" xfId="45220" xr:uid="{00000000-0005-0000-0000-0000589D0000}"/>
    <cellStyle name="출력 2 10 3 6" xfId="45216" xr:uid="{00000000-0005-0000-0000-0000599D0000}"/>
    <cellStyle name="출력 2 10 4" xfId="20046" xr:uid="{00000000-0005-0000-0000-00005A9D0000}"/>
    <cellStyle name="출력 2 10 4 2" xfId="45221" xr:uid="{00000000-0005-0000-0000-00005B9D0000}"/>
    <cellStyle name="출력 2 10 5" xfId="20047" xr:uid="{00000000-0005-0000-0000-00005C9D0000}"/>
    <cellStyle name="출력 2 10 5 2" xfId="45222" xr:uid="{00000000-0005-0000-0000-00005D9D0000}"/>
    <cellStyle name="출력 2 10 6" xfId="20048" xr:uid="{00000000-0005-0000-0000-00005E9D0000}"/>
    <cellStyle name="출력 2 10 6 2" xfId="45223" xr:uid="{00000000-0005-0000-0000-00005F9D0000}"/>
    <cellStyle name="출력 2 10 7" xfId="20049" xr:uid="{00000000-0005-0000-0000-0000609D0000}"/>
    <cellStyle name="출력 2 10 7 2" xfId="45224" xr:uid="{00000000-0005-0000-0000-0000619D0000}"/>
    <cellStyle name="출력 2 10 8" xfId="45210" xr:uid="{00000000-0005-0000-0000-0000629D0000}"/>
    <cellStyle name="출력 2 11" xfId="20050" xr:uid="{00000000-0005-0000-0000-0000639D0000}"/>
    <cellStyle name="출력 2 11 2" xfId="20051" xr:uid="{00000000-0005-0000-0000-0000649D0000}"/>
    <cellStyle name="출력 2 11 2 2" xfId="20052" xr:uid="{00000000-0005-0000-0000-0000659D0000}"/>
    <cellStyle name="출력 2 11 2 2 2" xfId="45227" xr:uid="{00000000-0005-0000-0000-0000669D0000}"/>
    <cellStyle name="출력 2 11 2 3" xfId="20053" xr:uid="{00000000-0005-0000-0000-0000679D0000}"/>
    <cellStyle name="출력 2 11 2 3 2" xfId="45228" xr:uid="{00000000-0005-0000-0000-0000689D0000}"/>
    <cellStyle name="출력 2 11 2 4" xfId="20054" xr:uid="{00000000-0005-0000-0000-0000699D0000}"/>
    <cellStyle name="출력 2 11 2 4 2" xfId="45229" xr:uid="{00000000-0005-0000-0000-00006A9D0000}"/>
    <cellStyle name="출력 2 11 2 5" xfId="20055" xr:uid="{00000000-0005-0000-0000-00006B9D0000}"/>
    <cellStyle name="출력 2 11 2 5 2" xfId="45230" xr:uid="{00000000-0005-0000-0000-00006C9D0000}"/>
    <cellStyle name="출력 2 11 2 6" xfId="45226" xr:uid="{00000000-0005-0000-0000-00006D9D0000}"/>
    <cellStyle name="출력 2 11 3" xfId="20056" xr:uid="{00000000-0005-0000-0000-00006E9D0000}"/>
    <cellStyle name="출력 2 11 3 2" xfId="20057" xr:uid="{00000000-0005-0000-0000-00006F9D0000}"/>
    <cellStyle name="출력 2 11 3 2 2" xfId="45232" xr:uid="{00000000-0005-0000-0000-0000709D0000}"/>
    <cellStyle name="출력 2 11 3 3" xfId="20058" xr:uid="{00000000-0005-0000-0000-0000719D0000}"/>
    <cellStyle name="출력 2 11 3 3 2" xfId="45233" xr:uid="{00000000-0005-0000-0000-0000729D0000}"/>
    <cellStyle name="출력 2 11 3 4" xfId="20059" xr:uid="{00000000-0005-0000-0000-0000739D0000}"/>
    <cellStyle name="출력 2 11 3 4 2" xfId="45234" xr:uid="{00000000-0005-0000-0000-0000749D0000}"/>
    <cellStyle name="출력 2 11 3 5" xfId="20060" xr:uid="{00000000-0005-0000-0000-0000759D0000}"/>
    <cellStyle name="출력 2 11 3 5 2" xfId="45235" xr:uid="{00000000-0005-0000-0000-0000769D0000}"/>
    <cellStyle name="출력 2 11 3 6" xfId="45231" xr:uid="{00000000-0005-0000-0000-0000779D0000}"/>
    <cellStyle name="출력 2 11 4" xfId="20061" xr:uid="{00000000-0005-0000-0000-0000789D0000}"/>
    <cellStyle name="출력 2 11 4 2" xfId="45236" xr:uid="{00000000-0005-0000-0000-0000799D0000}"/>
    <cellStyle name="출력 2 11 5" xfId="20062" xr:uid="{00000000-0005-0000-0000-00007A9D0000}"/>
    <cellStyle name="출력 2 11 5 2" xfId="45237" xr:uid="{00000000-0005-0000-0000-00007B9D0000}"/>
    <cellStyle name="출력 2 11 6" xfId="20063" xr:uid="{00000000-0005-0000-0000-00007C9D0000}"/>
    <cellStyle name="출력 2 11 6 2" xfId="45238" xr:uid="{00000000-0005-0000-0000-00007D9D0000}"/>
    <cellStyle name="출력 2 11 7" xfId="20064" xr:uid="{00000000-0005-0000-0000-00007E9D0000}"/>
    <cellStyle name="출력 2 11 7 2" xfId="45239" xr:uid="{00000000-0005-0000-0000-00007F9D0000}"/>
    <cellStyle name="출력 2 11 8" xfId="45225" xr:uid="{00000000-0005-0000-0000-0000809D0000}"/>
    <cellStyle name="출력 2 12" xfId="20065" xr:uid="{00000000-0005-0000-0000-0000819D0000}"/>
    <cellStyle name="출력 2 12 2" xfId="20066" xr:uid="{00000000-0005-0000-0000-0000829D0000}"/>
    <cellStyle name="출력 2 12 2 2" xfId="45241" xr:uid="{00000000-0005-0000-0000-0000839D0000}"/>
    <cellStyle name="출력 2 12 3" xfId="20067" xr:uid="{00000000-0005-0000-0000-0000849D0000}"/>
    <cellStyle name="출력 2 12 3 2" xfId="45242" xr:uid="{00000000-0005-0000-0000-0000859D0000}"/>
    <cellStyle name="출력 2 12 4" xfId="20068" xr:uid="{00000000-0005-0000-0000-0000869D0000}"/>
    <cellStyle name="출력 2 12 4 2" xfId="45243" xr:uid="{00000000-0005-0000-0000-0000879D0000}"/>
    <cellStyle name="출력 2 12 5" xfId="20069" xr:uid="{00000000-0005-0000-0000-0000889D0000}"/>
    <cellStyle name="출력 2 12 5 2" xfId="45244" xr:uid="{00000000-0005-0000-0000-0000899D0000}"/>
    <cellStyle name="출력 2 12 6" xfId="45240" xr:uid="{00000000-0005-0000-0000-00008A9D0000}"/>
    <cellStyle name="출력 2 13" xfId="20070" xr:uid="{00000000-0005-0000-0000-00008B9D0000}"/>
    <cellStyle name="출력 2 13 2" xfId="20071" xr:uid="{00000000-0005-0000-0000-00008C9D0000}"/>
    <cellStyle name="출력 2 13 2 2" xfId="45246" xr:uid="{00000000-0005-0000-0000-00008D9D0000}"/>
    <cellStyle name="출력 2 13 3" xfId="20072" xr:uid="{00000000-0005-0000-0000-00008E9D0000}"/>
    <cellStyle name="출력 2 13 3 2" xfId="45247" xr:uid="{00000000-0005-0000-0000-00008F9D0000}"/>
    <cellStyle name="출력 2 13 4" xfId="20073" xr:uid="{00000000-0005-0000-0000-0000909D0000}"/>
    <cellStyle name="출력 2 13 4 2" xfId="45248" xr:uid="{00000000-0005-0000-0000-0000919D0000}"/>
    <cellStyle name="출력 2 13 5" xfId="20074" xr:uid="{00000000-0005-0000-0000-0000929D0000}"/>
    <cellStyle name="출력 2 13 5 2" xfId="45249" xr:uid="{00000000-0005-0000-0000-0000939D0000}"/>
    <cellStyle name="출력 2 13 6" xfId="45245" xr:uid="{00000000-0005-0000-0000-0000949D0000}"/>
    <cellStyle name="출력 2 14" xfId="20075" xr:uid="{00000000-0005-0000-0000-0000959D0000}"/>
    <cellStyle name="출력 2 14 2" xfId="45250" xr:uid="{00000000-0005-0000-0000-0000969D0000}"/>
    <cellStyle name="출력 2 15" xfId="20076" xr:uid="{00000000-0005-0000-0000-0000979D0000}"/>
    <cellStyle name="출력 2 15 2" xfId="45251" xr:uid="{00000000-0005-0000-0000-0000989D0000}"/>
    <cellStyle name="출력 2 16" xfId="20077" xr:uid="{00000000-0005-0000-0000-0000999D0000}"/>
    <cellStyle name="출력 2 16 2" xfId="45252" xr:uid="{00000000-0005-0000-0000-00009A9D0000}"/>
    <cellStyle name="출력 2 17" xfId="20078" xr:uid="{00000000-0005-0000-0000-00009B9D0000}"/>
    <cellStyle name="출력 2 17 2" xfId="45253" xr:uid="{00000000-0005-0000-0000-00009C9D0000}"/>
    <cellStyle name="출력 2 18" xfId="20079" xr:uid="{00000000-0005-0000-0000-00009D9D0000}"/>
    <cellStyle name="출력 2 18 2" xfId="45254" xr:uid="{00000000-0005-0000-0000-00009E9D0000}"/>
    <cellStyle name="출력 2 19" xfId="20080" xr:uid="{00000000-0005-0000-0000-00009F9D0000}"/>
    <cellStyle name="출력 2 19 2" xfId="45255" xr:uid="{00000000-0005-0000-0000-0000A09D0000}"/>
    <cellStyle name="출력 2 2" xfId="20081" xr:uid="{00000000-0005-0000-0000-0000A19D0000}"/>
    <cellStyle name="출력 2 2 2" xfId="20082" xr:uid="{00000000-0005-0000-0000-0000A29D0000}"/>
    <cellStyle name="출력 2 2 2 2" xfId="20083" xr:uid="{00000000-0005-0000-0000-0000A39D0000}"/>
    <cellStyle name="출력 2 2 2 2 2" xfId="20084" xr:uid="{00000000-0005-0000-0000-0000A49D0000}"/>
    <cellStyle name="출력 2 2 2 2 2 2" xfId="45259" xr:uid="{00000000-0005-0000-0000-0000A59D0000}"/>
    <cellStyle name="출력 2 2 2 2 3" xfId="20085" xr:uid="{00000000-0005-0000-0000-0000A69D0000}"/>
    <cellStyle name="출력 2 2 2 2 3 2" xfId="45260" xr:uid="{00000000-0005-0000-0000-0000A79D0000}"/>
    <cellStyle name="출력 2 2 2 2 4" xfId="20086" xr:uid="{00000000-0005-0000-0000-0000A89D0000}"/>
    <cellStyle name="출력 2 2 2 2 4 2" xfId="45261" xr:uid="{00000000-0005-0000-0000-0000A99D0000}"/>
    <cellStyle name="출력 2 2 2 2 5" xfId="20087" xr:uid="{00000000-0005-0000-0000-0000AA9D0000}"/>
    <cellStyle name="출력 2 2 2 2 5 2" xfId="45262" xr:uid="{00000000-0005-0000-0000-0000AB9D0000}"/>
    <cellStyle name="출력 2 2 2 2 6" xfId="45258" xr:uid="{00000000-0005-0000-0000-0000AC9D0000}"/>
    <cellStyle name="출력 2 2 2 3" xfId="20088" xr:uid="{00000000-0005-0000-0000-0000AD9D0000}"/>
    <cellStyle name="출력 2 2 2 3 2" xfId="45263" xr:uid="{00000000-0005-0000-0000-0000AE9D0000}"/>
    <cellStyle name="출력 2 2 2 4" xfId="20089" xr:uid="{00000000-0005-0000-0000-0000AF9D0000}"/>
    <cellStyle name="출력 2 2 2 4 2" xfId="45264" xr:uid="{00000000-0005-0000-0000-0000B09D0000}"/>
    <cellStyle name="출력 2 2 2 5" xfId="20090" xr:uid="{00000000-0005-0000-0000-0000B19D0000}"/>
    <cellStyle name="출력 2 2 2 5 2" xfId="45265" xr:uid="{00000000-0005-0000-0000-0000B29D0000}"/>
    <cellStyle name="출력 2 2 2 6" xfId="20091" xr:uid="{00000000-0005-0000-0000-0000B39D0000}"/>
    <cellStyle name="출력 2 2 2 6 2" xfId="45266" xr:uid="{00000000-0005-0000-0000-0000B49D0000}"/>
    <cellStyle name="출력 2 2 2 7" xfId="45257" xr:uid="{00000000-0005-0000-0000-0000B59D0000}"/>
    <cellStyle name="출력 2 2 3" xfId="20092" xr:uid="{00000000-0005-0000-0000-0000B69D0000}"/>
    <cellStyle name="출력 2 2 3 2" xfId="20093" xr:uid="{00000000-0005-0000-0000-0000B79D0000}"/>
    <cellStyle name="출력 2 2 3 2 2" xfId="45268" xr:uid="{00000000-0005-0000-0000-0000B89D0000}"/>
    <cellStyle name="출력 2 2 3 3" xfId="20094" xr:uid="{00000000-0005-0000-0000-0000B99D0000}"/>
    <cellStyle name="출력 2 2 3 3 2" xfId="45269" xr:uid="{00000000-0005-0000-0000-0000BA9D0000}"/>
    <cellStyle name="출력 2 2 3 4" xfId="20095" xr:uid="{00000000-0005-0000-0000-0000BB9D0000}"/>
    <cellStyle name="출력 2 2 3 4 2" xfId="45270" xr:uid="{00000000-0005-0000-0000-0000BC9D0000}"/>
    <cellStyle name="출력 2 2 3 5" xfId="20096" xr:uid="{00000000-0005-0000-0000-0000BD9D0000}"/>
    <cellStyle name="출력 2 2 3 5 2" xfId="45271" xr:uid="{00000000-0005-0000-0000-0000BE9D0000}"/>
    <cellStyle name="출력 2 2 3 6" xfId="45267" xr:uid="{00000000-0005-0000-0000-0000BF9D0000}"/>
    <cellStyle name="출력 2 2 4" xfId="20097" xr:uid="{00000000-0005-0000-0000-0000C09D0000}"/>
    <cellStyle name="출력 2 2 4 2" xfId="20098" xr:uid="{00000000-0005-0000-0000-0000C19D0000}"/>
    <cellStyle name="출력 2 2 4 2 2" xfId="45273" xr:uid="{00000000-0005-0000-0000-0000C29D0000}"/>
    <cellStyle name="출력 2 2 4 3" xfId="45272" xr:uid="{00000000-0005-0000-0000-0000C39D0000}"/>
    <cellStyle name="출력 2 2 5" xfId="20099" xr:uid="{00000000-0005-0000-0000-0000C49D0000}"/>
    <cellStyle name="출력 2 2 5 2" xfId="20100" xr:uid="{00000000-0005-0000-0000-0000C59D0000}"/>
    <cellStyle name="출력 2 2 5 2 2" xfId="45275" xr:uid="{00000000-0005-0000-0000-0000C69D0000}"/>
    <cellStyle name="출력 2 2 5 3" xfId="45274" xr:uid="{00000000-0005-0000-0000-0000C79D0000}"/>
    <cellStyle name="출력 2 2 6" xfId="20101" xr:uid="{00000000-0005-0000-0000-0000C89D0000}"/>
    <cellStyle name="출력 2 2 6 2" xfId="20102" xr:uid="{00000000-0005-0000-0000-0000C99D0000}"/>
    <cellStyle name="출력 2 2 6 2 2" xfId="45277" xr:uid="{00000000-0005-0000-0000-0000CA9D0000}"/>
    <cellStyle name="출력 2 2 6 3" xfId="45276" xr:uid="{00000000-0005-0000-0000-0000CB9D0000}"/>
    <cellStyle name="출력 2 2 7" xfId="20103" xr:uid="{00000000-0005-0000-0000-0000CC9D0000}"/>
    <cellStyle name="출력 2 2 7 2" xfId="45278" xr:uid="{00000000-0005-0000-0000-0000CD9D0000}"/>
    <cellStyle name="출력 2 2 8" xfId="45256" xr:uid="{00000000-0005-0000-0000-0000CE9D0000}"/>
    <cellStyle name="출력 2 20" xfId="45209" xr:uid="{00000000-0005-0000-0000-0000CF9D0000}"/>
    <cellStyle name="출력 2 21" xfId="50658" xr:uid="{00000000-0005-0000-0000-0000D09D0000}"/>
    <cellStyle name="출력 2 3" xfId="20104" xr:uid="{00000000-0005-0000-0000-0000D19D0000}"/>
    <cellStyle name="출력 2 3 2" xfId="20105" xr:uid="{00000000-0005-0000-0000-0000D29D0000}"/>
    <cellStyle name="출력 2 3 2 2" xfId="20106" xr:uid="{00000000-0005-0000-0000-0000D39D0000}"/>
    <cellStyle name="출력 2 3 2 2 2" xfId="20107" xr:uid="{00000000-0005-0000-0000-0000D49D0000}"/>
    <cellStyle name="출력 2 3 2 2 2 2" xfId="45282" xr:uid="{00000000-0005-0000-0000-0000D59D0000}"/>
    <cellStyle name="출력 2 3 2 2 3" xfId="20108" xr:uid="{00000000-0005-0000-0000-0000D69D0000}"/>
    <cellStyle name="출력 2 3 2 2 3 2" xfId="45283" xr:uid="{00000000-0005-0000-0000-0000D79D0000}"/>
    <cellStyle name="출력 2 3 2 2 4" xfId="20109" xr:uid="{00000000-0005-0000-0000-0000D89D0000}"/>
    <cellStyle name="출력 2 3 2 2 4 2" xfId="45284" xr:uid="{00000000-0005-0000-0000-0000D99D0000}"/>
    <cellStyle name="출력 2 3 2 2 5" xfId="20110" xr:uid="{00000000-0005-0000-0000-0000DA9D0000}"/>
    <cellStyle name="출력 2 3 2 2 5 2" xfId="45285" xr:uid="{00000000-0005-0000-0000-0000DB9D0000}"/>
    <cellStyle name="출력 2 3 2 2 6" xfId="45281" xr:uid="{00000000-0005-0000-0000-0000DC9D0000}"/>
    <cellStyle name="출력 2 3 2 3" xfId="20111" xr:uid="{00000000-0005-0000-0000-0000DD9D0000}"/>
    <cellStyle name="출력 2 3 2 3 2" xfId="45286" xr:uid="{00000000-0005-0000-0000-0000DE9D0000}"/>
    <cellStyle name="출력 2 3 2 4" xfId="20112" xr:uid="{00000000-0005-0000-0000-0000DF9D0000}"/>
    <cellStyle name="출력 2 3 2 4 2" xfId="45287" xr:uid="{00000000-0005-0000-0000-0000E09D0000}"/>
    <cellStyle name="출력 2 3 2 5" xfId="20113" xr:uid="{00000000-0005-0000-0000-0000E19D0000}"/>
    <cellStyle name="출력 2 3 2 5 2" xfId="45288" xr:uid="{00000000-0005-0000-0000-0000E29D0000}"/>
    <cellStyle name="출력 2 3 2 6" xfId="20114" xr:uid="{00000000-0005-0000-0000-0000E39D0000}"/>
    <cellStyle name="출력 2 3 2 6 2" xfId="45289" xr:uid="{00000000-0005-0000-0000-0000E49D0000}"/>
    <cellStyle name="출력 2 3 2 7" xfId="45280" xr:uid="{00000000-0005-0000-0000-0000E59D0000}"/>
    <cellStyle name="출력 2 3 3" xfId="20115" xr:uid="{00000000-0005-0000-0000-0000E69D0000}"/>
    <cellStyle name="출력 2 3 3 2" xfId="20116" xr:uid="{00000000-0005-0000-0000-0000E79D0000}"/>
    <cellStyle name="출력 2 3 3 2 2" xfId="45291" xr:uid="{00000000-0005-0000-0000-0000E89D0000}"/>
    <cellStyle name="출력 2 3 3 3" xfId="20117" xr:uid="{00000000-0005-0000-0000-0000E99D0000}"/>
    <cellStyle name="출력 2 3 3 3 2" xfId="45292" xr:uid="{00000000-0005-0000-0000-0000EA9D0000}"/>
    <cellStyle name="출력 2 3 3 4" xfId="20118" xr:uid="{00000000-0005-0000-0000-0000EB9D0000}"/>
    <cellStyle name="출력 2 3 3 4 2" xfId="45293" xr:uid="{00000000-0005-0000-0000-0000EC9D0000}"/>
    <cellStyle name="출력 2 3 3 5" xfId="20119" xr:uid="{00000000-0005-0000-0000-0000ED9D0000}"/>
    <cellStyle name="출력 2 3 3 5 2" xfId="45294" xr:uid="{00000000-0005-0000-0000-0000EE9D0000}"/>
    <cellStyle name="출력 2 3 3 6" xfId="45290" xr:uid="{00000000-0005-0000-0000-0000EF9D0000}"/>
    <cellStyle name="출력 2 3 4" xfId="20120" xr:uid="{00000000-0005-0000-0000-0000F09D0000}"/>
    <cellStyle name="출력 2 3 4 2" xfId="20121" xr:uid="{00000000-0005-0000-0000-0000F19D0000}"/>
    <cellStyle name="출력 2 3 4 2 2" xfId="45296" xr:uid="{00000000-0005-0000-0000-0000F29D0000}"/>
    <cellStyle name="출력 2 3 4 3" xfId="45295" xr:uid="{00000000-0005-0000-0000-0000F39D0000}"/>
    <cellStyle name="출력 2 3 5" xfId="20122" xr:uid="{00000000-0005-0000-0000-0000F49D0000}"/>
    <cellStyle name="출력 2 3 5 2" xfId="20123" xr:uid="{00000000-0005-0000-0000-0000F59D0000}"/>
    <cellStyle name="출력 2 3 5 2 2" xfId="45298" xr:uid="{00000000-0005-0000-0000-0000F69D0000}"/>
    <cellStyle name="출력 2 3 5 3" xfId="45297" xr:uid="{00000000-0005-0000-0000-0000F79D0000}"/>
    <cellStyle name="출력 2 3 6" xfId="20124" xr:uid="{00000000-0005-0000-0000-0000F89D0000}"/>
    <cellStyle name="출력 2 3 6 2" xfId="20125" xr:uid="{00000000-0005-0000-0000-0000F99D0000}"/>
    <cellStyle name="출력 2 3 6 2 2" xfId="45300" xr:uid="{00000000-0005-0000-0000-0000FA9D0000}"/>
    <cellStyle name="출력 2 3 6 3" xfId="45299" xr:uid="{00000000-0005-0000-0000-0000FB9D0000}"/>
    <cellStyle name="출력 2 3 7" xfId="20126" xr:uid="{00000000-0005-0000-0000-0000FC9D0000}"/>
    <cellStyle name="출력 2 3 7 2" xfId="45301" xr:uid="{00000000-0005-0000-0000-0000FD9D0000}"/>
    <cellStyle name="출력 2 3 8" xfId="45279" xr:uid="{00000000-0005-0000-0000-0000FE9D0000}"/>
    <cellStyle name="출력 2 4" xfId="20127" xr:uid="{00000000-0005-0000-0000-0000FF9D0000}"/>
    <cellStyle name="출력 2 4 2" xfId="20128" xr:uid="{00000000-0005-0000-0000-0000009E0000}"/>
    <cellStyle name="출력 2 4 2 2" xfId="20129" xr:uid="{00000000-0005-0000-0000-0000019E0000}"/>
    <cellStyle name="출력 2 4 2 2 2" xfId="45304" xr:uid="{00000000-0005-0000-0000-0000029E0000}"/>
    <cellStyle name="출력 2 4 2 3" xfId="20130" xr:uid="{00000000-0005-0000-0000-0000039E0000}"/>
    <cellStyle name="출력 2 4 2 3 2" xfId="45305" xr:uid="{00000000-0005-0000-0000-0000049E0000}"/>
    <cellStyle name="출력 2 4 2 4" xfId="20131" xr:uid="{00000000-0005-0000-0000-0000059E0000}"/>
    <cellStyle name="출력 2 4 2 4 2" xfId="45306" xr:uid="{00000000-0005-0000-0000-0000069E0000}"/>
    <cellStyle name="출력 2 4 2 5" xfId="20132" xr:uid="{00000000-0005-0000-0000-0000079E0000}"/>
    <cellStyle name="출력 2 4 2 5 2" xfId="45307" xr:uid="{00000000-0005-0000-0000-0000089E0000}"/>
    <cellStyle name="출력 2 4 2 6" xfId="45303" xr:uid="{00000000-0005-0000-0000-0000099E0000}"/>
    <cellStyle name="출력 2 4 3" xfId="20133" xr:uid="{00000000-0005-0000-0000-00000A9E0000}"/>
    <cellStyle name="출력 2 4 3 2" xfId="20134" xr:uid="{00000000-0005-0000-0000-00000B9E0000}"/>
    <cellStyle name="출력 2 4 3 2 2" xfId="45309" xr:uid="{00000000-0005-0000-0000-00000C9E0000}"/>
    <cellStyle name="출력 2 4 3 3" xfId="20135" xr:uid="{00000000-0005-0000-0000-00000D9E0000}"/>
    <cellStyle name="출력 2 4 3 3 2" xfId="45310" xr:uid="{00000000-0005-0000-0000-00000E9E0000}"/>
    <cellStyle name="출력 2 4 3 4" xfId="20136" xr:uid="{00000000-0005-0000-0000-00000F9E0000}"/>
    <cellStyle name="출력 2 4 3 4 2" xfId="45311" xr:uid="{00000000-0005-0000-0000-0000109E0000}"/>
    <cellStyle name="출력 2 4 3 5" xfId="20137" xr:uid="{00000000-0005-0000-0000-0000119E0000}"/>
    <cellStyle name="출력 2 4 3 5 2" xfId="45312" xr:uid="{00000000-0005-0000-0000-0000129E0000}"/>
    <cellStyle name="출력 2 4 3 6" xfId="45308" xr:uid="{00000000-0005-0000-0000-0000139E0000}"/>
    <cellStyle name="출력 2 4 4" xfId="20138" xr:uid="{00000000-0005-0000-0000-0000149E0000}"/>
    <cellStyle name="출력 2 4 4 2" xfId="45313" xr:uid="{00000000-0005-0000-0000-0000159E0000}"/>
    <cellStyle name="출력 2 4 5" xfId="20139" xr:uid="{00000000-0005-0000-0000-0000169E0000}"/>
    <cellStyle name="출력 2 4 5 2" xfId="45314" xr:uid="{00000000-0005-0000-0000-0000179E0000}"/>
    <cellStyle name="출력 2 4 6" xfId="20140" xr:uid="{00000000-0005-0000-0000-0000189E0000}"/>
    <cellStyle name="출력 2 4 6 2" xfId="45315" xr:uid="{00000000-0005-0000-0000-0000199E0000}"/>
    <cellStyle name="출력 2 4 7" xfId="20141" xr:uid="{00000000-0005-0000-0000-00001A9E0000}"/>
    <cellStyle name="출력 2 4 7 2" xfId="45316" xr:uid="{00000000-0005-0000-0000-00001B9E0000}"/>
    <cellStyle name="출력 2 4 8" xfId="45302" xr:uid="{00000000-0005-0000-0000-00001C9E0000}"/>
    <cellStyle name="출력 2 5" xfId="20142" xr:uid="{00000000-0005-0000-0000-00001D9E0000}"/>
    <cellStyle name="출력 2 5 2" xfId="20143" xr:uid="{00000000-0005-0000-0000-00001E9E0000}"/>
    <cellStyle name="출력 2 5 2 2" xfId="20144" xr:uid="{00000000-0005-0000-0000-00001F9E0000}"/>
    <cellStyle name="출력 2 5 2 2 2" xfId="45319" xr:uid="{00000000-0005-0000-0000-0000209E0000}"/>
    <cellStyle name="출력 2 5 2 3" xfId="20145" xr:uid="{00000000-0005-0000-0000-0000219E0000}"/>
    <cellStyle name="출력 2 5 2 3 2" xfId="45320" xr:uid="{00000000-0005-0000-0000-0000229E0000}"/>
    <cellStyle name="출력 2 5 2 4" xfId="20146" xr:uid="{00000000-0005-0000-0000-0000239E0000}"/>
    <cellStyle name="출력 2 5 2 4 2" xfId="45321" xr:uid="{00000000-0005-0000-0000-0000249E0000}"/>
    <cellStyle name="출력 2 5 2 5" xfId="20147" xr:uid="{00000000-0005-0000-0000-0000259E0000}"/>
    <cellStyle name="출력 2 5 2 5 2" xfId="45322" xr:uid="{00000000-0005-0000-0000-0000269E0000}"/>
    <cellStyle name="출력 2 5 2 6" xfId="45318" xr:uid="{00000000-0005-0000-0000-0000279E0000}"/>
    <cellStyle name="출력 2 5 3" xfId="20148" xr:uid="{00000000-0005-0000-0000-0000289E0000}"/>
    <cellStyle name="출력 2 5 3 2" xfId="20149" xr:uid="{00000000-0005-0000-0000-0000299E0000}"/>
    <cellStyle name="출력 2 5 3 2 2" xfId="45324" xr:uid="{00000000-0005-0000-0000-00002A9E0000}"/>
    <cellStyle name="출력 2 5 3 3" xfId="20150" xr:uid="{00000000-0005-0000-0000-00002B9E0000}"/>
    <cellStyle name="출력 2 5 3 3 2" xfId="45325" xr:uid="{00000000-0005-0000-0000-00002C9E0000}"/>
    <cellStyle name="출력 2 5 3 4" xfId="20151" xr:uid="{00000000-0005-0000-0000-00002D9E0000}"/>
    <cellStyle name="출력 2 5 3 4 2" xfId="45326" xr:uid="{00000000-0005-0000-0000-00002E9E0000}"/>
    <cellStyle name="출력 2 5 3 5" xfId="20152" xr:uid="{00000000-0005-0000-0000-00002F9E0000}"/>
    <cellStyle name="출력 2 5 3 5 2" xfId="45327" xr:uid="{00000000-0005-0000-0000-0000309E0000}"/>
    <cellStyle name="출력 2 5 3 6" xfId="45323" xr:uid="{00000000-0005-0000-0000-0000319E0000}"/>
    <cellStyle name="출력 2 5 4" xfId="20153" xr:uid="{00000000-0005-0000-0000-0000329E0000}"/>
    <cellStyle name="출력 2 5 4 2" xfId="45328" xr:uid="{00000000-0005-0000-0000-0000339E0000}"/>
    <cellStyle name="출력 2 5 5" xfId="20154" xr:uid="{00000000-0005-0000-0000-0000349E0000}"/>
    <cellStyle name="출력 2 5 5 2" xfId="45329" xr:uid="{00000000-0005-0000-0000-0000359E0000}"/>
    <cellStyle name="출력 2 5 6" xfId="20155" xr:uid="{00000000-0005-0000-0000-0000369E0000}"/>
    <cellStyle name="출력 2 5 6 2" xfId="45330" xr:uid="{00000000-0005-0000-0000-0000379E0000}"/>
    <cellStyle name="출력 2 5 7" xfId="20156" xr:uid="{00000000-0005-0000-0000-0000389E0000}"/>
    <cellStyle name="출력 2 5 7 2" xfId="45331" xr:uid="{00000000-0005-0000-0000-0000399E0000}"/>
    <cellStyle name="출력 2 5 8" xfId="45317" xr:uid="{00000000-0005-0000-0000-00003A9E0000}"/>
    <cellStyle name="출력 2 6" xfId="20157" xr:uid="{00000000-0005-0000-0000-00003B9E0000}"/>
    <cellStyle name="출력 2 6 2" xfId="20158" xr:uid="{00000000-0005-0000-0000-00003C9E0000}"/>
    <cellStyle name="출력 2 6 2 2" xfId="20159" xr:uid="{00000000-0005-0000-0000-00003D9E0000}"/>
    <cellStyle name="출력 2 6 2 2 2" xfId="45334" xr:uid="{00000000-0005-0000-0000-00003E9E0000}"/>
    <cellStyle name="출력 2 6 2 3" xfId="20160" xr:uid="{00000000-0005-0000-0000-00003F9E0000}"/>
    <cellStyle name="출력 2 6 2 3 2" xfId="45335" xr:uid="{00000000-0005-0000-0000-0000409E0000}"/>
    <cellStyle name="출력 2 6 2 4" xfId="20161" xr:uid="{00000000-0005-0000-0000-0000419E0000}"/>
    <cellStyle name="출력 2 6 2 4 2" xfId="45336" xr:uid="{00000000-0005-0000-0000-0000429E0000}"/>
    <cellStyle name="출력 2 6 2 5" xfId="20162" xr:uid="{00000000-0005-0000-0000-0000439E0000}"/>
    <cellStyle name="출력 2 6 2 5 2" xfId="45337" xr:uid="{00000000-0005-0000-0000-0000449E0000}"/>
    <cellStyle name="출력 2 6 2 6" xfId="45333" xr:uid="{00000000-0005-0000-0000-0000459E0000}"/>
    <cellStyle name="출력 2 6 3" xfId="20163" xr:uid="{00000000-0005-0000-0000-0000469E0000}"/>
    <cellStyle name="출력 2 6 3 2" xfId="20164" xr:uid="{00000000-0005-0000-0000-0000479E0000}"/>
    <cellStyle name="출력 2 6 3 2 2" xfId="45339" xr:uid="{00000000-0005-0000-0000-0000489E0000}"/>
    <cellStyle name="출력 2 6 3 3" xfId="20165" xr:uid="{00000000-0005-0000-0000-0000499E0000}"/>
    <cellStyle name="출력 2 6 3 3 2" xfId="45340" xr:uid="{00000000-0005-0000-0000-00004A9E0000}"/>
    <cellStyle name="출력 2 6 3 4" xfId="20166" xr:uid="{00000000-0005-0000-0000-00004B9E0000}"/>
    <cellStyle name="출력 2 6 3 4 2" xfId="45341" xr:uid="{00000000-0005-0000-0000-00004C9E0000}"/>
    <cellStyle name="출력 2 6 3 5" xfId="20167" xr:uid="{00000000-0005-0000-0000-00004D9E0000}"/>
    <cellStyle name="출력 2 6 3 5 2" xfId="45342" xr:uid="{00000000-0005-0000-0000-00004E9E0000}"/>
    <cellStyle name="출력 2 6 3 6" xfId="45338" xr:uid="{00000000-0005-0000-0000-00004F9E0000}"/>
    <cellStyle name="출력 2 6 4" xfId="20168" xr:uid="{00000000-0005-0000-0000-0000509E0000}"/>
    <cellStyle name="출력 2 6 4 2" xfId="45343" xr:uid="{00000000-0005-0000-0000-0000519E0000}"/>
    <cellStyle name="출력 2 6 5" xfId="20169" xr:uid="{00000000-0005-0000-0000-0000529E0000}"/>
    <cellStyle name="출력 2 6 5 2" xfId="45344" xr:uid="{00000000-0005-0000-0000-0000539E0000}"/>
    <cellStyle name="출력 2 6 6" xfId="20170" xr:uid="{00000000-0005-0000-0000-0000549E0000}"/>
    <cellStyle name="출력 2 6 6 2" xfId="45345" xr:uid="{00000000-0005-0000-0000-0000559E0000}"/>
    <cellStyle name="출력 2 6 7" xfId="20171" xr:uid="{00000000-0005-0000-0000-0000569E0000}"/>
    <cellStyle name="출력 2 6 7 2" xfId="45346" xr:uid="{00000000-0005-0000-0000-0000579E0000}"/>
    <cellStyle name="출력 2 6 8" xfId="45332" xr:uid="{00000000-0005-0000-0000-0000589E0000}"/>
    <cellStyle name="출력 2 7" xfId="20172" xr:uid="{00000000-0005-0000-0000-0000599E0000}"/>
    <cellStyle name="출력 2 7 2" xfId="20173" xr:uid="{00000000-0005-0000-0000-00005A9E0000}"/>
    <cellStyle name="출력 2 7 2 2" xfId="20174" xr:uid="{00000000-0005-0000-0000-00005B9E0000}"/>
    <cellStyle name="출력 2 7 2 2 2" xfId="45349" xr:uid="{00000000-0005-0000-0000-00005C9E0000}"/>
    <cellStyle name="출력 2 7 2 3" xfId="20175" xr:uid="{00000000-0005-0000-0000-00005D9E0000}"/>
    <cellStyle name="출력 2 7 2 3 2" xfId="45350" xr:uid="{00000000-0005-0000-0000-00005E9E0000}"/>
    <cellStyle name="출력 2 7 2 4" xfId="20176" xr:uid="{00000000-0005-0000-0000-00005F9E0000}"/>
    <cellStyle name="출력 2 7 2 4 2" xfId="45351" xr:uid="{00000000-0005-0000-0000-0000609E0000}"/>
    <cellStyle name="출력 2 7 2 5" xfId="20177" xr:uid="{00000000-0005-0000-0000-0000619E0000}"/>
    <cellStyle name="출력 2 7 2 5 2" xfId="45352" xr:uid="{00000000-0005-0000-0000-0000629E0000}"/>
    <cellStyle name="출력 2 7 2 6" xfId="45348" xr:uid="{00000000-0005-0000-0000-0000639E0000}"/>
    <cellStyle name="출력 2 7 3" xfId="20178" xr:uid="{00000000-0005-0000-0000-0000649E0000}"/>
    <cellStyle name="출력 2 7 3 2" xfId="20179" xr:uid="{00000000-0005-0000-0000-0000659E0000}"/>
    <cellStyle name="출력 2 7 3 2 2" xfId="45354" xr:uid="{00000000-0005-0000-0000-0000669E0000}"/>
    <cellStyle name="출력 2 7 3 3" xfId="20180" xr:uid="{00000000-0005-0000-0000-0000679E0000}"/>
    <cellStyle name="출력 2 7 3 3 2" xfId="45355" xr:uid="{00000000-0005-0000-0000-0000689E0000}"/>
    <cellStyle name="출력 2 7 3 4" xfId="20181" xr:uid="{00000000-0005-0000-0000-0000699E0000}"/>
    <cellStyle name="출력 2 7 3 4 2" xfId="45356" xr:uid="{00000000-0005-0000-0000-00006A9E0000}"/>
    <cellStyle name="출력 2 7 3 5" xfId="20182" xr:uid="{00000000-0005-0000-0000-00006B9E0000}"/>
    <cellStyle name="출력 2 7 3 5 2" xfId="45357" xr:uid="{00000000-0005-0000-0000-00006C9E0000}"/>
    <cellStyle name="출력 2 7 3 6" xfId="45353" xr:uid="{00000000-0005-0000-0000-00006D9E0000}"/>
    <cellStyle name="출력 2 7 4" xfId="20183" xr:uid="{00000000-0005-0000-0000-00006E9E0000}"/>
    <cellStyle name="출력 2 7 4 2" xfId="45358" xr:uid="{00000000-0005-0000-0000-00006F9E0000}"/>
    <cellStyle name="출력 2 7 5" xfId="20184" xr:uid="{00000000-0005-0000-0000-0000709E0000}"/>
    <cellStyle name="출력 2 7 5 2" xfId="45359" xr:uid="{00000000-0005-0000-0000-0000719E0000}"/>
    <cellStyle name="출력 2 7 6" xfId="20185" xr:uid="{00000000-0005-0000-0000-0000729E0000}"/>
    <cellStyle name="출력 2 7 6 2" xfId="45360" xr:uid="{00000000-0005-0000-0000-0000739E0000}"/>
    <cellStyle name="출력 2 7 7" xfId="20186" xr:uid="{00000000-0005-0000-0000-0000749E0000}"/>
    <cellStyle name="출력 2 7 7 2" xfId="45361" xr:uid="{00000000-0005-0000-0000-0000759E0000}"/>
    <cellStyle name="출력 2 7 8" xfId="45347" xr:uid="{00000000-0005-0000-0000-0000769E0000}"/>
    <cellStyle name="출력 2 8" xfId="20187" xr:uid="{00000000-0005-0000-0000-0000779E0000}"/>
    <cellStyle name="출력 2 8 2" xfId="20188" xr:uid="{00000000-0005-0000-0000-0000789E0000}"/>
    <cellStyle name="출력 2 8 2 2" xfId="20189" xr:uid="{00000000-0005-0000-0000-0000799E0000}"/>
    <cellStyle name="출력 2 8 2 2 2" xfId="45364" xr:uid="{00000000-0005-0000-0000-00007A9E0000}"/>
    <cellStyle name="출력 2 8 2 3" xfId="20190" xr:uid="{00000000-0005-0000-0000-00007B9E0000}"/>
    <cellStyle name="출력 2 8 2 3 2" xfId="45365" xr:uid="{00000000-0005-0000-0000-00007C9E0000}"/>
    <cellStyle name="출력 2 8 2 4" xfId="20191" xr:uid="{00000000-0005-0000-0000-00007D9E0000}"/>
    <cellStyle name="출력 2 8 2 4 2" xfId="45366" xr:uid="{00000000-0005-0000-0000-00007E9E0000}"/>
    <cellStyle name="출력 2 8 2 5" xfId="20192" xr:uid="{00000000-0005-0000-0000-00007F9E0000}"/>
    <cellStyle name="출력 2 8 2 5 2" xfId="45367" xr:uid="{00000000-0005-0000-0000-0000809E0000}"/>
    <cellStyle name="출력 2 8 2 6" xfId="45363" xr:uid="{00000000-0005-0000-0000-0000819E0000}"/>
    <cellStyle name="출력 2 8 3" xfId="20193" xr:uid="{00000000-0005-0000-0000-0000829E0000}"/>
    <cellStyle name="출력 2 8 3 2" xfId="20194" xr:uid="{00000000-0005-0000-0000-0000839E0000}"/>
    <cellStyle name="출력 2 8 3 2 2" xfId="45369" xr:uid="{00000000-0005-0000-0000-0000849E0000}"/>
    <cellStyle name="출력 2 8 3 3" xfId="20195" xr:uid="{00000000-0005-0000-0000-0000859E0000}"/>
    <cellStyle name="출력 2 8 3 3 2" xfId="45370" xr:uid="{00000000-0005-0000-0000-0000869E0000}"/>
    <cellStyle name="출력 2 8 3 4" xfId="20196" xr:uid="{00000000-0005-0000-0000-0000879E0000}"/>
    <cellStyle name="출력 2 8 3 4 2" xfId="45371" xr:uid="{00000000-0005-0000-0000-0000889E0000}"/>
    <cellStyle name="출력 2 8 3 5" xfId="20197" xr:uid="{00000000-0005-0000-0000-0000899E0000}"/>
    <cellStyle name="출력 2 8 3 5 2" xfId="45372" xr:uid="{00000000-0005-0000-0000-00008A9E0000}"/>
    <cellStyle name="출력 2 8 3 6" xfId="45368" xr:uid="{00000000-0005-0000-0000-00008B9E0000}"/>
    <cellStyle name="출력 2 8 4" xfId="20198" xr:uid="{00000000-0005-0000-0000-00008C9E0000}"/>
    <cellStyle name="출력 2 8 4 2" xfId="45373" xr:uid="{00000000-0005-0000-0000-00008D9E0000}"/>
    <cellStyle name="출력 2 8 5" xfId="20199" xr:uid="{00000000-0005-0000-0000-00008E9E0000}"/>
    <cellStyle name="출력 2 8 5 2" xfId="45374" xr:uid="{00000000-0005-0000-0000-00008F9E0000}"/>
    <cellStyle name="출력 2 8 6" xfId="20200" xr:uid="{00000000-0005-0000-0000-0000909E0000}"/>
    <cellStyle name="출력 2 8 6 2" xfId="45375" xr:uid="{00000000-0005-0000-0000-0000919E0000}"/>
    <cellStyle name="출력 2 8 7" xfId="20201" xr:uid="{00000000-0005-0000-0000-0000929E0000}"/>
    <cellStyle name="출력 2 8 7 2" xfId="45376" xr:uid="{00000000-0005-0000-0000-0000939E0000}"/>
    <cellStyle name="출력 2 8 8" xfId="45362" xr:uid="{00000000-0005-0000-0000-0000949E0000}"/>
    <cellStyle name="출력 2 9" xfId="20202" xr:uid="{00000000-0005-0000-0000-0000959E0000}"/>
    <cellStyle name="출력 2 9 2" xfId="20203" xr:uid="{00000000-0005-0000-0000-0000969E0000}"/>
    <cellStyle name="출력 2 9 2 2" xfId="20204" xr:uid="{00000000-0005-0000-0000-0000979E0000}"/>
    <cellStyle name="출력 2 9 2 2 2" xfId="45379" xr:uid="{00000000-0005-0000-0000-0000989E0000}"/>
    <cellStyle name="출력 2 9 2 3" xfId="20205" xr:uid="{00000000-0005-0000-0000-0000999E0000}"/>
    <cellStyle name="출력 2 9 2 3 2" xfId="45380" xr:uid="{00000000-0005-0000-0000-00009A9E0000}"/>
    <cellStyle name="출력 2 9 2 4" xfId="20206" xr:uid="{00000000-0005-0000-0000-00009B9E0000}"/>
    <cellStyle name="출력 2 9 2 4 2" xfId="45381" xr:uid="{00000000-0005-0000-0000-00009C9E0000}"/>
    <cellStyle name="출력 2 9 2 5" xfId="20207" xr:uid="{00000000-0005-0000-0000-00009D9E0000}"/>
    <cellStyle name="출력 2 9 2 5 2" xfId="45382" xr:uid="{00000000-0005-0000-0000-00009E9E0000}"/>
    <cellStyle name="출력 2 9 2 6" xfId="45378" xr:uid="{00000000-0005-0000-0000-00009F9E0000}"/>
    <cellStyle name="출력 2 9 3" xfId="20208" xr:uid="{00000000-0005-0000-0000-0000A09E0000}"/>
    <cellStyle name="출력 2 9 3 2" xfId="20209" xr:uid="{00000000-0005-0000-0000-0000A19E0000}"/>
    <cellStyle name="출력 2 9 3 2 2" xfId="45384" xr:uid="{00000000-0005-0000-0000-0000A29E0000}"/>
    <cellStyle name="출력 2 9 3 3" xfId="20210" xr:uid="{00000000-0005-0000-0000-0000A39E0000}"/>
    <cellStyle name="출력 2 9 3 3 2" xfId="45385" xr:uid="{00000000-0005-0000-0000-0000A49E0000}"/>
    <cellStyle name="출력 2 9 3 4" xfId="20211" xr:uid="{00000000-0005-0000-0000-0000A59E0000}"/>
    <cellStyle name="출력 2 9 3 4 2" xfId="45386" xr:uid="{00000000-0005-0000-0000-0000A69E0000}"/>
    <cellStyle name="출력 2 9 3 5" xfId="20212" xr:uid="{00000000-0005-0000-0000-0000A79E0000}"/>
    <cellStyle name="출력 2 9 3 5 2" xfId="45387" xr:uid="{00000000-0005-0000-0000-0000A89E0000}"/>
    <cellStyle name="출력 2 9 3 6" xfId="45383" xr:uid="{00000000-0005-0000-0000-0000A99E0000}"/>
    <cellStyle name="출력 2 9 4" xfId="20213" xr:uid="{00000000-0005-0000-0000-0000AA9E0000}"/>
    <cellStyle name="출력 2 9 4 2" xfId="45388" xr:uid="{00000000-0005-0000-0000-0000AB9E0000}"/>
    <cellStyle name="출력 2 9 5" xfId="20214" xr:uid="{00000000-0005-0000-0000-0000AC9E0000}"/>
    <cellStyle name="출력 2 9 5 2" xfId="45389" xr:uid="{00000000-0005-0000-0000-0000AD9E0000}"/>
    <cellStyle name="출력 2 9 6" xfId="20215" xr:uid="{00000000-0005-0000-0000-0000AE9E0000}"/>
    <cellStyle name="출력 2 9 6 2" xfId="45390" xr:uid="{00000000-0005-0000-0000-0000AF9E0000}"/>
    <cellStyle name="출력 2 9 7" xfId="20216" xr:uid="{00000000-0005-0000-0000-0000B09E0000}"/>
    <cellStyle name="출력 2 9 7 2" xfId="45391" xr:uid="{00000000-0005-0000-0000-0000B19E0000}"/>
    <cellStyle name="출력 2 9 8" xfId="45377" xr:uid="{00000000-0005-0000-0000-0000B29E0000}"/>
    <cellStyle name="출력 20" xfId="20217" xr:uid="{00000000-0005-0000-0000-0000B39E0000}"/>
    <cellStyle name="출력 20 10" xfId="20218" xr:uid="{00000000-0005-0000-0000-0000B49E0000}"/>
    <cellStyle name="출력 20 10 2" xfId="20219" xr:uid="{00000000-0005-0000-0000-0000B59E0000}"/>
    <cellStyle name="출력 20 10 2 2" xfId="45394" xr:uid="{00000000-0005-0000-0000-0000B69E0000}"/>
    <cellStyle name="출력 20 10 3" xfId="45393" xr:uid="{00000000-0005-0000-0000-0000B79E0000}"/>
    <cellStyle name="출력 20 11" xfId="20220" xr:uid="{00000000-0005-0000-0000-0000B89E0000}"/>
    <cellStyle name="출력 20 11 2" xfId="20221" xr:uid="{00000000-0005-0000-0000-0000B99E0000}"/>
    <cellStyle name="출력 20 11 2 2" xfId="45396" xr:uid="{00000000-0005-0000-0000-0000BA9E0000}"/>
    <cellStyle name="출력 20 11 3" xfId="45395" xr:uid="{00000000-0005-0000-0000-0000BB9E0000}"/>
    <cellStyle name="출력 20 12" xfId="20222" xr:uid="{00000000-0005-0000-0000-0000BC9E0000}"/>
    <cellStyle name="출력 20 12 2" xfId="20223" xr:uid="{00000000-0005-0000-0000-0000BD9E0000}"/>
    <cellStyle name="출력 20 12 2 2" xfId="45398" xr:uid="{00000000-0005-0000-0000-0000BE9E0000}"/>
    <cellStyle name="출력 20 12 3" xfId="45397" xr:uid="{00000000-0005-0000-0000-0000BF9E0000}"/>
    <cellStyle name="출력 20 13" xfId="20224" xr:uid="{00000000-0005-0000-0000-0000C09E0000}"/>
    <cellStyle name="출력 20 13 2" xfId="45399" xr:uid="{00000000-0005-0000-0000-0000C19E0000}"/>
    <cellStyle name="출력 20 14" xfId="45392" xr:uid="{00000000-0005-0000-0000-0000C29E0000}"/>
    <cellStyle name="출력 20 2" xfId="20225" xr:uid="{00000000-0005-0000-0000-0000C39E0000}"/>
    <cellStyle name="출력 20 2 2" xfId="20226" xr:uid="{00000000-0005-0000-0000-0000C49E0000}"/>
    <cellStyle name="출력 20 2 2 2" xfId="20227" xr:uid="{00000000-0005-0000-0000-0000C59E0000}"/>
    <cellStyle name="출력 20 2 2 2 2" xfId="20228" xr:uid="{00000000-0005-0000-0000-0000C69E0000}"/>
    <cellStyle name="출력 20 2 2 2 2 2" xfId="45403" xr:uid="{00000000-0005-0000-0000-0000C79E0000}"/>
    <cellStyle name="출력 20 2 2 2 3" xfId="20229" xr:uid="{00000000-0005-0000-0000-0000C89E0000}"/>
    <cellStyle name="출력 20 2 2 2 3 2" xfId="45404" xr:uid="{00000000-0005-0000-0000-0000C99E0000}"/>
    <cellStyle name="출력 20 2 2 2 4" xfId="20230" xr:uid="{00000000-0005-0000-0000-0000CA9E0000}"/>
    <cellStyle name="출력 20 2 2 2 4 2" xfId="45405" xr:uid="{00000000-0005-0000-0000-0000CB9E0000}"/>
    <cellStyle name="출력 20 2 2 2 5" xfId="20231" xr:uid="{00000000-0005-0000-0000-0000CC9E0000}"/>
    <cellStyle name="출력 20 2 2 2 5 2" xfId="45406" xr:uid="{00000000-0005-0000-0000-0000CD9E0000}"/>
    <cellStyle name="출력 20 2 2 2 6" xfId="45402" xr:uid="{00000000-0005-0000-0000-0000CE9E0000}"/>
    <cellStyle name="출력 20 2 2 3" xfId="20232" xr:uid="{00000000-0005-0000-0000-0000CF9E0000}"/>
    <cellStyle name="출력 20 2 2 3 2" xfId="45407" xr:uid="{00000000-0005-0000-0000-0000D09E0000}"/>
    <cellStyle name="출력 20 2 2 4" xfId="20233" xr:uid="{00000000-0005-0000-0000-0000D19E0000}"/>
    <cellStyle name="출력 20 2 2 4 2" xfId="45408" xr:uid="{00000000-0005-0000-0000-0000D29E0000}"/>
    <cellStyle name="출력 20 2 2 5" xfId="20234" xr:uid="{00000000-0005-0000-0000-0000D39E0000}"/>
    <cellStyle name="출력 20 2 2 5 2" xfId="45409" xr:uid="{00000000-0005-0000-0000-0000D49E0000}"/>
    <cellStyle name="출력 20 2 2 6" xfId="20235" xr:uid="{00000000-0005-0000-0000-0000D59E0000}"/>
    <cellStyle name="출력 20 2 2 6 2" xfId="45410" xr:uid="{00000000-0005-0000-0000-0000D69E0000}"/>
    <cellStyle name="출력 20 2 2 7" xfId="45401" xr:uid="{00000000-0005-0000-0000-0000D79E0000}"/>
    <cellStyle name="출력 20 2 3" xfId="20236" xr:uid="{00000000-0005-0000-0000-0000D89E0000}"/>
    <cellStyle name="출력 20 2 3 2" xfId="20237" xr:uid="{00000000-0005-0000-0000-0000D99E0000}"/>
    <cellStyle name="출력 20 2 3 2 2" xfId="45412" xr:uid="{00000000-0005-0000-0000-0000DA9E0000}"/>
    <cellStyle name="출력 20 2 3 3" xfId="20238" xr:uid="{00000000-0005-0000-0000-0000DB9E0000}"/>
    <cellStyle name="출력 20 2 3 3 2" xfId="45413" xr:uid="{00000000-0005-0000-0000-0000DC9E0000}"/>
    <cellStyle name="출력 20 2 3 4" xfId="20239" xr:uid="{00000000-0005-0000-0000-0000DD9E0000}"/>
    <cellStyle name="출력 20 2 3 4 2" xfId="45414" xr:uid="{00000000-0005-0000-0000-0000DE9E0000}"/>
    <cellStyle name="출력 20 2 3 5" xfId="20240" xr:uid="{00000000-0005-0000-0000-0000DF9E0000}"/>
    <cellStyle name="출력 20 2 3 5 2" xfId="45415" xr:uid="{00000000-0005-0000-0000-0000E09E0000}"/>
    <cellStyle name="출력 20 2 3 6" xfId="45411" xr:uid="{00000000-0005-0000-0000-0000E19E0000}"/>
    <cellStyle name="출력 20 2 4" xfId="20241" xr:uid="{00000000-0005-0000-0000-0000E29E0000}"/>
    <cellStyle name="출력 20 2 4 2" xfId="20242" xr:uid="{00000000-0005-0000-0000-0000E39E0000}"/>
    <cellStyle name="출력 20 2 4 2 2" xfId="45417" xr:uid="{00000000-0005-0000-0000-0000E49E0000}"/>
    <cellStyle name="출력 20 2 4 3" xfId="45416" xr:uid="{00000000-0005-0000-0000-0000E59E0000}"/>
    <cellStyle name="출력 20 2 5" xfId="20243" xr:uid="{00000000-0005-0000-0000-0000E69E0000}"/>
    <cellStyle name="출력 20 2 5 2" xfId="20244" xr:uid="{00000000-0005-0000-0000-0000E79E0000}"/>
    <cellStyle name="출력 20 2 5 2 2" xfId="45419" xr:uid="{00000000-0005-0000-0000-0000E89E0000}"/>
    <cellStyle name="출력 20 2 5 3" xfId="45418" xr:uid="{00000000-0005-0000-0000-0000E99E0000}"/>
    <cellStyle name="출력 20 2 6" xfId="20245" xr:uid="{00000000-0005-0000-0000-0000EA9E0000}"/>
    <cellStyle name="출력 20 2 6 2" xfId="20246" xr:uid="{00000000-0005-0000-0000-0000EB9E0000}"/>
    <cellStyle name="출력 20 2 6 2 2" xfId="45421" xr:uid="{00000000-0005-0000-0000-0000EC9E0000}"/>
    <cellStyle name="출력 20 2 6 3" xfId="45420" xr:uid="{00000000-0005-0000-0000-0000ED9E0000}"/>
    <cellStyle name="출력 20 2 7" xfId="20247" xr:uid="{00000000-0005-0000-0000-0000EE9E0000}"/>
    <cellStyle name="출력 20 2 7 2" xfId="45422" xr:uid="{00000000-0005-0000-0000-0000EF9E0000}"/>
    <cellStyle name="출력 20 2 8" xfId="45400" xr:uid="{00000000-0005-0000-0000-0000F09E0000}"/>
    <cellStyle name="출력 20 3" xfId="20248" xr:uid="{00000000-0005-0000-0000-0000F19E0000}"/>
    <cellStyle name="출력 20 3 2" xfId="20249" xr:uid="{00000000-0005-0000-0000-0000F29E0000}"/>
    <cellStyle name="출력 20 3 2 2" xfId="20250" xr:uid="{00000000-0005-0000-0000-0000F39E0000}"/>
    <cellStyle name="출력 20 3 2 2 2" xfId="20251" xr:uid="{00000000-0005-0000-0000-0000F49E0000}"/>
    <cellStyle name="출력 20 3 2 2 2 2" xfId="45426" xr:uid="{00000000-0005-0000-0000-0000F59E0000}"/>
    <cellStyle name="출력 20 3 2 2 3" xfId="20252" xr:uid="{00000000-0005-0000-0000-0000F69E0000}"/>
    <cellStyle name="출력 20 3 2 2 3 2" xfId="45427" xr:uid="{00000000-0005-0000-0000-0000F79E0000}"/>
    <cellStyle name="출력 20 3 2 2 4" xfId="20253" xr:uid="{00000000-0005-0000-0000-0000F89E0000}"/>
    <cellStyle name="출력 20 3 2 2 4 2" xfId="45428" xr:uid="{00000000-0005-0000-0000-0000F99E0000}"/>
    <cellStyle name="출력 20 3 2 2 5" xfId="20254" xr:uid="{00000000-0005-0000-0000-0000FA9E0000}"/>
    <cellStyle name="출력 20 3 2 2 5 2" xfId="45429" xr:uid="{00000000-0005-0000-0000-0000FB9E0000}"/>
    <cellStyle name="출력 20 3 2 2 6" xfId="45425" xr:uid="{00000000-0005-0000-0000-0000FC9E0000}"/>
    <cellStyle name="출력 20 3 2 3" xfId="20255" xr:uid="{00000000-0005-0000-0000-0000FD9E0000}"/>
    <cellStyle name="출력 20 3 2 3 2" xfId="45430" xr:uid="{00000000-0005-0000-0000-0000FE9E0000}"/>
    <cellStyle name="출력 20 3 2 4" xfId="20256" xr:uid="{00000000-0005-0000-0000-0000FF9E0000}"/>
    <cellStyle name="출력 20 3 2 4 2" xfId="45431" xr:uid="{00000000-0005-0000-0000-0000009F0000}"/>
    <cellStyle name="출력 20 3 2 5" xfId="20257" xr:uid="{00000000-0005-0000-0000-0000019F0000}"/>
    <cellStyle name="출력 20 3 2 5 2" xfId="45432" xr:uid="{00000000-0005-0000-0000-0000029F0000}"/>
    <cellStyle name="출력 20 3 2 6" xfId="20258" xr:uid="{00000000-0005-0000-0000-0000039F0000}"/>
    <cellStyle name="출력 20 3 2 6 2" xfId="45433" xr:uid="{00000000-0005-0000-0000-0000049F0000}"/>
    <cellStyle name="출력 20 3 2 7" xfId="45424" xr:uid="{00000000-0005-0000-0000-0000059F0000}"/>
    <cellStyle name="출력 20 3 3" xfId="20259" xr:uid="{00000000-0005-0000-0000-0000069F0000}"/>
    <cellStyle name="출력 20 3 3 2" xfId="20260" xr:uid="{00000000-0005-0000-0000-0000079F0000}"/>
    <cellStyle name="출력 20 3 3 2 2" xfId="45435" xr:uid="{00000000-0005-0000-0000-0000089F0000}"/>
    <cellStyle name="출력 20 3 3 3" xfId="20261" xr:uid="{00000000-0005-0000-0000-0000099F0000}"/>
    <cellStyle name="출력 20 3 3 3 2" xfId="45436" xr:uid="{00000000-0005-0000-0000-00000A9F0000}"/>
    <cellStyle name="출력 20 3 3 4" xfId="20262" xr:uid="{00000000-0005-0000-0000-00000B9F0000}"/>
    <cellStyle name="출력 20 3 3 4 2" xfId="45437" xr:uid="{00000000-0005-0000-0000-00000C9F0000}"/>
    <cellStyle name="출력 20 3 3 5" xfId="20263" xr:uid="{00000000-0005-0000-0000-00000D9F0000}"/>
    <cellStyle name="출력 20 3 3 5 2" xfId="45438" xr:uid="{00000000-0005-0000-0000-00000E9F0000}"/>
    <cellStyle name="출력 20 3 3 6" xfId="45434" xr:uid="{00000000-0005-0000-0000-00000F9F0000}"/>
    <cellStyle name="출력 20 3 4" xfId="20264" xr:uid="{00000000-0005-0000-0000-0000109F0000}"/>
    <cellStyle name="출력 20 3 4 2" xfId="20265" xr:uid="{00000000-0005-0000-0000-0000119F0000}"/>
    <cellStyle name="출력 20 3 4 2 2" xfId="45440" xr:uid="{00000000-0005-0000-0000-0000129F0000}"/>
    <cellStyle name="출력 20 3 4 3" xfId="45439" xr:uid="{00000000-0005-0000-0000-0000139F0000}"/>
    <cellStyle name="출력 20 3 5" xfId="20266" xr:uid="{00000000-0005-0000-0000-0000149F0000}"/>
    <cellStyle name="출력 20 3 5 2" xfId="20267" xr:uid="{00000000-0005-0000-0000-0000159F0000}"/>
    <cellStyle name="출력 20 3 5 2 2" xfId="45442" xr:uid="{00000000-0005-0000-0000-0000169F0000}"/>
    <cellStyle name="출력 20 3 5 3" xfId="45441" xr:uid="{00000000-0005-0000-0000-0000179F0000}"/>
    <cellStyle name="출력 20 3 6" xfId="20268" xr:uid="{00000000-0005-0000-0000-0000189F0000}"/>
    <cellStyle name="출력 20 3 6 2" xfId="20269" xr:uid="{00000000-0005-0000-0000-0000199F0000}"/>
    <cellStyle name="출력 20 3 6 2 2" xfId="45444" xr:uid="{00000000-0005-0000-0000-00001A9F0000}"/>
    <cellStyle name="출력 20 3 6 3" xfId="45443" xr:uid="{00000000-0005-0000-0000-00001B9F0000}"/>
    <cellStyle name="출력 20 3 7" xfId="20270" xr:uid="{00000000-0005-0000-0000-00001C9F0000}"/>
    <cellStyle name="출력 20 3 7 2" xfId="45445" xr:uid="{00000000-0005-0000-0000-00001D9F0000}"/>
    <cellStyle name="출력 20 3 8" xfId="45423" xr:uid="{00000000-0005-0000-0000-00001E9F0000}"/>
    <cellStyle name="출력 20 4" xfId="20271" xr:uid="{00000000-0005-0000-0000-00001F9F0000}"/>
    <cellStyle name="출력 20 4 2" xfId="20272" xr:uid="{00000000-0005-0000-0000-0000209F0000}"/>
    <cellStyle name="출력 20 4 2 2" xfId="20273" xr:uid="{00000000-0005-0000-0000-0000219F0000}"/>
    <cellStyle name="출력 20 4 2 2 2" xfId="45448" xr:uid="{00000000-0005-0000-0000-0000229F0000}"/>
    <cellStyle name="출력 20 4 2 3" xfId="20274" xr:uid="{00000000-0005-0000-0000-0000239F0000}"/>
    <cellStyle name="출력 20 4 2 3 2" xfId="45449" xr:uid="{00000000-0005-0000-0000-0000249F0000}"/>
    <cellStyle name="출력 20 4 2 4" xfId="20275" xr:uid="{00000000-0005-0000-0000-0000259F0000}"/>
    <cellStyle name="출력 20 4 2 4 2" xfId="45450" xr:uid="{00000000-0005-0000-0000-0000269F0000}"/>
    <cellStyle name="출력 20 4 2 5" xfId="20276" xr:uid="{00000000-0005-0000-0000-0000279F0000}"/>
    <cellStyle name="출력 20 4 2 5 2" xfId="45451" xr:uid="{00000000-0005-0000-0000-0000289F0000}"/>
    <cellStyle name="출력 20 4 2 6" xfId="45447" xr:uid="{00000000-0005-0000-0000-0000299F0000}"/>
    <cellStyle name="출력 20 4 3" xfId="20277" xr:uid="{00000000-0005-0000-0000-00002A9F0000}"/>
    <cellStyle name="출력 20 4 3 2" xfId="45452" xr:uid="{00000000-0005-0000-0000-00002B9F0000}"/>
    <cellStyle name="출력 20 4 4" xfId="20278" xr:uid="{00000000-0005-0000-0000-00002C9F0000}"/>
    <cellStyle name="출력 20 4 4 2" xfId="45453" xr:uid="{00000000-0005-0000-0000-00002D9F0000}"/>
    <cellStyle name="출력 20 4 5" xfId="20279" xr:uid="{00000000-0005-0000-0000-00002E9F0000}"/>
    <cellStyle name="출력 20 4 5 2" xfId="45454" xr:uid="{00000000-0005-0000-0000-00002F9F0000}"/>
    <cellStyle name="출력 20 4 6" xfId="20280" xr:uid="{00000000-0005-0000-0000-0000309F0000}"/>
    <cellStyle name="출력 20 4 6 2" xfId="45455" xr:uid="{00000000-0005-0000-0000-0000319F0000}"/>
    <cellStyle name="출력 20 4 7" xfId="45446" xr:uid="{00000000-0005-0000-0000-0000329F0000}"/>
    <cellStyle name="출력 20 5" xfId="20281" xr:uid="{00000000-0005-0000-0000-0000339F0000}"/>
    <cellStyle name="출력 20 5 2" xfId="20282" xr:uid="{00000000-0005-0000-0000-0000349F0000}"/>
    <cellStyle name="출력 20 5 2 2" xfId="20283" xr:uid="{00000000-0005-0000-0000-0000359F0000}"/>
    <cellStyle name="출력 20 5 2 2 2" xfId="45458" xr:uid="{00000000-0005-0000-0000-0000369F0000}"/>
    <cellStyle name="출력 20 5 2 3" xfId="20284" xr:uid="{00000000-0005-0000-0000-0000379F0000}"/>
    <cellStyle name="출력 20 5 2 3 2" xfId="45459" xr:uid="{00000000-0005-0000-0000-0000389F0000}"/>
    <cellStyle name="출력 20 5 2 4" xfId="20285" xr:uid="{00000000-0005-0000-0000-0000399F0000}"/>
    <cellStyle name="출력 20 5 2 4 2" xfId="45460" xr:uid="{00000000-0005-0000-0000-00003A9F0000}"/>
    <cellStyle name="출력 20 5 2 5" xfId="20286" xr:uid="{00000000-0005-0000-0000-00003B9F0000}"/>
    <cellStyle name="출력 20 5 2 5 2" xfId="45461" xr:uid="{00000000-0005-0000-0000-00003C9F0000}"/>
    <cellStyle name="출력 20 5 2 6" xfId="45457" xr:uid="{00000000-0005-0000-0000-00003D9F0000}"/>
    <cellStyle name="출력 20 5 3" xfId="20287" xr:uid="{00000000-0005-0000-0000-00003E9F0000}"/>
    <cellStyle name="출력 20 5 3 2" xfId="45462" xr:uid="{00000000-0005-0000-0000-00003F9F0000}"/>
    <cellStyle name="출력 20 5 4" xfId="20288" xr:uid="{00000000-0005-0000-0000-0000409F0000}"/>
    <cellStyle name="출력 20 5 4 2" xfId="45463" xr:uid="{00000000-0005-0000-0000-0000419F0000}"/>
    <cellStyle name="출력 20 5 5" xfId="20289" xr:uid="{00000000-0005-0000-0000-0000429F0000}"/>
    <cellStyle name="출력 20 5 5 2" xfId="45464" xr:uid="{00000000-0005-0000-0000-0000439F0000}"/>
    <cellStyle name="출력 20 5 6" xfId="20290" xr:uid="{00000000-0005-0000-0000-0000449F0000}"/>
    <cellStyle name="출력 20 5 6 2" xfId="45465" xr:uid="{00000000-0005-0000-0000-0000459F0000}"/>
    <cellStyle name="출력 20 5 7" xfId="45456" xr:uid="{00000000-0005-0000-0000-0000469F0000}"/>
    <cellStyle name="출력 20 6" xfId="20291" xr:uid="{00000000-0005-0000-0000-0000479F0000}"/>
    <cellStyle name="출력 20 6 2" xfId="20292" xr:uid="{00000000-0005-0000-0000-0000489F0000}"/>
    <cellStyle name="출력 20 6 2 2" xfId="20293" xr:uid="{00000000-0005-0000-0000-0000499F0000}"/>
    <cellStyle name="출력 20 6 2 2 2" xfId="45468" xr:uid="{00000000-0005-0000-0000-00004A9F0000}"/>
    <cellStyle name="출력 20 6 2 3" xfId="20294" xr:uid="{00000000-0005-0000-0000-00004B9F0000}"/>
    <cellStyle name="출력 20 6 2 3 2" xfId="45469" xr:uid="{00000000-0005-0000-0000-00004C9F0000}"/>
    <cellStyle name="출력 20 6 2 4" xfId="20295" xr:uid="{00000000-0005-0000-0000-00004D9F0000}"/>
    <cellStyle name="출력 20 6 2 4 2" xfId="45470" xr:uid="{00000000-0005-0000-0000-00004E9F0000}"/>
    <cellStyle name="출력 20 6 2 5" xfId="20296" xr:uid="{00000000-0005-0000-0000-00004F9F0000}"/>
    <cellStyle name="출력 20 6 2 5 2" xfId="45471" xr:uid="{00000000-0005-0000-0000-0000509F0000}"/>
    <cellStyle name="출력 20 6 2 6" xfId="45467" xr:uid="{00000000-0005-0000-0000-0000519F0000}"/>
    <cellStyle name="출력 20 6 3" xfId="20297" xr:uid="{00000000-0005-0000-0000-0000529F0000}"/>
    <cellStyle name="출력 20 6 3 2" xfId="45472" xr:uid="{00000000-0005-0000-0000-0000539F0000}"/>
    <cellStyle name="출력 20 6 4" xfId="20298" xr:uid="{00000000-0005-0000-0000-0000549F0000}"/>
    <cellStyle name="출력 20 6 4 2" xfId="45473" xr:uid="{00000000-0005-0000-0000-0000559F0000}"/>
    <cellStyle name="출력 20 6 5" xfId="20299" xr:uid="{00000000-0005-0000-0000-0000569F0000}"/>
    <cellStyle name="출력 20 6 5 2" xfId="45474" xr:uid="{00000000-0005-0000-0000-0000579F0000}"/>
    <cellStyle name="출력 20 6 6" xfId="20300" xr:uid="{00000000-0005-0000-0000-0000589F0000}"/>
    <cellStyle name="출력 20 6 6 2" xfId="45475" xr:uid="{00000000-0005-0000-0000-0000599F0000}"/>
    <cellStyle name="출력 20 6 7" xfId="45466" xr:uid="{00000000-0005-0000-0000-00005A9F0000}"/>
    <cellStyle name="출력 20 7" xfId="20301" xr:uid="{00000000-0005-0000-0000-00005B9F0000}"/>
    <cellStyle name="출력 20 7 2" xfId="20302" xr:uid="{00000000-0005-0000-0000-00005C9F0000}"/>
    <cellStyle name="출력 20 7 2 2" xfId="20303" xr:uid="{00000000-0005-0000-0000-00005D9F0000}"/>
    <cellStyle name="출력 20 7 2 2 2" xfId="45478" xr:uid="{00000000-0005-0000-0000-00005E9F0000}"/>
    <cellStyle name="출력 20 7 2 3" xfId="20304" xr:uid="{00000000-0005-0000-0000-00005F9F0000}"/>
    <cellStyle name="출력 20 7 2 3 2" xfId="45479" xr:uid="{00000000-0005-0000-0000-0000609F0000}"/>
    <cellStyle name="출력 20 7 2 4" xfId="20305" xr:uid="{00000000-0005-0000-0000-0000619F0000}"/>
    <cellStyle name="출력 20 7 2 4 2" xfId="45480" xr:uid="{00000000-0005-0000-0000-0000629F0000}"/>
    <cellStyle name="출력 20 7 2 5" xfId="20306" xr:uid="{00000000-0005-0000-0000-0000639F0000}"/>
    <cellStyle name="출력 20 7 2 5 2" xfId="45481" xr:uid="{00000000-0005-0000-0000-0000649F0000}"/>
    <cellStyle name="출력 20 7 2 6" xfId="45477" xr:uid="{00000000-0005-0000-0000-0000659F0000}"/>
    <cellStyle name="출력 20 7 3" xfId="20307" xr:uid="{00000000-0005-0000-0000-0000669F0000}"/>
    <cellStyle name="출력 20 7 3 2" xfId="45482" xr:uid="{00000000-0005-0000-0000-0000679F0000}"/>
    <cellStyle name="출력 20 7 4" xfId="20308" xr:uid="{00000000-0005-0000-0000-0000689F0000}"/>
    <cellStyle name="출력 20 7 4 2" xfId="45483" xr:uid="{00000000-0005-0000-0000-0000699F0000}"/>
    <cellStyle name="출력 20 7 5" xfId="20309" xr:uid="{00000000-0005-0000-0000-00006A9F0000}"/>
    <cellStyle name="출력 20 7 5 2" xfId="45484" xr:uid="{00000000-0005-0000-0000-00006B9F0000}"/>
    <cellStyle name="출력 20 7 6" xfId="20310" xr:uid="{00000000-0005-0000-0000-00006C9F0000}"/>
    <cellStyle name="출력 20 7 6 2" xfId="45485" xr:uid="{00000000-0005-0000-0000-00006D9F0000}"/>
    <cellStyle name="출력 20 7 7" xfId="45476" xr:uid="{00000000-0005-0000-0000-00006E9F0000}"/>
    <cellStyle name="출력 20 8" xfId="20311" xr:uid="{00000000-0005-0000-0000-00006F9F0000}"/>
    <cellStyle name="출력 20 8 2" xfId="20312" xr:uid="{00000000-0005-0000-0000-0000709F0000}"/>
    <cellStyle name="출력 20 8 2 2" xfId="20313" xr:uid="{00000000-0005-0000-0000-0000719F0000}"/>
    <cellStyle name="출력 20 8 2 2 2" xfId="45488" xr:uid="{00000000-0005-0000-0000-0000729F0000}"/>
    <cellStyle name="출력 20 8 2 3" xfId="20314" xr:uid="{00000000-0005-0000-0000-0000739F0000}"/>
    <cellStyle name="출력 20 8 2 3 2" xfId="45489" xr:uid="{00000000-0005-0000-0000-0000749F0000}"/>
    <cellStyle name="출력 20 8 2 4" xfId="20315" xr:uid="{00000000-0005-0000-0000-0000759F0000}"/>
    <cellStyle name="출력 20 8 2 4 2" xfId="45490" xr:uid="{00000000-0005-0000-0000-0000769F0000}"/>
    <cellStyle name="출력 20 8 2 5" xfId="20316" xr:uid="{00000000-0005-0000-0000-0000779F0000}"/>
    <cellStyle name="출력 20 8 2 5 2" xfId="45491" xr:uid="{00000000-0005-0000-0000-0000789F0000}"/>
    <cellStyle name="출력 20 8 2 6" xfId="45487" xr:uid="{00000000-0005-0000-0000-0000799F0000}"/>
    <cellStyle name="출력 20 8 3" xfId="20317" xr:uid="{00000000-0005-0000-0000-00007A9F0000}"/>
    <cellStyle name="출력 20 8 3 2" xfId="45492" xr:uid="{00000000-0005-0000-0000-00007B9F0000}"/>
    <cellStyle name="출력 20 8 4" xfId="20318" xr:uid="{00000000-0005-0000-0000-00007C9F0000}"/>
    <cellStyle name="출력 20 8 4 2" xfId="45493" xr:uid="{00000000-0005-0000-0000-00007D9F0000}"/>
    <cellStyle name="출력 20 8 5" xfId="20319" xr:uid="{00000000-0005-0000-0000-00007E9F0000}"/>
    <cellStyle name="출력 20 8 5 2" xfId="45494" xr:uid="{00000000-0005-0000-0000-00007F9F0000}"/>
    <cellStyle name="출력 20 8 6" xfId="20320" xr:uid="{00000000-0005-0000-0000-0000809F0000}"/>
    <cellStyle name="출력 20 8 6 2" xfId="45495" xr:uid="{00000000-0005-0000-0000-0000819F0000}"/>
    <cellStyle name="출력 20 8 7" xfId="45486" xr:uid="{00000000-0005-0000-0000-0000829F0000}"/>
    <cellStyle name="출력 20 9" xfId="20321" xr:uid="{00000000-0005-0000-0000-0000839F0000}"/>
    <cellStyle name="출력 20 9 2" xfId="20322" xr:uid="{00000000-0005-0000-0000-0000849F0000}"/>
    <cellStyle name="출력 20 9 2 2" xfId="45497" xr:uid="{00000000-0005-0000-0000-0000859F0000}"/>
    <cellStyle name="출력 20 9 3" xfId="20323" xr:uid="{00000000-0005-0000-0000-0000869F0000}"/>
    <cellStyle name="출력 20 9 3 2" xfId="45498" xr:uid="{00000000-0005-0000-0000-0000879F0000}"/>
    <cellStyle name="출력 20 9 4" xfId="20324" xr:uid="{00000000-0005-0000-0000-0000889F0000}"/>
    <cellStyle name="출력 20 9 4 2" xfId="45499" xr:uid="{00000000-0005-0000-0000-0000899F0000}"/>
    <cellStyle name="출력 20 9 5" xfId="20325" xr:uid="{00000000-0005-0000-0000-00008A9F0000}"/>
    <cellStyle name="출력 20 9 5 2" xfId="45500" xr:uid="{00000000-0005-0000-0000-00008B9F0000}"/>
    <cellStyle name="출력 20 9 6" xfId="45496" xr:uid="{00000000-0005-0000-0000-00008C9F0000}"/>
    <cellStyle name="출력 21" xfId="20326" xr:uid="{00000000-0005-0000-0000-00008D9F0000}"/>
    <cellStyle name="출력 21 10" xfId="20327" xr:uid="{00000000-0005-0000-0000-00008E9F0000}"/>
    <cellStyle name="출력 21 10 2" xfId="20328" xr:uid="{00000000-0005-0000-0000-00008F9F0000}"/>
    <cellStyle name="출력 21 10 2 2" xfId="45503" xr:uid="{00000000-0005-0000-0000-0000909F0000}"/>
    <cellStyle name="출력 21 10 3" xfId="45502" xr:uid="{00000000-0005-0000-0000-0000919F0000}"/>
    <cellStyle name="출력 21 11" xfId="20329" xr:uid="{00000000-0005-0000-0000-0000929F0000}"/>
    <cellStyle name="출력 21 11 2" xfId="20330" xr:uid="{00000000-0005-0000-0000-0000939F0000}"/>
    <cellStyle name="출력 21 11 2 2" xfId="45505" xr:uid="{00000000-0005-0000-0000-0000949F0000}"/>
    <cellStyle name="출력 21 11 3" xfId="45504" xr:uid="{00000000-0005-0000-0000-0000959F0000}"/>
    <cellStyle name="출력 21 12" xfId="20331" xr:uid="{00000000-0005-0000-0000-0000969F0000}"/>
    <cellStyle name="출력 21 12 2" xfId="20332" xr:uid="{00000000-0005-0000-0000-0000979F0000}"/>
    <cellStyle name="출력 21 12 2 2" xfId="45507" xr:uid="{00000000-0005-0000-0000-0000989F0000}"/>
    <cellStyle name="출력 21 12 3" xfId="45506" xr:uid="{00000000-0005-0000-0000-0000999F0000}"/>
    <cellStyle name="출력 21 13" xfId="20333" xr:uid="{00000000-0005-0000-0000-00009A9F0000}"/>
    <cellStyle name="출력 21 13 2" xfId="45508" xr:uid="{00000000-0005-0000-0000-00009B9F0000}"/>
    <cellStyle name="출력 21 14" xfId="45501" xr:uid="{00000000-0005-0000-0000-00009C9F0000}"/>
    <cellStyle name="출력 21 2" xfId="20334" xr:uid="{00000000-0005-0000-0000-00009D9F0000}"/>
    <cellStyle name="출력 21 2 2" xfId="20335" xr:uid="{00000000-0005-0000-0000-00009E9F0000}"/>
    <cellStyle name="출력 21 2 2 2" xfId="20336" xr:uid="{00000000-0005-0000-0000-00009F9F0000}"/>
    <cellStyle name="출력 21 2 2 2 2" xfId="20337" xr:uid="{00000000-0005-0000-0000-0000A09F0000}"/>
    <cellStyle name="출력 21 2 2 2 2 2" xfId="45512" xr:uid="{00000000-0005-0000-0000-0000A19F0000}"/>
    <cellStyle name="출력 21 2 2 2 3" xfId="20338" xr:uid="{00000000-0005-0000-0000-0000A29F0000}"/>
    <cellStyle name="출력 21 2 2 2 3 2" xfId="45513" xr:uid="{00000000-0005-0000-0000-0000A39F0000}"/>
    <cellStyle name="출력 21 2 2 2 4" xfId="20339" xr:uid="{00000000-0005-0000-0000-0000A49F0000}"/>
    <cellStyle name="출력 21 2 2 2 4 2" xfId="45514" xr:uid="{00000000-0005-0000-0000-0000A59F0000}"/>
    <cellStyle name="출력 21 2 2 2 5" xfId="20340" xr:uid="{00000000-0005-0000-0000-0000A69F0000}"/>
    <cellStyle name="출력 21 2 2 2 5 2" xfId="45515" xr:uid="{00000000-0005-0000-0000-0000A79F0000}"/>
    <cellStyle name="출력 21 2 2 2 6" xfId="45511" xr:uid="{00000000-0005-0000-0000-0000A89F0000}"/>
    <cellStyle name="출력 21 2 2 3" xfId="20341" xr:uid="{00000000-0005-0000-0000-0000A99F0000}"/>
    <cellStyle name="출력 21 2 2 3 2" xfId="45516" xr:uid="{00000000-0005-0000-0000-0000AA9F0000}"/>
    <cellStyle name="출력 21 2 2 4" xfId="20342" xr:uid="{00000000-0005-0000-0000-0000AB9F0000}"/>
    <cellStyle name="출력 21 2 2 4 2" xfId="45517" xr:uid="{00000000-0005-0000-0000-0000AC9F0000}"/>
    <cellStyle name="출력 21 2 2 5" xfId="20343" xr:uid="{00000000-0005-0000-0000-0000AD9F0000}"/>
    <cellStyle name="출력 21 2 2 5 2" xfId="45518" xr:uid="{00000000-0005-0000-0000-0000AE9F0000}"/>
    <cellStyle name="출력 21 2 2 6" xfId="20344" xr:uid="{00000000-0005-0000-0000-0000AF9F0000}"/>
    <cellStyle name="출력 21 2 2 6 2" xfId="45519" xr:uid="{00000000-0005-0000-0000-0000B09F0000}"/>
    <cellStyle name="출력 21 2 2 7" xfId="45510" xr:uid="{00000000-0005-0000-0000-0000B19F0000}"/>
    <cellStyle name="출력 21 2 3" xfId="20345" xr:uid="{00000000-0005-0000-0000-0000B29F0000}"/>
    <cellStyle name="출력 21 2 3 2" xfId="20346" xr:uid="{00000000-0005-0000-0000-0000B39F0000}"/>
    <cellStyle name="출력 21 2 3 2 2" xfId="45521" xr:uid="{00000000-0005-0000-0000-0000B49F0000}"/>
    <cellStyle name="출력 21 2 3 3" xfId="20347" xr:uid="{00000000-0005-0000-0000-0000B59F0000}"/>
    <cellStyle name="출력 21 2 3 3 2" xfId="45522" xr:uid="{00000000-0005-0000-0000-0000B69F0000}"/>
    <cellStyle name="출력 21 2 3 4" xfId="20348" xr:uid="{00000000-0005-0000-0000-0000B79F0000}"/>
    <cellStyle name="출력 21 2 3 4 2" xfId="45523" xr:uid="{00000000-0005-0000-0000-0000B89F0000}"/>
    <cellStyle name="출력 21 2 3 5" xfId="20349" xr:uid="{00000000-0005-0000-0000-0000B99F0000}"/>
    <cellStyle name="출력 21 2 3 5 2" xfId="45524" xr:uid="{00000000-0005-0000-0000-0000BA9F0000}"/>
    <cellStyle name="출력 21 2 3 6" xfId="45520" xr:uid="{00000000-0005-0000-0000-0000BB9F0000}"/>
    <cellStyle name="출력 21 2 4" xfId="20350" xr:uid="{00000000-0005-0000-0000-0000BC9F0000}"/>
    <cellStyle name="출력 21 2 4 2" xfId="20351" xr:uid="{00000000-0005-0000-0000-0000BD9F0000}"/>
    <cellStyle name="출력 21 2 4 2 2" xfId="45526" xr:uid="{00000000-0005-0000-0000-0000BE9F0000}"/>
    <cellStyle name="출력 21 2 4 3" xfId="45525" xr:uid="{00000000-0005-0000-0000-0000BF9F0000}"/>
    <cellStyle name="출력 21 2 5" xfId="20352" xr:uid="{00000000-0005-0000-0000-0000C09F0000}"/>
    <cellStyle name="출력 21 2 5 2" xfId="20353" xr:uid="{00000000-0005-0000-0000-0000C19F0000}"/>
    <cellStyle name="출력 21 2 5 2 2" xfId="45528" xr:uid="{00000000-0005-0000-0000-0000C29F0000}"/>
    <cellStyle name="출력 21 2 5 3" xfId="45527" xr:uid="{00000000-0005-0000-0000-0000C39F0000}"/>
    <cellStyle name="출력 21 2 6" xfId="20354" xr:uid="{00000000-0005-0000-0000-0000C49F0000}"/>
    <cellStyle name="출력 21 2 6 2" xfId="20355" xr:uid="{00000000-0005-0000-0000-0000C59F0000}"/>
    <cellStyle name="출력 21 2 6 2 2" xfId="45530" xr:uid="{00000000-0005-0000-0000-0000C69F0000}"/>
    <cellStyle name="출력 21 2 6 3" xfId="45529" xr:uid="{00000000-0005-0000-0000-0000C79F0000}"/>
    <cellStyle name="출력 21 2 7" xfId="20356" xr:uid="{00000000-0005-0000-0000-0000C89F0000}"/>
    <cellStyle name="출력 21 2 7 2" xfId="45531" xr:uid="{00000000-0005-0000-0000-0000C99F0000}"/>
    <cellStyle name="출력 21 2 8" xfId="45509" xr:uid="{00000000-0005-0000-0000-0000CA9F0000}"/>
    <cellStyle name="출력 21 3" xfId="20357" xr:uid="{00000000-0005-0000-0000-0000CB9F0000}"/>
    <cellStyle name="출력 21 3 2" xfId="20358" xr:uid="{00000000-0005-0000-0000-0000CC9F0000}"/>
    <cellStyle name="출력 21 3 2 2" xfId="20359" xr:uid="{00000000-0005-0000-0000-0000CD9F0000}"/>
    <cellStyle name="출력 21 3 2 2 2" xfId="20360" xr:uid="{00000000-0005-0000-0000-0000CE9F0000}"/>
    <cellStyle name="출력 21 3 2 2 2 2" xfId="45535" xr:uid="{00000000-0005-0000-0000-0000CF9F0000}"/>
    <cellStyle name="출력 21 3 2 2 3" xfId="20361" xr:uid="{00000000-0005-0000-0000-0000D09F0000}"/>
    <cellStyle name="출력 21 3 2 2 3 2" xfId="45536" xr:uid="{00000000-0005-0000-0000-0000D19F0000}"/>
    <cellStyle name="출력 21 3 2 2 4" xfId="20362" xr:uid="{00000000-0005-0000-0000-0000D29F0000}"/>
    <cellStyle name="출력 21 3 2 2 4 2" xfId="45537" xr:uid="{00000000-0005-0000-0000-0000D39F0000}"/>
    <cellStyle name="출력 21 3 2 2 5" xfId="20363" xr:uid="{00000000-0005-0000-0000-0000D49F0000}"/>
    <cellStyle name="출력 21 3 2 2 5 2" xfId="45538" xr:uid="{00000000-0005-0000-0000-0000D59F0000}"/>
    <cellStyle name="출력 21 3 2 2 6" xfId="45534" xr:uid="{00000000-0005-0000-0000-0000D69F0000}"/>
    <cellStyle name="출력 21 3 2 3" xfId="20364" xr:uid="{00000000-0005-0000-0000-0000D79F0000}"/>
    <cellStyle name="출력 21 3 2 3 2" xfId="45539" xr:uid="{00000000-0005-0000-0000-0000D89F0000}"/>
    <cellStyle name="출력 21 3 2 4" xfId="20365" xr:uid="{00000000-0005-0000-0000-0000D99F0000}"/>
    <cellStyle name="출력 21 3 2 4 2" xfId="45540" xr:uid="{00000000-0005-0000-0000-0000DA9F0000}"/>
    <cellStyle name="출력 21 3 2 5" xfId="20366" xr:uid="{00000000-0005-0000-0000-0000DB9F0000}"/>
    <cellStyle name="출력 21 3 2 5 2" xfId="45541" xr:uid="{00000000-0005-0000-0000-0000DC9F0000}"/>
    <cellStyle name="출력 21 3 2 6" xfId="20367" xr:uid="{00000000-0005-0000-0000-0000DD9F0000}"/>
    <cellStyle name="출력 21 3 2 6 2" xfId="45542" xr:uid="{00000000-0005-0000-0000-0000DE9F0000}"/>
    <cellStyle name="출력 21 3 2 7" xfId="45533" xr:uid="{00000000-0005-0000-0000-0000DF9F0000}"/>
    <cellStyle name="출력 21 3 3" xfId="20368" xr:uid="{00000000-0005-0000-0000-0000E09F0000}"/>
    <cellStyle name="출력 21 3 3 2" xfId="20369" xr:uid="{00000000-0005-0000-0000-0000E19F0000}"/>
    <cellStyle name="출력 21 3 3 2 2" xfId="45544" xr:uid="{00000000-0005-0000-0000-0000E29F0000}"/>
    <cellStyle name="출력 21 3 3 3" xfId="20370" xr:uid="{00000000-0005-0000-0000-0000E39F0000}"/>
    <cellStyle name="출력 21 3 3 3 2" xfId="45545" xr:uid="{00000000-0005-0000-0000-0000E49F0000}"/>
    <cellStyle name="출력 21 3 3 4" xfId="20371" xr:uid="{00000000-0005-0000-0000-0000E59F0000}"/>
    <cellStyle name="출력 21 3 3 4 2" xfId="45546" xr:uid="{00000000-0005-0000-0000-0000E69F0000}"/>
    <cellStyle name="출력 21 3 3 5" xfId="20372" xr:uid="{00000000-0005-0000-0000-0000E79F0000}"/>
    <cellStyle name="출력 21 3 3 5 2" xfId="45547" xr:uid="{00000000-0005-0000-0000-0000E89F0000}"/>
    <cellStyle name="출력 21 3 3 6" xfId="45543" xr:uid="{00000000-0005-0000-0000-0000E99F0000}"/>
    <cellStyle name="출력 21 3 4" xfId="20373" xr:uid="{00000000-0005-0000-0000-0000EA9F0000}"/>
    <cellStyle name="출력 21 3 4 2" xfId="20374" xr:uid="{00000000-0005-0000-0000-0000EB9F0000}"/>
    <cellStyle name="출력 21 3 4 2 2" xfId="45549" xr:uid="{00000000-0005-0000-0000-0000EC9F0000}"/>
    <cellStyle name="출력 21 3 4 3" xfId="45548" xr:uid="{00000000-0005-0000-0000-0000ED9F0000}"/>
    <cellStyle name="출력 21 3 5" xfId="20375" xr:uid="{00000000-0005-0000-0000-0000EE9F0000}"/>
    <cellStyle name="출력 21 3 5 2" xfId="20376" xr:uid="{00000000-0005-0000-0000-0000EF9F0000}"/>
    <cellStyle name="출력 21 3 5 2 2" xfId="45551" xr:uid="{00000000-0005-0000-0000-0000F09F0000}"/>
    <cellStyle name="출력 21 3 5 3" xfId="45550" xr:uid="{00000000-0005-0000-0000-0000F19F0000}"/>
    <cellStyle name="출력 21 3 6" xfId="20377" xr:uid="{00000000-0005-0000-0000-0000F29F0000}"/>
    <cellStyle name="출력 21 3 6 2" xfId="20378" xr:uid="{00000000-0005-0000-0000-0000F39F0000}"/>
    <cellStyle name="출력 21 3 6 2 2" xfId="45553" xr:uid="{00000000-0005-0000-0000-0000F49F0000}"/>
    <cellStyle name="출력 21 3 6 3" xfId="45552" xr:uid="{00000000-0005-0000-0000-0000F59F0000}"/>
    <cellStyle name="출력 21 3 7" xfId="20379" xr:uid="{00000000-0005-0000-0000-0000F69F0000}"/>
    <cellStyle name="출력 21 3 7 2" xfId="45554" xr:uid="{00000000-0005-0000-0000-0000F79F0000}"/>
    <cellStyle name="출력 21 3 8" xfId="45532" xr:uid="{00000000-0005-0000-0000-0000F89F0000}"/>
    <cellStyle name="출력 21 4" xfId="20380" xr:uid="{00000000-0005-0000-0000-0000F99F0000}"/>
    <cellStyle name="출력 21 4 2" xfId="20381" xr:uid="{00000000-0005-0000-0000-0000FA9F0000}"/>
    <cellStyle name="출력 21 4 2 2" xfId="20382" xr:uid="{00000000-0005-0000-0000-0000FB9F0000}"/>
    <cellStyle name="출력 21 4 2 2 2" xfId="45557" xr:uid="{00000000-0005-0000-0000-0000FC9F0000}"/>
    <cellStyle name="출력 21 4 2 3" xfId="20383" xr:uid="{00000000-0005-0000-0000-0000FD9F0000}"/>
    <cellStyle name="출력 21 4 2 3 2" xfId="45558" xr:uid="{00000000-0005-0000-0000-0000FE9F0000}"/>
    <cellStyle name="출력 21 4 2 4" xfId="20384" xr:uid="{00000000-0005-0000-0000-0000FF9F0000}"/>
    <cellStyle name="출력 21 4 2 4 2" xfId="45559" xr:uid="{00000000-0005-0000-0000-000000A00000}"/>
    <cellStyle name="출력 21 4 2 5" xfId="20385" xr:uid="{00000000-0005-0000-0000-000001A00000}"/>
    <cellStyle name="출력 21 4 2 5 2" xfId="45560" xr:uid="{00000000-0005-0000-0000-000002A00000}"/>
    <cellStyle name="출력 21 4 2 6" xfId="45556" xr:uid="{00000000-0005-0000-0000-000003A00000}"/>
    <cellStyle name="출력 21 4 3" xfId="20386" xr:uid="{00000000-0005-0000-0000-000004A00000}"/>
    <cellStyle name="출력 21 4 3 2" xfId="45561" xr:uid="{00000000-0005-0000-0000-000005A00000}"/>
    <cellStyle name="출력 21 4 4" xfId="20387" xr:uid="{00000000-0005-0000-0000-000006A00000}"/>
    <cellStyle name="출력 21 4 4 2" xfId="45562" xr:uid="{00000000-0005-0000-0000-000007A00000}"/>
    <cellStyle name="출력 21 4 5" xfId="20388" xr:uid="{00000000-0005-0000-0000-000008A00000}"/>
    <cellStyle name="출력 21 4 5 2" xfId="45563" xr:uid="{00000000-0005-0000-0000-000009A00000}"/>
    <cellStyle name="출력 21 4 6" xfId="20389" xr:uid="{00000000-0005-0000-0000-00000AA00000}"/>
    <cellStyle name="출력 21 4 6 2" xfId="45564" xr:uid="{00000000-0005-0000-0000-00000BA00000}"/>
    <cellStyle name="출력 21 4 7" xfId="45555" xr:uid="{00000000-0005-0000-0000-00000CA00000}"/>
    <cellStyle name="출력 21 5" xfId="20390" xr:uid="{00000000-0005-0000-0000-00000DA00000}"/>
    <cellStyle name="출력 21 5 2" xfId="20391" xr:uid="{00000000-0005-0000-0000-00000EA00000}"/>
    <cellStyle name="출력 21 5 2 2" xfId="20392" xr:uid="{00000000-0005-0000-0000-00000FA00000}"/>
    <cellStyle name="출력 21 5 2 2 2" xfId="45567" xr:uid="{00000000-0005-0000-0000-000010A00000}"/>
    <cellStyle name="출력 21 5 2 3" xfId="20393" xr:uid="{00000000-0005-0000-0000-000011A00000}"/>
    <cellStyle name="출력 21 5 2 3 2" xfId="45568" xr:uid="{00000000-0005-0000-0000-000012A00000}"/>
    <cellStyle name="출력 21 5 2 4" xfId="20394" xr:uid="{00000000-0005-0000-0000-000013A00000}"/>
    <cellStyle name="출력 21 5 2 4 2" xfId="45569" xr:uid="{00000000-0005-0000-0000-000014A00000}"/>
    <cellStyle name="출력 21 5 2 5" xfId="20395" xr:uid="{00000000-0005-0000-0000-000015A00000}"/>
    <cellStyle name="출력 21 5 2 5 2" xfId="45570" xr:uid="{00000000-0005-0000-0000-000016A00000}"/>
    <cellStyle name="출력 21 5 2 6" xfId="45566" xr:uid="{00000000-0005-0000-0000-000017A00000}"/>
    <cellStyle name="출력 21 5 3" xfId="20396" xr:uid="{00000000-0005-0000-0000-000018A00000}"/>
    <cellStyle name="출력 21 5 3 2" xfId="45571" xr:uid="{00000000-0005-0000-0000-000019A00000}"/>
    <cellStyle name="출력 21 5 4" xfId="20397" xr:uid="{00000000-0005-0000-0000-00001AA00000}"/>
    <cellStyle name="출력 21 5 4 2" xfId="45572" xr:uid="{00000000-0005-0000-0000-00001BA00000}"/>
    <cellStyle name="출력 21 5 5" xfId="20398" xr:uid="{00000000-0005-0000-0000-00001CA00000}"/>
    <cellStyle name="출력 21 5 5 2" xfId="45573" xr:uid="{00000000-0005-0000-0000-00001DA00000}"/>
    <cellStyle name="출력 21 5 6" xfId="20399" xr:uid="{00000000-0005-0000-0000-00001EA00000}"/>
    <cellStyle name="출력 21 5 6 2" xfId="45574" xr:uid="{00000000-0005-0000-0000-00001FA00000}"/>
    <cellStyle name="출력 21 5 7" xfId="45565" xr:uid="{00000000-0005-0000-0000-000020A00000}"/>
    <cellStyle name="출력 21 6" xfId="20400" xr:uid="{00000000-0005-0000-0000-000021A00000}"/>
    <cellStyle name="출력 21 6 2" xfId="20401" xr:uid="{00000000-0005-0000-0000-000022A00000}"/>
    <cellStyle name="출력 21 6 2 2" xfId="20402" xr:uid="{00000000-0005-0000-0000-000023A00000}"/>
    <cellStyle name="출력 21 6 2 2 2" xfId="45577" xr:uid="{00000000-0005-0000-0000-000024A00000}"/>
    <cellStyle name="출력 21 6 2 3" xfId="20403" xr:uid="{00000000-0005-0000-0000-000025A00000}"/>
    <cellStyle name="출력 21 6 2 3 2" xfId="45578" xr:uid="{00000000-0005-0000-0000-000026A00000}"/>
    <cellStyle name="출력 21 6 2 4" xfId="20404" xr:uid="{00000000-0005-0000-0000-000027A00000}"/>
    <cellStyle name="출력 21 6 2 4 2" xfId="45579" xr:uid="{00000000-0005-0000-0000-000028A00000}"/>
    <cellStyle name="출력 21 6 2 5" xfId="20405" xr:uid="{00000000-0005-0000-0000-000029A00000}"/>
    <cellStyle name="출력 21 6 2 5 2" xfId="45580" xr:uid="{00000000-0005-0000-0000-00002AA00000}"/>
    <cellStyle name="출력 21 6 2 6" xfId="45576" xr:uid="{00000000-0005-0000-0000-00002BA00000}"/>
    <cellStyle name="출력 21 6 3" xfId="20406" xr:uid="{00000000-0005-0000-0000-00002CA00000}"/>
    <cellStyle name="출력 21 6 3 2" xfId="45581" xr:uid="{00000000-0005-0000-0000-00002DA00000}"/>
    <cellStyle name="출력 21 6 4" xfId="20407" xr:uid="{00000000-0005-0000-0000-00002EA00000}"/>
    <cellStyle name="출력 21 6 4 2" xfId="45582" xr:uid="{00000000-0005-0000-0000-00002FA00000}"/>
    <cellStyle name="출력 21 6 5" xfId="20408" xr:uid="{00000000-0005-0000-0000-000030A00000}"/>
    <cellStyle name="출력 21 6 5 2" xfId="45583" xr:uid="{00000000-0005-0000-0000-000031A00000}"/>
    <cellStyle name="출력 21 6 6" xfId="20409" xr:uid="{00000000-0005-0000-0000-000032A00000}"/>
    <cellStyle name="출력 21 6 6 2" xfId="45584" xr:uid="{00000000-0005-0000-0000-000033A00000}"/>
    <cellStyle name="출력 21 6 7" xfId="45575" xr:uid="{00000000-0005-0000-0000-000034A00000}"/>
    <cellStyle name="출력 21 7" xfId="20410" xr:uid="{00000000-0005-0000-0000-000035A00000}"/>
    <cellStyle name="출력 21 7 2" xfId="20411" xr:uid="{00000000-0005-0000-0000-000036A00000}"/>
    <cellStyle name="출력 21 7 2 2" xfId="20412" xr:uid="{00000000-0005-0000-0000-000037A00000}"/>
    <cellStyle name="출력 21 7 2 2 2" xfId="45587" xr:uid="{00000000-0005-0000-0000-000038A00000}"/>
    <cellStyle name="출력 21 7 2 3" xfId="20413" xr:uid="{00000000-0005-0000-0000-000039A00000}"/>
    <cellStyle name="출력 21 7 2 3 2" xfId="45588" xr:uid="{00000000-0005-0000-0000-00003AA00000}"/>
    <cellStyle name="출력 21 7 2 4" xfId="20414" xr:uid="{00000000-0005-0000-0000-00003BA00000}"/>
    <cellStyle name="출력 21 7 2 4 2" xfId="45589" xr:uid="{00000000-0005-0000-0000-00003CA00000}"/>
    <cellStyle name="출력 21 7 2 5" xfId="20415" xr:uid="{00000000-0005-0000-0000-00003DA00000}"/>
    <cellStyle name="출력 21 7 2 5 2" xfId="45590" xr:uid="{00000000-0005-0000-0000-00003EA00000}"/>
    <cellStyle name="출력 21 7 2 6" xfId="45586" xr:uid="{00000000-0005-0000-0000-00003FA00000}"/>
    <cellStyle name="출력 21 7 3" xfId="20416" xr:uid="{00000000-0005-0000-0000-000040A00000}"/>
    <cellStyle name="출력 21 7 3 2" xfId="45591" xr:uid="{00000000-0005-0000-0000-000041A00000}"/>
    <cellStyle name="출력 21 7 4" xfId="20417" xr:uid="{00000000-0005-0000-0000-000042A00000}"/>
    <cellStyle name="출력 21 7 4 2" xfId="45592" xr:uid="{00000000-0005-0000-0000-000043A00000}"/>
    <cellStyle name="출력 21 7 5" xfId="20418" xr:uid="{00000000-0005-0000-0000-000044A00000}"/>
    <cellStyle name="출력 21 7 5 2" xfId="45593" xr:uid="{00000000-0005-0000-0000-000045A00000}"/>
    <cellStyle name="출력 21 7 6" xfId="20419" xr:uid="{00000000-0005-0000-0000-000046A00000}"/>
    <cellStyle name="출력 21 7 6 2" xfId="45594" xr:uid="{00000000-0005-0000-0000-000047A00000}"/>
    <cellStyle name="출력 21 7 7" xfId="45585" xr:uid="{00000000-0005-0000-0000-000048A00000}"/>
    <cellStyle name="출력 21 8" xfId="20420" xr:uid="{00000000-0005-0000-0000-000049A00000}"/>
    <cellStyle name="출력 21 8 2" xfId="20421" xr:uid="{00000000-0005-0000-0000-00004AA00000}"/>
    <cellStyle name="출력 21 8 2 2" xfId="20422" xr:uid="{00000000-0005-0000-0000-00004BA00000}"/>
    <cellStyle name="출력 21 8 2 2 2" xfId="45597" xr:uid="{00000000-0005-0000-0000-00004CA00000}"/>
    <cellStyle name="출력 21 8 2 3" xfId="20423" xr:uid="{00000000-0005-0000-0000-00004DA00000}"/>
    <cellStyle name="출력 21 8 2 3 2" xfId="45598" xr:uid="{00000000-0005-0000-0000-00004EA00000}"/>
    <cellStyle name="출력 21 8 2 4" xfId="20424" xr:uid="{00000000-0005-0000-0000-00004FA00000}"/>
    <cellStyle name="출력 21 8 2 4 2" xfId="45599" xr:uid="{00000000-0005-0000-0000-000050A00000}"/>
    <cellStyle name="출력 21 8 2 5" xfId="20425" xr:uid="{00000000-0005-0000-0000-000051A00000}"/>
    <cellStyle name="출력 21 8 2 5 2" xfId="45600" xr:uid="{00000000-0005-0000-0000-000052A00000}"/>
    <cellStyle name="출력 21 8 2 6" xfId="45596" xr:uid="{00000000-0005-0000-0000-000053A00000}"/>
    <cellStyle name="출력 21 8 3" xfId="20426" xr:uid="{00000000-0005-0000-0000-000054A00000}"/>
    <cellStyle name="출력 21 8 3 2" xfId="45601" xr:uid="{00000000-0005-0000-0000-000055A00000}"/>
    <cellStyle name="출력 21 8 4" xfId="20427" xr:uid="{00000000-0005-0000-0000-000056A00000}"/>
    <cellStyle name="출력 21 8 4 2" xfId="45602" xr:uid="{00000000-0005-0000-0000-000057A00000}"/>
    <cellStyle name="출력 21 8 5" xfId="20428" xr:uid="{00000000-0005-0000-0000-000058A00000}"/>
    <cellStyle name="출력 21 8 5 2" xfId="45603" xr:uid="{00000000-0005-0000-0000-000059A00000}"/>
    <cellStyle name="출력 21 8 6" xfId="20429" xr:uid="{00000000-0005-0000-0000-00005AA00000}"/>
    <cellStyle name="출력 21 8 6 2" xfId="45604" xr:uid="{00000000-0005-0000-0000-00005BA00000}"/>
    <cellStyle name="출력 21 8 7" xfId="45595" xr:uid="{00000000-0005-0000-0000-00005CA00000}"/>
    <cellStyle name="출력 21 9" xfId="20430" xr:uid="{00000000-0005-0000-0000-00005DA00000}"/>
    <cellStyle name="출력 21 9 2" xfId="20431" xr:uid="{00000000-0005-0000-0000-00005EA00000}"/>
    <cellStyle name="출력 21 9 2 2" xfId="45606" xr:uid="{00000000-0005-0000-0000-00005FA00000}"/>
    <cellStyle name="출력 21 9 3" xfId="20432" xr:uid="{00000000-0005-0000-0000-000060A00000}"/>
    <cellStyle name="출력 21 9 3 2" xfId="45607" xr:uid="{00000000-0005-0000-0000-000061A00000}"/>
    <cellStyle name="출력 21 9 4" xfId="20433" xr:uid="{00000000-0005-0000-0000-000062A00000}"/>
    <cellStyle name="출력 21 9 4 2" xfId="45608" xr:uid="{00000000-0005-0000-0000-000063A00000}"/>
    <cellStyle name="출력 21 9 5" xfId="20434" xr:uid="{00000000-0005-0000-0000-000064A00000}"/>
    <cellStyle name="출력 21 9 5 2" xfId="45609" xr:uid="{00000000-0005-0000-0000-000065A00000}"/>
    <cellStyle name="출력 21 9 6" xfId="45605" xr:uid="{00000000-0005-0000-0000-000066A00000}"/>
    <cellStyle name="출력 22" xfId="20435" xr:uid="{00000000-0005-0000-0000-000067A00000}"/>
    <cellStyle name="출력 22 10" xfId="20436" xr:uid="{00000000-0005-0000-0000-000068A00000}"/>
    <cellStyle name="출력 22 10 2" xfId="20437" xr:uid="{00000000-0005-0000-0000-000069A00000}"/>
    <cellStyle name="출력 22 10 2 2" xfId="45612" xr:uid="{00000000-0005-0000-0000-00006AA00000}"/>
    <cellStyle name="출력 22 10 3" xfId="45611" xr:uid="{00000000-0005-0000-0000-00006BA00000}"/>
    <cellStyle name="출력 22 11" xfId="20438" xr:uid="{00000000-0005-0000-0000-00006CA00000}"/>
    <cellStyle name="출력 22 11 2" xfId="20439" xr:uid="{00000000-0005-0000-0000-00006DA00000}"/>
    <cellStyle name="출력 22 11 2 2" xfId="45614" xr:uid="{00000000-0005-0000-0000-00006EA00000}"/>
    <cellStyle name="출력 22 11 3" xfId="45613" xr:uid="{00000000-0005-0000-0000-00006FA00000}"/>
    <cellStyle name="출력 22 12" xfId="20440" xr:uid="{00000000-0005-0000-0000-000070A00000}"/>
    <cellStyle name="출력 22 12 2" xfId="20441" xr:uid="{00000000-0005-0000-0000-000071A00000}"/>
    <cellStyle name="출력 22 12 2 2" xfId="45616" xr:uid="{00000000-0005-0000-0000-000072A00000}"/>
    <cellStyle name="출력 22 12 3" xfId="45615" xr:uid="{00000000-0005-0000-0000-000073A00000}"/>
    <cellStyle name="출력 22 13" xfId="20442" xr:uid="{00000000-0005-0000-0000-000074A00000}"/>
    <cellStyle name="출력 22 13 2" xfId="45617" xr:uid="{00000000-0005-0000-0000-000075A00000}"/>
    <cellStyle name="출력 22 14" xfId="45610" xr:uid="{00000000-0005-0000-0000-000076A00000}"/>
    <cellStyle name="출력 22 2" xfId="20443" xr:uid="{00000000-0005-0000-0000-000077A00000}"/>
    <cellStyle name="출력 22 2 2" xfId="20444" xr:uid="{00000000-0005-0000-0000-000078A00000}"/>
    <cellStyle name="출력 22 2 2 2" xfId="20445" xr:uid="{00000000-0005-0000-0000-000079A00000}"/>
    <cellStyle name="출력 22 2 2 2 2" xfId="20446" xr:uid="{00000000-0005-0000-0000-00007AA00000}"/>
    <cellStyle name="출력 22 2 2 2 2 2" xfId="45621" xr:uid="{00000000-0005-0000-0000-00007BA00000}"/>
    <cellStyle name="출력 22 2 2 2 3" xfId="20447" xr:uid="{00000000-0005-0000-0000-00007CA00000}"/>
    <cellStyle name="출력 22 2 2 2 3 2" xfId="45622" xr:uid="{00000000-0005-0000-0000-00007DA00000}"/>
    <cellStyle name="출력 22 2 2 2 4" xfId="20448" xr:uid="{00000000-0005-0000-0000-00007EA00000}"/>
    <cellStyle name="출력 22 2 2 2 4 2" xfId="45623" xr:uid="{00000000-0005-0000-0000-00007FA00000}"/>
    <cellStyle name="출력 22 2 2 2 5" xfId="20449" xr:uid="{00000000-0005-0000-0000-000080A00000}"/>
    <cellStyle name="출력 22 2 2 2 5 2" xfId="45624" xr:uid="{00000000-0005-0000-0000-000081A00000}"/>
    <cellStyle name="출력 22 2 2 2 6" xfId="45620" xr:uid="{00000000-0005-0000-0000-000082A00000}"/>
    <cellStyle name="출력 22 2 2 3" xfId="20450" xr:uid="{00000000-0005-0000-0000-000083A00000}"/>
    <cellStyle name="출력 22 2 2 3 2" xfId="45625" xr:uid="{00000000-0005-0000-0000-000084A00000}"/>
    <cellStyle name="출력 22 2 2 4" xfId="20451" xr:uid="{00000000-0005-0000-0000-000085A00000}"/>
    <cellStyle name="출력 22 2 2 4 2" xfId="45626" xr:uid="{00000000-0005-0000-0000-000086A00000}"/>
    <cellStyle name="출력 22 2 2 5" xfId="20452" xr:uid="{00000000-0005-0000-0000-000087A00000}"/>
    <cellStyle name="출력 22 2 2 5 2" xfId="45627" xr:uid="{00000000-0005-0000-0000-000088A00000}"/>
    <cellStyle name="출력 22 2 2 6" xfId="20453" xr:uid="{00000000-0005-0000-0000-000089A00000}"/>
    <cellStyle name="출력 22 2 2 6 2" xfId="45628" xr:uid="{00000000-0005-0000-0000-00008AA00000}"/>
    <cellStyle name="출력 22 2 2 7" xfId="45619" xr:uid="{00000000-0005-0000-0000-00008BA00000}"/>
    <cellStyle name="출력 22 2 3" xfId="20454" xr:uid="{00000000-0005-0000-0000-00008CA00000}"/>
    <cellStyle name="출력 22 2 3 2" xfId="20455" xr:uid="{00000000-0005-0000-0000-00008DA00000}"/>
    <cellStyle name="출력 22 2 3 2 2" xfId="45630" xr:uid="{00000000-0005-0000-0000-00008EA00000}"/>
    <cellStyle name="출력 22 2 3 3" xfId="20456" xr:uid="{00000000-0005-0000-0000-00008FA00000}"/>
    <cellStyle name="출력 22 2 3 3 2" xfId="45631" xr:uid="{00000000-0005-0000-0000-000090A00000}"/>
    <cellStyle name="출력 22 2 3 4" xfId="20457" xr:uid="{00000000-0005-0000-0000-000091A00000}"/>
    <cellStyle name="출력 22 2 3 4 2" xfId="45632" xr:uid="{00000000-0005-0000-0000-000092A00000}"/>
    <cellStyle name="출력 22 2 3 5" xfId="20458" xr:uid="{00000000-0005-0000-0000-000093A00000}"/>
    <cellStyle name="출력 22 2 3 5 2" xfId="45633" xr:uid="{00000000-0005-0000-0000-000094A00000}"/>
    <cellStyle name="출력 22 2 3 6" xfId="45629" xr:uid="{00000000-0005-0000-0000-000095A00000}"/>
    <cellStyle name="출력 22 2 4" xfId="20459" xr:uid="{00000000-0005-0000-0000-000096A00000}"/>
    <cellStyle name="출력 22 2 4 2" xfId="20460" xr:uid="{00000000-0005-0000-0000-000097A00000}"/>
    <cellStyle name="출력 22 2 4 2 2" xfId="45635" xr:uid="{00000000-0005-0000-0000-000098A00000}"/>
    <cellStyle name="출력 22 2 4 3" xfId="45634" xr:uid="{00000000-0005-0000-0000-000099A00000}"/>
    <cellStyle name="출력 22 2 5" xfId="20461" xr:uid="{00000000-0005-0000-0000-00009AA00000}"/>
    <cellStyle name="출력 22 2 5 2" xfId="20462" xr:uid="{00000000-0005-0000-0000-00009BA00000}"/>
    <cellStyle name="출력 22 2 5 2 2" xfId="45637" xr:uid="{00000000-0005-0000-0000-00009CA00000}"/>
    <cellStyle name="출력 22 2 5 3" xfId="45636" xr:uid="{00000000-0005-0000-0000-00009DA00000}"/>
    <cellStyle name="출력 22 2 6" xfId="20463" xr:uid="{00000000-0005-0000-0000-00009EA00000}"/>
    <cellStyle name="출력 22 2 6 2" xfId="20464" xr:uid="{00000000-0005-0000-0000-00009FA00000}"/>
    <cellStyle name="출력 22 2 6 2 2" xfId="45639" xr:uid="{00000000-0005-0000-0000-0000A0A00000}"/>
    <cellStyle name="출력 22 2 6 3" xfId="45638" xr:uid="{00000000-0005-0000-0000-0000A1A00000}"/>
    <cellStyle name="출력 22 2 7" xfId="20465" xr:uid="{00000000-0005-0000-0000-0000A2A00000}"/>
    <cellStyle name="출력 22 2 7 2" xfId="45640" xr:uid="{00000000-0005-0000-0000-0000A3A00000}"/>
    <cellStyle name="출력 22 2 8" xfId="45618" xr:uid="{00000000-0005-0000-0000-0000A4A00000}"/>
    <cellStyle name="출력 22 3" xfId="20466" xr:uid="{00000000-0005-0000-0000-0000A5A00000}"/>
    <cellStyle name="출력 22 3 2" xfId="20467" xr:uid="{00000000-0005-0000-0000-0000A6A00000}"/>
    <cellStyle name="출력 22 3 2 2" xfId="20468" xr:uid="{00000000-0005-0000-0000-0000A7A00000}"/>
    <cellStyle name="출력 22 3 2 2 2" xfId="20469" xr:uid="{00000000-0005-0000-0000-0000A8A00000}"/>
    <cellStyle name="출력 22 3 2 2 2 2" xfId="45644" xr:uid="{00000000-0005-0000-0000-0000A9A00000}"/>
    <cellStyle name="출력 22 3 2 2 3" xfId="20470" xr:uid="{00000000-0005-0000-0000-0000AAA00000}"/>
    <cellStyle name="출력 22 3 2 2 3 2" xfId="45645" xr:uid="{00000000-0005-0000-0000-0000ABA00000}"/>
    <cellStyle name="출력 22 3 2 2 4" xfId="20471" xr:uid="{00000000-0005-0000-0000-0000ACA00000}"/>
    <cellStyle name="출력 22 3 2 2 4 2" xfId="45646" xr:uid="{00000000-0005-0000-0000-0000ADA00000}"/>
    <cellStyle name="출력 22 3 2 2 5" xfId="20472" xr:uid="{00000000-0005-0000-0000-0000AEA00000}"/>
    <cellStyle name="출력 22 3 2 2 5 2" xfId="45647" xr:uid="{00000000-0005-0000-0000-0000AFA00000}"/>
    <cellStyle name="출력 22 3 2 2 6" xfId="45643" xr:uid="{00000000-0005-0000-0000-0000B0A00000}"/>
    <cellStyle name="출력 22 3 2 3" xfId="20473" xr:uid="{00000000-0005-0000-0000-0000B1A00000}"/>
    <cellStyle name="출력 22 3 2 3 2" xfId="45648" xr:uid="{00000000-0005-0000-0000-0000B2A00000}"/>
    <cellStyle name="출력 22 3 2 4" xfId="20474" xr:uid="{00000000-0005-0000-0000-0000B3A00000}"/>
    <cellStyle name="출력 22 3 2 4 2" xfId="45649" xr:uid="{00000000-0005-0000-0000-0000B4A00000}"/>
    <cellStyle name="출력 22 3 2 5" xfId="20475" xr:uid="{00000000-0005-0000-0000-0000B5A00000}"/>
    <cellStyle name="출력 22 3 2 5 2" xfId="45650" xr:uid="{00000000-0005-0000-0000-0000B6A00000}"/>
    <cellStyle name="출력 22 3 2 6" xfId="20476" xr:uid="{00000000-0005-0000-0000-0000B7A00000}"/>
    <cellStyle name="출력 22 3 2 6 2" xfId="45651" xr:uid="{00000000-0005-0000-0000-0000B8A00000}"/>
    <cellStyle name="출력 22 3 2 7" xfId="45642" xr:uid="{00000000-0005-0000-0000-0000B9A00000}"/>
    <cellStyle name="출력 22 3 3" xfId="20477" xr:uid="{00000000-0005-0000-0000-0000BAA00000}"/>
    <cellStyle name="출력 22 3 3 2" xfId="20478" xr:uid="{00000000-0005-0000-0000-0000BBA00000}"/>
    <cellStyle name="출력 22 3 3 2 2" xfId="45653" xr:uid="{00000000-0005-0000-0000-0000BCA00000}"/>
    <cellStyle name="출력 22 3 3 3" xfId="20479" xr:uid="{00000000-0005-0000-0000-0000BDA00000}"/>
    <cellStyle name="출력 22 3 3 3 2" xfId="45654" xr:uid="{00000000-0005-0000-0000-0000BEA00000}"/>
    <cellStyle name="출력 22 3 3 4" xfId="20480" xr:uid="{00000000-0005-0000-0000-0000BFA00000}"/>
    <cellStyle name="출력 22 3 3 4 2" xfId="45655" xr:uid="{00000000-0005-0000-0000-0000C0A00000}"/>
    <cellStyle name="출력 22 3 3 5" xfId="20481" xr:uid="{00000000-0005-0000-0000-0000C1A00000}"/>
    <cellStyle name="출력 22 3 3 5 2" xfId="45656" xr:uid="{00000000-0005-0000-0000-0000C2A00000}"/>
    <cellStyle name="출력 22 3 3 6" xfId="45652" xr:uid="{00000000-0005-0000-0000-0000C3A00000}"/>
    <cellStyle name="출력 22 3 4" xfId="20482" xr:uid="{00000000-0005-0000-0000-0000C4A00000}"/>
    <cellStyle name="출력 22 3 4 2" xfId="20483" xr:uid="{00000000-0005-0000-0000-0000C5A00000}"/>
    <cellStyle name="출력 22 3 4 2 2" xfId="45658" xr:uid="{00000000-0005-0000-0000-0000C6A00000}"/>
    <cellStyle name="출력 22 3 4 3" xfId="45657" xr:uid="{00000000-0005-0000-0000-0000C7A00000}"/>
    <cellStyle name="출력 22 3 5" xfId="20484" xr:uid="{00000000-0005-0000-0000-0000C8A00000}"/>
    <cellStyle name="출력 22 3 5 2" xfId="20485" xr:uid="{00000000-0005-0000-0000-0000C9A00000}"/>
    <cellStyle name="출력 22 3 5 2 2" xfId="45660" xr:uid="{00000000-0005-0000-0000-0000CAA00000}"/>
    <cellStyle name="출력 22 3 5 3" xfId="45659" xr:uid="{00000000-0005-0000-0000-0000CBA00000}"/>
    <cellStyle name="출력 22 3 6" xfId="20486" xr:uid="{00000000-0005-0000-0000-0000CCA00000}"/>
    <cellStyle name="출력 22 3 6 2" xfId="20487" xr:uid="{00000000-0005-0000-0000-0000CDA00000}"/>
    <cellStyle name="출력 22 3 6 2 2" xfId="45662" xr:uid="{00000000-0005-0000-0000-0000CEA00000}"/>
    <cellStyle name="출력 22 3 6 3" xfId="45661" xr:uid="{00000000-0005-0000-0000-0000CFA00000}"/>
    <cellStyle name="출력 22 3 7" xfId="20488" xr:uid="{00000000-0005-0000-0000-0000D0A00000}"/>
    <cellStyle name="출력 22 3 7 2" xfId="45663" xr:uid="{00000000-0005-0000-0000-0000D1A00000}"/>
    <cellStyle name="출력 22 3 8" xfId="45641" xr:uid="{00000000-0005-0000-0000-0000D2A00000}"/>
    <cellStyle name="출력 22 4" xfId="20489" xr:uid="{00000000-0005-0000-0000-0000D3A00000}"/>
    <cellStyle name="출력 22 4 2" xfId="20490" xr:uid="{00000000-0005-0000-0000-0000D4A00000}"/>
    <cellStyle name="출력 22 4 2 2" xfId="20491" xr:uid="{00000000-0005-0000-0000-0000D5A00000}"/>
    <cellStyle name="출력 22 4 2 2 2" xfId="45666" xr:uid="{00000000-0005-0000-0000-0000D6A00000}"/>
    <cellStyle name="출력 22 4 2 3" xfId="20492" xr:uid="{00000000-0005-0000-0000-0000D7A00000}"/>
    <cellStyle name="출력 22 4 2 3 2" xfId="45667" xr:uid="{00000000-0005-0000-0000-0000D8A00000}"/>
    <cellStyle name="출력 22 4 2 4" xfId="20493" xr:uid="{00000000-0005-0000-0000-0000D9A00000}"/>
    <cellStyle name="출력 22 4 2 4 2" xfId="45668" xr:uid="{00000000-0005-0000-0000-0000DAA00000}"/>
    <cellStyle name="출력 22 4 2 5" xfId="20494" xr:uid="{00000000-0005-0000-0000-0000DBA00000}"/>
    <cellStyle name="출력 22 4 2 5 2" xfId="45669" xr:uid="{00000000-0005-0000-0000-0000DCA00000}"/>
    <cellStyle name="출력 22 4 2 6" xfId="45665" xr:uid="{00000000-0005-0000-0000-0000DDA00000}"/>
    <cellStyle name="출력 22 4 3" xfId="20495" xr:uid="{00000000-0005-0000-0000-0000DEA00000}"/>
    <cellStyle name="출력 22 4 3 2" xfId="45670" xr:uid="{00000000-0005-0000-0000-0000DFA00000}"/>
    <cellStyle name="출력 22 4 4" xfId="20496" xr:uid="{00000000-0005-0000-0000-0000E0A00000}"/>
    <cellStyle name="출력 22 4 4 2" xfId="45671" xr:uid="{00000000-0005-0000-0000-0000E1A00000}"/>
    <cellStyle name="출력 22 4 5" xfId="20497" xr:uid="{00000000-0005-0000-0000-0000E2A00000}"/>
    <cellStyle name="출력 22 4 5 2" xfId="45672" xr:uid="{00000000-0005-0000-0000-0000E3A00000}"/>
    <cellStyle name="출력 22 4 6" xfId="20498" xr:uid="{00000000-0005-0000-0000-0000E4A00000}"/>
    <cellStyle name="출력 22 4 6 2" xfId="45673" xr:uid="{00000000-0005-0000-0000-0000E5A00000}"/>
    <cellStyle name="출력 22 4 7" xfId="45664" xr:uid="{00000000-0005-0000-0000-0000E6A00000}"/>
    <cellStyle name="출력 22 5" xfId="20499" xr:uid="{00000000-0005-0000-0000-0000E7A00000}"/>
    <cellStyle name="출력 22 5 2" xfId="20500" xr:uid="{00000000-0005-0000-0000-0000E8A00000}"/>
    <cellStyle name="출력 22 5 2 2" xfId="20501" xr:uid="{00000000-0005-0000-0000-0000E9A00000}"/>
    <cellStyle name="출력 22 5 2 2 2" xfId="45676" xr:uid="{00000000-0005-0000-0000-0000EAA00000}"/>
    <cellStyle name="출력 22 5 2 3" xfId="20502" xr:uid="{00000000-0005-0000-0000-0000EBA00000}"/>
    <cellStyle name="출력 22 5 2 3 2" xfId="45677" xr:uid="{00000000-0005-0000-0000-0000ECA00000}"/>
    <cellStyle name="출력 22 5 2 4" xfId="20503" xr:uid="{00000000-0005-0000-0000-0000EDA00000}"/>
    <cellStyle name="출력 22 5 2 4 2" xfId="45678" xr:uid="{00000000-0005-0000-0000-0000EEA00000}"/>
    <cellStyle name="출력 22 5 2 5" xfId="20504" xr:uid="{00000000-0005-0000-0000-0000EFA00000}"/>
    <cellStyle name="출력 22 5 2 5 2" xfId="45679" xr:uid="{00000000-0005-0000-0000-0000F0A00000}"/>
    <cellStyle name="출력 22 5 2 6" xfId="45675" xr:uid="{00000000-0005-0000-0000-0000F1A00000}"/>
    <cellStyle name="출력 22 5 3" xfId="20505" xr:uid="{00000000-0005-0000-0000-0000F2A00000}"/>
    <cellStyle name="출력 22 5 3 2" xfId="45680" xr:uid="{00000000-0005-0000-0000-0000F3A00000}"/>
    <cellStyle name="출력 22 5 4" xfId="20506" xr:uid="{00000000-0005-0000-0000-0000F4A00000}"/>
    <cellStyle name="출력 22 5 4 2" xfId="45681" xr:uid="{00000000-0005-0000-0000-0000F5A00000}"/>
    <cellStyle name="출력 22 5 5" xfId="20507" xr:uid="{00000000-0005-0000-0000-0000F6A00000}"/>
    <cellStyle name="출력 22 5 5 2" xfId="45682" xr:uid="{00000000-0005-0000-0000-0000F7A00000}"/>
    <cellStyle name="출력 22 5 6" xfId="20508" xr:uid="{00000000-0005-0000-0000-0000F8A00000}"/>
    <cellStyle name="출력 22 5 6 2" xfId="45683" xr:uid="{00000000-0005-0000-0000-0000F9A00000}"/>
    <cellStyle name="출력 22 5 7" xfId="45674" xr:uid="{00000000-0005-0000-0000-0000FAA00000}"/>
    <cellStyle name="출력 22 6" xfId="20509" xr:uid="{00000000-0005-0000-0000-0000FBA00000}"/>
    <cellStyle name="출력 22 6 2" xfId="20510" xr:uid="{00000000-0005-0000-0000-0000FCA00000}"/>
    <cellStyle name="출력 22 6 2 2" xfId="20511" xr:uid="{00000000-0005-0000-0000-0000FDA00000}"/>
    <cellStyle name="출력 22 6 2 2 2" xfId="45686" xr:uid="{00000000-0005-0000-0000-0000FEA00000}"/>
    <cellStyle name="출력 22 6 2 3" xfId="20512" xr:uid="{00000000-0005-0000-0000-0000FFA00000}"/>
    <cellStyle name="출력 22 6 2 3 2" xfId="45687" xr:uid="{00000000-0005-0000-0000-000000A10000}"/>
    <cellStyle name="출력 22 6 2 4" xfId="20513" xr:uid="{00000000-0005-0000-0000-000001A10000}"/>
    <cellStyle name="출력 22 6 2 4 2" xfId="45688" xr:uid="{00000000-0005-0000-0000-000002A10000}"/>
    <cellStyle name="출력 22 6 2 5" xfId="20514" xr:uid="{00000000-0005-0000-0000-000003A10000}"/>
    <cellStyle name="출력 22 6 2 5 2" xfId="45689" xr:uid="{00000000-0005-0000-0000-000004A10000}"/>
    <cellStyle name="출력 22 6 2 6" xfId="45685" xr:uid="{00000000-0005-0000-0000-000005A10000}"/>
    <cellStyle name="출력 22 6 3" xfId="20515" xr:uid="{00000000-0005-0000-0000-000006A10000}"/>
    <cellStyle name="출력 22 6 3 2" xfId="45690" xr:uid="{00000000-0005-0000-0000-000007A10000}"/>
    <cellStyle name="출력 22 6 4" xfId="20516" xr:uid="{00000000-0005-0000-0000-000008A10000}"/>
    <cellStyle name="출력 22 6 4 2" xfId="45691" xr:uid="{00000000-0005-0000-0000-000009A10000}"/>
    <cellStyle name="출력 22 6 5" xfId="20517" xr:uid="{00000000-0005-0000-0000-00000AA10000}"/>
    <cellStyle name="출력 22 6 5 2" xfId="45692" xr:uid="{00000000-0005-0000-0000-00000BA10000}"/>
    <cellStyle name="출력 22 6 6" xfId="20518" xr:uid="{00000000-0005-0000-0000-00000CA10000}"/>
    <cellStyle name="출력 22 6 6 2" xfId="45693" xr:uid="{00000000-0005-0000-0000-00000DA10000}"/>
    <cellStyle name="출력 22 6 7" xfId="45684" xr:uid="{00000000-0005-0000-0000-00000EA10000}"/>
    <cellStyle name="출력 22 7" xfId="20519" xr:uid="{00000000-0005-0000-0000-00000FA10000}"/>
    <cellStyle name="출력 22 7 2" xfId="20520" xr:uid="{00000000-0005-0000-0000-000010A10000}"/>
    <cellStyle name="출력 22 7 2 2" xfId="20521" xr:uid="{00000000-0005-0000-0000-000011A10000}"/>
    <cellStyle name="출력 22 7 2 2 2" xfId="45696" xr:uid="{00000000-0005-0000-0000-000012A10000}"/>
    <cellStyle name="출력 22 7 2 3" xfId="20522" xr:uid="{00000000-0005-0000-0000-000013A10000}"/>
    <cellStyle name="출력 22 7 2 3 2" xfId="45697" xr:uid="{00000000-0005-0000-0000-000014A10000}"/>
    <cellStyle name="출력 22 7 2 4" xfId="20523" xr:uid="{00000000-0005-0000-0000-000015A10000}"/>
    <cellStyle name="출력 22 7 2 4 2" xfId="45698" xr:uid="{00000000-0005-0000-0000-000016A10000}"/>
    <cellStyle name="출력 22 7 2 5" xfId="20524" xr:uid="{00000000-0005-0000-0000-000017A10000}"/>
    <cellStyle name="출력 22 7 2 5 2" xfId="45699" xr:uid="{00000000-0005-0000-0000-000018A10000}"/>
    <cellStyle name="출력 22 7 2 6" xfId="45695" xr:uid="{00000000-0005-0000-0000-000019A10000}"/>
    <cellStyle name="출력 22 7 3" xfId="20525" xr:uid="{00000000-0005-0000-0000-00001AA10000}"/>
    <cellStyle name="출력 22 7 3 2" xfId="45700" xr:uid="{00000000-0005-0000-0000-00001BA10000}"/>
    <cellStyle name="출력 22 7 4" xfId="20526" xr:uid="{00000000-0005-0000-0000-00001CA10000}"/>
    <cellStyle name="출력 22 7 4 2" xfId="45701" xr:uid="{00000000-0005-0000-0000-00001DA10000}"/>
    <cellStyle name="출력 22 7 5" xfId="20527" xr:uid="{00000000-0005-0000-0000-00001EA10000}"/>
    <cellStyle name="출력 22 7 5 2" xfId="45702" xr:uid="{00000000-0005-0000-0000-00001FA10000}"/>
    <cellStyle name="출력 22 7 6" xfId="20528" xr:uid="{00000000-0005-0000-0000-000020A10000}"/>
    <cellStyle name="출력 22 7 6 2" xfId="45703" xr:uid="{00000000-0005-0000-0000-000021A10000}"/>
    <cellStyle name="출력 22 7 7" xfId="45694" xr:uid="{00000000-0005-0000-0000-000022A10000}"/>
    <cellStyle name="출력 22 8" xfId="20529" xr:uid="{00000000-0005-0000-0000-000023A10000}"/>
    <cellStyle name="출력 22 8 2" xfId="20530" xr:uid="{00000000-0005-0000-0000-000024A10000}"/>
    <cellStyle name="출력 22 8 2 2" xfId="20531" xr:uid="{00000000-0005-0000-0000-000025A10000}"/>
    <cellStyle name="출력 22 8 2 2 2" xfId="45706" xr:uid="{00000000-0005-0000-0000-000026A10000}"/>
    <cellStyle name="출력 22 8 2 3" xfId="20532" xr:uid="{00000000-0005-0000-0000-000027A10000}"/>
    <cellStyle name="출력 22 8 2 3 2" xfId="45707" xr:uid="{00000000-0005-0000-0000-000028A10000}"/>
    <cellStyle name="출력 22 8 2 4" xfId="20533" xr:uid="{00000000-0005-0000-0000-000029A10000}"/>
    <cellStyle name="출력 22 8 2 4 2" xfId="45708" xr:uid="{00000000-0005-0000-0000-00002AA10000}"/>
    <cellStyle name="출력 22 8 2 5" xfId="20534" xr:uid="{00000000-0005-0000-0000-00002BA10000}"/>
    <cellStyle name="출력 22 8 2 5 2" xfId="45709" xr:uid="{00000000-0005-0000-0000-00002CA10000}"/>
    <cellStyle name="출력 22 8 2 6" xfId="45705" xr:uid="{00000000-0005-0000-0000-00002DA10000}"/>
    <cellStyle name="출력 22 8 3" xfId="20535" xr:uid="{00000000-0005-0000-0000-00002EA10000}"/>
    <cellStyle name="출력 22 8 3 2" xfId="45710" xr:uid="{00000000-0005-0000-0000-00002FA10000}"/>
    <cellStyle name="출력 22 8 4" xfId="20536" xr:uid="{00000000-0005-0000-0000-000030A10000}"/>
    <cellStyle name="출력 22 8 4 2" xfId="45711" xr:uid="{00000000-0005-0000-0000-000031A10000}"/>
    <cellStyle name="출력 22 8 5" xfId="20537" xr:uid="{00000000-0005-0000-0000-000032A10000}"/>
    <cellStyle name="출력 22 8 5 2" xfId="45712" xr:uid="{00000000-0005-0000-0000-000033A10000}"/>
    <cellStyle name="출력 22 8 6" xfId="20538" xr:uid="{00000000-0005-0000-0000-000034A10000}"/>
    <cellStyle name="출력 22 8 6 2" xfId="45713" xr:uid="{00000000-0005-0000-0000-000035A10000}"/>
    <cellStyle name="출력 22 8 7" xfId="45704" xr:uid="{00000000-0005-0000-0000-000036A10000}"/>
    <cellStyle name="출력 22 9" xfId="20539" xr:uid="{00000000-0005-0000-0000-000037A10000}"/>
    <cellStyle name="출력 22 9 2" xfId="20540" xr:uid="{00000000-0005-0000-0000-000038A10000}"/>
    <cellStyle name="출력 22 9 2 2" xfId="45715" xr:uid="{00000000-0005-0000-0000-000039A10000}"/>
    <cellStyle name="출력 22 9 3" xfId="20541" xr:uid="{00000000-0005-0000-0000-00003AA10000}"/>
    <cellStyle name="출력 22 9 3 2" xfId="45716" xr:uid="{00000000-0005-0000-0000-00003BA10000}"/>
    <cellStyle name="출력 22 9 4" xfId="20542" xr:uid="{00000000-0005-0000-0000-00003CA10000}"/>
    <cellStyle name="출력 22 9 4 2" xfId="45717" xr:uid="{00000000-0005-0000-0000-00003DA10000}"/>
    <cellStyle name="출력 22 9 5" xfId="20543" xr:uid="{00000000-0005-0000-0000-00003EA10000}"/>
    <cellStyle name="출력 22 9 5 2" xfId="45718" xr:uid="{00000000-0005-0000-0000-00003FA10000}"/>
    <cellStyle name="출력 22 9 6" xfId="45714" xr:uid="{00000000-0005-0000-0000-000040A10000}"/>
    <cellStyle name="출력 23" xfId="20544" xr:uid="{00000000-0005-0000-0000-000041A10000}"/>
    <cellStyle name="출력 23 10" xfId="20545" xr:uid="{00000000-0005-0000-0000-000042A10000}"/>
    <cellStyle name="출력 23 10 2" xfId="20546" xr:uid="{00000000-0005-0000-0000-000043A10000}"/>
    <cellStyle name="출력 23 10 2 2" xfId="45721" xr:uid="{00000000-0005-0000-0000-000044A10000}"/>
    <cellStyle name="출력 23 10 3" xfId="45720" xr:uid="{00000000-0005-0000-0000-000045A10000}"/>
    <cellStyle name="출력 23 11" xfId="20547" xr:uid="{00000000-0005-0000-0000-000046A10000}"/>
    <cellStyle name="출력 23 11 2" xfId="20548" xr:uid="{00000000-0005-0000-0000-000047A10000}"/>
    <cellStyle name="출력 23 11 2 2" xfId="45723" xr:uid="{00000000-0005-0000-0000-000048A10000}"/>
    <cellStyle name="출력 23 11 3" xfId="45722" xr:uid="{00000000-0005-0000-0000-000049A10000}"/>
    <cellStyle name="출력 23 12" xfId="20549" xr:uid="{00000000-0005-0000-0000-00004AA10000}"/>
    <cellStyle name="출력 23 12 2" xfId="20550" xr:uid="{00000000-0005-0000-0000-00004BA10000}"/>
    <cellStyle name="출력 23 12 2 2" xfId="45725" xr:uid="{00000000-0005-0000-0000-00004CA10000}"/>
    <cellStyle name="출력 23 12 3" xfId="45724" xr:uid="{00000000-0005-0000-0000-00004DA10000}"/>
    <cellStyle name="출력 23 13" xfId="20551" xr:uid="{00000000-0005-0000-0000-00004EA10000}"/>
    <cellStyle name="출력 23 13 2" xfId="45726" xr:uid="{00000000-0005-0000-0000-00004FA10000}"/>
    <cellStyle name="출력 23 14" xfId="45719" xr:uid="{00000000-0005-0000-0000-000050A10000}"/>
    <cellStyle name="출력 23 2" xfId="20552" xr:uid="{00000000-0005-0000-0000-000051A10000}"/>
    <cellStyle name="출력 23 2 2" xfId="20553" xr:uid="{00000000-0005-0000-0000-000052A10000}"/>
    <cellStyle name="출력 23 2 2 2" xfId="20554" xr:uid="{00000000-0005-0000-0000-000053A10000}"/>
    <cellStyle name="출력 23 2 2 2 2" xfId="20555" xr:uid="{00000000-0005-0000-0000-000054A10000}"/>
    <cellStyle name="출력 23 2 2 2 2 2" xfId="45730" xr:uid="{00000000-0005-0000-0000-000055A10000}"/>
    <cellStyle name="출력 23 2 2 2 3" xfId="20556" xr:uid="{00000000-0005-0000-0000-000056A10000}"/>
    <cellStyle name="출력 23 2 2 2 3 2" xfId="45731" xr:uid="{00000000-0005-0000-0000-000057A10000}"/>
    <cellStyle name="출력 23 2 2 2 4" xfId="20557" xr:uid="{00000000-0005-0000-0000-000058A10000}"/>
    <cellStyle name="출력 23 2 2 2 4 2" xfId="45732" xr:uid="{00000000-0005-0000-0000-000059A10000}"/>
    <cellStyle name="출력 23 2 2 2 5" xfId="20558" xr:uid="{00000000-0005-0000-0000-00005AA10000}"/>
    <cellStyle name="출력 23 2 2 2 5 2" xfId="45733" xr:uid="{00000000-0005-0000-0000-00005BA10000}"/>
    <cellStyle name="출력 23 2 2 2 6" xfId="45729" xr:uid="{00000000-0005-0000-0000-00005CA10000}"/>
    <cellStyle name="출력 23 2 2 3" xfId="20559" xr:uid="{00000000-0005-0000-0000-00005DA10000}"/>
    <cellStyle name="출력 23 2 2 3 2" xfId="45734" xr:uid="{00000000-0005-0000-0000-00005EA10000}"/>
    <cellStyle name="출력 23 2 2 4" xfId="20560" xr:uid="{00000000-0005-0000-0000-00005FA10000}"/>
    <cellStyle name="출력 23 2 2 4 2" xfId="45735" xr:uid="{00000000-0005-0000-0000-000060A10000}"/>
    <cellStyle name="출력 23 2 2 5" xfId="20561" xr:uid="{00000000-0005-0000-0000-000061A10000}"/>
    <cellStyle name="출력 23 2 2 5 2" xfId="45736" xr:uid="{00000000-0005-0000-0000-000062A10000}"/>
    <cellStyle name="출력 23 2 2 6" xfId="20562" xr:uid="{00000000-0005-0000-0000-000063A10000}"/>
    <cellStyle name="출력 23 2 2 6 2" xfId="45737" xr:uid="{00000000-0005-0000-0000-000064A10000}"/>
    <cellStyle name="출력 23 2 2 7" xfId="45728" xr:uid="{00000000-0005-0000-0000-000065A10000}"/>
    <cellStyle name="출력 23 2 3" xfId="20563" xr:uid="{00000000-0005-0000-0000-000066A10000}"/>
    <cellStyle name="출력 23 2 3 2" xfId="20564" xr:uid="{00000000-0005-0000-0000-000067A10000}"/>
    <cellStyle name="출력 23 2 3 2 2" xfId="45739" xr:uid="{00000000-0005-0000-0000-000068A10000}"/>
    <cellStyle name="출력 23 2 3 3" xfId="20565" xr:uid="{00000000-0005-0000-0000-000069A10000}"/>
    <cellStyle name="출력 23 2 3 3 2" xfId="45740" xr:uid="{00000000-0005-0000-0000-00006AA10000}"/>
    <cellStyle name="출력 23 2 3 4" xfId="20566" xr:uid="{00000000-0005-0000-0000-00006BA10000}"/>
    <cellStyle name="출력 23 2 3 4 2" xfId="45741" xr:uid="{00000000-0005-0000-0000-00006CA10000}"/>
    <cellStyle name="출력 23 2 3 5" xfId="20567" xr:uid="{00000000-0005-0000-0000-00006DA10000}"/>
    <cellStyle name="출력 23 2 3 5 2" xfId="45742" xr:uid="{00000000-0005-0000-0000-00006EA10000}"/>
    <cellStyle name="출력 23 2 3 6" xfId="45738" xr:uid="{00000000-0005-0000-0000-00006FA10000}"/>
    <cellStyle name="출력 23 2 4" xfId="20568" xr:uid="{00000000-0005-0000-0000-000070A10000}"/>
    <cellStyle name="출력 23 2 4 2" xfId="20569" xr:uid="{00000000-0005-0000-0000-000071A10000}"/>
    <cellStyle name="출력 23 2 4 2 2" xfId="45744" xr:uid="{00000000-0005-0000-0000-000072A10000}"/>
    <cellStyle name="출력 23 2 4 3" xfId="45743" xr:uid="{00000000-0005-0000-0000-000073A10000}"/>
    <cellStyle name="출력 23 2 5" xfId="20570" xr:uid="{00000000-0005-0000-0000-000074A10000}"/>
    <cellStyle name="출력 23 2 5 2" xfId="20571" xr:uid="{00000000-0005-0000-0000-000075A10000}"/>
    <cellStyle name="출력 23 2 5 2 2" xfId="45746" xr:uid="{00000000-0005-0000-0000-000076A10000}"/>
    <cellStyle name="출력 23 2 5 3" xfId="45745" xr:uid="{00000000-0005-0000-0000-000077A10000}"/>
    <cellStyle name="출력 23 2 6" xfId="20572" xr:uid="{00000000-0005-0000-0000-000078A10000}"/>
    <cellStyle name="출력 23 2 6 2" xfId="20573" xr:uid="{00000000-0005-0000-0000-000079A10000}"/>
    <cellStyle name="출력 23 2 6 2 2" xfId="45748" xr:uid="{00000000-0005-0000-0000-00007AA10000}"/>
    <cellStyle name="출력 23 2 6 3" xfId="45747" xr:uid="{00000000-0005-0000-0000-00007BA10000}"/>
    <cellStyle name="출력 23 2 7" xfId="20574" xr:uid="{00000000-0005-0000-0000-00007CA10000}"/>
    <cellStyle name="출력 23 2 7 2" xfId="45749" xr:uid="{00000000-0005-0000-0000-00007DA10000}"/>
    <cellStyle name="출력 23 2 8" xfId="45727" xr:uid="{00000000-0005-0000-0000-00007EA10000}"/>
    <cellStyle name="출력 23 3" xfId="20575" xr:uid="{00000000-0005-0000-0000-00007FA10000}"/>
    <cellStyle name="출력 23 3 2" xfId="20576" xr:uid="{00000000-0005-0000-0000-000080A10000}"/>
    <cellStyle name="출력 23 3 2 2" xfId="20577" xr:uid="{00000000-0005-0000-0000-000081A10000}"/>
    <cellStyle name="출력 23 3 2 2 2" xfId="20578" xr:uid="{00000000-0005-0000-0000-000082A10000}"/>
    <cellStyle name="출력 23 3 2 2 2 2" xfId="45753" xr:uid="{00000000-0005-0000-0000-000083A10000}"/>
    <cellStyle name="출력 23 3 2 2 3" xfId="20579" xr:uid="{00000000-0005-0000-0000-000084A10000}"/>
    <cellStyle name="출력 23 3 2 2 3 2" xfId="45754" xr:uid="{00000000-0005-0000-0000-000085A10000}"/>
    <cellStyle name="출력 23 3 2 2 4" xfId="20580" xr:uid="{00000000-0005-0000-0000-000086A10000}"/>
    <cellStyle name="출력 23 3 2 2 4 2" xfId="45755" xr:uid="{00000000-0005-0000-0000-000087A10000}"/>
    <cellStyle name="출력 23 3 2 2 5" xfId="20581" xr:uid="{00000000-0005-0000-0000-000088A10000}"/>
    <cellStyle name="출력 23 3 2 2 5 2" xfId="45756" xr:uid="{00000000-0005-0000-0000-000089A10000}"/>
    <cellStyle name="출력 23 3 2 2 6" xfId="45752" xr:uid="{00000000-0005-0000-0000-00008AA10000}"/>
    <cellStyle name="출력 23 3 2 3" xfId="20582" xr:uid="{00000000-0005-0000-0000-00008BA10000}"/>
    <cellStyle name="출력 23 3 2 3 2" xfId="45757" xr:uid="{00000000-0005-0000-0000-00008CA10000}"/>
    <cellStyle name="출력 23 3 2 4" xfId="20583" xr:uid="{00000000-0005-0000-0000-00008DA10000}"/>
    <cellStyle name="출력 23 3 2 4 2" xfId="45758" xr:uid="{00000000-0005-0000-0000-00008EA10000}"/>
    <cellStyle name="출력 23 3 2 5" xfId="20584" xr:uid="{00000000-0005-0000-0000-00008FA10000}"/>
    <cellStyle name="출력 23 3 2 5 2" xfId="45759" xr:uid="{00000000-0005-0000-0000-000090A10000}"/>
    <cellStyle name="출력 23 3 2 6" xfId="20585" xr:uid="{00000000-0005-0000-0000-000091A10000}"/>
    <cellStyle name="출력 23 3 2 6 2" xfId="45760" xr:uid="{00000000-0005-0000-0000-000092A10000}"/>
    <cellStyle name="출력 23 3 2 7" xfId="45751" xr:uid="{00000000-0005-0000-0000-000093A10000}"/>
    <cellStyle name="출력 23 3 3" xfId="20586" xr:uid="{00000000-0005-0000-0000-000094A10000}"/>
    <cellStyle name="출력 23 3 3 2" xfId="20587" xr:uid="{00000000-0005-0000-0000-000095A10000}"/>
    <cellStyle name="출력 23 3 3 2 2" xfId="45762" xr:uid="{00000000-0005-0000-0000-000096A10000}"/>
    <cellStyle name="출력 23 3 3 3" xfId="20588" xr:uid="{00000000-0005-0000-0000-000097A10000}"/>
    <cellStyle name="출력 23 3 3 3 2" xfId="45763" xr:uid="{00000000-0005-0000-0000-000098A10000}"/>
    <cellStyle name="출력 23 3 3 4" xfId="20589" xr:uid="{00000000-0005-0000-0000-000099A10000}"/>
    <cellStyle name="출력 23 3 3 4 2" xfId="45764" xr:uid="{00000000-0005-0000-0000-00009AA10000}"/>
    <cellStyle name="출력 23 3 3 5" xfId="20590" xr:uid="{00000000-0005-0000-0000-00009BA10000}"/>
    <cellStyle name="출력 23 3 3 5 2" xfId="45765" xr:uid="{00000000-0005-0000-0000-00009CA10000}"/>
    <cellStyle name="출력 23 3 3 6" xfId="45761" xr:uid="{00000000-0005-0000-0000-00009DA10000}"/>
    <cellStyle name="출력 23 3 4" xfId="20591" xr:uid="{00000000-0005-0000-0000-00009EA10000}"/>
    <cellStyle name="출력 23 3 4 2" xfId="20592" xr:uid="{00000000-0005-0000-0000-00009FA10000}"/>
    <cellStyle name="출력 23 3 4 2 2" xfId="45767" xr:uid="{00000000-0005-0000-0000-0000A0A10000}"/>
    <cellStyle name="출력 23 3 4 3" xfId="45766" xr:uid="{00000000-0005-0000-0000-0000A1A10000}"/>
    <cellStyle name="출력 23 3 5" xfId="20593" xr:uid="{00000000-0005-0000-0000-0000A2A10000}"/>
    <cellStyle name="출력 23 3 5 2" xfId="20594" xr:uid="{00000000-0005-0000-0000-0000A3A10000}"/>
    <cellStyle name="출력 23 3 5 2 2" xfId="45769" xr:uid="{00000000-0005-0000-0000-0000A4A10000}"/>
    <cellStyle name="출력 23 3 5 3" xfId="45768" xr:uid="{00000000-0005-0000-0000-0000A5A10000}"/>
    <cellStyle name="출력 23 3 6" xfId="20595" xr:uid="{00000000-0005-0000-0000-0000A6A10000}"/>
    <cellStyle name="출력 23 3 6 2" xfId="20596" xr:uid="{00000000-0005-0000-0000-0000A7A10000}"/>
    <cellStyle name="출력 23 3 6 2 2" xfId="45771" xr:uid="{00000000-0005-0000-0000-0000A8A10000}"/>
    <cellStyle name="출력 23 3 6 3" xfId="45770" xr:uid="{00000000-0005-0000-0000-0000A9A10000}"/>
    <cellStyle name="출력 23 3 7" xfId="20597" xr:uid="{00000000-0005-0000-0000-0000AAA10000}"/>
    <cellStyle name="출력 23 3 7 2" xfId="45772" xr:uid="{00000000-0005-0000-0000-0000ABA10000}"/>
    <cellStyle name="출력 23 3 8" xfId="45750" xr:uid="{00000000-0005-0000-0000-0000ACA10000}"/>
    <cellStyle name="출력 23 4" xfId="20598" xr:uid="{00000000-0005-0000-0000-0000ADA10000}"/>
    <cellStyle name="출력 23 4 2" xfId="20599" xr:uid="{00000000-0005-0000-0000-0000AEA10000}"/>
    <cellStyle name="출력 23 4 2 2" xfId="20600" xr:uid="{00000000-0005-0000-0000-0000AFA10000}"/>
    <cellStyle name="출력 23 4 2 2 2" xfId="45775" xr:uid="{00000000-0005-0000-0000-0000B0A10000}"/>
    <cellStyle name="출력 23 4 2 3" xfId="20601" xr:uid="{00000000-0005-0000-0000-0000B1A10000}"/>
    <cellStyle name="출력 23 4 2 3 2" xfId="45776" xr:uid="{00000000-0005-0000-0000-0000B2A10000}"/>
    <cellStyle name="출력 23 4 2 4" xfId="20602" xr:uid="{00000000-0005-0000-0000-0000B3A10000}"/>
    <cellStyle name="출력 23 4 2 4 2" xfId="45777" xr:uid="{00000000-0005-0000-0000-0000B4A10000}"/>
    <cellStyle name="출력 23 4 2 5" xfId="20603" xr:uid="{00000000-0005-0000-0000-0000B5A10000}"/>
    <cellStyle name="출력 23 4 2 5 2" xfId="45778" xr:uid="{00000000-0005-0000-0000-0000B6A10000}"/>
    <cellStyle name="출력 23 4 2 6" xfId="45774" xr:uid="{00000000-0005-0000-0000-0000B7A10000}"/>
    <cellStyle name="출력 23 4 3" xfId="20604" xr:uid="{00000000-0005-0000-0000-0000B8A10000}"/>
    <cellStyle name="출력 23 4 3 2" xfId="45779" xr:uid="{00000000-0005-0000-0000-0000B9A10000}"/>
    <cellStyle name="출력 23 4 4" xfId="20605" xr:uid="{00000000-0005-0000-0000-0000BAA10000}"/>
    <cellStyle name="출력 23 4 4 2" xfId="45780" xr:uid="{00000000-0005-0000-0000-0000BBA10000}"/>
    <cellStyle name="출력 23 4 5" xfId="20606" xr:uid="{00000000-0005-0000-0000-0000BCA10000}"/>
    <cellStyle name="출력 23 4 5 2" xfId="45781" xr:uid="{00000000-0005-0000-0000-0000BDA10000}"/>
    <cellStyle name="출력 23 4 6" xfId="20607" xr:uid="{00000000-0005-0000-0000-0000BEA10000}"/>
    <cellStyle name="출력 23 4 6 2" xfId="45782" xr:uid="{00000000-0005-0000-0000-0000BFA10000}"/>
    <cellStyle name="출력 23 4 7" xfId="45773" xr:uid="{00000000-0005-0000-0000-0000C0A10000}"/>
    <cellStyle name="출력 23 5" xfId="20608" xr:uid="{00000000-0005-0000-0000-0000C1A10000}"/>
    <cellStyle name="출력 23 5 2" xfId="20609" xr:uid="{00000000-0005-0000-0000-0000C2A10000}"/>
    <cellStyle name="출력 23 5 2 2" xfId="20610" xr:uid="{00000000-0005-0000-0000-0000C3A10000}"/>
    <cellStyle name="출력 23 5 2 2 2" xfId="45785" xr:uid="{00000000-0005-0000-0000-0000C4A10000}"/>
    <cellStyle name="출력 23 5 2 3" xfId="20611" xr:uid="{00000000-0005-0000-0000-0000C5A10000}"/>
    <cellStyle name="출력 23 5 2 3 2" xfId="45786" xr:uid="{00000000-0005-0000-0000-0000C6A10000}"/>
    <cellStyle name="출력 23 5 2 4" xfId="20612" xr:uid="{00000000-0005-0000-0000-0000C7A10000}"/>
    <cellStyle name="출력 23 5 2 4 2" xfId="45787" xr:uid="{00000000-0005-0000-0000-0000C8A10000}"/>
    <cellStyle name="출력 23 5 2 5" xfId="20613" xr:uid="{00000000-0005-0000-0000-0000C9A10000}"/>
    <cellStyle name="출력 23 5 2 5 2" xfId="45788" xr:uid="{00000000-0005-0000-0000-0000CAA10000}"/>
    <cellStyle name="출력 23 5 2 6" xfId="45784" xr:uid="{00000000-0005-0000-0000-0000CBA10000}"/>
    <cellStyle name="출력 23 5 3" xfId="20614" xr:uid="{00000000-0005-0000-0000-0000CCA10000}"/>
    <cellStyle name="출력 23 5 3 2" xfId="45789" xr:uid="{00000000-0005-0000-0000-0000CDA10000}"/>
    <cellStyle name="출력 23 5 4" xfId="20615" xr:uid="{00000000-0005-0000-0000-0000CEA10000}"/>
    <cellStyle name="출력 23 5 4 2" xfId="45790" xr:uid="{00000000-0005-0000-0000-0000CFA10000}"/>
    <cellStyle name="출력 23 5 5" xfId="20616" xr:uid="{00000000-0005-0000-0000-0000D0A10000}"/>
    <cellStyle name="출력 23 5 5 2" xfId="45791" xr:uid="{00000000-0005-0000-0000-0000D1A10000}"/>
    <cellStyle name="출력 23 5 6" xfId="20617" xr:uid="{00000000-0005-0000-0000-0000D2A10000}"/>
    <cellStyle name="출력 23 5 6 2" xfId="45792" xr:uid="{00000000-0005-0000-0000-0000D3A10000}"/>
    <cellStyle name="출력 23 5 7" xfId="45783" xr:uid="{00000000-0005-0000-0000-0000D4A10000}"/>
    <cellStyle name="출력 23 6" xfId="20618" xr:uid="{00000000-0005-0000-0000-0000D5A10000}"/>
    <cellStyle name="출력 23 6 2" xfId="20619" xr:uid="{00000000-0005-0000-0000-0000D6A10000}"/>
    <cellStyle name="출력 23 6 2 2" xfId="20620" xr:uid="{00000000-0005-0000-0000-0000D7A10000}"/>
    <cellStyle name="출력 23 6 2 2 2" xfId="45795" xr:uid="{00000000-0005-0000-0000-0000D8A10000}"/>
    <cellStyle name="출력 23 6 2 3" xfId="20621" xr:uid="{00000000-0005-0000-0000-0000D9A10000}"/>
    <cellStyle name="출력 23 6 2 3 2" xfId="45796" xr:uid="{00000000-0005-0000-0000-0000DAA10000}"/>
    <cellStyle name="출력 23 6 2 4" xfId="20622" xr:uid="{00000000-0005-0000-0000-0000DBA10000}"/>
    <cellStyle name="출력 23 6 2 4 2" xfId="45797" xr:uid="{00000000-0005-0000-0000-0000DCA10000}"/>
    <cellStyle name="출력 23 6 2 5" xfId="20623" xr:uid="{00000000-0005-0000-0000-0000DDA10000}"/>
    <cellStyle name="출력 23 6 2 5 2" xfId="45798" xr:uid="{00000000-0005-0000-0000-0000DEA10000}"/>
    <cellStyle name="출력 23 6 2 6" xfId="45794" xr:uid="{00000000-0005-0000-0000-0000DFA10000}"/>
    <cellStyle name="출력 23 6 3" xfId="20624" xr:uid="{00000000-0005-0000-0000-0000E0A10000}"/>
    <cellStyle name="출력 23 6 3 2" xfId="45799" xr:uid="{00000000-0005-0000-0000-0000E1A10000}"/>
    <cellStyle name="출력 23 6 4" xfId="20625" xr:uid="{00000000-0005-0000-0000-0000E2A10000}"/>
    <cellStyle name="출력 23 6 4 2" xfId="45800" xr:uid="{00000000-0005-0000-0000-0000E3A10000}"/>
    <cellStyle name="출력 23 6 5" xfId="20626" xr:uid="{00000000-0005-0000-0000-0000E4A10000}"/>
    <cellStyle name="출력 23 6 5 2" xfId="45801" xr:uid="{00000000-0005-0000-0000-0000E5A10000}"/>
    <cellStyle name="출력 23 6 6" xfId="20627" xr:uid="{00000000-0005-0000-0000-0000E6A10000}"/>
    <cellStyle name="출력 23 6 6 2" xfId="45802" xr:uid="{00000000-0005-0000-0000-0000E7A10000}"/>
    <cellStyle name="출력 23 6 7" xfId="45793" xr:uid="{00000000-0005-0000-0000-0000E8A10000}"/>
    <cellStyle name="출력 23 7" xfId="20628" xr:uid="{00000000-0005-0000-0000-0000E9A10000}"/>
    <cellStyle name="출력 23 7 2" xfId="20629" xr:uid="{00000000-0005-0000-0000-0000EAA10000}"/>
    <cellStyle name="출력 23 7 2 2" xfId="20630" xr:uid="{00000000-0005-0000-0000-0000EBA10000}"/>
    <cellStyle name="출력 23 7 2 2 2" xfId="45805" xr:uid="{00000000-0005-0000-0000-0000ECA10000}"/>
    <cellStyle name="출력 23 7 2 3" xfId="20631" xr:uid="{00000000-0005-0000-0000-0000EDA10000}"/>
    <cellStyle name="출력 23 7 2 3 2" xfId="45806" xr:uid="{00000000-0005-0000-0000-0000EEA10000}"/>
    <cellStyle name="출력 23 7 2 4" xfId="20632" xr:uid="{00000000-0005-0000-0000-0000EFA10000}"/>
    <cellStyle name="출력 23 7 2 4 2" xfId="45807" xr:uid="{00000000-0005-0000-0000-0000F0A10000}"/>
    <cellStyle name="출력 23 7 2 5" xfId="20633" xr:uid="{00000000-0005-0000-0000-0000F1A10000}"/>
    <cellStyle name="출력 23 7 2 5 2" xfId="45808" xr:uid="{00000000-0005-0000-0000-0000F2A10000}"/>
    <cellStyle name="출력 23 7 2 6" xfId="45804" xr:uid="{00000000-0005-0000-0000-0000F3A10000}"/>
    <cellStyle name="출력 23 7 3" xfId="20634" xr:uid="{00000000-0005-0000-0000-0000F4A10000}"/>
    <cellStyle name="출력 23 7 3 2" xfId="45809" xr:uid="{00000000-0005-0000-0000-0000F5A10000}"/>
    <cellStyle name="출력 23 7 4" xfId="20635" xr:uid="{00000000-0005-0000-0000-0000F6A10000}"/>
    <cellStyle name="출력 23 7 4 2" xfId="45810" xr:uid="{00000000-0005-0000-0000-0000F7A10000}"/>
    <cellStyle name="출력 23 7 5" xfId="20636" xr:uid="{00000000-0005-0000-0000-0000F8A10000}"/>
    <cellStyle name="출력 23 7 5 2" xfId="45811" xr:uid="{00000000-0005-0000-0000-0000F9A10000}"/>
    <cellStyle name="출력 23 7 6" xfId="20637" xr:uid="{00000000-0005-0000-0000-0000FAA10000}"/>
    <cellStyle name="출력 23 7 6 2" xfId="45812" xr:uid="{00000000-0005-0000-0000-0000FBA10000}"/>
    <cellStyle name="출력 23 7 7" xfId="45803" xr:uid="{00000000-0005-0000-0000-0000FCA10000}"/>
    <cellStyle name="출력 23 8" xfId="20638" xr:uid="{00000000-0005-0000-0000-0000FDA10000}"/>
    <cellStyle name="출력 23 8 2" xfId="20639" xr:uid="{00000000-0005-0000-0000-0000FEA10000}"/>
    <cellStyle name="출력 23 8 2 2" xfId="20640" xr:uid="{00000000-0005-0000-0000-0000FFA10000}"/>
    <cellStyle name="출력 23 8 2 2 2" xfId="45815" xr:uid="{00000000-0005-0000-0000-000000A20000}"/>
    <cellStyle name="출력 23 8 2 3" xfId="20641" xr:uid="{00000000-0005-0000-0000-000001A20000}"/>
    <cellStyle name="출력 23 8 2 3 2" xfId="45816" xr:uid="{00000000-0005-0000-0000-000002A20000}"/>
    <cellStyle name="출력 23 8 2 4" xfId="20642" xr:uid="{00000000-0005-0000-0000-000003A20000}"/>
    <cellStyle name="출력 23 8 2 4 2" xfId="45817" xr:uid="{00000000-0005-0000-0000-000004A20000}"/>
    <cellStyle name="출력 23 8 2 5" xfId="20643" xr:uid="{00000000-0005-0000-0000-000005A20000}"/>
    <cellStyle name="출력 23 8 2 5 2" xfId="45818" xr:uid="{00000000-0005-0000-0000-000006A20000}"/>
    <cellStyle name="출력 23 8 2 6" xfId="45814" xr:uid="{00000000-0005-0000-0000-000007A20000}"/>
    <cellStyle name="출력 23 8 3" xfId="20644" xr:uid="{00000000-0005-0000-0000-000008A20000}"/>
    <cellStyle name="출력 23 8 3 2" xfId="45819" xr:uid="{00000000-0005-0000-0000-000009A20000}"/>
    <cellStyle name="출력 23 8 4" xfId="20645" xr:uid="{00000000-0005-0000-0000-00000AA20000}"/>
    <cellStyle name="출력 23 8 4 2" xfId="45820" xr:uid="{00000000-0005-0000-0000-00000BA20000}"/>
    <cellStyle name="출력 23 8 5" xfId="20646" xr:uid="{00000000-0005-0000-0000-00000CA20000}"/>
    <cellStyle name="출력 23 8 5 2" xfId="45821" xr:uid="{00000000-0005-0000-0000-00000DA20000}"/>
    <cellStyle name="출력 23 8 6" xfId="20647" xr:uid="{00000000-0005-0000-0000-00000EA20000}"/>
    <cellStyle name="출력 23 8 6 2" xfId="45822" xr:uid="{00000000-0005-0000-0000-00000FA20000}"/>
    <cellStyle name="출력 23 8 7" xfId="45813" xr:uid="{00000000-0005-0000-0000-000010A20000}"/>
    <cellStyle name="출력 23 9" xfId="20648" xr:uid="{00000000-0005-0000-0000-000011A20000}"/>
    <cellStyle name="출력 23 9 2" xfId="20649" xr:uid="{00000000-0005-0000-0000-000012A20000}"/>
    <cellStyle name="출력 23 9 2 2" xfId="45824" xr:uid="{00000000-0005-0000-0000-000013A20000}"/>
    <cellStyle name="출력 23 9 3" xfId="20650" xr:uid="{00000000-0005-0000-0000-000014A20000}"/>
    <cellStyle name="출력 23 9 3 2" xfId="45825" xr:uid="{00000000-0005-0000-0000-000015A20000}"/>
    <cellStyle name="출력 23 9 4" xfId="20651" xr:uid="{00000000-0005-0000-0000-000016A20000}"/>
    <cellStyle name="출력 23 9 4 2" xfId="45826" xr:uid="{00000000-0005-0000-0000-000017A20000}"/>
    <cellStyle name="출력 23 9 5" xfId="20652" xr:uid="{00000000-0005-0000-0000-000018A20000}"/>
    <cellStyle name="출력 23 9 5 2" xfId="45827" xr:uid="{00000000-0005-0000-0000-000019A20000}"/>
    <cellStyle name="출력 23 9 6" xfId="45823" xr:uid="{00000000-0005-0000-0000-00001AA20000}"/>
    <cellStyle name="출력 24" xfId="20653" xr:uid="{00000000-0005-0000-0000-00001BA20000}"/>
    <cellStyle name="출력 24 10" xfId="20654" xr:uid="{00000000-0005-0000-0000-00001CA20000}"/>
    <cellStyle name="출력 24 10 2" xfId="20655" xr:uid="{00000000-0005-0000-0000-00001DA20000}"/>
    <cellStyle name="출력 24 10 2 2" xfId="45830" xr:uid="{00000000-0005-0000-0000-00001EA20000}"/>
    <cellStyle name="출력 24 10 3" xfId="45829" xr:uid="{00000000-0005-0000-0000-00001FA20000}"/>
    <cellStyle name="출력 24 11" xfId="20656" xr:uid="{00000000-0005-0000-0000-000020A20000}"/>
    <cellStyle name="출력 24 11 2" xfId="20657" xr:uid="{00000000-0005-0000-0000-000021A20000}"/>
    <cellStyle name="출력 24 11 2 2" xfId="45832" xr:uid="{00000000-0005-0000-0000-000022A20000}"/>
    <cellStyle name="출력 24 11 3" xfId="45831" xr:uid="{00000000-0005-0000-0000-000023A20000}"/>
    <cellStyle name="출력 24 12" xfId="20658" xr:uid="{00000000-0005-0000-0000-000024A20000}"/>
    <cellStyle name="출력 24 12 2" xfId="20659" xr:uid="{00000000-0005-0000-0000-000025A20000}"/>
    <cellStyle name="출력 24 12 2 2" xfId="45834" xr:uid="{00000000-0005-0000-0000-000026A20000}"/>
    <cellStyle name="출력 24 12 3" xfId="45833" xr:uid="{00000000-0005-0000-0000-000027A20000}"/>
    <cellStyle name="출력 24 13" xfId="20660" xr:uid="{00000000-0005-0000-0000-000028A20000}"/>
    <cellStyle name="출력 24 13 2" xfId="45835" xr:uid="{00000000-0005-0000-0000-000029A20000}"/>
    <cellStyle name="출력 24 14" xfId="45828" xr:uid="{00000000-0005-0000-0000-00002AA20000}"/>
    <cellStyle name="출력 24 2" xfId="20661" xr:uid="{00000000-0005-0000-0000-00002BA20000}"/>
    <cellStyle name="출력 24 2 2" xfId="20662" xr:uid="{00000000-0005-0000-0000-00002CA20000}"/>
    <cellStyle name="출력 24 2 2 2" xfId="20663" xr:uid="{00000000-0005-0000-0000-00002DA20000}"/>
    <cellStyle name="출력 24 2 2 2 2" xfId="20664" xr:uid="{00000000-0005-0000-0000-00002EA20000}"/>
    <cellStyle name="출력 24 2 2 2 2 2" xfId="45839" xr:uid="{00000000-0005-0000-0000-00002FA20000}"/>
    <cellStyle name="출력 24 2 2 2 3" xfId="20665" xr:uid="{00000000-0005-0000-0000-000030A20000}"/>
    <cellStyle name="출력 24 2 2 2 3 2" xfId="45840" xr:uid="{00000000-0005-0000-0000-000031A20000}"/>
    <cellStyle name="출력 24 2 2 2 4" xfId="20666" xr:uid="{00000000-0005-0000-0000-000032A20000}"/>
    <cellStyle name="출력 24 2 2 2 4 2" xfId="45841" xr:uid="{00000000-0005-0000-0000-000033A20000}"/>
    <cellStyle name="출력 24 2 2 2 5" xfId="20667" xr:uid="{00000000-0005-0000-0000-000034A20000}"/>
    <cellStyle name="출력 24 2 2 2 5 2" xfId="45842" xr:uid="{00000000-0005-0000-0000-000035A20000}"/>
    <cellStyle name="출력 24 2 2 2 6" xfId="45838" xr:uid="{00000000-0005-0000-0000-000036A20000}"/>
    <cellStyle name="출력 24 2 2 3" xfId="20668" xr:uid="{00000000-0005-0000-0000-000037A20000}"/>
    <cellStyle name="출력 24 2 2 3 2" xfId="45843" xr:uid="{00000000-0005-0000-0000-000038A20000}"/>
    <cellStyle name="출력 24 2 2 4" xfId="20669" xr:uid="{00000000-0005-0000-0000-000039A20000}"/>
    <cellStyle name="출력 24 2 2 4 2" xfId="45844" xr:uid="{00000000-0005-0000-0000-00003AA20000}"/>
    <cellStyle name="출력 24 2 2 5" xfId="20670" xr:uid="{00000000-0005-0000-0000-00003BA20000}"/>
    <cellStyle name="출력 24 2 2 5 2" xfId="45845" xr:uid="{00000000-0005-0000-0000-00003CA20000}"/>
    <cellStyle name="출력 24 2 2 6" xfId="20671" xr:uid="{00000000-0005-0000-0000-00003DA20000}"/>
    <cellStyle name="출력 24 2 2 6 2" xfId="45846" xr:uid="{00000000-0005-0000-0000-00003EA20000}"/>
    <cellStyle name="출력 24 2 2 7" xfId="45837" xr:uid="{00000000-0005-0000-0000-00003FA20000}"/>
    <cellStyle name="출력 24 2 3" xfId="20672" xr:uid="{00000000-0005-0000-0000-000040A20000}"/>
    <cellStyle name="출력 24 2 3 2" xfId="20673" xr:uid="{00000000-0005-0000-0000-000041A20000}"/>
    <cellStyle name="출력 24 2 3 2 2" xfId="45848" xr:uid="{00000000-0005-0000-0000-000042A20000}"/>
    <cellStyle name="출력 24 2 3 3" xfId="20674" xr:uid="{00000000-0005-0000-0000-000043A20000}"/>
    <cellStyle name="출력 24 2 3 3 2" xfId="45849" xr:uid="{00000000-0005-0000-0000-000044A20000}"/>
    <cellStyle name="출력 24 2 3 4" xfId="20675" xr:uid="{00000000-0005-0000-0000-000045A20000}"/>
    <cellStyle name="출력 24 2 3 4 2" xfId="45850" xr:uid="{00000000-0005-0000-0000-000046A20000}"/>
    <cellStyle name="출력 24 2 3 5" xfId="20676" xr:uid="{00000000-0005-0000-0000-000047A20000}"/>
    <cellStyle name="출력 24 2 3 5 2" xfId="45851" xr:uid="{00000000-0005-0000-0000-000048A20000}"/>
    <cellStyle name="출력 24 2 3 6" xfId="45847" xr:uid="{00000000-0005-0000-0000-000049A20000}"/>
    <cellStyle name="출력 24 2 4" xfId="20677" xr:uid="{00000000-0005-0000-0000-00004AA20000}"/>
    <cellStyle name="출력 24 2 4 2" xfId="20678" xr:uid="{00000000-0005-0000-0000-00004BA20000}"/>
    <cellStyle name="출력 24 2 4 2 2" xfId="45853" xr:uid="{00000000-0005-0000-0000-00004CA20000}"/>
    <cellStyle name="출력 24 2 4 3" xfId="45852" xr:uid="{00000000-0005-0000-0000-00004DA20000}"/>
    <cellStyle name="출력 24 2 5" xfId="20679" xr:uid="{00000000-0005-0000-0000-00004EA20000}"/>
    <cellStyle name="출력 24 2 5 2" xfId="20680" xr:uid="{00000000-0005-0000-0000-00004FA20000}"/>
    <cellStyle name="출력 24 2 5 2 2" xfId="45855" xr:uid="{00000000-0005-0000-0000-000050A20000}"/>
    <cellStyle name="출력 24 2 5 3" xfId="45854" xr:uid="{00000000-0005-0000-0000-000051A20000}"/>
    <cellStyle name="출력 24 2 6" xfId="20681" xr:uid="{00000000-0005-0000-0000-000052A20000}"/>
    <cellStyle name="출력 24 2 6 2" xfId="20682" xr:uid="{00000000-0005-0000-0000-000053A20000}"/>
    <cellStyle name="출력 24 2 6 2 2" xfId="45857" xr:uid="{00000000-0005-0000-0000-000054A20000}"/>
    <cellStyle name="출력 24 2 6 3" xfId="45856" xr:uid="{00000000-0005-0000-0000-000055A20000}"/>
    <cellStyle name="출력 24 2 7" xfId="20683" xr:uid="{00000000-0005-0000-0000-000056A20000}"/>
    <cellStyle name="출력 24 2 7 2" xfId="45858" xr:uid="{00000000-0005-0000-0000-000057A20000}"/>
    <cellStyle name="출력 24 2 8" xfId="45836" xr:uid="{00000000-0005-0000-0000-000058A20000}"/>
    <cellStyle name="출력 24 3" xfId="20684" xr:uid="{00000000-0005-0000-0000-000059A20000}"/>
    <cellStyle name="출력 24 3 2" xfId="20685" xr:uid="{00000000-0005-0000-0000-00005AA20000}"/>
    <cellStyle name="출력 24 3 2 2" xfId="20686" xr:uid="{00000000-0005-0000-0000-00005BA20000}"/>
    <cellStyle name="출력 24 3 2 2 2" xfId="20687" xr:uid="{00000000-0005-0000-0000-00005CA20000}"/>
    <cellStyle name="출력 24 3 2 2 2 2" xfId="45862" xr:uid="{00000000-0005-0000-0000-00005DA20000}"/>
    <cellStyle name="출력 24 3 2 2 3" xfId="20688" xr:uid="{00000000-0005-0000-0000-00005EA20000}"/>
    <cellStyle name="출력 24 3 2 2 3 2" xfId="45863" xr:uid="{00000000-0005-0000-0000-00005FA20000}"/>
    <cellStyle name="출력 24 3 2 2 4" xfId="20689" xr:uid="{00000000-0005-0000-0000-000060A20000}"/>
    <cellStyle name="출력 24 3 2 2 4 2" xfId="45864" xr:uid="{00000000-0005-0000-0000-000061A20000}"/>
    <cellStyle name="출력 24 3 2 2 5" xfId="20690" xr:uid="{00000000-0005-0000-0000-000062A20000}"/>
    <cellStyle name="출력 24 3 2 2 5 2" xfId="45865" xr:uid="{00000000-0005-0000-0000-000063A20000}"/>
    <cellStyle name="출력 24 3 2 2 6" xfId="45861" xr:uid="{00000000-0005-0000-0000-000064A20000}"/>
    <cellStyle name="출력 24 3 2 3" xfId="20691" xr:uid="{00000000-0005-0000-0000-000065A20000}"/>
    <cellStyle name="출력 24 3 2 3 2" xfId="45866" xr:uid="{00000000-0005-0000-0000-000066A20000}"/>
    <cellStyle name="출력 24 3 2 4" xfId="20692" xr:uid="{00000000-0005-0000-0000-000067A20000}"/>
    <cellStyle name="출력 24 3 2 4 2" xfId="45867" xr:uid="{00000000-0005-0000-0000-000068A20000}"/>
    <cellStyle name="출력 24 3 2 5" xfId="20693" xr:uid="{00000000-0005-0000-0000-000069A20000}"/>
    <cellStyle name="출력 24 3 2 5 2" xfId="45868" xr:uid="{00000000-0005-0000-0000-00006AA20000}"/>
    <cellStyle name="출력 24 3 2 6" xfId="20694" xr:uid="{00000000-0005-0000-0000-00006BA20000}"/>
    <cellStyle name="출력 24 3 2 6 2" xfId="45869" xr:uid="{00000000-0005-0000-0000-00006CA20000}"/>
    <cellStyle name="출력 24 3 2 7" xfId="45860" xr:uid="{00000000-0005-0000-0000-00006DA20000}"/>
    <cellStyle name="출력 24 3 3" xfId="20695" xr:uid="{00000000-0005-0000-0000-00006EA20000}"/>
    <cellStyle name="출력 24 3 3 2" xfId="20696" xr:uid="{00000000-0005-0000-0000-00006FA20000}"/>
    <cellStyle name="출력 24 3 3 2 2" xfId="45871" xr:uid="{00000000-0005-0000-0000-000070A20000}"/>
    <cellStyle name="출력 24 3 3 3" xfId="20697" xr:uid="{00000000-0005-0000-0000-000071A20000}"/>
    <cellStyle name="출력 24 3 3 3 2" xfId="45872" xr:uid="{00000000-0005-0000-0000-000072A20000}"/>
    <cellStyle name="출력 24 3 3 4" xfId="20698" xr:uid="{00000000-0005-0000-0000-000073A20000}"/>
    <cellStyle name="출력 24 3 3 4 2" xfId="45873" xr:uid="{00000000-0005-0000-0000-000074A20000}"/>
    <cellStyle name="출력 24 3 3 5" xfId="20699" xr:uid="{00000000-0005-0000-0000-000075A20000}"/>
    <cellStyle name="출력 24 3 3 5 2" xfId="45874" xr:uid="{00000000-0005-0000-0000-000076A20000}"/>
    <cellStyle name="출력 24 3 3 6" xfId="45870" xr:uid="{00000000-0005-0000-0000-000077A20000}"/>
    <cellStyle name="출력 24 3 4" xfId="20700" xr:uid="{00000000-0005-0000-0000-000078A20000}"/>
    <cellStyle name="출력 24 3 4 2" xfId="20701" xr:uid="{00000000-0005-0000-0000-000079A20000}"/>
    <cellStyle name="출력 24 3 4 2 2" xfId="45876" xr:uid="{00000000-0005-0000-0000-00007AA20000}"/>
    <cellStyle name="출력 24 3 4 3" xfId="45875" xr:uid="{00000000-0005-0000-0000-00007BA20000}"/>
    <cellStyle name="출력 24 3 5" xfId="20702" xr:uid="{00000000-0005-0000-0000-00007CA20000}"/>
    <cellStyle name="출력 24 3 5 2" xfId="20703" xr:uid="{00000000-0005-0000-0000-00007DA20000}"/>
    <cellStyle name="출력 24 3 5 2 2" xfId="45878" xr:uid="{00000000-0005-0000-0000-00007EA20000}"/>
    <cellStyle name="출력 24 3 5 3" xfId="45877" xr:uid="{00000000-0005-0000-0000-00007FA20000}"/>
    <cellStyle name="출력 24 3 6" xfId="20704" xr:uid="{00000000-0005-0000-0000-000080A20000}"/>
    <cellStyle name="출력 24 3 6 2" xfId="20705" xr:uid="{00000000-0005-0000-0000-000081A20000}"/>
    <cellStyle name="출력 24 3 6 2 2" xfId="45880" xr:uid="{00000000-0005-0000-0000-000082A20000}"/>
    <cellStyle name="출력 24 3 6 3" xfId="45879" xr:uid="{00000000-0005-0000-0000-000083A20000}"/>
    <cellStyle name="출력 24 3 7" xfId="20706" xr:uid="{00000000-0005-0000-0000-000084A20000}"/>
    <cellStyle name="출력 24 3 7 2" xfId="45881" xr:uid="{00000000-0005-0000-0000-000085A20000}"/>
    <cellStyle name="출력 24 3 8" xfId="45859" xr:uid="{00000000-0005-0000-0000-000086A20000}"/>
    <cellStyle name="출력 24 4" xfId="20707" xr:uid="{00000000-0005-0000-0000-000087A20000}"/>
    <cellStyle name="출력 24 4 2" xfId="20708" xr:uid="{00000000-0005-0000-0000-000088A20000}"/>
    <cellStyle name="출력 24 4 2 2" xfId="20709" xr:uid="{00000000-0005-0000-0000-000089A20000}"/>
    <cellStyle name="출력 24 4 2 2 2" xfId="45884" xr:uid="{00000000-0005-0000-0000-00008AA20000}"/>
    <cellStyle name="출력 24 4 2 3" xfId="20710" xr:uid="{00000000-0005-0000-0000-00008BA20000}"/>
    <cellStyle name="출력 24 4 2 3 2" xfId="45885" xr:uid="{00000000-0005-0000-0000-00008CA20000}"/>
    <cellStyle name="출력 24 4 2 4" xfId="20711" xr:uid="{00000000-0005-0000-0000-00008DA20000}"/>
    <cellStyle name="출력 24 4 2 4 2" xfId="45886" xr:uid="{00000000-0005-0000-0000-00008EA20000}"/>
    <cellStyle name="출력 24 4 2 5" xfId="20712" xr:uid="{00000000-0005-0000-0000-00008FA20000}"/>
    <cellStyle name="출력 24 4 2 5 2" xfId="45887" xr:uid="{00000000-0005-0000-0000-000090A20000}"/>
    <cellStyle name="출력 24 4 2 6" xfId="45883" xr:uid="{00000000-0005-0000-0000-000091A20000}"/>
    <cellStyle name="출력 24 4 3" xfId="20713" xr:uid="{00000000-0005-0000-0000-000092A20000}"/>
    <cellStyle name="출력 24 4 3 2" xfId="45888" xr:uid="{00000000-0005-0000-0000-000093A20000}"/>
    <cellStyle name="출력 24 4 4" xfId="20714" xr:uid="{00000000-0005-0000-0000-000094A20000}"/>
    <cellStyle name="출력 24 4 4 2" xfId="45889" xr:uid="{00000000-0005-0000-0000-000095A20000}"/>
    <cellStyle name="출력 24 4 5" xfId="20715" xr:uid="{00000000-0005-0000-0000-000096A20000}"/>
    <cellStyle name="출력 24 4 5 2" xfId="45890" xr:uid="{00000000-0005-0000-0000-000097A20000}"/>
    <cellStyle name="출력 24 4 6" xfId="20716" xr:uid="{00000000-0005-0000-0000-000098A20000}"/>
    <cellStyle name="출력 24 4 6 2" xfId="45891" xr:uid="{00000000-0005-0000-0000-000099A20000}"/>
    <cellStyle name="출력 24 4 7" xfId="45882" xr:uid="{00000000-0005-0000-0000-00009AA20000}"/>
    <cellStyle name="출력 24 5" xfId="20717" xr:uid="{00000000-0005-0000-0000-00009BA20000}"/>
    <cellStyle name="출력 24 5 2" xfId="20718" xr:uid="{00000000-0005-0000-0000-00009CA20000}"/>
    <cellStyle name="출력 24 5 2 2" xfId="20719" xr:uid="{00000000-0005-0000-0000-00009DA20000}"/>
    <cellStyle name="출력 24 5 2 2 2" xfId="45894" xr:uid="{00000000-0005-0000-0000-00009EA20000}"/>
    <cellStyle name="출력 24 5 2 3" xfId="20720" xr:uid="{00000000-0005-0000-0000-00009FA20000}"/>
    <cellStyle name="출력 24 5 2 3 2" xfId="45895" xr:uid="{00000000-0005-0000-0000-0000A0A20000}"/>
    <cellStyle name="출력 24 5 2 4" xfId="20721" xr:uid="{00000000-0005-0000-0000-0000A1A20000}"/>
    <cellStyle name="출력 24 5 2 4 2" xfId="45896" xr:uid="{00000000-0005-0000-0000-0000A2A20000}"/>
    <cellStyle name="출력 24 5 2 5" xfId="20722" xr:uid="{00000000-0005-0000-0000-0000A3A20000}"/>
    <cellStyle name="출력 24 5 2 5 2" xfId="45897" xr:uid="{00000000-0005-0000-0000-0000A4A20000}"/>
    <cellStyle name="출력 24 5 2 6" xfId="45893" xr:uid="{00000000-0005-0000-0000-0000A5A20000}"/>
    <cellStyle name="출력 24 5 3" xfId="20723" xr:uid="{00000000-0005-0000-0000-0000A6A20000}"/>
    <cellStyle name="출력 24 5 3 2" xfId="45898" xr:uid="{00000000-0005-0000-0000-0000A7A20000}"/>
    <cellStyle name="출력 24 5 4" xfId="20724" xr:uid="{00000000-0005-0000-0000-0000A8A20000}"/>
    <cellStyle name="출력 24 5 4 2" xfId="45899" xr:uid="{00000000-0005-0000-0000-0000A9A20000}"/>
    <cellStyle name="출력 24 5 5" xfId="20725" xr:uid="{00000000-0005-0000-0000-0000AAA20000}"/>
    <cellStyle name="출력 24 5 5 2" xfId="45900" xr:uid="{00000000-0005-0000-0000-0000ABA20000}"/>
    <cellStyle name="출력 24 5 6" xfId="20726" xr:uid="{00000000-0005-0000-0000-0000ACA20000}"/>
    <cellStyle name="출력 24 5 6 2" xfId="45901" xr:uid="{00000000-0005-0000-0000-0000ADA20000}"/>
    <cellStyle name="출력 24 5 7" xfId="45892" xr:uid="{00000000-0005-0000-0000-0000AEA20000}"/>
    <cellStyle name="출력 24 6" xfId="20727" xr:uid="{00000000-0005-0000-0000-0000AFA20000}"/>
    <cellStyle name="출력 24 6 2" xfId="20728" xr:uid="{00000000-0005-0000-0000-0000B0A20000}"/>
    <cellStyle name="출력 24 6 2 2" xfId="20729" xr:uid="{00000000-0005-0000-0000-0000B1A20000}"/>
    <cellStyle name="출력 24 6 2 2 2" xfId="45904" xr:uid="{00000000-0005-0000-0000-0000B2A20000}"/>
    <cellStyle name="출력 24 6 2 3" xfId="20730" xr:uid="{00000000-0005-0000-0000-0000B3A20000}"/>
    <cellStyle name="출력 24 6 2 3 2" xfId="45905" xr:uid="{00000000-0005-0000-0000-0000B4A20000}"/>
    <cellStyle name="출력 24 6 2 4" xfId="20731" xr:uid="{00000000-0005-0000-0000-0000B5A20000}"/>
    <cellStyle name="출력 24 6 2 4 2" xfId="45906" xr:uid="{00000000-0005-0000-0000-0000B6A20000}"/>
    <cellStyle name="출력 24 6 2 5" xfId="20732" xr:uid="{00000000-0005-0000-0000-0000B7A20000}"/>
    <cellStyle name="출력 24 6 2 5 2" xfId="45907" xr:uid="{00000000-0005-0000-0000-0000B8A20000}"/>
    <cellStyle name="출력 24 6 2 6" xfId="45903" xr:uid="{00000000-0005-0000-0000-0000B9A20000}"/>
    <cellStyle name="출력 24 6 3" xfId="20733" xr:uid="{00000000-0005-0000-0000-0000BAA20000}"/>
    <cellStyle name="출력 24 6 3 2" xfId="45908" xr:uid="{00000000-0005-0000-0000-0000BBA20000}"/>
    <cellStyle name="출력 24 6 4" xfId="20734" xr:uid="{00000000-0005-0000-0000-0000BCA20000}"/>
    <cellStyle name="출력 24 6 4 2" xfId="45909" xr:uid="{00000000-0005-0000-0000-0000BDA20000}"/>
    <cellStyle name="출력 24 6 5" xfId="20735" xr:uid="{00000000-0005-0000-0000-0000BEA20000}"/>
    <cellStyle name="출력 24 6 5 2" xfId="45910" xr:uid="{00000000-0005-0000-0000-0000BFA20000}"/>
    <cellStyle name="출력 24 6 6" xfId="20736" xr:uid="{00000000-0005-0000-0000-0000C0A20000}"/>
    <cellStyle name="출력 24 6 6 2" xfId="45911" xr:uid="{00000000-0005-0000-0000-0000C1A20000}"/>
    <cellStyle name="출력 24 6 7" xfId="45902" xr:uid="{00000000-0005-0000-0000-0000C2A20000}"/>
    <cellStyle name="출력 24 7" xfId="20737" xr:uid="{00000000-0005-0000-0000-0000C3A20000}"/>
    <cellStyle name="출력 24 7 2" xfId="20738" xr:uid="{00000000-0005-0000-0000-0000C4A20000}"/>
    <cellStyle name="출력 24 7 2 2" xfId="20739" xr:uid="{00000000-0005-0000-0000-0000C5A20000}"/>
    <cellStyle name="출력 24 7 2 2 2" xfId="45914" xr:uid="{00000000-0005-0000-0000-0000C6A20000}"/>
    <cellStyle name="출력 24 7 2 3" xfId="20740" xr:uid="{00000000-0005-0000-0000-0000C7A20000}"/>
    <cellStyle name="출력 24 7 2 3 2" xfId="45915" xr:uid="{00000000-0005-0000-0000-0000C8A20000}"/>
    <cellStyle name="출력 24 7 2 4" xfId="20741" xr:uid="{00000000-0005-0000-0000-0000C9A20000}"/>
    <cellStyle name="출력 24 7 2 4 2" xfId="45916" xr:uid="{00000000-0005-0000-0000-0000CAA20000}"/>
    <cellStyle name="출력 24 7 2 5" xfId="20742" xr:uid="{00000000-0005-0000-0000-0000CBA20000}"/>
    <cellStyle name="출력 24 7 2 5 2" xfId="45917" xr:uid="{00000000-0005-0000-0000-0000CCA20000}"/>
    <cellStyle name="출력 24 7 2 6" xfId="45913" xr:uid="{00000000-0005-0000-0000-0000CDA20000}"/>
    <cellStyle name="출력 24 7 3" xfId="20743" xr:uid="{00000000-0005-0000-0000-0000CEA20000}"/>
    <cellStyle name="출력 24 7 3 2" xfId="45918" xr:uid="{00000000-0005-0000-0000-0000CFA20000}"/>
    <cellStyle name="출력 24 7 4" xfId="20744" xr:uid="{00000000-0005-0000-0000-0000D0A20000}"/>
    <cellStyle name="출력 24 7 4 2" xfId="45919" xr:uid="{00000000-0005-0000-0000-0000D1A20000}"/>
    <cellStyle name="출력 24 7 5" xfId="20745" xr:uid="{00000000-0005-0000-0000-0000D2A20000}"/>
    <cellStyle name="출력 24 7 5 2" xfId="45920" xr:uid="{00000000-0005-0000-0000-0000D3A20000}"/>
    <cellStyle name="출력 24 7 6" xfId="20746" xr:uid="{00000000-0005-0000-0000-0000D4A20000}"/>
    <cellStyle name="출력 24 7 6 2" xfId="45921" xr:uid="{00000000-0005-0000-0000-0000D5A20000}"/>
    <cellStyle name="출력 24 7 7" xfId="45912" xr:uid="{00000000-0005-0000-0000-0000D6A20000}"/>
    <cellStyle name="출력 24 8" xfId="20747" xr:uid="{00000000-0005-0000-0000-0000D7A20000}"/>
    <cellStyle name="출력 24 8 2" xfId="20748" xr:uid="{00000000-0005-0000-0000-0000D8A20000}"/>
    <cellStyle name="출력 24 8 2 2" xfId="20749" xr:uid="{00000000-0005-0000-0000-0000D9A20000}"/>
    <cellStyle name="출력 24 8 2 2 2" xfId="45924" xr:uid="{00000000-0005-0000-0000-0000DAA20000}"/>
    <cellStyle name="출력 24 8 2 3" xfId="20750" xr:uid="{00000000-0005-0000-0000-0000DBA20000}"/>
    <cellStyle name="출력 24 8 2 3 2" xfId="45925" xr:uid="{00000000-0005-0000-0000-0000DCA20000}"/>
    <cellStyle name="출력 24 8 2 4" xfId="20751" xr:uid="{00000000-0005-0000-0000-0000DDA20000}"/>
    <cellStyle name="출력 24 8 2 4 2" xfId="45926" xr:uid="{00000000-0005-0000-0000-0000DEA20000}"/>
    <cellStyle name="출력 24 8 2 5" xfId="20752" xr:uid="{00000000-0005-0000-0000-0000DFA20000}"/>
    <cellStyle name="출력 24 8 2 5 2" xfId="45927" xr:uid="{00000000-0005-0000-0000-0000E0A20000}"/>
    <cellStyle name="출력 24 8 2 6" xfId="45923" xr:uid="{00000000-0005-0000-0000-0000E1A20000}"/>
    <cellStyle name="출력 24 8 3" xfId="20753" xr:uid="{00000000-0005-0000-0000-0000E2A20000}"/>
    <cellStyle name="출력 24 8 3 2" xfId="45928" xr:uid="{00000000-0005-0000-0000-0000E3A20000}"/>
    <cellStyle name="출력 24 8 4" xfId="20754" xr:uid="{00000000-0005-0000-0000-0000E4A20000}"/>
    <cellStyle name="출력 24 8 4 2" xfId="45929" xr:uid="{00000000-0005-0000-0000-0000E5A20000}"/>
    <cellStyle name="출력 24 8 5" xfId="20755" xr:uid="{00000000-0005-0000-0000-0000E6A20000}"/>
    <cellStyle name="출력 24 8 5 2" xfId="45930" xr:uid="{00000000-0005-0000-0000-0000E7A20000}"/>
    <cellStyle name="출력 24 8 6" xfId="20756" xr:uid="{00000000-0005-0000-0000-0000E8A20000}"/>
    <cellStyle name="출력 24 8 6 2" xfId="45931" xr:uid="{00000000-0005-0000-0000-0000E9A20000}"/>
    <cellStyle name="출력 24 8 7" xfId="45922" xr:uid="{00000000-0005-0000-0000-0000EAA20000}"/>
    <cellStyle name="출력 24 9" xfId="20757" xr:uid="{00000000-0005-0000-0000-0000EBA20000}"/>
    <cellStyle name="출력 24 9 2" xfId="20758" xr:uid="{00000000-0005-0000-0000-0000ECA20000}"/>
    <cellStyle name="출력 24 9 2 2" xfId="45933" xr:uid="{00000000-0005-0000-0000-0000EDA20000}"/>
    <cellStyle name="출력 24 9 3" xfId="20759" xr:uid="{00000000-0005-0000-0000-0000EEA20000}"/>
    <cellStyle name="출력 24 9 3 2" xfId="45934" xr:uid="{00000000-0005-0000-0000-0000EFA20000}"/>
    <cellStyle name="출력 24 9 4" xfId="20760" xr:uid="{00000000-0005-0000-0000-0000F0A20000}"/>
    <cellStyle name="출력 24 9 4 2" xfId="45935" xr:uid="{00000000-0005-0000-0000-0000F1A20000}"/>
    <cellStyle name="출력 24 9 5" xfId="20761" xr:uid="{00000000-0005-0000-0000-0000F2A20000}"/>
    <cellStyle name="출력 24 9 5 2" xfId="45936" xr:uid="{00000000-0005-0000-0000-0000F3A20000}"/>
    <cellStyle name="출력 24 9 6" xfId="45932" xr:uid="{00000000-0005-0000-0000-0000F4A20000}"/>
    <cellStyle name="출력 25" xfId="20762" xr:uid="{00000000-0005-0000-0000-0000F5A20000}"/>
    <cellStyle name="출력 25 10" xfId="20763" xr:uid="{00000000-0005-0000-0000-0000F6A20000}"/>
    <cellStyle name="출력 25 10 2" xfId="20764" xr:uid="{00000000-0005-0000-0000-0000F7A20000}"/>
    <cellStyle name="출력 25 10 2 2" xfId="45939" xr:uid="{00000000-0005-0000-0000-0000F8A20000}"/>
    <cellStyle name="출력 25 10 3" xfId="45938" xr:uid="{00000000-0005-0000-0000-0000F9A20000}"/>
    <cellStyle name="출력 25 11" xfId="20765" xr:uid="{00000000-0005-0000-0000-0000FAA20000}"/>
    <cellStyle name="출력 25 11 2" xfId="20766" xr:uid="{00000000-0005-0000-0000-0000FBA20000}"/>
    <cellStyle name="출력 25 11 2 2" xfId="45941" xr:uid="{00000000-0005-0000-0000-0000FCA20000}"/>
    <cellStyle name="출력 25 11 3" xfId="45940" xr:uid="{00000000-0005-0000-0000-0000FDA20000}"/>
    <cellStyle name="출력 25 12" xfId="20767" xr:uid="{00000000-0005-0000-0000-0000FEA20000}"/>
    <cellStyle name="출력 25 12 2" xfId="20768" xr:uid="{00000000-0005-0000-0000-0000FFA20000}"/>
    <cellStyle name="출력 25 12 2 2" xfId="45943" xr:uid="{00000000-0005-0000-0000-000000A30000}"/>
    <cellStyle name="출력 25 12 3" xfId="45942" xr:uid="{00000000-0005-0000-0000-000001A30000}"/>
    <cellStyle name="출력 25 13" xfId="20769" xr:uid="{00000000-0005-0000-0000-000002A30000}"/>
    <cellStyle name="출력 25 13 2" xfId="45944" xr:uid="{00000000-0005-0000-0000-000003A30000}"/>
    <cellStyle name="출력 25 14" xfId="45937" xr:uid="{00000000-0005-0000-0000-000004A30000}"/>
    <cellStyle name="출력 25 2" xfId="20770" xr:uid="{00000000-0005-0000-0000-000005A30000}"/>
    <cellStyle name="출력 25 2 2" xfId="20771" xr:uid="{00000000-0005-0000-0000-000006A30000}"/>
    <cellStyle name="출력 25 2 2 2" xfId="20772" xr:uid="{00000000-0005-0000-0000-000007A30000}"/>
    <cellStyle name="출력 25 2 2 2 2" xfId="20773" xr:uid="{00000000-0005-0000-0000-000008A30000}"/>
    <cellStyle name="출력 25 2 2 2 2 2" xfId="45948" xr:uid="{00000000-0005-0000-0000-000009A30000}"/>
    <cellStyle name="출력 25 2 2 2 3" xfId="20774" xr:uid="{00000000-0005-0000-0000-00000AA30000}"/>
    <cellStyle name="출력 25 2 2 2 3 2" xfId="45949" xr:uid="{00000000-0005-0000-0000-00000BA30000}"/>
    <cellStyle name="출력 25 2 2 2 4" xfId="20775" xr:uid="{00000000-0005-0000-0000-00000CA30000}"/>
    <cellStyle name="출력 25 2 2 2 4 2" xfId="45950" xr:uid="{00000000-0005-0000-0000-00000DA30000}"/>
    <cellStyle name="출력 25 2 2 2 5" xfId="20776" xr:uid="{00000000-0005-0000-0000-00000EA30000}"/>
    <cellStyle name="출력 25 2 2 2 5 2" xfId="45951" xr:uid="{00000000-0005-0000-0000-00000FA30000}"/>
    <cellStyle name="출력 25 2 2 2 6" xfId="45947" xr:uid="{00000000-0005-0000-0000-000010A30000}"/>
    <cellStyle name="출력 25 2 2 3" xfId="20777" xr:uid="{00000000-0005-0000-0000-000011A30000}"/>
    <cellStyle name="출력 25 2 2 3 2" xfId="45952" xr:uid="{00000000-0005-0000-0000-000012A30000}"/>
    <cellStyle name="출력 25 2 2 4" xfId="20778" xr:uid="{00000000-0005-0000-0000-000013A30000}"/>
    <cellStyle name="출력 25 2 2 4 2" xfId="45953" xr:uid="{00000000-0005-0000-0000-000014A30000}"/>
    <cellStyle name="출력 25 2 2 5" xfId="20779" xr:uid="{00000000-0005-0000-0000-000015A30000}"/>
    <cellStyle name="출력 25 2 2 5 2" xfId="45954" xr:uid="{00000000-0005-0000-0000-000016A30000}"/>
    <cellStyle name="출력 25 2 2 6" xfId="20780" xr:uid="{00000000-0005-0000-0000-000017A30000}"/>
    <cellStyle name="출력 25 2 2 6 2" xfId="45955" xr:uid="{00000000-0005-0000-0000-000018A30000}"/>
    <cellStyle name="출력 25 2 2 7" xfId="45946" xr:uid="{00000000-0005-0000-0000-000019A30000}"/>
    <cellStyle name="출력 25 2 3" xfId="20781" xr:uid="{00000000-0005-0000-0000-00001AA30000}"/>
    <cellStyle name="출력 25 2 3 2" xfId="20782" xr:uid="{00000000-0005-0000-0000-00001BA30000}"/>
    <cellStyle name="출력 25 2 3 2 2" xfId="45957" xr:uid="{00000000-0005-0000-0000-00001CA30000}"/>
    <cellStyle name="출력 25 2 3 3" xfId="20783" xr:uid="{00000000-0005-0000-0000-00001DA30000}"/>
    <cellStyle name="출력 25 2 3 3 2" xfId="45958" xr:uid="{00000000-0005-0000-0000-00001EA30000}"/>
    <cellStyle name="출력 25 2 3 4" xfId="20784" xr:uid="{00000000-0005-0000-0000-00001FA30000}"/>
    <cellStyle name="출력 25 2 3 4 2" xfId="45959" xr:uid="{00000000-0005-0000-0000-000020A30000}"/>
    <cellStyle name="출력 25 2 3 5" xfId="20785" xr:uid="{00000000-0005-0000-0000-000021A30000}"/>
    <cellStyle name="출력 25 2 3 5 2" xfId="45960" xr:uid="{00000000-0005-0000-0000-000022A30000}"/>
    <cellStyle name="출력 25 2 3 6" xfId="45956" xr:uid="{00000000-0005-0000-0000-000023A30000}"/>
    <cellStyle name="출력 25 2 4" xfId="20786" xr:uid="{00000000-0005-0000-0000-000024A30000}"/>
    <cellStyle name="출력 25 2 4 2" xfId="20787" xr:uid="{00000000-0005-0000-0000-000025A30000}"/>
    <cellStyle name="출력 25 2 4 2 2" xfId="45962" xr:uid="{00000000-0005-0000-0000-000026A30000}"/>
    <cellStyle name="출력 25 2 4 3" xfId="45961" xr:uid="{00000000-0005-0000-0000-000027A30000}"/>
    <cellStyle name="출력 25 2 5" xfId="20788" xr:uid="{00000000-0005-0000-0000-000028A30000}"/>
    <cellStyle name="출력 25 2 5 2" xfId="20789" xr:uid="{00000000-0005-0000-0000-000029A30000}"/>
    <cellStyle name="출력 25 2 5 2 2" xfId="45964" xr:uid="{00000000-0005-0000-0000-00002AA30000}"/>
    <cellStyle name="출력 25 2 5 3" xfId="45963" xr:uid="{00000000-0005-0000-0000-00002BA30000}"/>
    <cellStyle name="출력 25 2 6" xfId="20790" xr:uid="{00000000-0005-0000-0000-00002CA30000}"/>
    <cellStyle name="출력 25 2 6 2" xfId="20791" xr:uid="{00000000-0005-0000-0000-00002DA30000}"/>
    <cellStyle name="출력 25 2 6 2 2" xfId="45966" xr:uid="{00000000-0005-0000-0000-00002EA30000}"/>
    <cellStyle name="출력 25 2 6 3" xfId="45965" xr:uid="{00000000-0005-0000-0000-00002FA30000}"/>
    <cellStyle name="출력 25 2 7" xfId="20792" xr:uid="{00000000-0005-0000-0000-000030A30000}"/>
    <cellStyle name="출력 25 2 7 2" xfId="45967" xr:uid="{00000000-0005-0000-0000-000031A30000}"/>
    <cellStyle name="출력 25 2 8" xfId="45945" xr:uid="{00000000-0005-0000-0000-000032A30000}"/>
    <cellStyle name="출력 25 3" xfId="20793" xr:uid="{00000000-0005-0000-0000-000033A30000}"/>
    <cellStyle name="출력 25 3 2" xfId="20794" xr:uid="{00000000-0005-0000-0000-000034A30000}"/>
    <cellStyle name="출력 25 3 2 2" xfId="20795" xr:uid="{00000000-0005-0000-0000-000035A30000}"/>
    <cellStyle name="출력 25 3 2 2 2" xfId="20796" xr:uid="{00000000-0005-0000-0000-000036A30000}"/>
    <cellStyle name="출력 25 3 2 2 2 2" xfId="45971" xr:uid="{00000000-0005-0000-0000-000037A30000}"/>
    <cellStyle name="출력 25 3 2 2 3" xfId="20797" xr:uid="{00000000-0005-0000-0000-000038A30000}"/>
    <cellStyle name="출력 25 3 2 2 3 2" xfId="45972" xr:uid="{00000000-0005-0000-0000-000039A30000}"/>
    <cellStyle name="출력 25 3 2 2 4" xfId="20798" xr:uid="{00000000-0005-0000-0000-00003AA30000}"/>
    <cellStyle name="출력 25 3 2 2 4 2" xfId="45973" xr:uid="{00000000-0005-0000-0000-00003BA30000}"/>
    <cellStyle name="출력 25 3 2 2 5" xfId="20799" xr:uid="{00000000-0005-0000-0000-00003CA30000}"/>
    <cellStyle name="출력 25 3 2 2 5 2" xfId="45974" xr:uid="{00000000-0005-0000-0000-00003DA30000}"/>
    <cellStyle name="출력 25 3 2 2 6" xfId="45970" xr:uid="{00000000-0005-0000-0000-00003EA30000}"/>
    <cellStyle name="출력 25 3 2 3" xfId="20800" xr:uid="{00000000-0005-0000-0000-00003FA30000}"/>
    <cellStyle name="출력 25 3 2 3 2" xfId="45975" xr:uid="{00000000-0005-0000-0000-000040A30000}"/>
    <cellStyle name="출력 25 3 2 4" xfId="20801" xr:uid="{00000000-0005-0000-0000-000041A30000}"/>
    <cellStyle name="출력 25 3 2 4 2" xfId="45976" xr:uid="{00000000-0005-0000-0000-000042A30000}"/>
    <cellStyle name="출력 25 3 2 5" xfId="20802" xr:uid="{00000000-0005-0000-0000-000043A30000}"/>
    <cellStyle name="출력 25 3 2 5 2" xfId="45977" xr:uid="{00000000-0005-0000-0000-000044A30000}"/>
    <cellStyle name="출력 25 3 2 6" xfId="20803" xr:uid="{00000000-0005-0000-0000-000045A30000}"/>
    <cellStyle name="출력 25 3 2 6 2" xfId="45978" xr:uid="{00000000-0005-0000-0000-000046A30000}"/>
    <cellStyle name="출력 25 3 2 7" xfId="45969" xr:uid="{00000000-0005-0000-0000-000047A30000}"/>
    <cellStyle name="출력 25 3 3" xfId="20804" xr:uid="{00000000-0005-0000-0000-000048A30000}"/>
    <cellStyle name="출력 25 3 3 2" xfId="20805" xr:uid="{00000000-0005-0000-0000-000049A30000}"/>
    <cellStyle name="출력 25 3 3 2 2" xfId="45980" xr:uid="{00000000-0005-0000-0000-00004AA30000}"/>
    <cellStyle name="출력 25 3 3 3" xfId="20806" xr:uid="{00000000-0005-0000-0000-00004BA30000}"/>
    <cellStyle name="출력 25 3 3 3 2" xfId="45981" xr:uid="{00000000-0005-0000-0000-00004CA30000}"/>
    <cellStyle name="출력 25 3 3 4" xfId="20807" xr:uid="{00000000-0005-0000-0000-00004DA30000}"/>
    <cellStyle name="출력 25 3 3 4 2" xfId="45982" xr:uid="{00000000-0005-0000-0000-00004EA30000}"/>
    <cellStyle name="출력 25 3 3 5" xfId="20808" xr:uid="{00000000-0005-0000-0000-00004FA30000}"/>
    <cellStyle name="출력 25 3 3 5 2" xfId="45983" xr:uid="{00000000-0005-0000-0000-000050A30000}"/>
    <cellStyle name="출력 25 3 3 6" xfId="45979" xr:uid="{00000000-0005-0000-0000-000051A30000}"/>
    <cellStyle name="출력 25 3 4" xfId="20809" xr:uid="{00000000-0005-0000-0000-000052A30000}"/>
    <cellStyle name="출력 25 3 4 2" xfId="20810" xr:uid="{00000000-0005-0000-0000-000053A30000}"/>
    <cellStyle name="출력 25 3 4 2 2" xfId="45985" xr:uid="{00000000-0005-0000-0000-000054A30000}"/>
    <cellStyle name="출력 25 3 4 3" xfId="45984" xr:uid="{00000000-0005-0000-0000-000055A30000}"/>
    <cellStyle name="출력 25 3 5" xfId="20811" xr:uid="{00000000-0005-0000-0000-000056A30000}"/>
    <cellStyle name="출력 25 3 5 2" xfId="20812" xr:uid="{00000000-0005-0000-0000-000057A30000}"/>
    <cellStyle name="출력 25 3 5 2 2" xfId="45987" xr:uid="{00000000-0005-0000-0000-000058A30000}"/>
    <cellStyle name="출력 25 3 5 3" xfId="45986" xr:uid="{00000000-0005-0000-0000-000059A30000}"/>
    <cellStyle name="출력 25 3 6" xfId="20813" xr:uid="{00000000-0005-0000-0000-00005AA30000}"/>
    <cellStyle name="출력 25 3 6 2" xfId="20814" xr:uid="{00000000-0005-0000-0000-00005BA30000}"/>
    <cellStyle name="출력 25 3 6 2 2" xfId="45989" xr:uid="{00000000-0005-0000-0000-00005CA30000}"/>
    <cellStyle name="출력 25 3 6 3" xfId="45988" xr:uid="{00000000-0005-0000-0000-00005DA30000}"/>
    <cellStyle name="출력 25 3 7" xfId="20815" xr:uid="{00000000-0005-0000-0000-00005EA30000}"/>
    <cellStyle name="출력 25 3 7 2" xfId="45990" xr:uid="{00000000-0005-0000-0000-00005FA30000}"/>
    <cellStyle name="출력 25 3 8" xfId="45968" xr:uid="{00000000-0005-0000-0000-000060A30000}"/>
    <cellStyle name="출력 25 4" xfId="20816" xr:uid="{00000000-0005-0000-0000-000061A30000}"/>
    <cellStyle name="출력 25 4 2" xfId="20817" xr:uid="{00000000-0005-0000-0000-000062A30000}"/>
    <cellStyle name="출력 25 4 2 2" xfId="20818" xr:uid="{00000000-0005-0000-0000-000063A30000}"/>
    <cellStyle name="출력 25 4 2 2 2" xfId="45993" xr:uid="{00000000-0005-0000-0000-000064A30000}"/>
    <cellStyle name="출력 25 4 2 3" xfId="20819" xr:uid="{00000000-0005-0000-0000-000065A30000}"/>
    <cellStyle name="출력 25 4 2 3 2" xfId="45994" xr:uid="{00000000-0005-0000-0000-000066A30000}"/>
    <cellStyle name="출력 25 4 2 4" xfId="20820" xr:uid="{00000000-0005-0000-0000-000067A30000}"/>
    <cellStyle name="출력 25 4 2 4 2" xfId="45995" xr:uid="{00000000-0005-0000-0000-000068A30000}"/>
    <cellStyle name="출력 25 4 2 5" xfId="20821" xr:uid="{00000000-0005-0000-0000-000069A30000}"/>
    <cellStyle name="출력 25 4 2 5 2" xfId="45996" xr:uid="{00000000-0005-0000-0000-00006AA30000}"/>
    <cellStyle name="출력 25 4 2 6" xfId="45992" xr:uid="{00000000-0005-0000-0000-00006BA30000}"/>
    <cellStyle name="출력 25 4 3" xfId="20822" xr:uid="{00000000-0005-0000-0000-00006CA30000}"/>
    <cellStyle name="출력 25 4 3 2" xfId="45997" xr:uid="{00000000-0005-0000-0000-00006DA30000}"/>
    <cellStyle name="출력 25 4 4" xfId="20823" xr:uid="{00000000-0005-0000-0000-00006EA30000}"/>
    <cellStyle name="출력 25 4 4 2" xfId="45998" xr:uid="{00000000-0005-0000-0000-00006FA30000}"/>
    <cellStyle name="출력 25 4 5" xfId="20824" xr:uid="{00000000-0005-0000-0000-000070A30000}"/>
    <cellStyle name="출력 25 4 5 2" xfId="45999" xr:uid="{00000000-0005-0000-0000-000071A30000}"/>
    <cellStyle name="출력 25 4 6" xfId="20825" xr:uid="{00000000-0005-0000-0000-000072A30000}"/>
    <cellStyle name="출력 25 4 6 2" xfId="46000" xr:uid="{00000000-0005-0000-0000-000073A30000}"/>
    <cellStyle name="출력 25 4 7" xfId="45991" xr:uid="{00000000-0005-0000-0000-000074A30000}"/>
    <cellStyle name="출력 25 5" xfId="20826" xr:uid="{00000000-0005-0000-0000-000075A30000}"/>
    <cellStyle name="출력 25 5 2" xfId="20827" xr:uid="{00000000-0005-0000-0000-000076A30000}"/>
    <cellStyle name="출력 25 5 2 2" xfId="20828" xr:uid="{00000000-0005-0000-0000-000077A30000}"/>
    <cellStyle name="출력 25 5 2 2 2" xfId="46003" xr:uid="{00000000-0005-0000-0000-000078A30000}"/>
    <cellStyle name="출력 25 5 2 3" xfId="20829" xr:uid="{00000000-0005-0000-0000-000079A30000}"/>
    <cellStyle name="출력 25 5 2 3 2" xfId="46004" xr:uid="{00000000-0005-0000-0000-00007AA30000}"/>
    <cellStyle name="출력 25 5 2 4" xfId="20830" xr:uid="{00000000-0005-0000-0000-00007BA30000}"/>
    <cellStyle name="출력 25 5 2 4 2" xfId="46005" xr:uid="{00000000-0005-0000-0000-00007CA30000}"/>
    <cellStyle name="출력 25 5 2 5" xfId="20831" xr:uid="{00000000-0005-0000-0000-00007DA30000}"/>
    <cellStyle name="출력 25 5 2 5 2" xfId="46006" xr:uid="{00000000-0005-0000-0000-00007EA30000}"/>
    <cellStyle name="출력 25 5 2 6" xfId="46002" xr:uid="{00000000-0005-0000-0000-00007FA30000}"/>
    <cellStyle name="출력 25 5 3" xfId="20832" xr:uid="{00000000-0005-0000-0000-000080A30000}"/>
    <cellStyle name="출력 25 5 3 2" xfId="46007" xr:uid="{00000000-0005-0000-0000-000081A30000}"/>
    <cellStyle name="출력 25 5 4" xfId="20833" xr:uid="{00000000-0005-0000-0000-000082A30000}"/>
    <cellStyle name="출력 25 5 4 2" xfId="46008" xr:uid="{00000000-0005-0000-0000-000083A30000}"/>
    <cellStyle name="출력 25 5 5" xfId="20834" xr:uid="{00000000-0005-0000-0000-000084A30000}"/>
    <cellStyle name="출력 25 5 5 2" xfId="46009" xr:uid="{00000000-0005-0000-0000-000085A30000}"/>
    <cellStyle name="출력 25 5 6" xfId="20835" xr:uid="{00000000-0005-0000-0000-000086A30000}"/>
    <cellStyle name="출력 25 5 6 2" xfId="46010" xr:uid="{00000000-0005-0000-0000-000087A30000}"/>
    <cellStyle name="출력 25 5 7" xfId="46001" xr:uid="{00000000-0005-0000-0000-000088A30000}"/>
    <cellStyle name="출력 25 6" xfId="20836" xr:uid="{00000000-0005-0000-0000-000089A30000}"/>
    <cellStyle name="출력 25 6 2" xfId="20837" xr:uid="{00000000-0005-0000-0000-00008AA30000}"/>
    <cellStyle name="출력 25 6 2 2" xfId="20838" xr:uid="{00000000-0005-0000-0000-00008BA30000}"/>
    <cellStyle name="출력 25 6 2 2 2" xfId="46013" xr:uid="{00000000-0005-0000-0000-00008CA30000}"/>
    <cellStyle name="출력 25 6 2 3" xfId="20839" xr:uid="{00000000-0005-0000-0000-00008DA30000}"/>
    <cellStyle name="출력 25 6 2 3 2" xfId="46014" xr:uid="{00000000-0005-0000-0000-00008EA30000}"/>
    <cellStyle name="출력 25 6 2 4" xfId="20840" xr:uid="{00000000-0005-0000-0000-00008FA30000}"/>
    <cellStyle name="출력 25 6 2 4 2" xfId="46015" xr:uid="{00000000-0005-0000-0000-000090A30000}"/>
    <cellStyle name="출력 25 6 2 5" xfId="20841" xr:uid="{00000000-0005-0000-0000-000091A30000}"/>
    <cellStyle name="출력 25 6 2 5 2" xfId="46016" xr:uid="{00000000-0005-0000-0000-000092A30000}"/>
    <cellStyle name="출력 25 6 2 6" xfId="46012" xr:uid="{00000000-0005-0000-0000-000093A30000}"/>
    <cellStyle name="출력 25 6 3" xfId="20842" xr:uid="{00000000-0005-0000-0000-000094A30000}"/>
    <cellStyle name="출력 25 6 3 2" xfId="46017" xr:uid="{00000000-0005-0000-0000-000095A30000}"/>
    <cellStyle name="출력 25 6 4" xfId="20843" xr:uid="{00000000-0005-0000-0000-000096A30000}"/>
    <cellStyle name="출력 25 6 4 2" xfId="46018" xr:uid="{00000000-0005-0000-0000-000097A30000}"/>
    <cellStyle name="출력 25 6 5" xfId="20844" xr:uid="{00000000-0005-0000-0000-000098A30000}"/>
    <cellStyle name="출력 25 6 5 2" xfId="46019" xr:uid="{00000000-0005-0000-0000-000099A30000}"/>
    <cellStyle name="출력 25 6 6" xfId="20845" xr:uid="{00000000-0005-0000-0000-00009AA30000}"/>
    <cellStyle name="출력 25 6 6 2" xfId="46020" xr:uid="{00000000-0005-0000-0000-00009BA30000}"/>
    <cellStyle name="출력 25 6 7" xfId="46011" xr:uid="{00000000-0005-0000-0000-00009CA30000}"/>
    <cellStyle name="출력 25 7" xfId="20846" xr:uid="{00000000-0005-0000-0000-00009DA30000}"/>
    <cellStyle name="출력 25 7 2" xfId="20847" xr:uid="{00000000-0005-0000-0000-00009EA30000}"/>
    <cellStyle name="출력 25 7 2 2" xfId="20848" xr:uid="{00000000-0005-0000-0000-00009FA30000}"/>
    <cellStyle name="출력 25 7 2 2 2" xfId="46023" xr:uid="{00000000-0005-0000-0000-0000A0A30000}"/>
    <cellStyle name="출력 25 7 2 3" xfId="20849" xr:uid="{00000000-0005-0000-0000-0000A1A30000}"/>
    <cellStyle name="출력 25 7 2 3 2" xfId="46024" xr:uid="{00000000-0005-0000-0000-0000A2A30000}"/>
    <cellStyle name="출력 25 7 2 4" xfId="20850" xr:uid="{00000000-0005-0000-0000-0000A3A30000}"/>
    <cellStyle name="출력 25 7 2 4 2" xfId="46025" xr:uid="{00000000-0005-0000-0000-0000A4A30000}"/>
    <cellStyle name="출력 25 7 2 5" xfId="20851" xr:uid="{00000000-0005-0000-0000-0000A5A30000}"/>
    <cellStyle name="출력 25 7 2 5 2" xfId="46026" xr:uid="{00000000-0005-0000-0000-0000A6A30000}"/>
    <cellStyle name="출력 25 7 2 6" xfId="46022" xr:uid="{00000000-0005-0000-0000-0000A7A30000}"/>
    <cellStyle name="출력 25 7 3" xfId="20852" xr:uid="{00000000-0005-0000-0000-0000A8A30000}"/>
    <cellStyle name="출력 25 7 3 2" xfId="46027" xr:uid="{00000000-0005-0000-0000-0000A9A30000}"/>
    <cellStyle name="출력 25 7 4" xfId="20853" xr:uid="{00000000-0005-0000-0000-0000AAA30000}"/>
    <cellStyle name="출력 25 7 4 2" xfId="46028" xr:uid="{00000000-0005-0000-0000-0000ABA30000}"/>
    <cellStyle name="출력 25 7 5" xfId="20854" xr:uid="{00000000-0005-0000-0000-0000ACA30000}"/>
    <cellStyle name="출력 25 7 5 2" xfId="46029" xr:uid="{00000000-0005-0000-0000-0000ADA30000}"/>
    <cellStyle name="출력 25 7 6" xfId="20855" xr:uid="{00000000-0005-0000-0000-0000AEA30000}"/>
    <cellStyle name="출력 25 7 6 2" xfId="46030" xr:uid="{00000000-0005-0000-0000-0000AFA30000}"/>
    <cellStyle name="출력 25 7 7" xfId="46021" xr:uid="{00000000-0005-0000-0000-0000B0A30000}"/>
    <cellStyle name="출력 25 8" xfId="20856" xr:uid="{00000000-0005-0000-0000-0000B1A30000}"/>
    <cellStyle name="출력 25 8 2" xfId="20857" xr:uid="{00000000-0005-0000-0000-0000B2A30000}"/>
    <cellStyle name="출력 25 8 2 2" xfId="20858" xr:uid="{00000000-0005-0000-0000-0000B3A30000}"/>
    <cellStyle name="출력 25 8 2 2 2" xfId="46033" xr:uid="{00000000-0005-0000-0000-0000B4A30000}"/>
    <cellStyle name="출력 25 8 2 3" xfId="20859" xr:uid="{00000000-0005-0000-0000-0000B5A30000}"/>
    <cellStyle name="출력 25 8 2 3 2" xfId="46034" xr:uid="{00000000-0005-0000-0000-0000B6A30000}"/>
    <cellStyle name="출력 25 8 2 4" xfId="20860" xr:uid="{00000000-0005-0000-0000-0000B7A30000}"/>
    <cellStyle name="출력 25 8 2 4 2" xfId="46035" xr:uid="{00000000-0005-0000-0000-0000B8A30000}"/>
    <cellStyle name="출력 25 8 2 5" xfId="20861" xr:uid="{00000000-0005-0000-0000-0000B9A30000}"/>
    <cellStyle name="출력 25 8 2 5 2" xfId="46036" xr:uid="{00000000-0005-0000-0000-0000BAA30000}"/>
    <cellStyle name="출력 25 8 2 6" xfId="46032" xr:uid="{00000000-0005-0000-0000-0000BBA30000}"/>
    <cellStyle name="출력 25 8 3" xfId="20862" xr:uid="{00000000-0005-0000-0000-0000BCA30000}"/>
    <cellStyle name="출력 25 8 3 2" xfId="46037" xr:uid="{00000000-0005-0000-0000-0000BDA30000}"/>
    <cellStyle name="출력 25 8 4" xfId="20863" xr:uid="{00000000-0005-0000-0000-0000BEA30000}"/>
    <cellStyle name="출력 25 8 4 2" xfId="46038" xr:uid="{00000000-0005-0000-0000-0000BFA30000}"/>
    <cellStyle name="출력 25 8 5" xfId="20864" xr:uid="{00000000-0005-0000-0000-0000C0A30000}"/>
    <cellStyle name="출력 25 8 5 2" xfId="46039" xr:uid="{00000000-0005-0000-0000-0000C1A30000}"/>
    <cellStyle name="출력 25 8 6" xfId="20865" xr:uid="{00000000-0005-0000-0000-0000C2A30000}"/>
    <cellStyle name="출력 25 8 6 2" xfId="46040" xr:uid="{00000000-0005-0000-0000-0000C3A30000}"/>
    <cellStyle name="출력 25 8 7" xfId="46031" xr:uid="{00000000-0005-0000-0000-0000C4A30000}"/>
    <cellStyle name="출력 25 9" xfId="20866" xr:uid="{00000000-0005-0000-0000-0000C5A30000}"/>
    <cellStyle name="출력 25 9 2" xfId="20867" xr:uid="{00000000-0005-0000-0000-0000C6A30000}"/>
    <cellStyle name="출력 25 9 2 2" xfId="46042" xr:uid="{00000000-0005-0000-0000-0000C7A30000}"/>
    <cellStyle name="출력 25 9 3" xfId="20868" xr:uid="{00000000-0005-0000-0000-0000C8A30000}"/>
    <cellStyle name="출력 25 9 3 2" xfId="46043" xr:uid="{00000000-0005-0000-0000-0000C9A30000}"/>
    <cellStyle name="출력 25 9 4" xfId="20869" xr:uid="{00000000-0005-0000-0000-0000CAA30000}"/>
    <cellStyle name="출력 25 9 4 2" xfId="46044" xr:uid="{00000000-0005-0000-0000-0000CBA30000}"/>
    <cellStyle name="출력 25 9 5" xfId="20870" xr:uid="{00000000-0005-0000-0000-0000CCA30000}"/>
    <cellStyle name="출력 25 9 5 2" xfId="46045" xr:uid="{00000000-0005-0000-0000-0000CDA30000}"/>
    <cellStyle name="출력 25 9 6" xfId="46041" xr:uid="{00000000-0005-0000-0000-0000CEA30000}"/>
    <cellStyle name="출력 26" xfId="20871" xr:uid="{00000000-0005-0000-0000-0000CFA30000}"/>
    <cellStyle name="출력 26 10" xfId="20872" xr:uid="{00000000-0005-0000-0000-0000D0A30000}"/>
    <cellStyle name="출력 26 10 2" xfId="20873" xr:uid="{00000000-0005-0000-0000-0000D1A30000}"/>
    <cellStyle name="출력 26 10 2 2" xfId="46048" xr:uid="{00000000-0005-0000-0000-0000D2A30000}"/>
    <cellStyle name="출력 26 10 3" xfId="46047" xr:uid="{00000000-0005-0000-0000-0000D3A30000}"/>
    <cellStyle name="출력 26 11" xfId="20874" xr:uid="{00000000-0005-0000-0000-0000D4A30000}"/>
    <cellStyle name="출력 26 11 2" xfId="20875" xr:uid="{00000000-0005-0000-0000-0000D5A30000}"/>
    <cellStyle name="출력 26 11 2 2" xfId="46050" xr:uid="{00000000-0005-0000-0000-0000D6A30000}"/>
    <cellStyle name="출력 26 11 3" xfId="46049" xr:uid="{00000000-0005-0000-0000-0000D7A30000}"/>
    <cellStyle name="출력 26 12" xfId="20876" xr:uid="{00000000-0005-0000-0000-0000D8A30000}"/>
    <cellStyle name="출력 26 12 2" xfId="20877" xr:uid="{00000000-0005-0000-0000-0000D9A30000}"/>
    <cellStyle name="출력 26 12 2 2" xfId="46052" xr:uid="{00000000-0005-0000-0000-0000DAA30000}"/>
    <cellStyle name="출력 26 12 3" xfId="46051" xr:uid="{00000000-0005-0000-0000-0000DBA30000}"/>
    <cellStyle name="출력 26 13" xfId="20878" xr:uid="{00000000-0005-0000-0000-0000DCA30000}"/>
    <cellStyle name="출력 26 13 2" xfId="46053" xr:uid="{00000000-0005-0000-0000-0000DDA30000}"/>
    <cellStyle name="출력 26 14" xfId="46046" xr:uid="{00000000-0005-0000-0000-0000DEA30000}"/>
    <cellStyle name="출력 26 2" xfId="20879" xr:uid="{00000000-0005-0000-0000-0000DFA30000}"/>
    <cellStyle name="출력 26 2 2" xfId="20880" xr:uid="{00000000-0005-0000-0000-0000E0A30000}"/>
    <cellStyle name="출력 26 2 2 2" xfId="20881" xr:uid="{00000000-0005-0000-0000-0000E1A30000}"/>
    <cellStyle name="출력 26 2 2 2 2" xfId="20882" xr:uid="{00000000-0005-0000-0000-0000E2A30000}"/>
    <cellStyle name="출력 26 2 2 2 2 2" xfId="46057" xr:uid="{00000000-0005-0000-0000-0000E3A30000}"/>
    <cellStyle name="출력 26 2 2 2 3" xfId="20883" xr:uid="{00000000-0005-0000-0000-0000E4A30000}"/>
    <cellStyle name="출력 26 2 2 2 3 2" xfId="46058" xr:uid="{00000000-0005-0000-0000-0000E5A30000}"/>
    <cellStyle name="출력 26 2 2 2 4" xfId="20884" xr:uid="{00000000-0005-0000-0000-0000E6A30000}"/>
    <cellStyle name="출력 26 2 2 2 4 2" xfId="46059" xr:uid="{00000000-0005-0000-0000-0000E7A30000}"/>
    <cellStyle name="출력 26 2 2 2 5" xfId="20885" xr:uid="{00000000-0005-0000-0000-0000E8A30000}"/>
    <cellStyle name="출력 26 2 2 2 5 2" xfId="46060" xr:uid="{00000000-0005-0000-0000-0000E9A30000}"/>
    <cellStyle name="출력 26 2 2 2 6" xfId="46056" xr:uid="{00000000-0005-0000-0000-0000EAA30000}"/>
    <cellStyle name="출력 26 2 2 3" xfId="20886" xr:uid="{00000000-0005-0000-0000-0000EBA30000}"/>
    <cellStyle name="출력 26 2 2 3 2" xfId="46061" xr:uid="{00000000-0005-0000-0000-0000ECA30000}"/>
    <cellStyle name="출력 26 2 2 4" xfId="20887" xr:uid="{00000000-0005-0000-0000-0000EDA30000}"/>
    <cellStyle name="출력 26 2 2 4 2" xfId="46062" xr:uid="{00000000-0005-0000-0000-0000EEA30000}"/>
    <cellStyle name="출력 26 2 2 5" xfId="20888" xr:uid="{00000000-0005-0000-0000-0000EFA30000}"/>
    <cellStyle name="출력 26 2 2 5 2" xfId="46063" xr:uid="{00000000-0005-0000-0000-0000F0A30000}"/>
    <cellStyle name="출력 26 2 2 6" xfId="20889" xr:uid="{00000000-0005-0000-0000-0000F1A30000}"/>
    <cellStyle name="출력 26 2 2 6 2" xfId="46064" xr:uid="{00000000-0005-0000-0000-0000F2A30000}"/>
    <cellStyle name="출력 26 2 2 7" xfId="46055" xr:uid="{00000000-0005-0000-0000-0000F3A30000}"/>
    <cellStyle name="출력 26 2 3" xfId="20890" xr:uid="{00000000-0005-0000-0000-0000F4A30000}"/>
    <cellStyle name="출력 26 2 3 2" xfId="20891" xr:uid="{00000000-0005-0000-0000-0000F5A30000}"/>
    <cellStyle name="출력 26 2 3 2 2" xfId="46066" xr:uid="{00000000-0005-0000-0000-0000F6A30000}"/>
    <cellStyle name="출력 26 2 3 3" xfId="20892" xr:uid="{00000000-0005-0000-0000-0000F7A30000}"/>
    <cellStyle name="출력 26 2 3 3 2" xfId="46067" xr:uid="{00000000-0005-0000-0000-0000F8A30000}"/>
    <cellStyle name="출력 26 2 3 4" xfId="20893" xr:uid="{00000000-0005-0000-0000-0000F9A30000}"/>
    <cellStyle name="출력 26 2 3 4 2" xfId="46068" xr:uid="{00000000-0005-0000-0000-0000FAA30000}"/>
    <cellStyle name="출력 26 2 3 5" xfId="20894" xr:uid="{00000000-0005-0000-0000-0000FBA30000}"/>
    <cellStyle name="출력 26 2 3 5 2" xfId="46069" xr:uid="{00000000-0005-0000-0000-0000FCA30000}"/>
    <cellStyle name="출력 26 2 3 6" xfId="46065" xr:uid="{00000000-0005-0000-0000-0000FDA30000}"/>
    <cellStyle name="출력 26 2 4" xfId="20895" xr:uid="{00000000-0005-0000-0000-0000FEA30000}"/>
    <cellStyle name="출력 26 2 4 2" xfId="20896" xr:uid="{00000000-0005-0000-0000-0000FFA30000}"/>
    <cellStyle name="출력 26 2 4 2 2" xfId="46071" xr:uid="{00000000-0005-0000-0000-000000A40000}"/>
    <cellStyle name="출력 26 2 4 3" xfId="46070" xr:uid="{00000000-0005-0000-0000-000001A40000}"/>
    <cellStyle name="출력 26 2 5" xfId="20897" xr:uid="{00000000-0005-0000-0000-000002A40000}"/>
    <cellStyle name="출력 26 2 5 2" xfId="20898" xr:uid="{00000000-0005-0000-0000-000003A40000}"/>
    <cellStyle name="출력 26 2 5 2 2" xfId="46073" xr:uid="{00000000-0005-0000-0000-000004A40000}"/>
    <cellStyle name="출력 26 2 5 3" xfId="46072" xr:uid="{00000000-0005-0000-0000-000005A40000}"/>
    <cellStyle name="출력 26 2 6" xfId="20899" xr:uid="{00000000-0005-0000-0000-000006A40000}"/>
    <cellStyle name="출력 26 2 6 2" xfId="20900" xr:uid="{00000000-0005-0000-0000-000007A40000}"/>
    <cellStyle name="출력 26 2 6 2 2" xfId="46075" xr:uid="{00000000-0005-0000-0000-000008A40000}"/>
    <cellStyle name="출력 26 2 6 3" xfId="46074" xr:uid="{00000000-0005-0000-0000-000009A40000}"/>
    <cellStyle name="출력 26 2 7" xfId="20901" xr:uid="{00000000-0005-0000-0000-00000AA40000}"/>
    <cellStyle name="출력 26 2 7 2" xfId="46076" xr:uid="{00000000-0005-0000-0000-00000BA40000}"/>
    <cellStyle name="출력 26 2 8" xfId="46054" xr:uid="{00000000-0005-0000-0000-00000CA40000}"/>
    <cellStyle name="출력 26 3" xfId="20902" xr:uid="{00000000-0005-0000-0000-00000DA40000}"/>
    <cellStyle name="출력 26 3 2" xfId="20903" xr:uid="{00000000-0005-0000-0000-00000EA40000}"/>
    <cellStyle name="출력 26 3 2 2" xfId="20904" xr:uid="{00000000-0005-0000-0000-00000FA40000}"/>
    <cellStyle name="출력 26 3 2 2 2" xfId="20905" xr:uid="{00000000-0005-0000-0000-000010A40000}"/>
    <cellStyle name="출력 26 3 2 2 2 2" xfId="46080" xr:uid="{00000000-0005-0000-0000-000011A40000}"/>
    <cellStyle name="출력 26 3 2 2 3" xfId="20906" xr:uid="{00000000-0005-0000-0000-000012A40000}"/>
    <cellStyle name="출력 26 3 2 2 3 2" xfId="46081" xr:uid="{00000000-0005-0000-0000-000013A40000}"/>
    <cellStyle name="출력 26 3 2 2 4" xfId="20907" xr:uid="{00000000-0005-0000-0000-000014A40000}"/>
    <cellStyle name="출력 26 3 2 2 4 2" xfId="46082" xr:uid="{00000000-0005-0000-0000-000015A40000}"/>
    <cellStyle name="출력 26 3 2 2 5" xfId="20908" xr:uid="{00000000-0005-0000-0000-000016A40000}"/>
    <cellStyle name="출력 26 3 2 2 5 2" xfId="46083" xr:uid="{00000000-0005-0000-0000-000017A40000}"/>
    <cellStyle name="출력 26 3 2 2 6" xfId="46079" xr:uid="{00000000-0005-0000-0000-000018A40000}"/>
    <cellStyle name="출력 26 3 2 3" xfId="20909" xr:uid="{00000000-0005-0000-0000-000019A40000}"/>
    <cellStyle name="출력 26 3 2 3 2" xfId="46084" xr:uid="{00000000-0005-0000-0000-00001AA40000}"/>
    <cellStyle name="출력 26 3 2 4" xfId="20910" xr:uid="{00000000-0005-0000-0000-00001BA40000}"/>
    <cellStyle name="출력 26 3 2 4 2" xfId="46085" xr:uid="{00000000-0005-0000-0000-00001CA40000}"/>
    <cellStyle name="출력 26 3 2 5" xfId="20911" xr:uid="{00000000-0005-0000-0000-00001DA40000}"/>
    <cellStyle name="출력 26 3 2 5 2" xfId="46086" xr:uid="{00000000-0005-0000-0000-00001EA40000}"/>
    <cellStyle name="출력 26 3 2 6" xfId="20912" xr:uid="{00000000-0005-0000-0000-00001FA40000}"/>
    <cellStyle name="출력 26 3 2 6 2" xfId="46087" xr:uid="{00000000-0005-0000-0000-000020A40000}"/>
    <cellStyle name="출력 26 3 2 7" xfId="46078" xr:uid="{00000000-0005-0000-0000-000021A40000}"/>
    <cellStyle name="출력 26 3 3" xfId="20913" xr:uid="{00000000-0005-0000-0000-000022A40000}"/>
    <cellStyle name="출력 26 3 3 2" xfId="20914" xr:uid="{00000000-0005-0000-0000-000023A40000}"/>
    <cellStyle name="출력 26 3 3 2 2" xfId="46089" xr:uid="{00000000-0005-0000-0000-000024A40000}"/>
    <cellStyle name="출력 26 3 3 3" xfId="20915" xr:uid="{00000000-0005-0000-0000-000025A40000}"/>
    <cellStyle name="출력 26 3 3 3 2" xfId="46090" xr:uid="{00000000-0005-0000-0000-000026A40000}"/>
    <cellStyle name="출력 26 3 3 4" xfId="20916" xr:uid="{00000000-0005-0000-0000-000027A40000}"/>
    <cellStyle name="출력 26 3 3 4 2" xfId="46091" xr:uid="{00000000-0005-0000-0000-000028A40000}"/>
    <cellStyle name="출력 26 3 3 5" xfId="20917" xr:uid="{00000000-0005-0000-0000-000029A40000}"/>
    <cellStyle name="출력 26 3 3 5 2" xfId="46092" xr:uid="{00000000-0005-0000-0000-00002AA40000}"/>
    <cellStyle name="출력 26 3 3 6" xfId="46088" xr:uid="{00000000-0005-0000-0000-00002BA40000}"/>
    <cellStyle name="출력 26 3 4" xfId="20918" xr:uid="{00000000-0005-0000-0000-00002CA40000}"/>
    <cellStyle name="출력 26 3 4 2" xfId="20919" xr:uid="{00000000-0005-0000-0000-00002DA40000}"/>
    <cellStyle name="출력 26 3 4 2 2" xfId="46094" xr:uid="{00000000-0005-0000-0000-00002EA40000}"/>
    <cellStyle name="출력 26 3 4 3" xfId="46093" xr:uid="{00000000-0005-0000-0000-00002FA40000}"/>
    <cellStyle name="출력 26 3 5" xfId="20920" xr:uid="{00000000-0005-0000-0000-000030A40000}"/>
    <cellStyle name="출력 26 3 5 2" xfId="20921" xr:uid="{00000000-0005-0000-0000-000031A40000}"/>
    <cellStyle name="출력 26 3 5 2 2" xfId="46096" xr:uid="{00000000-0005-0000-0000-000032A40000}"/>
    <cellStyle name="출력 26 3 5 3" xfId="46095" xr:uid="{00000000-0005-0000-0000-000033A40000}"/>
    <cellStyle name="출력 26 3 6" xfId="20922" xr:uid="{00000000-0005-0000-0000-000034A40000}"/>
    <cellStyle name="출력 26 3 6 2" xfId="20923" xr:uid="{00000000-0005-0000-0000-000035A40000}"/>
    <cellStyle name="출력 26 3 6 2 2" xfId="46098" xr:uid="{00000000-0005-0000-0000-000036A40000}"/>
    <cellStyle name="출력 26 3 6 3" xfId="46097" xr:uid="{00000000-0005-0000-0000-000037A40000}"/>
    <cellStyle name="출력 26 3 7" xfId="20924" xr:uid="{00000000-0005-0000-0000-000038A40000}"/>
    <cellStyle name="출력 26 3 7 2" xfId="46099" xr:uid="{00000000-0005-0000-0000-000039A40000}"/>
    <cellStyle name="출력 26 3 8" xfId="46077" xr:uid="{00000000-0005-0000-0000-00003AA40000}"/>
    <cellStyle name="출력 26 4" xfId="20925" xr:uid="{00000000-0005-0000-0000-00003BA40000}"/>
    <cellStyle name="출력 26 4 2" xfId="20926" xr:uid="{00000000-0005-0000-0000-00003CA40000}"/>
    <cellStyle name="출력 26 4 2 2" xfId="20927" xr:uid="{00000000-0005-0000-0000-00003DA40000}"/>
    <cellStyle name="출력 26 4 2 2 2" xfId="46102" xr:uid="{00000000-0005-0000-0000-00003EA40000}"/>
    <cellStyle name="출력 26 4 2 3" xfId="20928" xr:uid="{00000000-0005-0000-0000-00003FA40000}"/>
    <cellStyle name="출력 26 4 2 3 2" xfId="46103" xr:uid="{00000000-0005-0000-0000-000040A40000}"/>
    <cellStyle name="출력 26 4 2 4" xfId="20929" xr:uid="{00000000-0005-0000-0000-000041A40000}"/>
    <cellStyle name="출력 26 4 2 4 2" xfId="46104" xr:uid="{00000000-0005-0000-0000-000042A40000}"/>
    <cellStyle name="출력 26 4 2 5" xfId="20930" xr:uid="{00000000-0005-0000-0000-000043A40000}"/>
    <cellStyle name="출력 26 4 2 5 2" xfId="46105" xr:uid="{00000000-0005-0000-0000-000044A40000}"/>
    <cellStyle name="출력 26 4 2 6" xfId="46101" xr:uid="{00000000-0005-0000-0000-000045A40000}"/>
    <cellStyle name="출력 26 4 3" xfId="20931" xr:uid="{00000000-0005-0000-0000-000046A40000}"/>
    <cellStyle name="출력 26 4 3 2" xfId="46106" xr:uid="{00000000-0005-0000-0000-000047A40000}"/>
    <cellStyle name="출력 26 4 4" xfId="20932" xr:uid="{00000000-0005-0000-0000-000048A40000}"/>
    <cellStyle name="출력 26 4 4 2" xfId="46107" xr:uid="{00000000-0005-0000-0000-000049A40000}"/>
    <cellStyle name="출력 26 4 5" xfId="20933" xr:uid="{00000000-0005-0000-0000-00004AA40000}"/>
    <cellStyle name="출력 26 4 5 2" xfId="46108" xr:uid="{00000000-0005-0000-0000-00004BA40000}"/>
    <cellStyle name="출력 26 4 6" xfId="20934" xr:uid="{00000000-0005-0000-0000-00004CA40000}"/>
    <cellStyle name="출력 26 4 6 2" xfId="46109" xr:uid="{00000000-0005-0000-0000-00004DA40000}"/>
    <cellStyle name="출력 26 4 7" xfId="46100" xr:uid="{00000000-0005-0000-0000-00004EA40000}"/>
    <cellStyle name="출력 26 5" xfId="20935" xr:uid="{00000000-0005-0000-0000-00004FA40000}"/>
    <cellStyle name="출력 26 5 2" xfId="20936" xr:uid="{00000000-0005-0000-0000-000050A40000}"/>
    <cellStyle name="출력 26 5 2 2" xfId="20937" xr:uid="{00000000-0005-0000-0000-000051A40000}"/>
    <cellStyle name="출력 26 5 2 2 2" xfId="46112" xr:uid="{00000000-0005-0000-0000-000052A40000}"/>
    <cellStyle name="출력 26 5 2 3" xfId="20938" xr:uid="{00000000-0005-0000-0000-000053A40000}"/>
    <cellStyle name="출력 26 5 2 3 2" xfId="46113" xr:uid="{00000000-0005-0000-0000-000054A40000}"/>
    <cellStyle name="출력 26 5 2 4" xfId="20939" xr:uid="{00000000-0005-0000-0000-000055A40000}"/>
    <cellStyle name="출력 26 5 2 4 2" xfId="46114" xr:uid="{00000000-0005-0000-0000-000056A40000}"/>
    <cellStyle name="출력 26 5 2 5" xfId="20940" xr:uid="{00000000-0005-0000-0000-000057A40000}"/>
    <cellStyle name="출력 26 5 2 5 2" xfId="46115" xr:uid="{00000000-0005-0000-0000-000058A40000}"/>
    <cellStyle name="출력 26 5 2 6" xfId="46111" xr:uid="{00000000-0005-0000-0000-000059A40000}"/>
    <cellStyle name="출력 26 5 3" xfId="20941" xr:uid="{00000000-0005-0000-0000-00005AA40000}"/>
    <cellStyle name="출력 26 5 3 2" xfId="46116" xr:uid="{00000000-0005-0000-0000-00005BA40000}"/>
    <cellStyle name="출력 26 5 4" xfId="20942" xr:uid="{00000000-0005-0000-0000-00005CA40000}"/>
    <cellStyle name="출력 26 5 4 2" xfId="46117" xr:uid="{00000000-0005-0000-0000-00005DA40000}"/>
    <cellStyle name="출력 26 5 5" xfId="20943" xr:uid="{00000000-0005-0000-0000-00005EA40000}"/>
    <cellStyle name="출력 26 5 5 2" xfId="46118" xr:uid="{00000000-0005-0000-0000-00005FA40000}"/>
    <cellStyle name="출력 26 5 6" xfId="20944" xr:uid="{00000000-0005-0000-0000-000060A40000}"/>
    <cellStyle name="출력 26 5 6 2" xfId="46119" xr:uid="{00000000-0005-0000-0000-000061A40000}"/>
    <cellStyle name="출력 26 5 7" xfId="46110" xr:uid="{00000000-0005-0000-0000-000062A40000}"/>
    <cellStyle name="출력 26 6" xfId="20945" xr:uid="{00000000-0005-0000-0000-000063A40000}"/>
    <cellStyle name="출력 26 6 2" xfId="20946" xr:uid="{00000000-0005-0000-0000-000064A40000}"/>
    <cellStyle name="출력 26 6 2 2" xfId="20947" xr:uid="{00000000-0005-0000-0000-000065A40000}"/>
    <cellStyle name="출력 26 6 2 2 2" xfId="46122" xr:uid="{00000000-0005-0000-0000-000066A40000}"/>
    <cellStyle name="출력 26 6 2 3" xfId="20948" xr:uid="{00000000-0005-0000-0000-000067A40000}"/>
    <cellStyle name="출력 26 6 2 3 2" xfId="46123" xr:uid="{00000000-0005-0000-0000-000068A40000}"/>
    <cellStyle name="출력 26 6 2 4" xfId="20949" xr:uid="{00000000-0005-0000-0000-000069A40000}"/>
    <cellStyle name="출력 26 6 2 4 2" xfId="46124" xr:uid="{00000000-0005-0000-0000-00006AA40000}"/>
    <cellStyle name="출력 26 6 2 5" xfId="20950" xr:uid="{00000000-0005-0000-0000-00006BA40000}"/>
    <cellStyle name="출력 26 6 2 5 2" xfId="46125" xr:uid="{00000000-0005-0000-0000-00006CA40000}"/>
    <cellStyle name="출력 26 6 2 6" xfId="46121" xr:uid="{00000000-0005-0000-0000-00006DA40000}"/>
    <cellStyle name="출력 26 6 3" xfId="20951" xr:uid="{00000000-0005-0000-0000-00006EA40000}"/>
    <cellStyle name="출력 26 6 3 2" xfId="46126" xr:uid="{00000000-0005-0000-0000-00006FA40000}"/>
    <cellStyle name="출력 26 6 4" xfId="20952" xr:uid="{00000000-0005-0000-0000-000070A40000}"/>
    <cellStyle name="출력 26 6 4 2" xfId="46127" xr:uid="{00000000-0005-0000-0000-000071A40000}"/>
    <cellStyle name="출력 26 6 5" xfId="20953" xr:uid="{00000000-0005-0000-0000-000072A40000}"/>
    <cellStyle name="출력 26 6 5 2" xfId="46128" xr:uid="{00000000-0005-0000-0000-000073A40000}"/>
    <cellStyle name="출력 26 6 6" xfId="20954" xr:uid="{00000000-0005-0000-0000-000074A40000}"/>
    <cellStyle name="출력 26 6 6 2" xfId="46129" xr:uid="{00000000-0005-0000-0000-000075A40000}"/>
    <cellStyle name="출력 26 6 7" xfId="46120" xr:uid="{00000000-0005-0000-0000-000076A40000}"/>
    <cellStyle name="출력 26 7" xfId="20955" xr:uid="{00000000-0005-0000-0000-000077A40000}"/>
    <cellStyle name="출력 26 7 2" xfId="20956" xr:uid="{00000000-0005-0000-0000-000078A40000}"/>
    <cellStyle name="출력 26 7 2 2" xfId="20957" xr:uid="{00000000-0005-0000-0000-000079A40000}"/>
    <cellStyle name="출력 26 7 2 2 2" xfId="46132" xr:uid="{00000000-0005-0000-0000-00007AA40000}"/>
    <cellStyle name="출력 26 7 2 3" xfId="20958" xr:uid="{00000000-0005-0000-0000-00007BA40000}"/>
    <cellStyle name="출력 26 7 2 3 2" xfId="46133" xr:uid="{00000000-0005-0000-0000-00007CA40000}"/>
    <cellStyle name="출력 26 7 2 4" xfId="20959" xr:uid="{00000000-0005-0000-0000-00007DA40000}"/>
    <cellStyle name="출력 26 7 2 4 2" xfId="46134" xr:uid="{00000000-0005-0000-0000-00007EA40000}"/>
    <cellStyle name="출력 26 7 2 5" xfId="20960" xr:uid="{00000000-0005-0000-0000-00007FA40000}"/>
    <cellStyle name="출력 26 7 2 5 2" xfId="46135" xr:uid="{00000000-0005-0000-0000-000080A40000}"/>
    <cellStyle name="출력 26 7 2 6" xfId="46131" xr:uid="{00000000-0005-0000-0000-000081A40000}"/>
    <cellStyle name="출력 26 7 3" xfId="20961" xr:uid="{00000000-0005-0000-0000-000082A40000}"/>
    <cellStyle name="출력 26 7 3 2" xfId="46136" xr:uid="{00000000-0005-0000-0000-000083A40000}"/>
    <cellStyle name="출력 26 7 4" xfId="20962" xr:uid="{00000000-0005-0000-0000-000084A40000}"/>
    <cellStyle name="출력 26 7 4 2" xfId="46137" xr:uid="{00000000-0005-0000-0000-000085A40000}"/>
    <cellStyle name="출력 26 7 5" xfId="20963" xr:uid="{00000000-0005-0000-0000-000086A40000}"/>
    <cellStyle name="출력 26 7 5 2" xfId="46138" xr:uid="{00000000-0005-0000-0000-000087A40000}"/>
    <cellStyle name="출력 26 7 6" xfId="20964" xr:uid="{00000000-0005-0000-0000-000088A40000}"/>
    <cellStyle name="출력 26 7 6 2" xfId="46139" xr:uid="{00000000-0005-0000-0000-000089A40000}"/>
    <cellStyle name="출력 26 7 7" xfId="46130" xr:uid="{00000000-0005-0000-0000-00008AA40000}"/>
    <cellStyle name="출력 26 8" xfId="20965" xr:uid="{00000000-0005-0000-0000-00008BA40000}"/>
    <cellStyle name="출력 26 8 2" xfId="20966" xr:uid="{00000000-0005-0000-0000-00008CA40000}"/>
    <cellStyle name="출력 26 8 2 2" xfId="20967" xr:uid="{00000000-0005-0000-0000-00008DA40000}"/>
    <cellStyle name="출력 26 8 2 2 2" xfId="46142" xr:uid="{00000000-0005-0000-0000-00008EA40000}"/>
    <cellStyle name="출력 26 8 2 3" xfId="20968" xr:uid="{00000000-0005-0000-0000-00008FA40000}"/>
    <cellStyle name="출력 26 8 2 3 2" xfId="46143" xr:uid="{00000000-0005-0000-0000-000090A40000}"/>
    <cellStyle name="출력 26 8 2 4" xfId="20969" xr:uid="{00000000-0005-0000-0000-000091A40000}"/>
    <cellStyle name="출력 26 8 2 4 2" xfId="46144" xr:uid="{00000000-0005-0000-0000-000092A40000}"/>
    <cellStyle name="출력 26 8 2 5" xfId="20970" xr:uid="{00000000-0005-0000-0000-000093A40000}"/>
    <cellStyle name="출력 26 8 2 5 2" xfId="46145" xr:uid="{00000000-0005-0000-0000-000094A40000}"/>
    <cellStyle name="출력 26 8 2 6" xfId="46141" xr:uid="{00000000-0005-0000-0000-000095A40000}"/>
    <cellStyle name="출력 26 8 3" xfId="20971" xr:uid="{00000000-0005-0000-0000-000096A40000}"/>
    <cellStyle name="출력 26 8 3 2" xfId="46146" xr:uid="{00000000-0005-0000-0000-000097A40000}"/>
    <cellStyle name="출력 26 8 4" xfId="20972" xr:uid="{00000000-0005-0000-0000-000098A40000}"/>
    <cellStyle name="출력 26 8 4 2" xfId="46147" xr:uid="{00000000-0005-0000-0000-000099A40000}"/>
    <cellStyle name="출력 26 8 5" xfId="20973" xr:uid="{00000000-0005-0000-0000-00009AA40000}"/>
    <cellStyle name="출력 26 8 5 2" xfId="46148" xr:uid="{00000000-0005-0000-0000-00009BA40000}"/>
    <cellStyle name="출력 26 8 6" xfId="20974" xr:uid="{00000000-0005-0000-0000-00009CA40000}"/>
    <cellStyle name="출력 26 8 6 2" xfId="46149" xr:uid="{00000000-0005-0000-0000-00009DA40000}"/>
    <cellStyle name="출력 26 8 7" xfId="46140" xr:uid="{00000000-0005-0000-0000-00009EA40000}"/>
    <cellStyle name="출력 26 9" xfId="20975" xr:uid="{00000000-0005-0000-0000-00009FA40000}"/>
    <cellStyle name="출력 26 9 2" xfId="20976" xr:uid="{00000000-0005-0000-0000-0000A0A40000}"/>
    <cellStyle name="출력 26 9 2 2" xfId="46151" xr:uid="{00000000-0005-0000-0000-0000A1A40000}"/>
    <cellStyle name="출력 26 9 3" xfId="20977" xr:uid="{00000000-0005-0000-0000-0000A2A40000}"/>
    <cellStyle name="출력 26 9 3 2" xfId="46152" xr:uid="{00000000-0005-0000-0000-0000A3A40000}"/>
    <cellStyle name="출력 26 9 4" xfId="20978" xr:uid="{00000000-0005-0000-0000-0000A4A40000}"/>
    <cellStyle name="출력 26 9 4 2" xfId="46153" xr:uid="{00000000-0005-0000-0000-0000A5A40000}"/>
    <cellStyle name="출력 26 9 5" xfId="20979" xr:uid="{00000000-0005-0000-0000-0000A6A40000}"/>
    <cellStyle name="출력 26 9 5 2" xfId="46154" xr:uid="{00000000-0005-0000-0000-0000A7A40000}"/>
    <cellStyle name="출력 26 9 6" xfId="46150" xr:uid="{00000000-0005-0000-0000-0000A8A40000}"/>
    <cellStyle name="출력 27" xfId="20980" xr:uid="{00000000-0005-0000-0000-0000A9A40000}"/>
    <cellStyle name="출력 27 10" xfId="20981" xr:uid="{00000000-0005-0000-0000-0000AAA40000}"/>
    <cellStyle name="출력 27 10 2" xfId="20982" xr:uid="{00000000-0005-0000-0000-0000ABA40000}"/>
    <cellStyle name="출력 27 10 2 2" xfId="46157" xr:uid="{00000000-0005-0000-0000-0000ACA40000}"/>
    <cellStyle name="출력 27 10 3" xfId="46156" xr:uid="{00000000-0005-0000-0000-0000ADA40000}"/>
    <cellStyle name="출력 27 11" xfId="20983" xr:uid="{00000000-0005-0000-0000-0000AEA40000}"/>
    <cellStyle name="출력 27 11 2" xfId="20984" xr:uid="{00000000-0005-0000-0000-0000AFA40000}"/>
    <cellStyle name="출력 27 11 2 2" xfId="46159" xr:uid="{00000000-0005-0000-0000-0000B0A40000}"/>
    <cellStyle name="출력 27 11 3" xfId="46158" xr:uid="{00000000-0005-0000-0000-0000B1A40000}"/>
    <cellStyle name="출력 27 12" xfId="20985" xr:uid="{00000000-0005-0000-0000-0000B2A40000}"/>
    <cellStyle name="출력 27 12 2" xfId="20986" xr:uid="{00000000-0005-0000-0000-0000B3A40000}"/>
    <cellStyle name="출력 27 12 2 2" xfId="46161" xr:uid="{00000000-0005-0000-0000-0000B4A40000}"/>
    <cellStyle name="출력 27 12 3" xfId="46160" xr:uid="{00000000-0005-0000-0000-0000B5A40000}"/>
    <cellStyle name="출력 27 13" xfId="20987" xr:uid="{00000000-0005-0000-0000-0000B6A40000}"/>
    <cellStyle name="출력 27 13 2" xfId="46162" xr:uid="{00000000-0005-0000-0000-0000B7A40000}"/>
    <cellStyle name="출력 27 14" xfId="46155" xr:uid="{00000000-0005-0000-0000-0000B8A40000}"/>
    <cellStyle name="출력 27 2" xfId="20988" xr:uid="{00000000-0005-0000-0000-0000B9A40000}"/>
    <cellStyle name="출력 27 2 2" xfId="20989" xr:uid="{00000000-0005-0000-0000-0000BAA40000}"/>
    <cellStyle name="출력 27 2 2 2" xfId="20990" xr:uid="{00000000-0005-0000-0000-0000BBA40000}"/>
    <cellStyle name="출력 27 2 2 2 2" xfId="20991" xr:uid="{00000000-0005-0000-0000-0000BCA40000}"/>
    <cellStyle name="출력 27 2 2 2 2 2" xfId="46166" xr:uid="{00000000-0005-0000-0000-0000BDA40000}"/>
    <cellStyle name="출력 27 2 2 2 3" xfId="20992" xr:uid="{00000000-0005-0000-0000-0000BEA40000}"/>
    <cellStyle name="출력 27 2 2 2 3 2" xfId="46167" xr:uid="{00000000-0005-0000-0000-0000BFA40000}"/>
    <cellStyle name="출력 27 2 2 2 4" xfId="20993" xr:uid="{00000000-0005-0000-0000-0000C0A40000}"/>
    <cellStyle name="출력 27 2 2 2 4 2" xfId="46168" xr:uid="{00000000-0005-0000-0000-0000C1A40000}"/>
    <cellStyle name="출력 27 2 2 2 5" xfId="20994" xr:uid="{00000000-0005-0000-0000-0000C2A40000}"/>
    <cellStyle name="출력 27 2 2 2 5 2" xfId="46169" xr:uid="{00000000-0005-0000-0000-0000C3A40000}"/>
    <cellStyle name="출력 27 2 2 2 6" xfId="46165" xr:uid="{00000000-0005-0000-0000-0000C4A40000}"/>
    <cellStyle name="출력 27 2 2 3" xfId="20995" xr:uid="{00000000-0005-0000-0000-0000C5A40000}"/>
    <cellStyle name="출력 27 2 2 3 2" xfId="46170" xr:uid="{00000000-0005-0000-0000-0000C6A40000}"/>
    <cellStyle name="출력 27 2 2 4" xfId="20996" xr:uid="{00000000-0005-0000-0000-0000C7A40000}"/>
    <cellStyle name="출력 27 2 2 4 2" xfId="46171" xr:uid="{00000000-0005-0000-0000-0000C8A40000}"/>
    <cellStyle name="출력 27 2 2 5" xfId="20997" xr:uid="{00000000-0005-0000-0000-0000C9A40000}"/>
    <cellStyle name="출력 27 2 2 5 2" xfId="46172" xr:uid="{00000000-0005-0000-0000-0000CAA40000}"/>
    <cellStyle name="출력 27 2 2 6" xfId="20998" xr:uid="{00000000-0005-0000-0000-0000CBA40000}"/>
    <cellStyle name="출력 27 2 2 6 2" xfId="46173" xr:uid="{00000000-0005-0000-0000-0000CCA40000}"/>
    <cellStyle name="출력 27 2 2 7" xfId="46164" xr:uid="{00000000-0005-0000-0000-0000CDA40000}"/>
    <cellStyle name="출력 27 2 3" xfId="20999" xr:uid="{00000000-0005-0000-0000-0000CEA40000}"/>
    <cellStyle name="출력 27 2 3 2" xfId="21000" xr:uid="{00000000-0005-0000-0000-0000CFA40000}"/>
    <cellStyle name="출력 27 2 3 2 2" xfId="46175" xr:uid="{00000000-0005-0000-0000-0000D0A40000}"/>
    <cellStyle name="출력 27 2 3 3" xfId="21001" xr:uid="{00000000-0005-0000-0000-0000D1A40000}"/>
    <cellStyle name="출력 27 2 3 3 2" xfId="46176" xr:uid="{00000000-0005-0000-0000-0000D2A40000}"/>
    <cellStyle name="출력 27 2 3 4" xfId="21002" xr:uid="{00000000-0005-0000-0000-0000D3A40000}"/>
    <cellStyle name="출력 27 2 3 4 2" xfId="46177" xr:uid="{00000000-0005-0000-0000-0000D4A40000}"/>
    <cellStyle name="출력 27 2 3 5" xfId="21003" xr:uid="{00000000-0005-0000-0000-0000D5A40000}"/>
    <cellStyle name="출력 27 2 3 5 2" xfId="46178" xr:uid="{00000000-0005-0000-0000-0000D6A40000}"/>
    <cellStyle name="출력 27 2 3 6" xfId="46174" xr:uid="{00000000-0005-0000-0000-0000D7A40000}"/>
    <cellStyle name="출력 27 2 4" xfId="21004" xr:uid="{00000000-0005-0000-0000-0000D8A40000}"/>
    <cellStyle name="출력 27 2 4 2" xfId="21005" xr:uid="{00000000-0005-0000-0000-0000D9A40000}"/>
    <cellStyle name="출력 27 2 4 2 2" xfId="46180" xr:uid="{00000000-0005-0000-0000-0000DAA40000}"/>
    <cellStyle name="출력 27 2 4 3" xfId="46179" xr:uid="{00000000-0005-0000-0000-0000DBA40000}"/>
    <cellStyle name="출력 27 2 5" xfId="21006" xr:uid="{00000000-0005-0000-0000-0000DCA40000}"/>
    <cellStyle name="출력 27 2 5 2" xfId="21007" xr:uid="{00000000-0005-0000-0000-0000DDA40000}"/>
    <cellStyle name="출력 27 2 5 2 2" xfId="46182" xr:uid="{00000000-0005-0000-0000-0000DEA40000}"/>
    <cellStyle name="출력 27 2 5 3" xfId="46181" xr:uid="{00000000-0005-0000-0000-0000DFA40000}"/>
    <cellStyle name="출력 27 2 6" xfId="21008" xr:uid="{00000000-0005-0000-0000-0000E0A40000}"/>
    <cellStyle name="출력 27 2 6 2" xfId="21009" xr:uid="{00000000-0005-0000-0000-0000E1A40000}"/>
    <cellStyle name="출력 27 2 6 2 2" xfId="46184" xr:uid="{00000000-0005-0000-0000-0000E2A40000}"/>
    <cellStyle name="출력 27 2 6 3" xfId="46183" xr:uid="{00000000-0005-0000-0000-0000E3A40000}"/>
    <cellStyle name="출력 27 2 7" xfId="21010" xr:uid="{00000000-0005-0000-0000-0000E4A40000}"/>
    <cellStyle name="출력 27 2 7 2" xfId="46185" xr:uid="{00000000-0005-0000-0000-0000E5A40000}"/>
    <cellStyle name="출력 27 2 8" xfId="46163" xr:uid="{00000000-0005-0000-0000-0000E6A40000}"/>
    <cellStyle name="출력 27 3" xfId="21011" xr:uid="{00000000-0005-0000-0000-0000E7A40000}"/>
    <cellStyle name="출력 27 3 2" xfId="21012" xr:uid="{00000000-0005-0000-0000-0000E8A40000}"/>
    <cellStyle name="출력 27 3 2 2" xfId="21013" xr:uid="{00000000-0005-0000-0000-0000E9A40000}"/>
    <cellStyle name="출력 27 3 2 2 2" xfId="21014" xr:uid="{00000000-0005-0000-0000-0000EAA40000}"/>
    <cellStyle name="출력 27 3 2 2 2 2" xfId="46189" xr:uid="{00000000-0005-0000-0000-0000EBA40000}"/>
    <cellStyle name="출력 27 3 2 2 3" xfId="21015" xr:uid="{00000000-0005-0000-0000-0000ECA40000}"/>
    <cellStyle name="출력 27 3 2 2 3 2" xfId="46190" xr:uid="{00000000-0005-0000-0000-0000EDA40000}"/>
    <cellStyle name="출력 27 3 2 2 4" xfId="21016" xr:uid="{00000000-0005-0000-0000-0000EEA40000}"/>
    <cellStyle name="출력 27 3 2 2 4 2" xfId="46191" xr:uid="{00000000-0005-0000-0000-0000EFA40000}"/>
    <cellStyle name="출력 27 3 2 2 5" xfId="21017" xr:uid="{00000000-0005-0000-0000-0000F0A40000}"/>
    <cellStyle name="출력 27 3 2 2 5 2" xfId="46192" xr:uid="{00000000-0005-0000-0000-0000F1A40000}"/>
    <cellStyle name="출력 27 3 2 2 6" xfId="46188" xr:uid="{00000000-0005-0000-0000-0000F2A40000}"/>
    <cellStyle name="출력 27 3 2 3" xfId="21018" xr:uid="{00000000-0005-0000-0000-0000F3A40000}"/>
    <cellStyle name="출력 27 3 2 3 2" xfId="46193" xr:uid="{00000000-0005-0000-0000-0000F4A40000}"/>
    <cellStyle name="출력 27 3 2 4" xfId="21019" xr:uid="{00000000-0005-0000-0000-0000F5A40000}"/>
    <cellStyle name="출력 27 3 2 4 2" xfId="46194" xr:uid="{00000000-0005-0000-0000-0000F6A40000}"/>
    <cellStyle name="출력 27 3 2 5" xfId="21020" xr:uid="{00000000-0005-0000-0000-0000F7A40000}"/>
    <cellStyle name="출력 27 3 2 5 2" xfId="46195" xr:uid="{00000000-0005-0000-0000-0000F8A40000}"/>
    <cellStyle name="출력 27 3 2 6" xfId="21021" xr:uid="{00000000-0005-0000-0000-0000F9A40000}"/>
    <cellStyle name="출력 27 3 2 6 2" xfId="46196" xr:uid="{00000000-0005-0000-0000-0000FAA40000}"/>
    <cellStyle name="출력 27 3 2 7" xfId="46187" xr:uid="{00000000-0005-0000-0000-0000FBA40000}"/>
    <cellStyle name="출력 27 3 3" xfId="21022" xr:uid="{00000000-0005-0000-0000-0000FCA40000}"/>
    <cellStyle name="출력 27 3 3 2" xfId="21023" xr:uid="{00000000-0005-0000-0000-0000FDA40000}"/>
    <cellStyle name="출력 27 3 3 2 2" xfId="46198" xr:uid="{00000000-0005-0000-0000-0000FEA40000}"/>
    <cellStyle name="출력 27 3 3 3" xfId="21024" xr:uid="{00000000-0005-0000-0000-0000FFA40000}"/>
    <cellStyle name="출력 27 3 3 3 2" xfId="46199" xr:uid="{00000000-0005-0000-0000-000000A50000}"/>
    <cellStyle name="출력 27 3 3 4" xfId="21025" xr:uid="{00000000-0005-0000-0000-000001A50000}"/>
    <cellStyle name="출력 27 3 3 4 2" xfId="46200" xr:uid="{00000000-0005-0000-0000-000002A50000}"/>
    <cellStyle name="출력 27 3 3 5" xfId="21026" xr:uid="{00000000-0005-0000-0000-000003A50000}"/>
    <cellStyle name="출력 27 3 3 5 2" xfId="46201" xr:uid="{00000000-0005-0000-0000-000004A50000}"/>
    <cellStyle name="출력 27 3 3 6" xfId="46197" xr:uid="{00000000-0005-0000-0000-000005A50000}"/>
    <cellStyle name="출력 27 3 4" xfId="21027" xr:uid="{00000000-0005-0000-0000-000006A50000}"/>
    <cellStyle name="출력 27 3 4 2" xfId="21028" xr:uid="{00000000-0005-0000-0000-000007A50000}"/>
    <cellStyle name="출력 27 3 4 2 2" xfId="46203" xr:uid="{00000000-0005-0000-0000-000008A50000}"/>
    <cellStyle name="출력 27 3 4 3" xfId="46202" xr:uid="{00000000-0005-0000-0000-000009A50000}"/>
    <cellStyle name="출력 27 3 5" xfId="21029" xr:uid="{00000000-0005-0000-0000-00000AA50000}"/>
    <cellStyle name="출력 27 3 5 2" xfId="21030" xr:uid="{00000000-0005-0000-0000-00000BA50000}"/>
    <cellStyle name="출력 27 3 5 2 2" xfId="46205" xr:uid="{00000000-0005-0000-0000-00000CA50000}"/>
    <cellStyle name="출력 27 3 5 3" xfId="46204" xr:uid="{00000000-0005-0000-0000-00000DA50000}"/>
    <cellStyle name="출력 27 3 6" xfId="21031" xr:uid="{00000000-0005-0000-0000-00000EA50000}"/>
    <cellStyle name="출력 27 3 6 2" xfId="21032" xr:uid="{00000000-0005-0000-0000-00000FA50000}"/>
    <cellStyle name="출력 27 3 6 2 2" xfId="46207" xr:uid="{00000000-0005-0000-0000-000010A50000}"/>
    <cellStyle name="출력 27 3 6 3" xfId="46206" xr:uid="{00000000-0005-0000-0000-000011A50000}"/>
    <cellStyle name="출력 27 3 7" xfId="21033" xr:uid="{00000000-0005-0000-0000-000012A50000}"/>
    <cellStyle name="출력 27 3 7 2" xfId="46208" xr:uid="{00000000-0005-0000-0000-000013A50000}"/>
    <cellStyle name="출력 27 3 8" xfId="46186" xr:uid="{00000000-0005-0000-0000-000014A50000}"/>
    <cellStyle name="출력 27 4" xfId="21034" xr:uid="{00000000-0005-0000-0000-000015A50000}"/>
    <cellStyle name="출력 27 4 2" xfId="21035" xr:uid="{00000000-0005-0000-0000-000016A50000}"/>
    <cellStyle name="출력 27 4 2 2" xfId="21036" xr:uid="{00000000-0005-0000-0000-000017A50000}"/>
    <cellStyle name="출력 27 4 2 2 2" xfId="46211" xr:uid="{00000000-0005-0000-0000-000018A50000}"/>
    <cellStyle name="출력 27 4 2 3" xfId="21037" xr:uid="{00000000-0005-0000-0000-000019A50000}"/>
    <cellStyle name="출력 27 4 2 3 2" xfId="46212" xr:uid="{00000000-0005-0000-0000-00001AA50000}"/>
    <cellStyle name="출력 27 4 2 4" xfId="21038" xr:uid="{00000000-0005-0000-0000-00001BA50000}"/>
    <cellStyle name="출력 27 4 2 4 2" xfId="46213" xr:uid="{00000000-0005-0000-0000-00001CA50000}"/>
    <cellStyle name="출력 27 4 2 5" xfId="21039" xr:uid="{00000000-0005-0000-0000-00001DA50000}"/>
    <cellStyle name="출력 27 4 2 5 2" xfId="46214" xr:uid="{00000000-0005-0000-0000-00001EA50000}"/>
    <cellStyle name="출력 27 4 2 6" xfId="46210" xr:uid="{00000000-0005-0000-0000-00001FA50000}"/>
    <cellStyle name="출력 27 4 3" xfId="21040" xr:uid="{00000000-0005-0000-0000-000020A50000}"/>
    <cellStyle name="출력 27 4 3 2" xfId="46215" xr:uid="{00000000-0005-0000-0000-000021A50000}"/>
    <cellStyle name="출력 27 4 4" xfId="21041" xr:uid="{00000000-0005-0000-0000-000022A50000}"/>
    <cellStyle name="출력 27 4 4 2" xfId="46216" xr:uid="{00000000-0005-0000-0000-000023A50000}"/>
    <cellStyle name="출력 27 4 5" xfId="21042" xr:uid="{00000000-0005-0000-0000-000024A50000}"/>
    <cellStyle name="출력 27 4 5 2" xfId="46217" xr:uid="{00000000-0005-0000-0000-000025A50000}"/>
    <cellStyle name="출력 27 4 6" xfId="21043" xr:uid="{00000000-0005-0000-0000-000026A50000}"/>
    <cellStyle name="출력 27 4 6 2" xfId="46218" xr:uid="{00000000-0005-0000-0000-000027A50000}"/>
    <cellStyle name="출력 27 4 7" xfId="46209" xr:uid="{00000000-0005-0000-0000-000028A50000}"/>
    <cellStyle name="출력 27 5" xfId="21044" xr:uid="{00000000-0005-0000-0000-000029A50000}"/>
    <cellStyle name="출력 27 5 2" xfId="21045" xr:uid="{00000000-0005-0000-0000-00002AA50000}"/>
    <cellStyle name="출력 27 5 2 2" xfId="21046" xr:uid="{00000000-0005-0000-0000-00002BA50000}"/>
    <cellStyle name="출력 27 5 2 2 2" xfId="46221" xr:uid="{00000000-0005-0000-0000-00002CA50000}"/>
    <cellStyle name="출력 27 5 2 3" xfId="21047" xr:uid="{00000000-0005-0000-0000-00002DA50000}"/>
    <cellStyle name="출력 27 5 2 3 2" xfId="46222" xr:uid="{00000000-0005-0000-0000-00002EA50000}"/>
    <cellStyle name="출력 27 5 2 4" xfId="21048" xr:uid="{00000000-0005-0000-0000-00002FA50000}"/>
    <cellStyle name="출력 27 5 2 4 2" xfId="46223" xr:uid="{00000000-0005-0000-0000-000030A50000}"/>
    <cellStyle name="출력 27 5 2 5" xfId="21049" xr:uid="{00000000-0005-0000-0000-000031A50000}"/>
    <cellStyle name="출력 27 5 2 5 2" xfId="46224" xr:uid="{00000000-0005-0000-0000-000032A50000}"/>
    <cellStyle name="출력 27 5 2 6" xfId="46220" xr:uid="{00000000-0005-0000-0000-000033A50000}"/>
    <cellStyle name="출력 27 5 3" xfId="21050" xr:uid="{00000000-0005-0000-0000-000034A50000}"/>
    <cellStyle name="출력 27 5 3 2" xfId="46225" xr:uid="{00000000-0005-0000-0000-000035A50000}"/>
    <cellStyle name="출력 27 5 4" xfId="21051" xr:uid="{00000000-0005-0000-0000-000036A50000}"/>
    <cellStyle name="출력 27 5 4 2" xfId="46226" xr:uid="{00000000-0005-0000-0000-000037A50000}"/>
    <cellStyle name="출력 27 5 5" xfId="21052" xr:uid="{00000000-0005-0000-0000-000038A50000}"/>
    <cellStyle name="출력 27 5 5 2" xfId="46227" xr:uid="{00000000-0005-0000-0000-000039A50000}"/>
    <cellStyle name="출력 27 5 6" xfId="21053" xr:uid="{00000000-0005-0000-0000-00003AA50000}"/>
    <cellStyle name="출력 27 5 6 2" xfId="46228" xr:uid="{00000000-0005-0000-0000-00003BA50000}"/>
    <cellStyle name="출력 27 5 7" xfId="46219" xr:uid="{00000000-0005-0000-0000-00003CA50000}"/>
    <cellStyle name="출력 27 6" xfId="21054" xr:uid="{00000000-0005-0000-0000-00003DA50000}"/>
    <cellStyle name="출력 27 6 2" xfId="21055" xr:uid="{00000000-0005-0000-0000-00003EA50000}"/>
    <cellStyle name="출력 27 6 2 2" xfId="21056" xr:uid="{00000000-0005-0000-0000-00003FA50000}"/>
    <cellStyle name="출력 27 6 2 2 2" xfId="46231" xr:uid="{00000000-0005-0000-0000-000040A50000}"/>
    <cellStyle name="출력 27 6 2 3" xfId="21057" xr:uid="{00000000-0005-0000-0000-000041A50000}"/>
    <cellStyle name="출력 27 6 2 3 2" xfId="46232" xr:uid="{00000000-0005-0000-0000-000042A50000}"/>
    <cellStyle name="출력 27 6 2 4" xfId="21058" xr:uid="{00000000-0005-0000-0000-000043A50000}"/>
    <cellStyle name="출력 27 6 2 4 2" xfId="46233" xr:uid="{00000000-0005-0000-0000-000044A50000}"/>
    <cellStyle name="출력 27 6 2 5" xfId="21059" xr:uid="{00000000-0005-0000-0000-000045A50000}"/>
    <cellStyle name="출력 27 6 2 5 2" xfId="46234" xr:uid="{00000000-0005-0000-0000-000046A50000}"/>
    <cellStyle name="출력 27 6 2 6" xfId="46230" xr:uid="{00000000-0005-0000-0000-000047A50000}"/>
    <cellStyle name="출력 27 6 3" xfId="21060" xr:uid="{00000000-0005-0000-0000-000048A50000}"/>
    <cellStyle name="출력 27 6 3 2" xfId="46235" xr:uid="{00000000-0005-0000-0000-000049A50000}"/>
    <cellStyle name="출력 27 6 4" xfId="21061" xr:uid="{00000000-0005-0000-0000-00004AA50000}"/>
    <cellStyle name="출력 27 6 4 2" xfId="46236" xr:uid="{00000000-0005-0000-0000-00004BA50000}"/>
    <cellStyle name="출력 27 6 5" xfId="21062" xr:uid="{00000000-0005-0000-0000-00004CA50000}"/>
    <cellStyle name="출력 27 6 5 2" xfId="46237" xr:uid="{00000000-0005-0000-0000-00004DA50000}"/>
    <cellStyle name="출력 27 6 6" xfId="21063" xr:uid="{00000000-0005-0000-0000-00004EA50000}"/>
    <cellStyle name="출력 27 6 6 2" xfId="46238" xr:uid="{00000000-0005-0000-0000-00004FA50000}"/>
    <cellStyle name="출력 27 6 7" xfId="46229" xr:uid="{00000000-0005-0000-0000-000050A50000}"/>
    <cellStyle name="출력 27 7" xfId="21064" xr:uid="{00000000-0005-0000-0000-000051A50000}"/>
    <cellStyle name="출력 27 7 2" xfId="21065" xr:uid="{00000000-0005-0000-0000-000052A50000}"/>
    <cellStyle name="출력 27 7 2 2" xfId="21066" xr:uid="{00000000-0005-0000-0000-000053A50000}"/>
    <cellStyle name="출력 27 7 2 2 2" xfId="46241" xr:uid="{00000000-0005-0000-0000-000054A50000}"/>
    <cellStyle name="출력 27 7 2 3" xfId="21067" xr:uid="{00000000-0005-0000-0000-000055A50000}"/>
    <cellStyle name="출력 27 7 2 3 2" xfId="46242" xr:uid="{00000000-0005-0000-0000-000056A50000}"/>
    <cellStyle name="출력 27 7 2 4" xfId="21068" xr:uid="{00000000-0005-0000-0000-000057A50000}"/>
    <cellStyle name="출력 27 7 2 4 2" xfId="46243" xr:uid="{00000000-0005-0000-0000-000058A50000}"/>
    <cellStyle name="출력 27 7 2 5" xfId="21069" xr:uid="{00000000-0005-0000-0000-000059A50000}"/>
    <cellStyle name="출력 27 7 2 5 2" xfId="46244" xr:uid="{00000000-0005-0000-0000-00005AA50000}"/>
    <cellStyle name="출력 27 7 2 6" xfId="46240" xr:uid="{00000000-0005-0000-0000-00005BA50000}"/>
    <cellStyle name="출력 27 7 3" xfId="21070" xr:uid="{00000000-0005-0000-0000-00005CA50000}"/>
    <cellStyle name="출력 27 7 3 2" xfId="46245" xr:uid="{00000000-0005-0000-0000-00005DA50000}"/>
    <cellStyle name="출력 27 7 4" xfId="21071" xr:uid="{00000000-0005-0000-0000-00005EA50000}"/>
    <cellStyle name="출력 27 7 4 2" xfId="46246" xr:uid="{00000000-0005-0000-0000-00005FA50000}"/>
    <cellStyle name="출력 27 7 5" xfId="21072" xr:uid="{00000000-0005-0000-0000-000060A50000}"/>
    <cellStyle name="출력 27 7 5 2" xfId="46247" xr:uid="{00000000-0005-0000-0000-000061A50000}"/>
    <cellStyle name="출력 27 7 6" xfId="21073" xr:uid="{00000000-0005-0000-0000-000062A50000}"/>
    <cellStyle name="출력 27 7 6 2" xfId="46248" xr:uid="{00000000-0005-0000-0000-000063A50000}"/>
    <cellStyle name="출력 27 7 7" xfId="46239" xr:uid="{00000000-0005-0000-0000-000064A50000}"/>
    <cellStyle name="출력 27 8" xfId="21074" xr:uid="{00000000-0005-0000-0000-000065A50000}"/>
    <cellStyle name="출력 27 8 2" xfId="21075" xr:uid="{00000000-0005-0000-0000-000066A50000}"/>
    <cellStyle name="출력 27 8 2 2" xfId="21076" xr:uid="{00000000-0005-0000-0000-000067A50000}"/>
    <cellStyle name="출력 27 8 2 2 2" xfId="46251" xr:uid="{00000000-0005-0000-0000-000068A50000}"/>
    <cellStyle name="출력 27 8 2 3" xfId="21077" xr:uid="{00000000-0005-0000-0000-000069A50000}"/>
    <cellStyle name="출력 27 8 2 3 2" xfId="46252" xr:uid="{00000000-0005-0000-0000-00006AA50000}"/>
    <cellStyle name="출력 27 8 2 4" xfId="21078" xr:uid="{00000000-0005-0000-0000-00006BA50000}"/>
    <cellStyle name="출력 27 8 2 4 2" xfId="46253" xr:uid="{00000000-0005-0000-0000-00006CA50000}"/>
    <cellStyle name="출력 27 8 2 5" xfId="21079" xr:uid="{00000000-0005-0000-0000-00006DA50000}"/>
    <cellStyle name="출력 27 8 2 5 2" xfId="46254" xr:uid="{00000000-0005-0000-0000-00006EA50000}"/>
    <cellStyle name="출력 27 8 2 6" xfId="46250" xr:uid="{00000000-0005-0000-0000-00006FA50000}"/>
    <cellStyle name="출력 27 8 3" xfId="21080" xr:uid="{00000000-0005-0000-0000-000070A50000}"/>
    <cellStyle name="출력 27 8 3 2" xfId="46255" xr:uid="{00000000-0005-0000-0000-000071A50000}"/>
    <cellStyle name="출력 27 8 4" xfId="21081" xr:uid="{00000000-0005-0000-0000-000072A50000}"/>
    <cellStyle name="출력 27 8 4 2" xfId="46256" xr:uid="{00000000-0005-0000-0000-000073A50000}"/>
    <cellStyle name="출력 27 8 5" xfId="21082" xr:uid="{00000000-0005-0000-0000-000074A50000}"/>
    <cellStyle name="출력 27 8 5 2" xfId="46257" xr:uid="{00000000-0005-0000-0000-000075A50000}"/>
    <cellStyle name="출력 27 8 6" xfId="21083" xr:uid="{00000000-0005-0000-0000-000076A50000}"/>
    <cellStyle name="출력 27 8 6 2" xfId="46258" xr:uid="{00000000-0005-0000-0000-000077A50000}"/>
    <cellStyle name="출력 27 8 7" xfId="46249" xr:uid="{00000000-0005-0000-0000-000078A50000}"/>
    <cellStyle name="출력 27 9" xfId="21084" xr:uid="{00000000-0005-0000-0000-000079A50000}"/>
    <cellStyle name="출력 27 9 2" xfId="21085" xr:uid="{00000000-0005-0000-0000-00007AA50000}"/>
    <cellStyle name="출력 27 9 2 2" xfId="46260" xr:uid="{00000000-0005-0000-0000-00007BA50000}"/>
    <cellStyle name="출력 27 9 3" xfId="21086" xr:uid="{00000000-0005-0000-0000-00007CA50000}"/>
    <cellStyle name="출력 27 9 3 2" xfId="46261" xr:uid="{00000000-0005-0000-0000-00007DA50000}"/>
    <cellStyle name="출력 27 9 4" xfId="21087" xr:uid="{00000000-0005-0000-0000-00007EA50000}"/>
    <cellStyle name="출력 27 9 4 2" xfId="46262" xr:uid="{00000000-0005-0000-0000-00007FA50000}"/>
    <cellStyle name="출력 27 9 5" xfId="21088" xr:uid="{00000000-0005-0000-0000-000080A50000}"/>
    <cellStyle name="출력 27 9 5 2" xfId="46263" xr:uid="{00000000-0005-0000-0000-000081A50000}"/>
    <cellStyle name="출력 27 9 6" xfId="46259" xr:uid="{00000000-0005-0000-0000-000082A50000}"/>
    <cellStyle name="출력 28" xfId="21089" xr:uid="{00000000-0005-0000-0000-000083A50000}"/>
    <cellStyle name="출력 28 10" xfId="21090" xr:uid="{00000000-0005-0000-0000-000084A50000}"/>
    <cellStyle name="출력 28 10 2" xfId="21091" xr:uid="{00000000-0005-0000-0000-000085A50000}"/>
    <cellStyle name="출력 28 10 2 2" xfId="46266" xr:uid="{00000000-0005-0000-0000-000086A50000}"/>
    <cellStyle name="출력 28 10 3" xfId="46265" xr:uid="{00000000-0005-0000-0000-000087A50000}"/>
    <cellStyle name="출력 28 11" xfId="21092" xr:uid="{00000000-0005-0000-0000-000088A50000}"/>
    <cellStyle name="출력 28 11 2" xfId="21093" xr:uid="{00000000-0005-0000-0000-000089A50000}"/>
    <cellStyle name="출력 28 11 2 2" xfId="46268" xr:uid="{00000000-0005-0000-0000-00008AA50000}"/>
    <cellStyle name="출력 28 11 3" xfId="46267" xr:uid="{00000000-0005-0000-0000-00008BA50000}"/>
    <cellStyle name="출력 28 12" xfId="21094" xr:uid="{00000000-0005-0000-0000-00008CA50000}"/>
    <cellStyle name="출력 28 12 2" xfId="21095" xr:uid="{00000000-0005-0000-0000-00008DA50000}"/>
    <cellStyle name="출력 28 12 2 2" xfId="46270" xr:uid="{00000000-0005-0000-0000-00008EA50000}"/>
    <cellStyle name="출력 28 12 3" xfId="46269" xr:uid="{00000000-0005-0000-0000-00008FA50000}"/>
    <cellStyle name="출력 28 13" xfId="21096" xr:uid="{00000000-0005-0000-0000-000090A50000}"/>
    <cellStyle name="출력 28 13 2" xfId="46271" xr:uid="{00000000-0005-0000-0000-000091A50000}"/>
    <cellStyle name="출력 28 14" xfId="46264" xr:uid="{00000000-0005-0000-0000-000092A50000}"/>
    <cellStyle name="출력 28 2" xfId="21097" xr:uid="{00000000-0005-0000-0000-000093A50000}"/>
    <cellStyle name="출력 28 2 2" xfId="21098" xr:uid="{00000000-0005-0000-0000-000094A50000}"/>
    <cellStyle name="출력 28 2 2 2" xfId="21099" xr:uid="{00000000-0005-0000-0000-000095A50000}"/>
    <cellStyle name="출력 28 2 2 2 2" xfId="21100" xr:uid="{00000000-0005-0000-0000-000096A50000}"/>
    <cellStyle name="출력 28 2 2 2 2 2" xfId="46275" xr:uid="{00000000-0005-0000-0000-000097A50000}"/>
    <cellStyle name="출력 28 2 2 2 3" xfId="21101" xr:uid="{00000000-0005-0000-0000-000098A50000}"/>
    <cellStyle name="출력 28 2 2 2 3 2" xfId="46276" xr:uid="{00000000-0005-0000-0000-000099A50000}"/>
    <cellStyle name="출력 28 2 2 2 4" xfId="21102" xr:uid="{00000000-0005-0000-0000-00009AA50000}"/>
    <cellStyle name="출력 28 2 2 2 4 2" xfId="46277" xr:uid="{00000000-0005-0000-0000-00009BA50000}"/>
    <cellStyle name="출력 28 2 2 2 5" xfId="21103" xr:uid="{00000000-0005-0000-0000-00009CA50000}"/>
    <cellStyle name="출력 28 2 2 2 5 2" xfId="46278" xr:uid="{00000000-0005-0000-0000-00009DA50000}"/>
    <cellStyle name="출력 28 2 2 2 6" xfId="46274" xr:uid="{00000000-0005-0000-0000-00009EA50000}"/>
    <cellStyle name="출력 28 2 2 3" xfId="21104" xr:uid="{00000000-0005-0000-0000-00009FA50000}"/>
    <cellStyle name="출력 28 2 2 3 2" xfId="46279" xr:uid="{00000000-0005-0000-0000-0000A0A50000}"/>
    <cellStyle name="출력 28 2 2 4" xfId="21105" xr:uid="{00000000-0005-0000-0000-0000A1A50000}"/>
    <cellStyle name="출력 28 2 2 4 2" xfId="46280" xr:uid="{00000000-0005-0000-0000-0000A2A50000}"/>
    <cellStyle name="출력 28 2 2 5" xfId="21106" xr:uid="{00000000-0005-0000-0000-0000A3A50000}"/>
    <cellStyle name="출력 28 2 2 5 2" xfId="46281" xr:uid="{00000000-0005-0000-0000-0000A4A50000}"/>
    <cellStyle name="출력 28 2 2 6" xfId="21107" xr:uid="{00000000-0005-0000-0000-0000A5A50000}"/>
    <cellStyle name="출력 28 2 2 6 2" xfId="46282" xr:uid="{00000000-0005-0000-0000-0000A6A50000}"/>
    <cellStyle name="출력 28 2 2 7" xfId="46273" xr:uid="{00000000-0005-0000-0000-0000A7A50000}"/>
    <cellStyle name="출력 28 2 3" xfId="21108" xr:uid="{00000000-0005-0000-0000-0000A8A50000}"/>
    <cellStyle name="출력 28 2 3 2" xfId="21109" xr:uid="{00000000-0005-0000-0000-0000A9A50000}"/>
    <cellStyle name="출력 28 2 3 2 2" xfId="46284" xr:uid="{00000000-0005-0000-0000-0000AAA50000}"/>
    <cellStyle name="출력 28 2 3 3" xfId="21110" xr:uid="{00000000-0005-0000-0000-0000ABA50000}"/>
    <cellStyle name="출력 28 2 3 3 2" xfId="46285" xr:uid="{00000000-0005-0000-0000-0000ACA50000}"/>
    <cellStyle name="출력 28 2 3 4" xfId="21111" xr:uid="{00000000-0005-0000-0000-0000ADA50000}"/>
    <cellStyle name="출력 28 2 3 4 2" xfId="46286" xr:uid="{00000000-0005-0000-0000-0000AEA50000}"/>
    <cellStyle name="출력 28 2 3 5" xfId="21112" xr:uid="{00000000-0005-0000-0000-0000AFA50000}"/>
    <cellStyle name="출력 28 2 3 5 2" xfId="46287" xr:uid="{00000000-0005-0000-0000-0000B0A50000}"/>
    <cellStyle name="출력 28 2 3 6" xfId="46283" xr:uid="{00000000-0005-0000-0000-0000B1A50000}"/>
    <cellStyle name="출력 28 2 4" xfId="21113" xr:uid="{00000000-0005-0000-0000-0000B2A50000}"/>
    <cellStyle name="출력 28 2 4 2" xfId="21114" xr:uid="{00000000-0005-0000-0000-0000B3A50000}"/>
    <cellStyle name="출력 28 2 4 2 2" xfId="46289" xr:uid="{00000000-0005-0000-0000-0000B4A50000}"/>
    <cellStyle name="출력 28 2 4 3" xfId="46288" xr:uid="{00000000-0005-0000-0000-0000B5A50000}"/>
    <cellStyle name="출력 28 2 5" xfId="21115" xr:uid="{00000000-0005-0000-0000-0000B6A50000}"/>
    <cellStyle name="출력 28 2 5 2" xfId="21116" xr:uid="{00000000-0005-0000-0000-0000B7A50000}"/>
    <cellStyle name="출력 28 2 5 2 2" xfId="46291" xr:uid="{00000000-0005-0000-0000-0000B8A50000}"/>
    <cellStyle name="출력 28 2 5 3" xfId="46290" xr:uid="{00000000-0005-0000-0000-0000B9A50000}"/>
    <cellStyle name="출력 28 2 6" xfId="21117" xr:uid="{00000000-0005-0000-0000-0000BAA50000}"/>
    <cellStyle name="출력 28 2 6 2" xfId="21118" xr:uid="{00000000-0005-0000-0000-0000BBA50000}"/>
    <cellStyle name="출력 28 2 6 2 2" xfId="46293" xr:uid="{00000000-0005-0000-0000-0000BCA50000}"/>
    <cellStyle name="출력 28 2 6 3" xfId="46292" xr:uid="{00000000-0005-0000-0000-0000BDA50000}"/>
    <cellStyle name="출력 28 2 7" xfId="21119" xr:uid="{00000000-0005-0000-0000-0000BEA50000}"/>
    <cellStyle name="출력 28 2 7 2" xfId="46294" xr:uid="{00000000-0005-0000-0000-0000BFA50000}"/>
    <cellStyle name="출력 28 2 8" xfId="46272" xr:uid="{00000000-0005-0000-0000-0000C0A50000}"/>
    <cellStyle name="출력 28 3" xfId="21120" xr:uid="{00000000-0005-0000-0000-0000C1A50000}"/>
    <cellStyle name="출력 28 3 2" xfId="21121" xr:uid="{00000000-0005-0000-0000-0000C2A50000}"/>
    <cellStyle name="출력 28 3 2 2" xfId="21122" xr:uid="{00000000-0005-0000-0000-0000C3A50000}"/>
    <cellStyle name="출력 28 3 2 2 2" xfId="21123" xr:uid="{00000000-0005-0000-0000-0000C4A50000}"/>
    <cellStyle name="출력 28 3 2 2 2 2" xfId="46298" xr:uid="{00000000-0005-0000-0000-0000C5A50000}"/>
    <cellStyle name="출력 28 3 2 2 3" xfId="21124" xr:uid="{00000000-0005-0000-0000-0000C6A50000}"/>
    <cellStyle name="출력 28 3 2 2 3 2" xfId="46299" xr:uid="{00000000-0005-0000-0000-0000C7A50000}"/>
    <cellStyle name="출력 28 3 2 2 4" xfId="21125" xr:uid="{00000000-0005-0000-0000-0000C8A50000}"/>
    <cellStyle name="출력 28 3 2 2 4 2" xfId="46300" xr:uid="{00000000-0005-0000-0000-0000C9A50000}"/>
    <cellStyle name="출력 28 3 2 2 5" xfId="21126" xr:uid="{00000000-0005-0000-0000-0000CAA50000}"/>
    <cellStyle name="출력 28 3 2 2 5 2" xfId="46301" xr:uid="{00000000-0005-0000-0000-0000CBA50000}"/>
    <cellStyle name="출력 28 3 2 2 6" xfId="46297" xr:uid="{00000000-0005-0000-0000-0000CCA50000}"/>
    <cellStyle name="출력 28 3 2 3" xfId="21127" xr:uid="{00000000-0005-0000-0000-0000CDA50000}"/>
    <cellStyle name="출력 28 3 2 3 2" xfId="46302" xr:uid="{00000000-0005-0000-0000-0000CEA50000}"/>
    <cellStyle name="출력 28 3 2 4" xfId="21128" xr:uid="{00000000-0005-0000-0000-0000CFA50000}"/>
    <cellStyle name="출력 28 3 2 4 2" xfId="46303" xr:uid="{00000000-0005-0000-0000-0000D0A50000}"/>
    <cellStyle name="출력 28 3 2 5" xfId="21129" xr:uid="{00000000-0005-0000-0000-0000D1A50000}"/>
    <cellStyle name="출력 28 3 2 5 2" xfId="46304" xr:uid="{00000000-0005-0000-0000-0000D2A50000}"/>
    <cellStyle name="출력 28 3 2 6" xfId="21130" xr:uid="{00000000-0005-0000-0000-0000D3A50000}"/>
    <cellStyle name="출력 28 3 2 6 2" xfId="46305" xr:uid="{00000000-0005-0000-0000-0000D4A50000}"/>
    <cellStyle name="출력 28 3 2 7" xfId="46296" xr:uid="{00000000-0005-0000-0000-0000D5A50000}"/>
    <cellStyle name="출력 28 3 3" xfId="21131" xr:uid="{00000000-0005-0000-0000-0000D6A50000}"/>
    <cellStyle name="출력 28 3 3 2" xfId="21132" xr:uid="{00000000-0005-0000-0000-0000D7A50000}"/>
    <cellStyle name="출력 28 3 3 2 2" xfId="46307" xr:uid="{00000000-0005-0000-0000-0000D8A50000}"/>
    <cellStyle name="출력 28 3 3 3" xfId="21133" xr:uid="{00000000-0005-0000-0000-0000D9A50000}"/>
    <cellStyle name="출력 28 3 3 3 2" xfId="46308" xr:uid="{00000000-0005-0000-0000-0000DAA50000}"/>
    <cellStyle name="출력 28 3 3 4" xfId="21134" xr:uid="{00000000-0005-0000-0000-0000DBA50000}"/>
    <cellStyle name="출력 28 3 3 4 2" xfId="46309" xr:uid="{00000000-0005-0000-0000-0000DCA50000}"/>
    <cellStyle name="출력 28 3 3 5" xfId="21135" xr:uid="{00000000-0005-0000-0000-0000DDA50000}"/>
    <cellStyle name="출력 28 3 3 5 2" xfId="46310" xr:uid="{00000000-0005-0000-0000-0000DEA50000}"/>
    <cellStyle name="출력 28 3 3 6" xfId="46306" xr:uid="{00000000-0005-0000-0000-0000DFA50000}"/>
    <cellStyle name="출력 28 3 4" xfId="21136" xr:uid="{00000000-0005-0000-0000-0000E0A50000}"/>
    <cellStyle name="출력 28 3 4 2" xfId="21137" xr:uid="{00000000-0005-0000-0000-0000E1A50000}"/>
    <cellStyle name="출력 28 3 4 2 2" xfId="46312" xr:uid="{00000000-0005-0000-0000-0000E2A50000}"/>
    <cellStyle name="출력 28 3 4 3" xfId="46311" xr:uid="{00000000-0005-0000-0000-0000E3A50000}"/>
    <cellStyle name="출력 28 3 5" xfId="21138" xr:uid="{00000000-0005-0000-0000-0000E4A50000}"/>
    <cellStyle name="출력 28 3 5 2" xfId="21139" xr:uid="{00000000-0005-0000-0000-0000E5A50000}"/>
    <cellStyle name="출력 28 3 5 2 2" xfId="46314" xr:uid="{00000000-0005-0000-0000-0000E6A50000}"/>
    <cellStyle name="출력 28 3 5 3" xfId="46313" xr:uid="{00000000-0005-0000-0000-0000E7A50000}"/>
    <cellStyle name="출력 28 3 6" xfId="21140" xr:uid="{00000000-0005-0000-0000-0000E8A50000}"/>
    <cellStyle name="출력 28 3 6 2" xfId="21141" xr:uid="{00000000-0005-0000-0000-0000E9A50000}"/>
    <cellStyle name="출력 28 3 6 2 2" xfId="46316" xr:uid="{00000000-0005-0000-0000-0000EAA50000}"/>
    <cellStyle name="출력 28 3 6 3" xfId="46315" xr:uid="{00000000-0005-0000-0000-0000EBA50000}"/>
    <cellStyle name="출력 28 3 7" xfId="21142" xr:uid="{00000000-0005-0000-0000-0000ECA50000}"/>
    <cellStyle name="출력 28 3 7 2" xfId="46317" xr:uid="{00000000-0005-0000-0000-0000EDA50000}"/>
    <cellStyle name="출력 28 3 8" xfId="46295" xr:uid="{00000000-0005-0000-0000-0000EEA50000}"/>
    <cellStyle name="출력 28 4" xfId="21143" xr:uid="{00000000-0005-0000-0000-0000EFA50000}"/>
    <cellStyle name="출력 28 4 2" xfId="21144" xr:uid="{00000000-0005-0000-0000-0000F0A50000}"/>
    <cellStyle name="출력 28 4 2 2" xfId="21145" xr:uid="{00000000-0005-0000-0000-0000F1A50000}"/>
    <cellStyle name="출력 28 4 2 2 2" xfId="46320" xr:uid="{00000000-0005-0000-0000-0000F2A50000}"/>
    <cellStyle name="출력 28 4 2 3" xfId="21146" xr:uid="{00000000-0005-0000-0000-0000F3A50000}"/>
    <cellStyle name="출력 28 4 2 3 2" xfId="46321" xr:uid="{00000000-0005-0000-0000-0000F4A50000}"/>
    <cellStyle name="출력 28 4 2 4" xfId="21147" xr:uid="{00000000-0005-0000-0000-0000F5A50000}"/>
    <cellStyle name="출력 28 4 2 4 2" xfId="46322" xr:uid="{00000000-0005-0000-0000-0000F6A50000}"/>
    <cellStyle name="출력 28 4 2 5" xfId="21148" xr:uid="{00000000-0005-0000-0000-0000F7A50000}"/>
    <cellStyle name="출력 28 4 2 5 2" xfId="46323" xr:uid="{00000000-0005-0000-0000-0000F8A50000}"/>
    <cellStyle name="출력 28 4 2 6" xfId="46319" xr:uid="{00000000-0005-0000-0000-0000F9A50000}"/>
    <cellStyle name="출력 28 4 3" xfId="21149" xr:uid="{00000000-0005-0000-0000-0000FAA50000}"/>
    <cellStyle name="출력 28 4 3 2" xfId="46324" xr:uid="{00000000-0005-0000-0000-0000FBA50000}"/>
    <cellStyle name="출력 28 4 4" xfId="21150" xr:uid="{00000000-0005-0000-0000-0000FCA50000}"/>
    <cellStyle name="출력 28 4 4 2" xfId="46325" xr:uid="{00000000-0005-0000-0000-0000FDA50000}"/>
    <cellStyle name="출력 28 4 5" xfId="21151" xr:uid="{00000000-0005-0000-0000-0000FEA50000}"/>
    <cellStyle name="출력 28 4 5 2" xfId="46326" xr:uid="{00000000-0005-0000-0000-0000FFA50000}"/>
    <cellStyle name="출력 28 4 6" xfId="21152" xr:uid="{00000000-0005-0000-0000-000000A60000}"/>
    <cellStyle name="출력 28 4 6 2" xfId="46327" xr:uid="{00000000-0005-0000-0000-000001A60000}"/>
    <cellStyle name="출력 28 4 7" xfId="46318" xr:uid="{00000000-0005-0000-0000-000002A60000}"/>
    <cellStyle name="출력 28 5" xfId="21153" xr:uid="{00000000-0005-0000-0000-000003A60000}"/>
    <cellStyle name="출력 28 5 2" xfId="21154" xr:uid="{00000000-0005-0000-0000-000004A60000}"/>
    <cellStyle name="출력 28 5 2 2" xfId="21155" xr:uid="{00000000-0005-0000-0000-000005A60000}"/>
    <cellStyle name="출력 28 5 2 2 2" xfId="46330" xr:uid="{00000000-0005-0000-0000-000006A60000}"/>
    <cellStyle name="출력 28 5 2 3" xfId="21156" xr:uid="{00000000-0005-0000-0000-000007A60000}"/>
    <cellStyle name="출력 28 5 2 3 2" xfId="46331" xr:uid="{00000000-0005-0000-0000-000008A60000}"/>
    <cellStyle name="출력 28 5 2 4" xfId="21157" xr:uid="{00000000-0005-0000-0000-000009A60000}"/>
    <cellStyle name="출력 28 5 2 4 2" xfId="46332" xr:uid="{00000000-0005-0000-0000-00000AA60000}"/>
    <cellStyle name="출력 28 5 2 5" xfId="21158" xr:uid="{00000000-0005-0000-0000-00000BA60000}"/>
    <cellStyle name="출력 28 5 2 5 2" xfId="46333" xr:uid="{00000000-0005-0000-0000-00000CA60000}"/>
    <cellStyle name="출력 28 5 2 6" xfId="46329" xr:uid="{00000000-0005-0000-0000-00000DA60000}"/>
    <cellStyle name="출력 28 5 3" xfId="21159" xr:uid="{00000000-0005-0000-0000-00000EA60000}"/>
    <cellStyle name="출력 28 5 3 2" xfId="46334" xr:uid="{00000000-0005-0000-0000-00000FA60000}"/>
    <cellStyle name="출력 28 5 4" xfId="21160" xr:uid="{00000000-0005-0000-0000-000010A60000}"/>
    <cellStyle name="출력 28 5 4 2" xfId="46335" xr:uid="{00000000-0005-0000-0000-000011A60000}"/>
    <cellStyle name="출력 28 5 5" xfId="21161" xr:uid="{00000000-0005-0000-0000-000012A60000}"/>
    <cellStyle name="출력 28 5 5 2" xfId="46336" xr:uid="{00000000-0005-0000-0000-000013A60000}"/>
    <cellStyle name="출력 28 5 6" xfId="21162" xr:uid="{00000000-0005-0000-0000-000014A60000}"/>
    <cellStyle name="출력 28 5 6 2" xfId="46337" xr:uid="{00000000-0005-0000-0000-000015A60000}"/>
    <cellStyle name="출력 28 5 7" xfId="46328" xr:uid="{00000000-0005-0000-0000-000016A60000}"/>
    <cellStyle name="출력 28 6" xfId="21163" xr:uid="{00000000-0005-0000-0000-000017A60000}"/>
    <cellStyle name="출력 28 6 2" xfId="21164" xr:uid="{00000000-0005-0000-0000-000018A60000}"/>
    <cellStyle name="출력 28 6 2 2" xfId="21165" xr:uid="{00000000-0005-0000-0000-000019A60000}"/>
    <cellStyle name="출력 28 6 2 2 2" xfId="46340" xr:uid="{00000000-0005-0000-0000-00001AA60000}"/>
    <cellStyle name="출력 28 6 2 3" xfId="21166" xr:uid="{00000000-0005-0000-0000-00001BA60000}"/>
    <cellStyle name="출력 28 6 2 3 2" xfId="46341" xr:uid="{00000000-0005-0000-0000-00001CA60000}"/>
    <cellStyle name="출력 28 6 2 4" xfId="21167" xr:uid="{00000000-0005-0000-0000-00001DA60000}"/>
    <cellStyle name="출력 28 6 2 4 2" xfId="46342" xr:uid="{00000000-0005-0000-0000-00001EA60000}"/>
    <cellStyle name="출력 28 6 2 5" xfId="21168" xr:uid="{00000000-0005-0000-0000-00001FA60000}"/>
    <cellStyle name="출력 28 6 2 5 2" xfId="46343" xr:uid="{00000000-0005-0000-0000-000020A60000}"/>
    <cellStyle name="출력 28 6 2 6" xfId="46339" xr:uid="{00000000-0005-0000-0000-000021A60000}"/>
    <cellStyle name="출력 28 6 3" xfId="21169" xr:uid="{00000000-0005-0000-0000-000022A60000}"/>
    <cellStyle name="출력 28 6 3 2" xfId="46344" xr:uid="{00000000-0005-0000-0000-000023A60000}"/>
    <cellStyle name="출력 28 6 4" xfId="21170" xr:uid="{00000000-0005-0000-0000-000024A60000}"/>
    <cellStyle name="출력 28 6 4 2" xfId="46345" xr:uid="{00000000-0005-0000-0000-000025A60000}"/>
    <cellStyle name="출력 28 6 5" xfId="21171" xr:uid="{00000000-0005-0000-0000-000026A60000}"/>
    <cellStyle name="출력 28 6 5 2" xfId="46346" xr:uid="{00000000-0005-0000-0000-000027A60000}"/>
    <cellStyle name="출력 28 6 6" xfId="21172" xr:uid="{00000000-0005-0000-0000-000028A60000}"/>
    <cellStyle name="출력 28 6 6 2" xfId="46347" xr:uid="{00000000-0005-0000-0000-000029A60000}"/>
    <cellStyle name="출력 28 6 7" xfId="46338" xr:uid="{00000000-0005-0000-0000-00002AA60000}"/>
    <cellStyle name="출력 28 7" xfId="21173" xr:uid="{00000000-0005-0000-0000-00002BA60000}"/>
    <cellStyle name="출력 28 7 2" xfId="21174" xr:uid="{00000000-0005-0000-0000-00002CA60000}"/>
    <cellStyle name="출력 28 7 2 2" xfId="21175" xr:uid="{00000000-0005-0000-0000-00002DA60000}"/>
    <cellStyle name="출력 28 7 2 2 2" xfId="46350" xr:uid="{00000000-0005-0000-0000-00002EA60000}"/>
    <cellStyle name="출력 28 7 2 3" xfId="21176" xr:uid="{00000000-0005-0000-0000-00002FA60000}"/>
    <cellStyle name="출력 28 7 2 3 2" xfId="46351" xr:uid="{00000000-0005-0000-0000-000030A60000}"/>
    <cellStyle name="출력 28 7 2 4" xfId="21177" xr:uid="{00000000-0005-0000-0000-000031A60000}"/>
    <cellStyle name="출력 28 7 2 4 2" xfId="46352" xr:uid="{00000000-0005-0000-0000-000032A60000}"/>
    <cellStyle name="출력 28 7 2 5" xfId="21178" xr:uid="{00000000-0005-0000-0000-000033A60000}"/>
    <cellStyle name="출력 28 7 2 5 2" xfId="46353" xr:uid="{00000000-0005-0000-0000-000034A60000}"/>
    <cellStyle name="출력 28 7 2 6" xfId="46349" xr:uid="{00000000-0005-0000-0000-000035A60000}"/>
    <cellStyle name="출력 28 7 3" xfId="21179" xr:uid="{00000000-0005-0000-0000-000036A60000}"/>
    <cellStyle name="출력 28 7 3 2" xfId="46354" xr:uid="{00000000-0005-0000-0000-000037A60000}"/>
    <cellStyle name="출력 28 7 4" xfId="21180" xr:uid="{00000000-0005-0000-0000-000038A60000}"/>
    <cellStyle name="출력 28 7 4 2" xfId="46355" xr:uid="{00000000-0005-0000-0000-000039A60000}"/>
    <cellStyle name="출력 28 7 5" xfId="21181" xr:uid="{00000000-0005-0000-0000-00003AA60000}"/>
    <cellStyle name="출력 28 7 5 2" xfId="46356" xr:uid="{00000000-0005-0000-0000-00003BA60000}"/>
    <cellStyle name="출력 28 7 6" xfId="21182" xr:uid="{00000000-0005-0000-0000-00003CA60000}"/>
    <cellStyle name="출력 28 7 6 2" xfId="46357" xr:uid="{00000000-0005-0000-0000-00003DA60000}"/>
    <cellStyle name="출력 28 7 7" xfId="46348" xr:uid="{00000000-0005-0000-0000-00003EA60000}"/>
    <cellStyle name="출력 28 8" xfId="21183" xr:uid="{00000000-0005-0000-0000-00003FA60000}"/>
    <cellStyle name="출력 28 8 2" xfId="21184" xr:uid="{00000000-0005-0000-0000-000040A60000}"/>
    <cellStyle name="출력 28 8 2 2" xfId="21185" xr:uid="{00000000-0005-0000-0000-000041A60000}"/>
    <cellStyle name="출력 28 8 2 2 2" xfId="46360" xr:uid="{00000000-0005-0000-0000-000042A60000}"/>
    <cellStyle name="출력 28 8 2 3" xfId="21186" xr:uid="{00000000-0005-0000-0000-000043A60000}"/>
    <cellStyle name="출력 28 8 2 3 2" xfId="46361" xr:uid="{00000000-0005-0000-0000-000044A60000}"/>
    <cellStyle name="출력 28 8 2 4" xfId="21187" xr:uid="{00000000-0005-0000-0000-000045A60000}"/>
    <cellStyle name="출력 28 8 2 4 2" xfId="46362" xr:uid="{00000000-0005-0000-0000-000046A60000}"/>
    <cellStyle name="출력 28 8 2 5" xfId="21188" xr:uid="{00000000-0005-0000-0000-000047A60000}"/>
    <cellStyle name="출력 28 8 2 5 2" xfId="46363" xr:uid="{00000000-0005-0000-0000-000048A60000}"/>
    <cellStyle name="출력 28 8 2 6" xfId="46359" xr:uid="{00000000-0005-0000-0000-000049A60000}"/>
    <cellStyle name="출력 28 8 3" xfId="21189" xr:uid="{00000000-0005-0000-0000-00004AA60000}"/>
    <cellStyle name="출력 28 8 3 2" xfId="46364" xr:uid="{00000000-0005-0000-0000-00004BA60000}"/>
    <cellStyle name="출력 28 8 4" xfId="21190" xr:uid="{00000000-0005-0000-0000-00004CA60000}"/>
    <cellStyle name="출력 28 8 4 2" xfId="46365" xr:uid="{00000000-0005-0000-0000-00004DA60000}"/>
    <cellStyle name="출력 28 8 5" xfId="21191" xr:uid="{00000000-0005-0000-0000-00004EA60000}"/>
    <cellStyle name="출력 28 8 5 2" xfId="46366" xr:uid="{00000000-0005-0000-0000-00004FA60000}"/>
    <cellStyle name="출력 28 8 6" xfId="21192" xr:uid="{00000000-0005-0000-0000-000050A60000}"/>
    <cellStyle name="출력 28 8 6 2" xfId="46367" xr:uid="{00000000-0005-0000-0000-000051A60000}"/>
    <cellStyle name="출력 28 8 7" xfId="46358" xr:uid="{00000000-0005-0000-0000-000052A60000}"/>
    <cellStyle name="출력 28 9" xfId="21193" xr:uid="{00000000-0005-0000-0000-000053A60000}"/>
    <cellStyle name="출력 28 9 2" xfId="21194" xr:uid="{00000000-0005-0000-0000-000054A60000}"/>
    <cellStyle name="출력 28 9 2 2" xfId="46369" xr:uid="{00000000-0005-0000-0000-000055A60000}"/>
    <cellStyle name="출력 28 9 3" xfId="21195" xr:uid="{00000000-0005-0000-0000-000056A60000}"/>
    <cellStyle name="출력 28 9 3 2" xfId="46370" xr:uid="{00000000-0005-0000-0000-000057A60000}"/>
    <cellStyle name="출력 28 9 4" xfId="21196" xr:uid="{00000000-0005-0000-0000-000058A60000}"/>
    <cellStyle name="출력 28 9 4 2" xfId="46371" xr:uid="{00000000-0005-0000-0000-000059A60000}"/>
    <cellStyle name="출력 28 9 5" xfId="21197" xr:uid="{00000000-0005-0000-0000-00005AA60000}"/>
    <cellStyle name="출력 28 9 5 2" xfId="46372" xr:uid="{00000000-0005-0000-0000-00005BA60000}"/>
    <cellStyle name="출력 28 9 6" xfId="46368" xr:uid="{00000000-0005-0000-0000-00005CA60000}"/>
    <cellStyle name="출력 29" xfId="21198" xr:uid="{00000000-0005-0000-0000-00005DA60000}"/>
    <cellStyle name="출력 29 10" xfId="21199" xr:uid="{00000000-0005-0000-0000-00005EA60000}"/>
    <cellStyle name="출력 29 10 2" xfId="21200" xr:uid="{00000000-0005-0000-0000-00005FA60000}"/>
    <cellStyle name="출력 29 10 2 2" xfId="46375" xr:uid="{00000000-0005-0000-0000-000060A60000}"/>
    <cellStyle name="출력 29 10 3" xfId="46374" xr:uid="{00000000-0005-0000-0000-000061A60000}"/>
    <cellStyle name="출력 29 11" xfId="21201" xr:uid="{00000000-0005-0000-0000-000062A60000}"/>
    <cellStyle name="출력 29 11 2" xfId="21202" xr:uid="{00000000-0005-0000-0000-000063A60000}"/>
    <cellStyle name="출력 29 11 2 2" xfId="46377" xr:uid="{00000000-0005-0000-0000-000064A60000}"/>
    <cellStyle name="출력 29 11 3" xfId="46376" xr:uid="{00000000-0005-0000-0000-000065A60000}"/>
    <cellStyle name="출력 29 12" xfId="21203" xr:uid="{00000000-0005-0000-0000-000066A60000}"/>
    <cellStyle name="출력 29 12 2" xfId="21204" xr:uid="{00000000-0005-0000-0000-000067A60000}"/>
    <cellStyle name="출력 29 12 2 2" xfId="46379" xr:uid="{00000000-0005-0000-0000-000068A60000}"/>
    <cellStyle name="출력 29 12 3" xfId="46378" xr:uid="{00000000-0005-0000-0000-000069A60000}"/>
    <cellStyle name="출력 29 13" xfId="21205" xr:uid="{00000000-0005-0000-0000-00006AA60000}"/>
    <cellStyle name="출력 29 13 2" xfId="46380" xr:uid="{00000000-0005-0000-0000-00006BA60000}"/>
    <cellStyle name="출력 29 14" xfId="46373" xr:uid="{00000000-0005-0000-0000-00006CA60000}"/>
    <cellStyle name="출력 29 2" xfId="21206" xr:uid="{00000000-0005-0000-0000-00006DA60000}"/>
    <cellStyle name="출력 29 2 2" xfId="21207" xr:uid="{00000000-0005-0000-0000-00006EA60000}"/>
    <cellStyle name="출력 29 2 2 2" xfId="21208" xr:uid="{00000000-0005-0000-0000-00006FA60000}"/>
    <cellStyle name="출력 29 2 2 2 2" xfId="21209" xr:uid="{00000000-0005-0000-0000-000070A60000}"/>
    <cellStyle name="출력 29 2 2 2 2 2" xfId="46384" xr:uid="{00000000-0005-0000-0000-000071A60000}"/>
    <cellStyle name="출력 29 2 2 2 3" xfId="21210" xr:uid="{00000000-0005-0000-0000-000072A60000}"/>
    <cellStyle name="출력 29 2 2 2 3 2" xfId="46385" xr:uid="{00000000-0005-0000-0000-000073A60000}"/>
    <cellStyle name="출력 29 2 2 2 4" xfId="21211" xr:uid="{00000000-0005-0000-0000-000074A60000}"/>
    <cellStyle name="출력 29 2 2 2 4 2" xfId="46386" xr:uid="{00000000-0005-0000-0000-000075A60000}"/>
    <cellStyle name="출력 29 2 2 2 5" xfId="21212" xr:uid="{00000000-0005-0000-0000-000076A60000}"/>
    <cellStyle name="출력 29 2 2 2 5 2" xfId="46387" xr:uid="{00000000-0005-0000-0000-000077A60000}"/>
    <cellStyle name="출력 29 2 2 2 6" xfId="46383" xr:uid="{00000000-0005-0000-0000-000078A60000}"/>
    <cellStyle name="출력 29 2 2 3" xfId="21213" xr:uid="{00000000-0005-0000-0000-000079A60000}"/>
    <cellStyle name="출력 29 2 2 3 2" xfId="46388" xr:uid="{00000000-0005-0000-0000-00007AA60000}"/>
    <cellStyle name="출력 29 2 2 4" xfId="21214" xr:uid="{00000000-0005-0000-0000-00007BA60000}"/>
    <cellStyle name="출력 29 2 2 4 2" xfId="46389" xr:uid="{00000000-0005-0000-0000-00007CA60000}"/>
    <cellStyle name="출력 29 2 2 5" xfId="21215" xr:uid="{00000000-0005-0000-0000-00007DA60000}"/>
    <cellStyle name="출력 29 2 2 5 2" xfId="46390" xr:uid="{00000000-0005-0000-0000-00007EA60000}"/>
    <cellStyle name="출력 29 2 2 6" xfId="21216" xr:uid="{00000000-0005-0000-0000-00007FA60000}"/>
    <cellStyle name="출력 29 2 2 6 2" xfId="46391" xr:uid="{00000000-0005-0000-0000-000080A60000}"/>
    <cellStyle name="출력 29 2 2 7" xfId="46382" xr:uid="{00000000-0005-0000-0000-000081A60000}"/>
    <cellStyle name="출력 29 2 3" xfId="21217" xr:uid="{00000000-0005-0000-0000-000082A60000}"/>
    <cellStyle name="출력 29 2 3 2" xfId="21218" xr:uid="{00000000-0005-0000-0000-000083A60000}"/>
    <cellStyle name="출력 29 2 3 2 2" xfId="46393" xr:uid="{00000000-0005-0000-0000-000084A60000}"/>
    <cellStyle name="출력 29 2 3 3" xfId="21219" xr:uid="{00000000-0005-0000-0000-000085A60000}"/>
    <cellStyle name="출력 29 2 3 3 2" xfId="46394" xr:uid="{00000000-0005-0000-0000-000086A60000}"/>
    <cellStyle name="출력 29 2 3 4" xfId="21220" xr:uid="{00000000-0005-0000-0000-000087A60000}"/>
    <cellStyle name="출력 29 2 3 4 2" xfId="46395" xr:uid="{00000000-0005-0000-0000-000088A60000}"/>
    <cellStyle name="출력 29 2 3 5" xfId="21221" xr:uid="{00000000-0005-0000-0000-000089A60000}"/>
    <cellStyle name="출력 29 2 3 5 2" xfId="46396" xr:uid="{00000000-0005-0000-0000-00008AA60000}"/>
    <cellStyle name="출력 29 2 3 6" xfId="46392" xr:uid="{00000000-0005-0000-0000-00008BA60000}"/>
    <cellStyle name="출력 29 2 4" xfId="21222" xr:uid="{00000000-0005-0000-0000-00008CA60000}"/>
    <cellStyle name="출력 29 2 4 2" xfId="21223" xr:uid="{00000000-0005-0000-0000-00008DA60000}"/>
    <cellStyle name="출력 29 2 4 2 2" xfId="46398" xr:uid="{00000000-0005-0000-0000-00008EA60000}"/>
    <cellStyle name="출력 29 2 4 3" xfId="46397" xr:uid="{00000000-0005-0000-0000-00008FA60000}"/>
    <cellStyle name="출력 29 2 5" xfId="21224" xr:uid="{00000000-0005-0000-0000-000090A60000}"/>
    <cellStyle name="출력 29 2 5 2" xfId="21225" xr:uid="{00000000-0005-0000-0000-000091A60000}"/>
    <cellStyle name="출력 29 2 5 2 2" xfId="46400" xr:uid="{00000000-0005-0000-0000-000092A60000}"/>
    <cellStyle name="출력 29 2 5 3" xfId="46399" xr:uid="{00000000-0005-0000-0000-000093A60000}"/>
    <cellStyle name="출력 29 2 6" xfId="21226" xr:uid="{00000000-0005-0000-0000-000094A60000}"/>
    <cellStyle name="출력 29 2 6 2" xfId="21227" xr:uid="{00000000-0005-0000-0000-000095A60000}"/>
    <cellStyle name="출력 29 2 6 2 2" xfId="46402" xr:uid="{00000000-0005-0000-0000-000096A60000}"/>
    <cellStyle name="출력 29 2 6 3" xfId="46401" xr:uid="{00000000-0005-0000-0000-000097A60000}"/>
    <cellStyle name="출력 29 2 7" xfId="21228" xr:uid="{00000000-0005-0000-0000-000098A60000}"/>
    <cellStyle name="출력 29 2 7 2" xfId="46403" xr:uid="{00000000-0005-0000-0000-000099A60000}"/>
    <cellStyle name="출력 29 2 8" xfId="46381" xr:uid="{00000000-0005-0000-0000-00009AA60000}"/>
    <cellStyle name="출력 29 3" xfId="21229" xr:uid="{00000000-0005-0000-0000-00009BA60000}"/>
    <cellStyle name="출력 29 3 2" xfId="21230" xr:uid="{00000000-0005-0000-0000-00009CA60000}"/>
    <cellStyle name="출력 29 3 2 2" xfId="21231" xr:uid="{00000000-0005-0000-0000-00009DA60000}"/>
    <cellStyle name="출력 29 3 2 2 2" xfId="21232" xr:uid="{00000000-0005-0000-0000-00009EA60000}"/>
    <cellStyle name="출력 29 3 2 2 2 2" xfId="46407" xr:uid="{00000000-0005-0000-0000-00009FA60000}"/>
    <cellStyle name="출력 29 3 2 2 3" xfId="21233" xr:uid="{00000000-0005-0000-0000-0000A0A60000}"/>
    <cellStyle name="출력 29 3 2 2 3 2" xfId="46408" xr:uid="{00000000-0005-0000-0000-0000A1A60000}"/>
    <cellStyle name="출력 29 3 2 2 4" xfId="21234" xr:uid="{00000000-0005-0000-0000-0000A2A60000}"/>
    <cellStyle name="출력 29 3 2 2 4 2" xfId="46409" xr:uid="{00000000-0005-0000-0000-0000A3A60000}"/>
    <cellStyle name="출력 29 3 2 2 5" xfId="21235" xr:uid="{00000000-0005-0000-0000-0000A4A60000}"/>
    <cellStyle name="출력 29 3 2 2 5 2" xfId="46410" xr:uid="{00000000-0005-0000-0000-0000A5A60000}"/>
    <cellStyle name="출력 29 3 2 2 6" xfId="46406" xr:uid="{00000000-0005-0000-0000-0000A6A60000}"/>
    <cellStyle name="출력 29 3 2 3" xfId="21236" xr:uid="{00000000-0005-0000-0000-0000A7A60000}"/>
    <cellStyle name="출력 29 3 2 3 2" xfId="46411" xr:uid="{00000000-0005-0000-0000-0000A8A60000}"/>
    <cellStyle name="출력 29 3 2 4" xfId="21237" xr:uid="{00000000-0005-0000-0000-0000A9A60000}"/>
    <cellStyle name="출력 29 3 2 4 2" xfId="46412" xr:uid="{00000000-0005-0000-0000-0000AAA60000}"/>
    <cellStyle name="출력 29 3 2 5" xfId="21238" xr:uid="{00000000-0005-0000-0000-0000ABA60000}"/>
    <cellStyle name="출력 29 3 2 5 2" xfId="46413" xr:uid="{00000000-0005-0000-0000-0000ACA60000}"/>
    <cellStyle name="출력 29 3 2 6" xfId="21239" xr:uid="{00000000-0005-0000-0000-0000ADA60000}"/>
    <cellStyle name="출력 29 3 2 6 2" xfId="46414" xr:uid="{00000000-0005-0000-0000-0000AEA60000}"/>
    <cellStyle name="출력 29 3 2 7" xfId="46405" xr:uid="{00000000-0005-0000-0000-0000AFA60000}"/>
    <cellStyle name="출력 29 3 3" xfId="21240" xr:uid="{00000000-0005-0000-0000-0000B0A60000}"/>
    <cellStyle name="출력 29 3 3 2" xfId="21241" xr:uid="{00000000-0005-0000-0000-0000B1A60000}"/>
    <cellStyle name="출력 29 3 3 2 2" xfId="46416" xr:uid="{00000000-0005-0000-0000-0000B2A60000}"/>
    <cellStyle name="출력 29 3 3 3" xfId="21242" xr:uid="{00000000-0005-0000-0000-0000B3A60000}"/>
    <cellStyle name="출력 29 3 3 3 2" xfId="46417" xr:uid="{00000000-0005-0000-0000-0000B4A60000}"/>
    <cellStyle name="출력 29 3 3 4" xfId="21243" xr:uid="{00000000-0005-0000-0000-0000B5A60000}"/>
    <cellStyle name="출력 29 3 3 4 2" xfId="46418" xr:uid="{00000000-0005-0000-0000-0000B6A60000}"/>
    <cellStyle name="출력 29 3 3 5" xfId="21244" xr:uid="{00000000-0005-0000-0000-0000B7A60000}"/>
    <cellStyle name="출력 29 3 3 5 2" xfId="46419" xr:uid="{00000000-0005-0000-0000-0000B8A60000}"/>
    <cellStyle name="출력 29 3 3 6" xfId="46415" xr:uid="{00000000-0005-0000-0000-0000B9A60000}"/>
    <cellStyle name="출력 29 3 4" xfId="21245" xr:uid="{00000000-0005-0000-0000-0000BAA60000}"/>
    <cellStyle name="출력 29 3 4 2" xfId="21246" xr:uid="{00000000-0005-0000-0000-0000BBA60000}"/>
    <cellStyle name="출력 29 3 4 2 2" xfId="46421" xr:uid="{00000000-0005-0000-0000-0000BCA60000}"/>
    <cellStyle name="출력 29 3 4 3" xfId="46420" xr:uid="{00000000-0005-0000-0000-0000BDA60000}"/>
    <cellStyle name="출력 29 3 5" xfId="21247" xr:uid="{00000000-0005-0000-0000-0000BEA60000}"/>
    <cellStyle name="출력 29 3 5 2" xfId="21248" xr:uid="{00000000-0005-0000-0000-0000BFA60000}"/>
    <cellStyle name="출력 29 3 5 2 2" xfId="46423" xr:uid="{00000000-0005-0000-0000-0000C0A60000}"/>
    <cellStyle name="출력 29 3 5 3" xfId="46422" xr:uid="{00000000-0005-0000-0000-0000C1A60000}"/>
    <cellStyle name="출력 29 3 6" xfId="21249" xr:uid="{00000000-0005-0000-0000-0000C2A60000}"/>
    <cellStyle name="출력 29 3 6 2" xfId="21250" xr:uid="{00000000-0005-0000-0000-0000C3A60000}"/>
    <cellStyle name="출력 29 3 6 2 2" xfId="46425" xr:uid="{00000000-0005-0000-0000-0000C4A60000}"/>
    <cellStyle name="출력 29 3 6 3" xfId="46424" xr:uid="{00000000-0005-0000-0000-0000C5A60000}"/>
    <cellStyle name="출력 29 3 7" xfId="21251" xr:uid="{00000000-0005-0000-0000-0000C6A60000}"/>
    <cellStyle name="출력 29 3 7 2" xfId="46426" xr:uid="{00000000-0005-0000-0000-0000C7A60000}"/>
    <cellStyle name="출력 29 3 8" xfId="46404" xr:uid="{00000000-0005-0000-0000-0000C8A60000}"/>
    <cellStyle name="출력 29 4" xfId="21252" xr:uid="{00000000-0005-0000-0000-0000C9A60000}"/>
    <cellStyle name="출력 29 4 2" xfId="21253" xr:uid="{00000000-0005-0000-0000-0000CAA60000}"/>
    <cellStyle name="출력 29 4 2 2" xfId="21254" xr:uid="{00000000-0005-0000-0000-0000CBA60000}"/>
    <cellStyle name="출력 29 4 2 2 2" xfId="46429" xr:uid="{00000000-0005-0000-0000-0000CCA60000}"/>
    <cellStyle name="출력 29 4 2 3" xfId="21255" xr:uid="{00000000-0005-0000-0000-0000CDA60000}"/>
    <cellStyle name="출력 29 4 2 3 2" xfId="46430" xr:uid="{00000000-0005-0000-0000-0000CEA60000}"/>
    <cellStyle name="출력 29 4 2 4" xfId="21256" xr:uid="{00000000-0005-0000-0000-0000CFA60000}"/>
    <cellStyle name="출력 29 4 2 4 2" xfId="46431" xr:uid="{00000000-0005-0000-0000-0000D0A60000}"/>
    <cellStyle name="출력 29 4 2 5" xfId="21257" xr:uid="{00000000-0005-0000-0000-0000D1A60000}"/>
    <cellStyle name="출력 29 4 2 5 2" xfId="46432" xr:uid="{00000000-0005-0000-0000-0000D2A60000}"/>
    <cellStyle name="출력 29 4 2 6" xfId="46428" xr:uid="{00000000-0005-0000-0000-0000D3A60000}"/>
    <cellStyle name="출력 29 4 3" xfId="21258" xr:uid="{00000000-0005-0000-0000-0000D4A60000}"/>
    <cellStyle name="출력 29 4 3 2" xfId="46433" xr:uid="{00000000-0005-0000-0000-0000D5A60000}"/>
    <cellStyle name="출력 29 4 4" xfId="21259" xr:uid="{00000000-0005-0000-0000-0000D6A60000}"/>
    <cellStyle name="출력 29 4 4 2" xfId="46434" xr:uid="{00000000-0005-0000-0000-0000D7A60000}"/>
    <cellStyle name="출력 29 4 5" xfId="21260" xr:uid="{00000000-0005-0000-0000-0000D8A60000}"/>
    <cellStyle name="출력 29 4 5 2" xfId="46435" xr:uid="{00000000-0005-0000-0000-0000D9A60000}"/>
    <cellStyle name="출력 29 4 6" xfId="21261" xr:uid="{00000000-0005-0000-0000-0000DAA60000}"/>
    <cellStyle name="출력 29 4 6 2" xfId="46436" xr:uid="{00000000-0005-0000-0000-0000DBA60000}"/>
    <cellStyle name="출력 29 4 7" xfId="46427" xr:uid="{00000000-0005-0000-0000-0000DCA60000}"/>
    <cellStyle name="출력 29 5" xfId="21262" xr:uid="{00000000-0005-0000-0000-0000DDA60000}"/>
    <cellStyle name="출력 29 5 2" xfId="21263" xr:uid="{00000000-0005-0000-0000-0000DEA60000}"/>
    <cellStyle name="출력 29 5 2 2" xfId="21264" xr:uid="{00000000-0005-0000-0000-0000DFA60000}"/>
    <cellStyle name="출력 29 5 2 2 2" xfId="46439" xr:uid="{00000000-0005-0000-0000-0000E0A60000}"/>
    <cellStyle name="출력 29 5 2 3" xfId="21265" xr:uid="{00000000-0005-0000-0000-0000E1A60000}"/>
    <cellStyle name="출력 29 5 2 3 2" xfId="46440" xr:uid="{00000000-0005-0000-0000-0000E2A60000}"/>
    <cellStyle name="출력 29 5 2 4" xfId="21266" xr:uid="{00000000-0005-0000-0000-0000E3A60000}"/>
    <cellStyle name="출력 29 5 2 4 2" xfId="46441" xr:uid="{00000000-0005-0000-0000-0000E4A60000}"/>
    <cellStyle name="출력 29 5 2 5" xfId="21267" xr:uid="{00000000-0005-0000-0000-0000E5A60000}"/>
    <cellStyle name="출력 29 5 2 5 2" xfId="46442" xr:uid="{00000000-0005-0000-0000-0000E6A60000}"/>
    <cellStyle name="출력 29 5 2 6" xfId="46438" xr:uid="{00000000-0005-0000-0000-0000E7A60000}"/>
    <cellStyle name="출력 29 5 3" xfId="21268" xr:uid="{00000000-0005-0000-0000-0000E8A60000}"/>
    <cellStyle name="출력 29 5 3 2" xfId="46443" xr:uid="{00000000-0005-0000-0000-0000E9A60000}"/>
    <cellStyle name="출력 29 5 4" xfId="21269" xr:uid="{00000000-0005-0000-0000-0000EAA60000}"/>
    <cellStyle name="출력 29 5 4 2" xfId="46444" xr:uid="{00000000-0005-0000-0000-0000EBA60000}"/>
    <cellStyle name="출력 29 5 5" xfId="21270" xr:uid="{00000000-0005-0000-0000-0000ECA60000}"/>
    <cellStyle name="출력 29 5 5 2" xfId="46445" xr:uid="{00000000-0005-0000-0000-0000EDA60000}"/>
    <cellStyle name="출력 29 5 6" xfId="21271" xr:uid="{00000000-0005-0000-0000-0000EEA60000}"/>
    <cellStyle name="출력 29 5 6 2" xfId="46446" xr:uid="{00000000-0005-0000-0000-0000EFA60000}"/>
    <cellStyle name="출력 29 5 7" xfId="46437" xr:uid="{00000000-0005-0000-0000-0000F0A60000}"/>
    <cellStyle name="출력 29 6" xfId="21272" xr:uid="{00000000-0005-0000-0000-0000F1A60000}"/>
    <cellStyle name="출력 29 6 2" xfId="21273" xr:uid="{00000000-0005-0000-0000-0000F2A60000}"/>
    <cellStyle name="출력 29 6 2 2" xfId="21274" xr:uid="{00000000-0005-0000-0000-0000F3A60000}"/>
    <cellStyle name="출력 29 6 2 2 2" xfId="46449" xr:uid="{00000000-0005-0000-0000-0000F4A60000}"/>
    <cellStyle name="출력 29 6 2 3" xfId="21275" xr:uid="{00000000-0005-0000-0000-0000F5A60000}"/>
    <cellStyle name="출력 29 6 2 3 2" xfId="46450" xr:uid="{00000000-0005-0000-0000-0000F6A60000}"/>
    <cellStyle name="출력 29 6 2 4" xfId="21276" xr:uid="{00000000-0005-0000-0000-0000F7A60000}"/>
    <cellStyle name="출력 29 6 2 4 2" xfId="46451" xr:uid="{00000000-0005-0000-0000-0000F8A60000}"/>
    <cellStyle name="출력 29 6 2 5" xfId="21277" xr:uid="{00000000-0005-0000-0000-0000F9A60000}"/>
    <cellStyle name="출력 29 6 2 5 2" xfId="46452" xr:uid="{00000000-0005-0000-0000-0000FAA60000}"/>
    <cellStyle name="출력 29 6 2 6" xfId="46448" xr:uid="{00000000-0005-0000-0000-0000FBA60000}"/>
    <cellStyle name="출력 29 6 3" xfId="21278" xr:uid="{00000000-0005-0000-0000-0000FCA60000}"/>
    <cellStyle name="출력 29 6 3 2" xfId="46453" xr:uid="{00000000-0005-0000-0000-0000FDA60000}"/>
    <cellStyle name="출력 29 6 4" xfId="21279" xr:uid="{00000000-0005-0000-0000-0000FEA60000}"/>
    <cellStyle name="출력 29 6 4 2" xfId="46454" xr:uid="{00000000-0005-0000-0000-0000FFA60000}"/>
    <cellStyle name="출력 29 6 5" xfId="21280" xr:uid="{00000000-0005-0000-0000-000000A70000}"/>
    <cellStyle name="출력 29 6 5 2" xfId="46455" xr:uid="{00000000-0005-0000-0000-000001A70000}"/>
    <cellStyle name="출력 29 6 6" xfId="21281" xr:uid="{00000000-0005-0000-0000-000002A70000}"/>
    <cellStyle name="출력 29 6 6 2" xfId="46456" xr:uid="{00000000-0005-0000-0000-000003A70000}"/>
    <cellStyle name="출력 29 6 7" xfId="46447" xr:uid="{00000000-0005-0000-0000-000004A70000}"/>
    <cellStyle name="출력 29 7" xfId="21282" xr:uid="{00000000-0005-0000-0000-000005A70000}"/>
    <cellStyle name="출력 29 7 2" xfId="21283" xr:uid="{00000000-0005-0000-0000-000006A70000}"/>
    <cellStyle name="출력 29 7 2 2" xfId="21284" xr:uid="{00000000-0005-0000-0000-000007A70000}"/>
    <cellStyle name="출력 29 7 2 2 2" xfId="46459" xr:uid="{00000000-0005-0000-0000-000008A70000}"/>
    <cellStyle name="출력 29 7 2 3" xfId="21285" xr:uid="{00000000-0005-0000-0000-000009A70000}"/>
    <cellStyle name="출력 29 7 2 3 2" xfId="46460" xr:uid="{00000000-0005-0000-0000-00000AA70000}"/>
    <cellStyle name="출력 29 7 2 4" xfId="21286" xr:uid="{00000000-0005-0000-0000-00000BA70000}"/>
    <cellStyle name="출력 29 7 2 4 2" xfId="46461" xr:uid="{00000000-0005-0000-0000-00000CA70000}"/>
    <cellStyle name="출력 29 7 2 5" xfId="21287" xr:uid="{00000000-0005-0000-0000-00000DA70000}"/>
    <cellStyle name="출력 29 7 2 5 2" xfId="46462" xr:uid="{00000000-0005-0000-0000-00000EA70000}"/>
    <cellStyle name="출력 29 7 2 6" xfId="46458" xr:uid="{00000000-0005-0000-0000-00000FA70000}"/>
    <cellStyle name="출력 29 7 3" xfId="21288" xr:uid="{00000000-0005-0000-0000-000010A70000}"/>
    <cellStyle name="출력 29 7 3 2" xfId="46463" xr:uid="{00000000-0005-0000-0000-000011A70000}"/>
    <cellStyle name="출력 29 7 4" xfId="21289" xr:uid="{00000000-0005-0000-0000-000012A70000}"/>
    <cellStyle name="출력 29 7 4 2" xfId="46464" xr:uid="{00000000-0005-0000-0000-000013A70000}"/>
    <cellStyle name="출력 29 7 5" xfId="21290" xr:uid="{00000000-0005-0000-0000-000014A70000}"/>
    <cellStyle name="출력 29 7 5 2" xfId="46465" xr:uid="{00000000-0005-0000-0000-000015A70000}"/>
    <cellStyle name="출력 29 7 6" xfId="21291" xr:uid="{00000000-0005-0000-0000-000016A70000}"/>
    <cellStyle name="출력 29 7 6 2" xfId="46466" xr:uid="{00000000-0005-0000-0000-000017A70000}"/>
    <cellStyle name="출력 29 7 7" xfId="46457" xr:uid="{00000000-0005-0000-0000-000018A70000}"/>
    <cellStyle name="출력 29 8" xfId="21292" xr:uid="{00000000-0005-0000-0000-000019A70000}"/>
    <cellStyle name="출력 29 8 2" xfId="21293" xr:uid="{00000000-0005-0000-0000-00001AA70000}"/>
    <cellStyle name="출력 29 8 2 2" xfId="21294" xr:uid="{00000000-0005-0000-0000-00001BA70000}"/>
    <cellStyle name="출력 29 8 2 2 2" xfId="46469" xr:uid="{00000000-0005-0000-0000-00001CA70000}"/>
    <cellStyle name="출력 29 8 2 3" xfId="21295" xr:uid="{00000000-0005-0000-0000-00001DA70000}"/>
    <cellStyle name="출력 29 8 2 3 2" xfId="46470" xr:uid="{00000000-0005-0000-0000-00001EA70000}"/>
    <cellStyle name="출력 29 8 2 4" xfId="21296" xr:uid="{00000000-0005-0000-0000-00001FA70000}"/>
    <cellStyle name="출력 29 8 2 4 2" xfId="46471" xr:uid="{00000000-0005-0000-0000-000020A70000}"/>
    <cellStyle name="출력 29 8 2 5" xfId="21297" xr:uid="{00000000-0005-0000-0000-000021A70000}"/>
    <cellStyle name="출력 29 8 2 5 2" xfId="46472" xr:uid="{00000000-0005-0000-0000-000022A70000}"/>
    <cellStyle name="출력 29 8 2 6" xfId="46468" xr:uid="{00000000-0005-0000-0000-000023A70000}"/>
    <cellStyle name="출력 29 8 3" xfId="21298" xr:uid="{00000000-0005-0000-0000-000024A70000}"/>
    <cellStyle name="출력 29 8 3 2" xfId="46473" xr:uid="{00000000-0005-0000-0000-000025A70000}"/>
    <cellStyle name="출력 29 8 4" xfId="21299" xr:uid="{00000000-0005-0000-0000-000026A70000}"/>
    <cellStyle name="출력 29 8 4 2" xfId="46474" xr:uid="{00000000-0005-0000-0000-000027A70000}"/>
    <cellStyle name="출력 29 8 5" xfId="21300" xr:uid="{00000000-0005-0000-0000-000028A70000}"/>
    <cellStyle name="출력 29 8 5 2" xfId="46475" xr:uid="{00000000-0005-0000-0000-000029A70000}"/>
    <cellStyle name="출력 29 8 6" xfId="21301" xr:uid="{00000000-0005-0000-0000-00002AA70000}"/>
    <cellStyle name="출력 29 8 6 2" xfId="46476" xr:uid="{00000000-0005-0000-0000-00002BA70000}"/>
    <cellStyle name="출력 29 8 7" xfId="46467" xr:uid="{00000000-0005-0000-0000-00002CA70000}"/>
    <cellStyle name="출력 29 9" xfId="21302" xr:uid="{00000000-0005-0000-0000-00002DA70000}"/>
    <cellStyle name="출력 29 9 2" xfId="21303" xr:uid="{00000000-0005-0000-0000-00002EA70000}"/>
    <cellStyle name="출력 29 9 2 2" xfId="46478" xr:uid="{00000000-0005-0000-0000-00002FA70000}"/>
    <cellStyle name="출력 29 9 3" xfId="21304" xr:uid="{00000000-0005-0000-0000-000030A70000}"/>
    <cellStyle name="출력 29 9 3 2" xfId="46479" xr:uid="{00000000-0005-0000-0000-000031A70000}"/>
    <cellStyle name="출력 29 9 4" xfId="21305" xr:uid="{00000000-0005-0000-0000-000032A70000}"/>
    <cellStyle name="출력 29 9 4 2" xfId="46480" xr:uid="{00000000-0005-0000-0000-000033A70000}"/>
    <cellStyle name="출력 29 9 5" xfId="21306" xr:uid="{00000000-0005-0000-0000-000034A70000}"/>
    <cellStyle name="출력 29 9 5 2" xfId="46481" xr:uid="{00000000-0005-0000-0000-000035A70000}"/>
    <cellStyle name="출력 29 9 6" xfId="46477" xr:uid="{00000000-0005-0000-0000-000036A70000}"/>
    <cellStyle name="출력 3" xfId="21307" xr:uid="{00000000-0005-0000-0000-000037A70000}"/>
    <cellStyle name="출력 3 10" xfId="21308" xr:uid="{00000000-0005-0000-0000-000038A70000}"/>
    <cellStyle name="출력 3 10 2" xfId="21309" xr:uid="{00000000-0005-0000-0000-000039A70000}"/>
    <cellStyle name="출력 3 10 2 2" xfId="21310" xr:uid="{00000000-0005-0000-0000-00003AA70000}"/>
    <cellStyle name="출력 3 10 2 2 2" xfId="46485" xr:uid="{00000000-0005-0000-0000-00003BA70000}"/>
    <cellStyle name="출력 3 10 2 3" xfId="21311" xr:uid="{00000000-0005-0000-0000-00003CA70000}"/>
    <cellStyle name="출력 3 10 2 3 2" xfId="46486" xr:uid="{00000000-0005-0000-0000-00003DA70000}"/>
    <cellStyle name="출력 3 10 2 4" xfId="21312" xr:uid="{00000000-0005-0000-0000-00003EA70000}"/>
    <cellStyle name="출력 3 10 2 4 2" xfId="46487" xr:uid="{00000000-0005-0000-0000-00003FA70000}"/>
    <cellStyle name="출력 3 10 2 5" xfId="21313" xr:uid="{00000000-0005-0000-0000-000040A70000}"/>
    <cellStyle name="출력 3 10 2 5 2" xfId="46488" xr:uid="{00000000-0005-0000-0000-000041A70000}"/>
    <cellStyle name="출력 3 10 2 6" xfId="46484" xr:uid="{00000000-0005-0000-0000-000042A70000}"/>
    <cellStyle name="출력 3 10 3" xfId="21314" xr:uid="{00000000-0005-0000-0000-000043A70000}"/>
    <cellStyle name="출력 3 10 3 2" xfId="21315" xr:uid="{00000000-0005-0000-0000-000044A70000}"/>
    <cellStyle name="출력 3 10 3 2 2" xfId="46490" xr:uid="{00000000-0005-0000-0000-000045A70000}"/>
    <cellStyle name="출력 3 10 3 3" xfId="21316" xr:uid="{00000000-0005-0000-0000-000046A70000}"/>
    <cellStyle name="출력 3 10 3 3 2" xfId="46491" xr:uid="{00000000-0005-0000-0000-000047A70000}"/>
    <cellStyle name="출력 3 10 3 4" xfId="21317" xr:uid="{00000000-0005-0000-0000-000048A70000}"/>
    <cellStyle name="출력 3 10 3 4 2" xfId="46492" xr:uid="{00000000-0005-0000-0000-000049A70000}"/>
    <cellStyle name="출력 3 10 3 5" xfId="21318" xr:uid="{00000000-0005-0000-0000-00004AA70000}"/>
    <cellStyle name="출력 3 10 3 5 2" xfId="46493" xr:uid="{00000000-0005-0000-0000-00004BA70000}"/>
    <cellStyle name="출력 3 10 3 6" xfId="46489" xr:uid="{00000000-0005-0000-0000-00004CA70000}"/>
    <cellStyle name="출력 3 10 4" xfId="21319" xr:uid="{00000000-0005-0000-0000-00004DA70000}"/>
    <cellStyle name="출력 3 10 4 2" xfId="46494" xr:uid="{00000000-0005-0000-0000-00004EA70000}"/>
    <cellStyle name="출력 3 10 5" xfId="21320" xr:uid="{00000000-0005-0000-0000-00004FA70000}"/>
    <cellStyle name="출력 3 10 5 2" xfId="46495" xr:uid="{00000000-0005-0000-0000-000050A70000}"/>
    <cellStyle name="출력 3 10 6" xfId="21321" xr:uid="{00000000-0005-0000-0000-000051A70000}"/>
    <cellStyle name="출력 3 10 6 2" xfId="46496" xr:uid="{00000000-0005-0000-0000-000052A70000}"/>
    <cellStyle name="출력 3 10 7" xfId="21322" xr:uid="{00000000-0005-0000-0000-000053A70000}"/>
    <cellStyle name="출력 3 10 7 2" xfId="46497" xr:uid="{00000000-0005-0000-0000-000054A70000}"/>
    <cellStyle name="출력 3 10 8" xfId="46483" xr:uid="{00000000-0005-0000-0000-000055A70000}"/>
    <cellStyle name="출력 3 11" xfId="21323" xr:uid="{00000000-0005-0000-0000-000056A70000}"/>
    <cellStyle name="출력 3 11 2" xfId="21324" xr:uid="{00000000-0005-0000-0000-000057A70000}"/>
    <cellStyle name="출력 3 11 2 2" xfId="46499" xr:uid="{00000000-0005-0000-0000-000058A70000}"/>
    <cellStyle name="출력 3 11 3" xfId="21325" xr:uid="{00000000-0005-0000-0000-000059A70000}"/>
    <cellStyle name="출력 3 11 3 2" xfId="46500" xr:uid="{00000000-0005-0000-0000-00005AA70000}"/>
    <cellStyle name="출력 3 11 4" xfId="21326" xr:uid="{00000000-0005-0000-0000-00005BA70000}"/>
    <cellStyle name="출력 3 11 4 2" xfId="46501" xr:uid="{00000000-0005-0000-0000-00005CA70000}"/>
    <cellStyle name="출력 3 11 5" xfId="21327" xr:uid="{00000000-0005-0000-0000-00005DA70000}"/>
    <cellStyle name="출력 3 11 5 2" xfId="46502" xr:uid="{00000000-0005-0000-0000-00005EA70000}"/>
    <cellStyle name="출력 3 11 6" xfId="46498" xr:uid="{00000000-0005-0000-0000-00005FA70000}"/>
    <cellStyle name="출력 3 12" xfId="21328" xr:uid="{00000000-0005-0000-0000-000060A70000}"/>
    <cellStyle name="출력 3 12 2" xfId="21329" xr:uid="{00000000-0005-0000-0000-000061A70000}"/>
    <cellStyle name="출력 3 12 2 2" xfId="46504" xr:uid="{00000000-0005-0000-0000-000062A70000}"/>
    <cellStyle name="출력 3 12 3" xfId="21330" xr:uid="{00000000-0005-0000-0000-000063A70000}"/>
    <cellStyle name="출력 3 12 3 2" xfId="46505" xr:uid="{00000000-0005-0000-0000-000064A70000}"/>
    <cellStyle name="출력 3 12 4" xfId="21331" xr:uid="{00000000-0005-0000-0000-000065A70000}"/>
    <cellStyle name="출력 3 12 4 2" xfId="46506" xr:uid="{00000000-0005-0000-0000-000066A70000}"/>
    <cellStyle name="출력 3 12 5" xfId="21332" xr:uid="{00000000-0005-0000-0000-000067A70000}"/>
    <cellStyle name="출력 3 12 5 2" xfId="46507" xr:uid="{00000000-0005-0000-0000-000068A70000}"/>
    <cellStyle name="출력 3 12 6" xfId="46503" xr:uid="{00000000-0005-0000-0000-000069A70000}"/>
    <cellStyle name="출력 3 13" xfId="21333" xr:uid="{00000000-0005-0000-0000-00006AA70000}"/>
    <cellStyle name="출력 3 13 2" xfId="46508" xr:uid="{00000000-0005-0000-0000-00006BA70000}"/>
    <cellStyle name="출력 3 14" xfId="21334" xr:uid="{00000000-0005-0000-0000-00006CA70000}"/>
    <cellStyle name="출력 3 14 2" xfId="46509" xr:uid="{00000000-0005-0000-0000-00006DA70000}"/>
    <cellStyle name="출력 3 15" xfId="21335" xr:uid="{00000000-0005-0000-0000-00006EA70000}"/>
    <cellStyle name="출력 3 15 2" xfId="46510" xr:uid="{00000000-0005-0000-0000-00006FA70000}"/>
    <cellStyle name="출력 3 16" xfId="21336" xr:uid="{00000000-0005-0000-0000-000070A70000}"/>
    <cellStyle name="출력 3 16 2" xfId="46511" xr:uid="{00000000-0005-0000-0000-000071A70000}"/>
    <cellStyle name="출력 3 17" xfId="21337" xr:uid="{00000000-0005-0000-0000-000072A70000}"/>
    <cellStyle name="출력 3 17 2" xfId="46512" xr:uid="{00000000-0005-0000-0000-000073A70000}"/>
    <cellStyle name="출력 3 18" xfId="21338" xr:uid="{00000000-0005-0000-0000-000074A70000}"/>
    <cellStyle name="출력 3 18 2" xfId="46513" xr:uid="{00000000-0005-0000-0000-000075A70000}"/>
    <cellStyle name="출력 3 19" xfId="46482" xr:uid="{00000000-0005-0000-0000-000076A70000}"/>
    <cellStyle name="출력 3 2" xfId="21339" xr:uid="{00000000-0005-0000-0000-000077A70000}"/>
    <cellStyle name="출력 3 2 2" xfId="21340" xr:uid="{00000000-0005-0000-0000-000078A70000}"/>
    <cellStyle name="출력 3 2 2 2" xfId="21341" xr:uid="{00000000-0005-0000-0000-000079A70000}"/>
    <cellStyle name="출력 3 2 2 2 2" xfId="21342" xr:uid="{00000000-0005-0000-0000-00007AA70000}"/>
    <cellStyle name="출력 3 2 2 2 2 2" xfId="46517" xr:uid="{00000000-0005-0000-0000-00007BA70000}"/>
    <cellStyle name="출력 3 2 2 2 3" xfId="21343" xr:uid="{00000000-0005-0000-0000-00007CA70000}"/>
    <cellStyle name="출력 3 2 2 2 3 2" xfId="46518" xr:uid="{00000000-0005-0000-0000-00007DA70000}"/>
    <cellStyle name="출력 3 2 2 2 4" xfId="21344" xr:uid="{00000000-0005-0000-0000-00007EA70000}"/>
    <cellStyle name="출력 3 2 2 2 4 2" xfId="46519" xr:uid="{00000000-0005-0000-0000-00007FA70000}"/>
    <cellStyle name="출력 3 2 2 2 5" xfId="21345" xr:uid="{00000000-0005-0000-0000-000080A70000}"/>
    <cellStyle name="출력 3 2 2 2 5 2" xfId="46520" xr:uid="{00000000-0005-0000-0000-000081A70000}"/>
    <cellStyle name="출력 3 2 2 2 6" xfId="46516" xr:uid="{00000000-0005-0000-0000-000082A70000}"/>
    <cellStyle name="출력 3 2 2 3" xfId="21346" xr:uid="{00000000-0005-0000-0000-000083A70000}"/>
    <cellStyle name="출력 3 2 2 3 2" xfId="46521" xr:uid="{00000000-0005-0000-0000-000084A70000}"/>
    <cellStyle name="출력 3 2 2 4" xfId="21347" xr:uid="{00000000-0005-0000-0000-000085A70000}"/>
    <cellStyle name="출력 3 2 2 4 2" xfId="46522" xr:uid="{00000000-0005-0000-0000-000086A70000}"/>
    <cellStyle name="출력 3 2 2 5" xfId="21348" xr:uid="{00000000-0005-0000-0000-000087A70000}"/>
    <cellStyle name="출력 3 2 2 5 2" xfId="46523" xr:uid="{00000000-0005-0000-0000-000088A70000}"/>
    <cellStyle name="출력 3 2 2 6" xfId="21349" xr:uid="{00000000-0005-0000-0000-000089A70000}"/>
    <cellStyle name="출력 3 2 2 6 2" xfId="46524" xr:uid="{00000000-0005-0000-0000-00008AA70000}"/>
    <cellStyle name="출력 3 2 2 7" xfId="46515" xr:uid="{00000000-0005-0000-0000-00008BA70000}"/>
    <cellStyle name="출력 3 2 3" xfId="21350" xr:uid="{00000000-0005-0000-0000-00008CA70000}"/>
    <cellStyle name="출력 3 2 3 2" xfId="21351" xr:uid="{00000000-0005-0000-0000-00008DA70000}"/>
    <cellStyle name="출력 3 2 3 2 2" xfId="46526" xr:uid="{00000000-0005-0000-0000-00008EA70000}"/>
    <cellStyle name="출력 3 2 3 3" xfId="21352" xr:uid="{00000000-0005-0000-0000-00008FA70000}"/>
    <cellStyle name="출력 3 2 3 3 2" xfId="46527" xr:uid="{00000000-0005-0000-0000-000090A70000}"/>
    <cellStyle name="출력 3 2 3 4" xfId="21353" xr:uid="{00000000-0005-0000-0000-000091A70000}"/>
    <cellStyle name="출력 3 2 3 4 2" xfId="46528" xr:uid="{00000000-0005-0000-0000-000092A70000}"/>
    <cellStyle name="출력 3 2 3 5" xfId="21354" xr:uid="{00000000-0005-0000-0000-000093A70000}"/>
    <cellStyle name="출력 3 2 3 5 2" xfId="46529" xr:uid="{00000000-0005-0000-0000-000094A70000}"/>
    <cellStyle name="출력 3 2 3 6" xfId="46525" xr:uid="{00000000-0005-0000-0000-000095A70000}"/>
    <cellStyle name="출력 3 2 4" xfId="21355" xr:uid="{00000000-0005-0000-0000-000096A70000}"/>
    <cellStyle name="출력 3 2 4 2" xfId="21356" xr:uid="{00000000-0005-0000-0000-000097A70000}"/>
    <cellStyle name="출력 3 2 4 2 2" xfId="46531" xr:uid="{00000000-0005-0000-0000-000098A70000}"/>
    <cellStyle name="출력 3 2 4 3" xfId="46530" xr:uid="{00000000-0005-0000-0000-000099A70000}"/>
    <cellStyle name="출력 3 2 5" xfId="21357" xr:uid="{00000000-0005-0000-0000-00009AA70000}"/>
    <cellStyle name="출력 3 2 5 2" xfId="21358" xr:uid="{00000000-0005-0000-0000-00009BA70000}"/>
    <cellStyle name="출력 3 2 5 2 2" xfId="46533" xr:uid="{00000000-0005-0000-0000-00009CA70000}"/>
    <cellStyle name="출력 3 2 5 3" xfId="46532" xr:uid="{00000000-0005-0000-0000-00009DA70000}"/>
    <cellStyle name="출력 3 2 6" xfId="21359" xr:uid="{00000000-0005-0000-0000-00009EA70000}"/>
    <cellStyle name="출력 3 2 6 2" xfId="21360" xr:uid="{00000000-0005-0000-0000-00009FA70000}"/>
    <cellStyle name="출력 3 2 6 2 2" xfId="46535" xr:uid="{00000000-0005-0000-0000-0000A0A70000}"/>
    <cellStyle name="출력 3 2 6 3" xfId="46534" xr:uid="{00000000-0005-0000-0000-0000A1A70000}"/>
    <cellStyle name="출력 3 2 7" xfId="21361" xr:uid="{00000000-0005-0000-0000-0000A2A70000}"/>
    <cellStyle name="출력 3 2 7 2" xfId="46536" xr:uid="{00000000-0005-0000-0000-0000A3A70000}"/>
    <cellStyle name="출력 3 2 8" xfId="46514" xr:uid="{00000000-0005-0000-0000-0000A4A70000}"/>
    <cellStyle name="출력 3 20" xfId="50659" xr:uid="{00000000-0005-0000-0000-0000A5A70000}"/>
    <cellStyle name="출력 3 3" xfId="21362" xr:uid="{00000000-0005-0000-0000-0000A6A70000}"/>
    <cellStyle name="출력 3 3 2" xfId="21363" xr:uid="{00000000-0005-0000-0000-0000A7A70000}"/>
    <cellStyle name="출력 3 3 2 2" xfId="21364" xr:uid="{00000000-0005-0000-0000-0000A8A70000}"/>
    <cellStyle name="출력 3 3 2 2 2" xfId="21365" xr:uid="{00000000-0005-0000-0000-0000A9A70000}"/>
    <cellStyle name="출력 3 3 2 2 2 2" xfId="46540" xr:uid="{00000000-0005-0000-0000-0000AAA70000}"/>
    <cellStyle name="출력 3 3 2 2 3" xfId="21366" xr:uid="{00000000-0005-0000-0000-0000ABA70000}"/>
    <cellStyle name="출력 3 3 2 2 3 2" xfId="46541" xr:uid="{00000000-0005-0000-0000-0000ACA70000}"/>
    <cellStyle name="출력 3 3 2 2 4" xfId="21367" xr:uid="{00000000-0005-0000-0000-0000ADA70000}"/>
    <cellStyle name="출력 3 3 2 2 4 2" xfId="46542" xr:uid="{00000000-0005-0000-0000-0000AEA70000}"/>
    <cellStyle name="출력 3 3 2 2 5" xfId="21368" xr:uid="{00000000-0005-0000-0000-0000AFA70000}"/>
    <cellStyle name="출력 3 3 2 2 5 2" xfId="46543" xr:uid="{00000000-0005-0000-0000-0000B0A70000}"/>
    <cellStyle name="출력 3 3 2 2 6" xfId="46539" xr:uid="{00000000-0005-0000-0000-0000B1A70000}"/>
    <cellStyle name="출력 3 3 2 3" xfId="21369" xr:uid="{00000000-0005-0000-0000-0000B2A70000}"/>
    <cellStyle name="출력 3 3 2 3 2" xfId="46544" xr:uid="{00000000-0005-0000-0000-0000B3A70000}"/>
    <cellStyle name="출력 3 3 2 4" xfId="21370" xr:uid="{00000000-0005-0000-0000-0000B4A70000}"/>
    <cellStyle name="출력 3 3 2 4 2" xfId="46545" xr:uid="{00000000-0005-0000-0000-0000B5A70000}"/>
    <cellStyle name="출력 3 3 2 5" xfId="21371" xr:uid="{00000000-0005-0000-0000-0000B6A70000}"/>
    <cellStyle name="출력 3 3 2 5 2" xfId="46546" xr:uid="{00000000-0005-0000-0000-0000B7A70000}"/>
    <cellStyle name="출력 3 3 2 6" xfId="21372" xr:uid="{00000000-0005-0000-0000-0000B8A70000}"/>
    <cellStyle name="출력 3 3 2 6 2" xfId="46547" xr:uid="{00000000-0005-0000-0000-0000B9A70000}"/>
    <cellStyle name="출력 3 3 2 7" xfId="46538" xr:uid="{00000000-0005-0000-0000-0000BAA70000}"/>
    <cellStyle name="출력 3 3 3" xfId="21373" xr:uid="{00000000-0005-0000-0000-0000BBA70000}"/>
    <cellStyle name="출력 3 3 3 2" xfId="21374" xr:uid="{00000000-0005-0000-0000-0000BCA70000}"/>
    <cellStyle name="출력 3 3 3 2 2" xfId="46549" xr:uid="{00000000-0005-0000-0000-0000BDA70000}"/>
    <cellStyle name="출력 3 3 3 3" xfId="21375" xr:uid="{00000000-0005-0000-0000-0000BEA70000}"/>
    <cellStyle name="출력 3 3 3 3 2" xfId="46550" xr:uid="{00000000-0005-0000-0000-0000BFA70000}"/>
    <cellStyle name="출력 3 3 3 4" xfId="21376" xr:uid="{00000000-0005-0000-0000-0000C0A70000}"/>
    <cellStyle name="출력 3 3 3 4 2" xfId="46551" xr:uid="{00000000-0005-0000-0000-0000C1A70000}"/>
    <cellStyle name="출력 3 3 3 5" xfId="21377" xr:uid="{00000000-0005-0000-0000-0000C2A70000}"/>
    <cellStyle name="출력 3 3 3 5 2" xfId="46552" xr:uid="{00000000-0005-0000-0000-0000C3A70000}"/>
    <cellStyle name="출력 3 3 3 6" xfId="46548" xr:uid="{00000000-0005-0000-0000-0000C4A70000}"/>
    <cellStyle name="출력 3 3 4" xfId="21378" xr:uid="{00000000-0005-0000-0000-0000C5A70000}"/>
    <cellStyle name="출력 3 3 4 2" xfId="21379" xr:uid="{00000000-0005-0000-0000-0000C6A70000}"/>
    <cellStyle name="출력 3 3 4 2 2" xfId="46554" xr:uid="{00000000-0005-0000-0000-0000C7A70000}"/>
    <cellStyle name="출력 3 3 4 3" xfId="46553" xr:uid="{00000000-0005-0000-0000-0000C8A70000}"/>
    <cellStyle name="출력 3 3 5" xfId="21380" xr:uid="{00000000-0005-0000-0000-0000C9A70000}"/>
    <cellStyle name="출력 3 3 5 2" xfId="21381" xr:uid="{00000000-0005-0000-0000-0000CAA70000}"/>
    <cellStyle name="출력 3 3 5 2 2" xfId="46556" xr:uid="{00000000-0005-0000-0000-0000CBA70000}"/>
    <cellStyle name="출력 3 3 5 3" xfId="46555" xr:uid="{00000000-0005-0000-0000-0000CCA70000}"/>
    <cellStyle name="출력 3 3 6" xfId="21382" xr:uid="{00000000-0005-0000-0000-0000CDA70000}"/>
    <cellStyle name="출력 3 3 6 2" xfId="21383" xr:uid="{00000000-0005-0000-0000-0000CEA70000}"/>
    <cellStyle name="출력 3 3 6 2 2" xfId="46558" xr:uid="{00000000-0005-0000-0000-0000CFA70000}"/>
    <cellStyle name="출력 3 3 6 3" xfId="46557" xr:uid="{00000000-0005-0000-0000-0000D0A70000}"/>
    <cellStyle name="출력 3 3 7" xfId="21384" xr:uid="{00000000-0005-0000-0000-0000D1A70000}"/>
    <cellStyle name="출력 3 3 7 2" xfId="46559" xr:uid="{00000000-0005-0000-0000-0000D2A70000}"/>
    <cellStyle name="출력 3 3 8" xfId="46537" xr:uid="{00000000-0005-0000-0000-0000D3A70000}"/>
    <cellStyle name="출력 3 4" xfId="21385" xr:uid="{00000000-0005-0000-0000-0000D4A70000}"/>
    <cellStyle name="출력 3 4 2" xfId="21386" xr:uid="{00000000-0005-0000-0000-0000D5A70000}"/>
    <cellStyle name="출력 3 4 2 2" xfId="21387" xr:uid="{00000000-0005-0000-0000-0000D6A70000}"/>
    <cellStyle name="출력 3 4 2 2 2" xfId="46562" xr:uid="{00000000-0005-0000-0000-0000D7A70000}"/>
    <cellStyle name="출력 3 4 2 3" xfId="21388" xr:uid="{00000000-0005-0000-0000-0000D8A70000}"/>
    <cellStyle name="출력 3 4 2 3 2" xfId="46563" xr:uid="{00000000-0005-0000-0000-0000D9A70000}"/>
    <cellStyle name="출력 3 4 2 4" xfId="21389" xr:uid="{00000000-0005-0000-0000-0000DAA70000}"/>
    <cellStyle name="출력 3 4 2 4 2" xfId="46564" xr:uid="{00000000-0005-0000-0000-0000DBA70000}"/>
    <cellStyle name="출력 3 4 2 5" xfId="21390" xr:uid="{00000000-0005-0000-0000-0000DCA70000}"/>
    <cellStyle name="출력 3 4 2 5 2" xfId="46565" xr:uid="{00000000-0005-0000-0000-0000DDA70000}"/>
    <cellStyle name="출력 3 4 2 6" xfId="46561" xr:uid="{00000000-0005-0000-0000-0000DEA70000}"/>
    <cellStyle name="출력 3 4 3" xfId="21391" xr:uid="{00000000-0005-0000-0000-0000DFA70000}"/>
    <cellStyle name="출력 3 4 3 2" xfId="21392" xr:uid="{00000000-0005-0000-0000-0000E0A70000}"/>
    <cellStyle name="출력 3 4 3 2 2" xfId="46567" xr:uid="{00000000-0005-0000-0000-0000E1A70000}"/>
    <cellStyle name="출력 3 4 3 3" xfId="21393" xr:uid="{00000000-0005-0000-0000-0000E2A70000}"/>
    <cellStyle name="출력 3 4 3 3 2" xfId="46568" xr:uid="{00000000-0005-0000-0000-0000E3A70000}"/>
    <cellStyle name="출력 3 4 3 4" xfId="21394" xr:uid="{00000000-0005-0000-0000-0000E4A70000}"/>
    <cellStyle name="출력 3 4 3 4 2" xfId="46569" xr:uid="{00000000-0005-0000-0000-0000E5A70000}"/>
    <cellStyle name="출력 3 4 3 5" xfId="21395" xr:uid="{00000000-0005-0000-0000-0000E6A70000}"/>
    <cellStyle name="출력 3 4 3 5 2" xfId="46570" xr:uid="{00000000-0005-0000-0000-0000E7A70000}"/>
    <cellStyle name="출력 3 4 3 6" xfId="46566" xr:uid="{00000000-0005-0000-0000-0000E8A70000}"/>
    <cellStyle name="출력 3 4 4" xfId="21396" xr:uid="{00000000-0005-0000-0000-0000E9A70000}"/>
    <cellStyle name="출력 3 4 4 2" xfId="46571" xr:uid="{00000000-0005-0000-0000-0000EAA70000}"/>
    <cellStyle name="출력 3 4 5" xfId="21397" xr:uid="{00000000-0005-0000-0000-0000EBA70000}"/>
    <cellStyle name="출력 3 4 5 2" xfId="46572" xr:uid="{00000000-0005-0000-0000-0000ECA70000}"/>
    <cellStyle name="출력 3 4 6" xfId="21398" xr:uid="{00000000-0005-0000-0000-0000EDA70000}"/>
    <cellStyle name="출력 3 4 6 2" xfId="46573" xr:uid="{00000000-0005-0000-0000-0000EEA70000}"/>
    <cellStyle name="출력 3 4 7" xfId="21399" xr:uid="{00000000-0005-0000-0000-0000EFA70000}"/>
    <cellStyle name="출력 3 4 7 2" xfId="46574" xr:uid="{00000000-0005-0000-0000-0000F0A70000}"/>
    <cellStyle name="출력 3 4 8" xfId="46560" xr:uid="{00000000-0005-0000-0000-0000F1A70000}"/>
    <cellStyle name="출력 3 5" xfId="21400" xr:uid="{00000000-0005-0000-0000-0000F2A70000}"/>
    <cellStyle name="출력 3 5 2" xfId="21401" xr:uid="{00000000-0005-0000-0000-0000F3A70000}"/>
    <cellStyle name="출력 3 5 2 2" xfId="21402" xr:uid="{00000000-0005-0000-0000-0000F4A70000}"/>
    <cellStyle name="출력 3 5 2 2 2" xfId="46577" xr:uid="{00000000-0005-0000-0000-0000F5A70000}"/>
    <cellStyle name="출력 3 5 2 3" xfId="21403" xr:uid="{00000000-0005-0000-0000-0000F6A70000}"/>
    <cellStyle name="출력 3 5 2 3 2" xfId="46578" xr:uid="{00000000-0005-0000-0000-0000F7A70000}"/>
    <cellStyle name="출력 3 5 2 4" xfId="21404" xr:uid="{00000000-0005-0000-0000-0000F8A70000}"/>
    <cellStyle name="출력 3 5 2 4 2" xfId="46579" xr:uid="{00000000-0005-0000-0000-0000F9A70000}"/>
    <cellStyle name="출력 3 5 2 5" xfId="21405" xr:uid="{00000000-0005-0000-0000-0000FAA70000}"/>
    <cellStyle name="출력 3 5 2 5 2" xfId="46580" xr:uid="{00000000-0005-0000-0000-0000FBA70000}"/>
    <cellStyle name="출력 3 5 2 6" xfId="46576" xr:uid="{00000000-0005-0000-0000-0000FCA70000}"/>
    <cellStyle name="출력 3 5 3" xfId="21406" xr:uid="{00000000-0005-0000-0000-0000FDA70000}"/>
    <cellStyle name="출력 3 5 3 2" xfId="21407" xr:uid="{00000000-0005-0000-0000-0000FEA70000}"/>
    <cellStyle name="출력 3 5 3 2 2" xfId="46582" xr:uid="{00000000-0005-0000-0000-0000FFA70000}"/>
    <cellStyle name="출력 3 5 3 3" xfId="21408" xr:uid="{00000000-0005-0000-0000-000000A80000}"/>
    <cellStyle name="출력 3 5 3 3 2" xfId="46583" xr:uid="{00000000-0005-0000-0000-000001A80000}"/>
    <cellStyle name="출력 3 5 3 4" xfId="21409" xr:uid="{00000000-0005-0000-0000-000002A80000}"/>
    <cellStyle name="출력 3 5 3 4 2" xfId="46584" xr:uid="{00000000-0005-0000-0000-000003A80000}"/>
    <cellStyle name="출력 3 5 3 5" xfId="21410" xr:uid="{00000000-0005-0000-0000-000004A80000}"/>
    <cellStyle name="출력 3 5 3 5 2" xfId="46585" xr:uid="{00000000-0005-0000-0000-000005A80000}"/>
    <cellStyle name="출력 3 5 3 6" xfId="46581" xr:uid="{00000000-0005-0000-0000-000006A80000}"/>
    <cellStyle name="출력 3 5 4" xfId="21411" xr:uid="{00000000-0005-0000-0000-000007A80000}"/>
    <cellStyle name="출력 3 5 4 2" xfId="46586" xr:uid="{00000000-0005-0000-0000-000008A80000}"/>
    <cellStyle name="출력 3 5 5" xfId="21412" xr:uid="{00000000-0005-0000-0000-000009A80000}"/>
    <cellStyle name="출력 3 5 5 2" xfId="46587" xr:uid="{00000000-0005-0000-0000-00000AA80000}"/>
    <cellStyle name="출력 3 5 6" xfId="21413" xr:uid="{00000000-0005-0000-0000-00000BA80000}"/>
    <cellStyle name="출력 3 5 6 2" xfId="46588" xr:uid="{00000000-0005-0000-0000-00000CA80000}"/>
    <cellStyle name="출력 3 5 7" xfId="21414" xr:uid="{00000000-0005-0000-0000-00000DA80000}"/>
    <cellStyle name="출력 3 5 7 2" xfId="46589" xr:uid="{00000000-0005-0000-0000-00000EA80000}"/>
    <cellStyle name="출력 3 5 8" xfId="46575" xr:uid="{00000000-0005-0000-0000-00000FA80000}"/>
    <cellStyle name="출력 3 6" xfId="21415" xr:uid="{00000000-0005-0000-0000-000010A80000}"/>
    <cellStyle name="출력 3 6 2" xfId="21416" xr:uid="{00000000-0005-0000-0000-000011A80000}"/>
    <cellStyle name="출력 3 6 2 2" xfId="21417" xr:uid="{00000000-0005-0000-0000-000012A80000}"/>
    <cellStyle name="출력 3 6 2 2 2" xfId="46592" xr:uid="{00000000-0005-0000-0000-000013A80000}"/>
    <cellStyle name="출력 3 6 2 3" xfId="21418" xr:uid="{00000000-0005-0000-0000-000014A80000}"/>
    <cellStyle name="출력 3 6 2 3 2" xfId="46593" xr:uid="{00000000-0005-0000-0000-000015A80000}"/>
    <cellStyle name="출력 3 6 2 4" xfId="21419" xr:uid="{00000000-0005-0000-0000-000016A80000}"/>
    <cellStyle name="출력 3 6 2 4 2" xfId="46594" xr:uid="{00000000-0005-0000-0000-000017A80000}"/>
    <cellStyle name="출력 3 6 2 5" xfId="21420" xr:uid="{00000000-0005-0000-0000-000018A80000}"/>
    <cellStyle name="출력 3 6 2 5 2" xfId="46595" xr:uid="{00000000-0005-0000-0000-000019A80000}"/>
    <cellStyle name="출력 3 6 2 6" xfId="46591" xr:uid="{00000000-0005-0000-0000-00001AA80000}"/>
    <cellStyle name="출력 3 6 3" xfId="21421" xr:uid="{00000000-0005-0000-0000-00001BA80000}"/>
    <cellStyle name="출력 3 6 3 2" xfId="21422" xr:uid="{00000000-0005-0000-0000-00001CA80000}"/>
    <cellStyle name="출력 3 6 3 2 2" xfId="46597" xr:uid="{00000000-0005-0000-0000-00001DA80000}"/>
    <cellStyle name="출력 3 6 3 3" xfId="21423" xr:uid="{00000000-0005-0000-0000-00001EA80000}"/>
    <cellStyle name="출력 3 6 3 3 2" xfId="46598" xr:uid="{00000000-0005-0000-0000-00001FA80000}"/>
    <cellStyle name="출력 3 6 3 4" xfId="21424" xr:uid="{00000000-0005-0000-0000-000020A80000}"/>
    <cellStyle name="출력 3 6 3 4 2" xfId="46599" xr:uid="{00000000-0005-0000-0000-000021A80000}"/>
    <cellStyle name="출력 3 6 3 5" xfId="21425" xr:uid="{00000000-0005-0000-0000-000022A80000}"/>
    <cellStyle name="출력 3 6 3 5 2" xfId="46600" xr:uid="{00000000-0005-0000-0000-000023A80000}"/>
    <cellStyle name="출력 3 6 3 6" xfId="46596" xr:uid="{00000000-0005-0000-0000-000024A80000}"/>
    <cellStyle name="출력 3 6 4" xfId="21426" xr:uid="{00000000-0005-0000-0000-000025A80000}"/>
    <cellStyle name="출력 3 6 4 2" xfId="46601" xr:uid="{00000000-0005-0000-0000-000026A80000}"/>
    <cellStyle name="출력 3 6 5" xfId="21427" xr:uid="{00000000-0005-0000-0000-000027A80000}"/>
    <cellStyle name="출력 3 6 5 2" xfId="46602" xr:uid="{00000000-0005-0000-0000-000028A80000}"/>
    <cellStyle name="출력 3 6 6" xfId="21428" xr:uid="{00000000-0005-0000-0000-000029A80000}"/>
    <cellStyle name="출력 3 6 6 2" xfId="46603" xr:uid="{00000000-0005-0000-0000-00002AA80000}"/>
    <cellStyle name="출력 3 6 7" xfId="21429" xr:uid="{00000000-0005-0000-0000-00002BA80000}"/>
    <cellStyle name="출력 3 6 7 2" xfId="46604" xr:uid="{00000000-0005-0000-0000-00002CA80000}"/>
    <cellStyle name="출력 3 6 8" xfId="46590" xr:uid="{00000000-0005-0000-0000-00002DA80000}"/>
    <cellStyle name="출력 3 7" xfId="21430" xr:uid="{00000000-0005-0000-0000-00002EA80000}"/>
    <cellStyle name="출력 3 7 2" xfId="21431" xr:uid="{00000000-0005-0000-0000-00002FA80000}"/>
    <cellStyle name="출력 3 7 2 2" xfId="21432" xr:uid="{00000000-0005-0000-0000-000030A80000}"/>
    <cellStyle name="출력 3 7 2 2 2" xfId="46607" xr:uid="{00000000-0005-0000-0000-000031A80000}"/>
    <cellStyle name="출력 3 7 2 3" xfId="21433" xr:uid="{00000000-0005-0000-0000-000032A80000}"/>
    <cellStyle name="출력 3 7 2 3 2" xfId="46608" xr:uid="{00000000-0005-0000-0000-000033A80000}"/>
    <cellStyle name="출력 3 7 2 4" xfId="21434" xr:uid="{00000000-0005-0000-0000-000034A80000}"/>
    <cellStyle name="출력 3 7 2 4 2" xfId="46609" xr:uid="{00000000-0005-0000-0000-000035A80000}"/>
    <cellStyle name="출력 3 7 2 5" xfId="21435" xr:uid="{00000000-0005-0000-0000-000036A80000}"/>
    <cellStyle name="출력 3 7 2 5 2" xfId="46610" xr:uid="{00000000-0005-0000-0000-000037A80000}"/>
    <cellStyle name="출력 3 7 2 6" xfId="46606" xr:uid="{00000000-0005-0000-0000-000038A80000}"/>
    <cellStyle name="출력 3 7 3" xfId="21436" xr:uid="{00000000-0005-0000-0000-000039A80000}"/>
    <cellStyle name="출력 3 7 3 2" xfId="21437" xr:uid="{00000000-0005-0000-0000-00003AA80000}"/>
    <cellStyle name="출력 3 7 3 2 2" xfId="46612" xr:uid="{00000000-0005-0000-0000-00003BA80000}"/>
    <cellStyle name="출력 3 7 3 3" xfId="21438" xr:uid="{00000000-0005-0000-0000-00003CA80000}"/>
    <cellStyle name="출력 3 7 3 3 2" xfId="46613" xr:uid="{00000000-0005-0000-0000-00003DA80000}"/>
    <cellStyle name="출력 3 7 3 4" xfId="21439" xr:uid="{00000000-0005-0000-0000-00003EA80000}"/>
    <cellStyle name="출력 3 7 3 4 2" xfId="46614" xr:uid="{00000000-0005-0000-0000-00003FA80000}"/>
    <cellStyle name="출력 3 7 3 5" xfId="21440" xr:uid="{00000000-0005-0000-0000-000040A80000}"/>
    <cellStyle name="출력 3 7 3 5 2" xfId="46615" xr:uid="{00000000-0005-0000-0000-000041A80000}"/>
    <cellStyle name="출력 3 7 3 6" xfId="46611" xr:uid="{00000000-0005-0000-0000-000042A80000}"/>
    <cellStyle name="출력 3 7 4" xfId="21441" xr:uid="{00000000-0005-0000-0000-000043A80000}"/>
    <cellStyle name="출력 3 7 4 2" xfId="46616" xr:uid="{00000000-0005-0000-0000-000044A80000}"/>
    <cellStyle name="출력 3 7 5" xfId="21442" xr:uid="{00000000-0005-0000-0000-000045A80000}"/>
    <cellStyle name="출력 3 7 5 2" xfId="46617" xr:uid="{00000000-0005-0000-0000-000046A80000}"/>
    <cellStyle name="출력 3 7 6" xfId="21443" xr:uid="{00000000-0005-0000-0000-000047A80000}"/>
    <cellStyle name="출력 3 7 6 2" xfId="46618" xr:uid="{00000000-0005-0000-0000-000048A80000}"/>
    <cellStyle name="출력 3 7 7" xfId="21444" xr:uid="{00000000-0005-0000-0000-000049A80000}"/>
    <cellStyle name="출력 3 7 7 2" xfId="46619" xr:uid="{00000000-0005-0000-0000-00004AA80000}"/>
    <cellStyle name="출력 3 7 8" xfId="46605" xr:uid="{00000000-0005-0000-0000-00004BA80000}"/>
    <cellStyle name="출력 3 8" xfId="21445" xr:uid="{00000000-0005-0000-0000-00004CA80000}"/>
    <cellStyle name="출력 3 8 2" xfId="21446" xr:uid="{00000000-0005-0000-0000-00004DA80000}"/>
    <cellStyle name="출력 3 8 2 2" xfId="21447" xr:uid="{00000000-0005-0000-0000-00004EA80000}"/>
    <cellStyle name="출력 3 8 2 2 2" xfId="46622" xr:uid="{00000000-0005-0000-0000-00004FA80000}"/>
    <cellStyle name="출력 3 8 2 3" xfId="21448" xr:uid="{00000000-0005-0000-0000-000050A80000}"/>
    <cellStyle name="출력 3 8 2 3 2" xfId="46623" xr:uid="{00000000-0005-0000-0000-000051A80000}"/>
    <cellStyle name="출력 3 8 2 4" xfId="21449" xr:uid="{00000000-0005-0000-0000-000052A80000}"/>
    <cellStyle name="출력 3 8 2 4 2" xfId="46624" xr:uid="{00000000-0005-0000-0000-000053A80000}"/>
    <cellStyle name="출력 3 8 2 5" xfId="21450" xr:uid="{00000000-0005-0000-0000-000054A80000}"/>
    <cellStyle name="출력 3 8 2 5 2" xfId="46625" xr:uid="{00000000-0005-0000-0000-000055A80000}"/>
    <cellStyle name="출력 3 8 2 6" xfId="46621" xr:uid="{00000000-0005-0000-0000-000056A80000}"/>
    <cellStyle name="출력 3 8 3" xfId="21451" xr:uid="{00000000-0005-0000-0000-000057A80000}"/>
    <cellStyle name="출력 3 8 3 2" xfId="21452" xr:uid="{00000000-0005-0000-0000-000058A80000}"/>
    <cellStyle name="출력 3 8 3 2 2" xfId="46627" xr:uid="{00000000-0005-0000-0000-000059A80000}"/>
    <cellStyle name="출력 3 8 3 3" xfId="21453" xr:uid="{00000000-0005-0000-0000-00005AA80000}"/>
    <cellStyle name="출력 3 8 3 3 2" xfId="46628" xr:uid="{00000000-0005-0000-0000-00005BA80000}"/>
    <cellStyle name="출력 3 8 3 4" xfId="21454" xr:uid="{00000000-0005-0000-0000-00005CA80000}"/>
    <cellStyle name="출력 3 8 3 4 2" xfId="46629" xr:uid="{00000000-0005-0000-0000-00005DA80000}"/>
    <cellStyle name="출력 3 8 3 5" xfId="21455" xr:uid="{00000000-0005-0000-0000-00005EA80000}"/>
    <cellStyle name="출력 3 8 3 5 2" xfId="46630" xr:uid="{00000000-0005-0000-0000-00005FA80000}"/>
    <cellStyle name="출력 3 8 3 6" xfId="46626" xr:uid="{00000000-0005-0000-0000-000060A80000}"/>
    <cellStyle name="출력 3 8 4" xfId="21456" xr:uid="{00000000-0005-0000-0000-000061A80000}"/>
    <cellStyle name="출력 3 8 4 2" xfId="46631" xr:uid="{00000000-0005-0000-0000-000062A80000}"/>
    <cellStyle name="출력 3 8 5" xfId="21457" xr:uid="{00000000-0005-0000-0000-000063A80000}"/>
    <cellStyle name="출력 3 8 5 2" xfId="46632" xr:uid="{00000000-0005-0000-0000-000064A80000}"/>
    <cellStyle name="출력 3 8 6" xfId="21458" xr:uid="{00000000-0005-0000-0000-000065A80000}"/>
    <cellStyle name="출력 3 8 6 2" xfId="46633" xr:uid="{00000000-0005-0000-0000-000066A80000}"/>
    <cellStyle name="출력 3 8 7" xfId="21459" xr:uid="{00000000-0005-0000-0000-000067A80000}"/>
    <cellStyle name="출력 3 8 7 2" xfId="46634" xr:uid="{00000000-0005-0000-0000-000068A80000}"/>
    <cellStyle name="출력 3 8 8" xfId="46620" xr:uid="{00000000-0005-0000-0000-000069A80000}"/>
    <cellStyle name="출력 3 9" xfId="21460" xr:uid="{00000000-0005-0000-0000-00006AA80000}"/>
    <cellStyle name="출력 3 9 2" xfId="21461" xr:uid="{00000000-0005-0000-0000-00006BA80000}"/>
    <cellStyle name="출력 3 9 2 2" xfId="21462" xr:uid="{00000000-0005-0000-0000-00006CA80000}"/>
    <cellStyle name="출력 3 9 2 2 2" xfId="46637" xr:uid="{00000000-0005-0000-0000-00006DA80000}"/>
    <cellStyle name="출력 3 9 2 3" xfId="21463" xr:uid="{00000000-0005-0000-0000-00006EA80000}"/>
    <cellStyle name="출력 3 9 2 3 2" xfId="46638" xr:uid="{00000000-0005-0000-0000-00006FA80000}"/>
    <cellStyle name="출력 3 9 2 4" xfId="21464" xr:uid="{00000000-0005-0000-0000-000070A80000}"/>
    <cellStyle name="출력 3 9 2 4 2" xfId="46639" xr:uid="{00000000-0005-0000-0000-000071A80000}"/>
    <cellStyle name="출력 3 9 2 5" xfId="21465" xr:uid="{00000000-0005-0000-0000-000072A80000}"/>
    <cellStyle name="출력 3 9 2 5 2" xfId="46640" xr:uid="{00000000-0005-0000-0000-000073A80000}"/>
    <cellStyle name="출력 3 9 2 6" xfId="46636" xr:uid="{00000000-0005-0000-0000-000074A80000}"/>
    <cellStyle name="출력 3 9 3" xfId="21466" xr:uid="{00000000-0005-0000-0000-000075A80000}"/>
    <cellStyle name="출력 3 9 3 2" xfId="21467" xr:uid="{00000000-0005-0000-0000-000076A80000}"/>
    <cellStyle name="출력 3 9 3 2 2" xfId="46642" xr:uid="{00000000-0005-0000-0000-000077A80000}"/>
    <cellStyle name="출력 3 9 3 3" xfId="21468" xr:uid="{00000000-0005-0000-0000-000078A80000}"/>
    <cellStyle name="출력 3 9 3 3 2" xfId="46643" xr:uid="{00000000-0005-0000-0000-000079A80000}"/>
    <cellStyle name="출력 3 9 3 4" xfId="21469" xr:uid="{00000000-0005-0000-0000-00007AA80000}"/>
    <cellStyle name="출력 3 9 3 4 2" xfId="46644" xr:uid="{00000000-0005-0000-0000-00007BA80000}"/>
    <cellStyle name="출력 3 9 3 5" xfId="21470" xr:uid="{00000000-0005-0000-0000-00007CA80000}"/>
    <cellStyle name="출력 3 9 3 5 2" xfId="46645" xr:uid="{00000000-0005-0000-0000-00007DA80000}"/>
    <cellStyle name="출력 3 9 3 6" xfId="46641" xr:uid="{00000000-0005-0000-0000-00007EA80000}"/>
    <cellStyle name="출력 3 9 4" xfId="21471" xr:uid="{00000000-0005-0000-0000-00007FA80000}"/>
    <cellStyle name="출력 3 9 4 2" xfId="46646" xr:uid="{00000000-0005-0000-0000-000080A80000}"/>
    <cellStyle name="출력 3 9 5" xfId="21472" xr:uid="{00000000-0005-0000-0000-000081A80000}"/>
    <cellStyle name="출력 3 9 5 2" xfId="46647" xr:uid="{00000000-0005-0000-0000-000082A80000}"/>
    <cellStyle name="출력 3 9 6" xfId="21473" xr:uid="{00000000-0005-0000-0000-000083A80000}"/>
    <cellStyle name="출력 3 9 6 2" xfId="46648" xr:uid="{00000000-0005-0000-0000-000084A80000}"/>
    <cellStyle name="출력 3 9 7" xfId="21474" xr:uid="{00000000-0005-0000-0000-000085A80000}"/>
    <cellStyle name="출력 3 9 7 2" xfId="46649" xr:uid="{00000000-0005-0000-0000-000086A80000}"/>
    <cellStyle name="출력 3 9 8" xfId="46635" xr:uid="{00000000-0005-0000-0000-000087A80000}"/>
    <cellStyle name="출력 30" xfId="21475" xr:uid="{00000000-0005-0000-0000-000088A80000}"/>
    <cellStyle name="출력 30 10" xfId="21476" xr:uid="{00000000-0005-0000-0000-000089A80000}"/>
    <cellStyle name="출력 30 10 2" xfId="21477" xr:uid="{00000000-0005-0000-0000-00008AA80000}"/>
    <cellStyle name="출력 30 10 2 2" xfId="46652" xr:uid="{00000000-0005-0000-0000-00008BA80000}"/>
    <cellStyle name="출력 30 10 3" xfId="46651" xr:uid="{00000000-0005-0000-0000-00008CA80000}"/>
    <cellStyle name="출력 30 11" xfId="21478" xr:uid="{00000000-0005-0000-0000-00008DA80000}"/>
    <cellStyle name="출력 30 11 2" xfId="21479" xr:uid="{00000000-0005-0000-0000-00008EA80000}"/>
    <cellStyle name="출력 30 11 2 2" xfId="46654" xr:uid="{00000000-0005-0000-0000-00008FA80000}"/>
    <cellStyle name="출력 30 11 3" xfId="46653" xr:uid="{00000000-0005-0000-0000-000090A80000}"/>
    <cellStyle name="출력 30 12" xfId="21480" xr:uid="{00000000-0005-0000-0000-000091A80000}"/>
    <cellStyle name="출력 30 12 2" xfId="21481" xr:uid="{00000000-0005-0000-0000-000092A80000}"/>
    <cellStyle name="출력 30 12 2 2" xfId="46656" xr:uid="{00000000-0005-0000-0000-000093A80000}"/>
    <cellStyle name="출력 30 12 3" xfId="46655" xr:uid="{00000000-0005-0000-0000-000094A80000}"/>
    <cellStyle name="출력 30 13" xfId="21482" xr:uid="{00000000-0005-0000-0000-000095A80000}"/>
    <cellStyle name="출력 30 13 2" xfId="46657" xr:uid="{00000000-0005-0000-0000-000096A80000}"/>
    <cellStyle name="출력 30 14" xfId="46650" xr:uid="{00000000-0005-0000-0000-000097A80000}"/>
    <cellStyle name="출력 30 2" xfId="21483" xr:uid="{00000000-0005-0000-0000-000098A80000}"/>
    <cellStyle name="출력 30 2 2" xfId="21484" xr:uid="{00000000-0005-0000-0000-000099A80000}"/>
    <cellStyle name="출력 30 2 2 2" xfId="21485" xr:uid="{00000000-0005-0000-0000-00009AA80000}"/>
    <cellStyle name="출력 30 2 2 2 2" xfId="21486" xr:uid="{00000000-0005-0000-0000-00009BA80000}"/>
    <cellStyle name="출력 30 2 2 2 2 2" xfId="46661" xr:uid="{00000000-0005-0000-0000-00009CA80000}"/>
    <cellStyle name="출력 30 2 2 2 3" xfId="21487" xr:uid="{00000000-0005-0000-0000-00009DA80000}"/>
    <cellStyle name="출력 30 2 2 2 3 2" xfId="46662" xr:uid="{00000000-0005-0000-0000-00009EA80000}"/>
    <cellStyle name="출력 30 2 2 2 4" xfId="21488" xr:uid="{00000000-0005-0000-0000-00009FA80000}"/>
    <cellStyle name="출력 30 2 2 2 4 2" xfId="46663" xr:uid="{00000000-0005-0000-0000-0000A0A80000}"/>
    <cellStyle name="출력 30 2 2 2 5" xfId="21489" xr:uid="{00000000-0005-0000-0000-0000A1A80000}"/>
    <cellStyle name="출력 30 2 2 2 5 2" xfId="46664" xr:uid="{00000000-0005-0000-0000-0000A2A80000}"/>
    <cellStyle name="출력 30 2 2 2 6" xfId="46660" xr:uid="{00000000-0005-0000-0000-0000A3A80000}"/>
    <cellStyle name="출력 30 2 2 3" xfId="21490" xr:uid="{00000000-0005-0000-0000-0000A4A80000}"/>
    <cellStyle name="출력 30 2 2 3 2" xfId="46665" xr:uid="{00000000-0005-0000-0000-0000A5A80000}"/>
    <cellStyle name="출력 30 2 2 4" xfId="21491" xr:uid="{00000000-0005-0000-0000-0000A6A80000}"/>
    <cellStyle name="출력 30 2 2 4 2" xfId="46666" xr:uid="{00000000-0005-0000-0000-0000A7A80000}"/>
    <cellStyle name="출력 30 2 2 5" xfId="21492" xr:uid="{00000000-0005-0000-0000-0000A8A80000}"/>
    <cellStyle name="출력 30 2 2 5 2" xfId="46667" xr:uid="{00000000-0005-0000-0000-0000A9A80000}"/>
    <cellStyle name="출력 30 2 2 6" xfId="21493" xr:uid="{00000000-0005-0000-0000-0000AAA80000}"/>
    <cellStyle name="출력 30 2 2 6 2" xfId="46668" xr:uid="{00000000-0005-0000-0000-0000ABA80000}"/>
    <cellStyle name="출력 30 2 2 7" xfId="46659" xr:uid="{00000000-0005-0000-0000-0000ACA80000}"/>
    <cellStyle name="출력 30 2 3" xfId="21494" xr:uid="{00000000-0005-0000-0000-0000ADA80000}"/>
    <cellStyle name="출력 30 2 3 2" xfId="21495" xr:uid="{00000000-0005-0000-0000-0000AEA80000}"/>
    <cellStyle name="출력 30 2 3 2 2" xfId="46670" xr:uid="{00000000-0005-0000-0000-0000AFA80000}"/>
    <cellStyle name="출력 30 2 3 3" xfId="21496" xr:uid="{00000000-0005-0000-0000-0000B0A80000}"/>
    <cellStyle name="출력 30 2 3 3 2" xfId="46671" xr:uid="{00000000-0005-0000-0000-0000B1A80000}"/>
    <cellStyle name="출력 30 2 3 4" xfId="21497" xr:uid="{00000000-0005-0000-0000-0000B2A80000}"/>
    <cellStyle name="출력 30 2 3 4 2" xfId="46672" xr:uid="{00000000-0005-0000-0000-0000B3A80000}"/>
    <cellStyle name="출력 30 2 3 5" xfId="21498" xr:uid="{00000000-0005-0000-0000-0000B4A80000}"/>
    <cellStyle name="출력 30 2 3 5 2" xfId="46673" xr:uid="{00000000-0005-0000-0000-0000B5A80000}"/>
    <cellStyle name="출력 30 2 3 6" xfId="46669" xr:uid="{00000000-0005-0000-0000-0000B6A80000}"/>
    <cellStyle name="출력 30 2 4" xfId="21499" xr:uid="{00000000-0005-0000-0000-0000B7A80000}"/>
    <cellStyle name="출력 30 2 4 2" xfId="21500" xr:uid="{00000000-0005-0000-0000-0000B8A80000}"/>
    <cellStyle name="출력 30 2 4 2 2" xfId="46675" xr:uid="{00000000-0005-0000-0000-0000B9A80000}"/>
    <cellStyle name="출력 30 2 4 3" xfId="46674" xr:uid="{00000000-0005-0000-0000-0000BAA80000}"/>
    <cellStyle name="출력 30 2 5" xfId="21501" xr:uid="{00000000-0005-0000-0000-0000BBA80000}"/>
    <cellStyle name="출력 30 2 5 2" xfId="21502" xr:uid="{00000000-0005-0000-0000-0000BCA80000}"/>
    <cellStyle name="출력 30 2 5 2 2" xfId="46677" xr:uid="{00000000-0005-0000-0000-0000BDA80000}"/>
    <cellStyle name="출력 30 2 5 3" xfId="46676" xr:uid="{00000000-0005-0000-0000-0000BEA80000}"/>
    <cellStyle name="출력 30 2 6" xfId="21503" xr:uid="{00000000-0005-0000-0000-0000BFA80000}"/>
    <cellStyle name="출력 30 2 6 2" xfId="21504" xr:uid="{00000000-0005-0000-0000-0000C0A80000}"/>
    <cellStyle name="출력 30 2 6 2 2" xfId="46679" xr:uid="{00000000-0005-0000-0000-0000C1A80000}"/>
    <cellStyle name="출력 30 2 6 3" xfId="46678" xr:uid="{00000000-0005-0000-0000-0000C2A80000}"/>
    <cellStyle name="출력 30 2 7" xfId="21505" xr:uid="{00000000-0005-0000-0000-0000C3A80000}"/>
    <cellStyle name="출력 30 2 7 2" xfId="46680" xr:uid="{00000000-0005-0000-0000-0000C4A80000}"/>
    <cellStyle name="출력 30 2 8" xfId="46658" xr:uid="{00000000-0005-0000-0000-0000C5A80000}"/>
    <cellStyle name="출력 30 3" xfId="21506" xr:uid="{00000000-0005-0000-0000-0000C6A80000}"/>
    <cellStyle name="출력 30 3 2" xfId="21507" xr:uid="{00000000-0005-0000-0000-0000C7A80000}"/>
    <cellStyle name="출력 30 3 2 2" xfId="21508" xr:uid="{00000000-0005-0000-0000-0000C8A80000}"/>
    <cellStyle name="출력 30 3 2 2 2" xfId="21509" xr:uid="{00000000-0005-0000-0000-0000C9A80000}"/>
    <cellStyle name="출력 30 3 2 2 2 2" xfId="46684" xr:uid="{00000000-0005-0000-0000-0000CAA80000}"/>
    <cellStyle name="출력 30 3 2 2 3" xfId="21510" xr:uid="{00000000-0005-0000-0000-0000CBA80000}"/>
    <cellStyle name="출력 30 3 2 2 3 2" xfId="46685" xr:uid="{00000000-0005-0000-0000-0000CCA80000}"/>
    <cellStyle name="출력 30 3 2 2 4" xfId="21511" xr:uid="{00000000-0005-0000-0000-0000CDA80000}"/>
    <cellStyle name="출력 30 3 2 2 4 2" xfId="46686" xr:uid="{00000000-0005-0000-0000-0000CEA80000}"/>
    <cellStyle name="출력 30 3 2 2 5" xfId="21512" xr:uid="{00000000-0005-0000-0000-0000CFA80000}"/>
    <cellStyle name="출력 30 3 2 2 5 2" xfId="46687" xr:uid="{00000000-0005-0000-0000-0000D0A80000}"/>
    <cellStyle name="출력 30 3 2 2 6" xfId="46683" xr:uid="{00000000-0005-0000-0000-0000D1A80000}"/>
    <cellStyle name="출력 30 3 2 3" xfId="21513" xr:uid="{00000000-0005-0000-0000-0000D2A80000}"/>
    <cellStyle name="출력 30 3 2 3 2" xfId="46688" xr:uid="{00000000-0005-0000-0000-0000D3A80000}"/>
    <cellStyle name="출력 30 3 2 4" xfId="21514" xr:uid="{00000000-0005-0000-0000-0000D4A80000}"/>
    <cellStyle name="출력 30 3 2 4 2" xfId="46689" xr:uid="{00000000-0005-0000-0000-0000D5A80000}"/>
    <cellStyle name="출력 30 3 2 5" xfId="21515" xr:uid="{00000000-0005-0000-0000-0000D6A80000}"/>
    <cellStyle name="출력 30 3 2 5 2" xfId="46690" xr:uid="{00000000-0005-0000-0000-0000D7A80000}"/>
    <cellStyle name="출력 30 3 2 6" xfId="21516" xr:uid="{00000000-0005-0000-0000-0000D8A80000}"/>
    <cellStyle name="출력 30 3 2 6 2" xfId="46691" xr:uid="{00000000-0005-0000-0000-0000D9A80000}"/>
    <cellStyle name="출력 30 3 2 7" xfId="46682" xr:uid="{00000000-0005-0000-0000-0000DAA80000}"/>
    <cellStyle name="출력 30 3 3" xfId="21517" xr:uid="{00000000-0005-0000-0000-0000DBA80000}"/>
    <cellStyle name="출력 30 3 3 2" xfId="21518" xr:uid="{00000000-0005-0000-0000-0000DCA80000}"/>
    <cellStyle name="출력 30 3 3 2 2" xfId="46693" xr:uid="{00000000-0005-0000-0000-0000DDA80000}"/>
    <cellStyle name="출력 30 3 3 3" xfId="21519" xr:uid="{00000000-0005-0000-0000-0000DEA80000}"/>
    <cellStyle name="출력 30 3 3 3 2" xfId="46694" xr:uid="{00000000-0005-0000-0000-0000DFA80000}"/>
    <cellStyle name="출력 30 3 3 4" xfId="21520" xr:uid="{00000000-0005-0000-0000-0000E0A80000}"/>
    <cellStyle name="출력 30 3 3 4 2" xfId="46695" xr:uid="{00000000-0005-0000-0000-0000E1A80000}"/>
    <cellStyle name="출력 30 3 3 5" xfId="21521" xr:uid="{00000000-0005-0000-0000-0000E2A80000}"/>
    <cellStyle name="출력 30 3 3 5 2" xfId="46696" xr:uid="{00000000-0005-0000-0000-0000E3A80000}"/>
    <cellStyle name="출력 30 3 3 6" xfId="46692" xr:uid="{00000000-0005-0000-0000-0000E4A80000}"/>
    <cellStyle name="출력 30 3 4" xfId="21522" xr:uid="{00000000-0005-0000-0000-0000E5A80000}"/>
    <cellStyle name="출력 30 3 4 2" xfId="21523" xr:uid="{00000000-0005-0000-0000-0000E6A80000}"/>
    <cellStyle name="출력 30 3 4 2 2" xfId="46698" xr:uid="{00000000-0005-0000-0000-0000E7A80000}"/>
    <cellStyle name="출력 30 3 4 3" xfId="46697" xr:uid="{00000000-0005-0000-0000-0000E8A80000}"/>
    <cellStyle name="출력 30 3 5" xfId="21524" xr:uid="{00000000-0005-0000-0000-0000E9A80000}"/>
    <cellStyle name="출력 30 3 5 2" xfId="21525" xr:uid="{00000000-0005-0000-0000-0000EAA80000}"/>
    <cellStyle name="출력 30 3 5 2 2" xfId="46700" xr:uid="{00000000-0005-0000-0000-0000EBA80000}"/>
    <cellStyle name="출력 30 3 5 3" xfId="46699" xr:uid="{00000000-0005-0000-0000-0000ECA80000}"/>
    <cellStyle name="출력 30 3 6" xfId="21526" xr:uid="{00000000-0005-0000-0000-0000EDA80000}"/>
    <cellStyle name="출력 30 3 6 2" xfId="21527" xr:uid="{00000000-0005-0000-0000-0000EEA80000}"/>
    <cellStyle name="출력 30 3 6 2 2" xfId="46702" xr:uid="{00000000-0005-0000-0000-0000EFA80000}"/>
    <cellStyle name="출력 30 3 6 3" xfId="46701" xr:uid="{00000000-0005-0000-0000-0000F0A80000}"/>
    <cellStyle name="출력 30 3 7" xfId="21528" xr:uid="{00000000-0005-0000-0000-0000F1A80000}"/>
    <cellStyle name="출력 30 3 7 2" xfId="46703" xr:uid="{00000000-0005-0000-0000-0000F2A80000}"/>
    <cellStyle name="출력 30 3 8" xfId="46681" xr:uid="{00000000-0005-0000-0000-0000F3A80000}"/>
    <cellStyle name="출력 30 4" xfId="21529" xr:uid="{00000000-0005-0000-0000-0000F4A80000}"/>
    <cellStyle name="출력 30 4 2" xfId="21530" xr:uid="{00000000-0005-0000-0000-0000F5A80000}"/>
    <cellStyle name="출력 30 4 2 2" xfId="21531" xr:uid="{00000000-0005-0000-0000-0000F6A80000}"/>
    <cellStyle name="출력 30 4 2 2 2" xfId="46706" xr:uid="{00000000-0005-0000-0000-0000F7A80000}"/>
    <cellStyle name="출력 30 4 2 3" xfId="21532" xr:uid="{00000000-0005-0000-0000-0000F8A80000}"/>
    <cellStyle name="출력 30 4 2 3 2" xfId="46707" xr:uid="{00000000-0005-0000-0000-0000F9A80000}"/>
    <cellStyle name="출력 30 4 2 4" xfId="21533" xr:uid="{00000000-0005-0000-0000-0000FAA80000}"/>
    <cellStyle name="출력 30 4 2 4 2" xfId="46708" xr:uid="{00000000-0005-0000-0000-0000FBA80000}"/>
    <cellStyle name="출력 30 4 2 5" xfId="21534" xr:uid="{00000000-0005-0000-0000-0000FCA80000}"/>
    <cellStyle name="출력 30 4 2 5 2" xfId="46709" xr:uid="{00000000-0005-0000-0000-0000FDA80000}"/>
    <cellStyle name="출력 30 4 2 6" xfId="46705" xr:uid="{00000000-0005-0000-0000-0000FEA80000}"/>
    <cellStyle name="출력 30 4 3" xfId="21535" xr:uid="{00000000-0005-0000-0000-0000FFA80000}"/>
    <cellStyle name="출력 30 4 3 2" xfId="46710" xr:uid="{00000000-0005-0000-0000-000000A90000}"/>
    <cellStyle name="출력 30 4 4" xfId="21536" xr:uid="{00000000-0005-0000-0000-000001A90000}"/>
    <cellStyle name="출력 30 4 4 2" xfId="46711" xr:uid="{00000000-0005-0000-0000-000002A90000}"/>
    <cellStyle name="출력 30 4 5" xfId="21537" xr:uid="{00000000-0005-0000-0000-000003A90000}"/>
    <cellStyle name="출력 30 4 5 2" xfId="46712" xr:uid="{00000000-0005-0000-0000-000004A90000}"/>
    <cellStyle name="출력 30 4 6" xfId="21538" xr:uid="{00000000-0005-0000-0000-000005A90000}"/>
    <cellStyle name="출력 30 4 6 2" xfId="46713" xr:uid="{00000000-0005-0000-0000-000006A90000}"/>
    <cellStyle name="출력 30 4 7" xfId="46704" xr:uid="{00000000-0005-0000-0000-000007A90000}"/>
    <cellStyle name="출력 30 5" xfId="21539" xr:uid="{00000000-0005-0000-0000-000008A90000}"/>
    <cellStyle name="출력 30 5 2" xfId="21540" xr:uid="{00000000-0005-0000-0000-000009A90000}"/>
    <cellStyle name="출력 30 5 2 2" xfId="21541" xr:uid="{00000000-0005-0000-0000-00000AA90000}"/>
    <cellStyle name="출력 30 5 2 2 2" xfId="46716" xr:uid="{00000000-0005-0000-0000-00000BA90000}"/>
    <cellStyle name="출력 30 5 2 3" xfId="21542" xr:uid="{00000000-0005-0000-0000-00000CA90000}"/>
    <cellStyle name="출력 30 5 2 3 2" xfId="46717" xr:uid="{00000000-0005-0000-0000-00000DA90000}"/>
    <cellStyle name="출력 30 5 2 4" xfId="21543" xr:uid="{00000000-0005-0000-0000-00000EA90000}"/>
    <cellStyle name="출력 30 5 2 4 2" xfId="46718" xr:uid="{00000000-0005-0000-0000-00000FA90000}"/>
    <cellStyle name="출력 30 5 2 5" xfId="21544" xr:uid="{00000000-0005-0000-0000-000010A90000}"/>
    <cellStyle name="출력 30 5 2 5 2" xfId="46719" xr:uid="{00000000-0005-0000-0000-000011A90000}"/>
    <cellStyle name="출력 30 5 2 6" xfId="46715" xr:uid="{00000000-0005-0000-0000-000012A90000}"/>
    <cellStyle name="출력 30 5 3" xfId="21545" xr:uid="{00000000-0005-0000-0000-000013A90000}"/>
    <cellStyle name="출력 30 5 3 2" xfId="46720" xr:uid="{00000000-0005-0000-0000-000014A90000}"/>
    <cellStyle name="출력 30 5 4" xfId="21546" xr:uid="{00000000-0005-0000-0000-000015A90000}"/>
    <cellStyle name="출력 30 5 4 2" xfId="46721" xr:uid="{00000000-0005-0000-0000-000016A90000}"/>
    <cellStyle name="출력 30 5 5" xfId="21547" xr:uid="{00000000-0005-0000-0000-000017A90000}"/>
    <cellStyle name="출력 30 5 5 2" xfId="46722" xr:uid="{00000000-0005-0000-0000-000018A90000}"/>
    <cellStyle name="출력 30 5 6" xfId="21548" xr:uid="{00000000-0005-0000-0000-000019A90000}"/>
    <cellStyle name="출력 30 5 6 2" xfId="46723" xr:uid="{00000000-0005-0000-0000-00001AA90000}"/>
    <cellStyle name="출력 30 5 7" xfId="46714" xr:uid="{00000000-0005-0000-0000-00001BA90000}"/>
    <cellStyle name="출력 30 6" xfId="21549" xr:uid="{00000000-0005-0000-0000-00001CA90000}"/>
    <cellStyle name="출력 30 6 2" xfId="21550" xr:uid="{00000000-0005-0000-0000-00001DA90000}"/>
    <cellStyle name="출력 30 6 2 2" xfId="21551" xr:uid="{00000000-0005-0000-0000-00001EA90000}"/>
    <cellStyle name="출력 30 6 2 2 2" xfId="46726" xr:uid="{00000000-0005-0000-0000-00001FA90000}"/>
    <cellStyle name="출력 30 6 2 3" xfId="21552" xr:uid="{00000000-0005-0000-0000-000020A90000}"/>
    <cellStyle name="출력 30 6 2 3 2" xfId="46727" xr:uid="{00000000-0005-0000-0000-000021A90000}"/>
    <cellStyle name="출력 30 6 2 4" xfId="21553" xr:uid="{00000000-0005-0000-0000-000022A90000}"/>
    <cellStyle name="출력 30 6 2 4 2" xfId="46728" xr:uid="{00000000-0005-0000-0000-000023A90000}"/>
    <cellStyle name="출력 30 6 2 5" xfId="21554" xr:uid="{00000000-0005-0000-0000-000024A90000}"/>
    <cellStyle name="출력 30 6 2 5 2" xfId="46729" xr:uid="{00000000-0005-0000-0000-000025A90000}"/>
    <cellStyle name="출력 30 6 2 6" xfId="46725" xr:uid="{00000000-0005-0000-0000-000026A90000}"/>
    <cellStyle name="출력 30 6 3" xfId="21555" xr:uid="{00000000-0005-0000-0000-000027A90000}"/>
    <cellStyle name="출력 30 6 3 2" xfId="46730" xr:uid="{00000000-0005-0000-0000-000028A90000}"/>
    <cellStyle name="출력 30 6 4" xfId="21556" xr:uid="{00000000-0005-0000-0000-000029A90000}"/>
    <cellStyle name="출력 30 6 4 2" xfId="46731" xr:uid="{00000000-0005-0000-0000-00002AA90000}"/>
    <cellStyle name="출력 30 6 5" xfId="21557" xr:uid="{00000000-0005-0000-0000-00002BA90000}"/>
    <cellStyle name="출력 30 6 5 2" xfId="46732" xr:uid="{00000000-0005-0000-0000-00002CA90000}"/>
    <cellStyle name="출력 30 6 6" xfId="21558" xr:uid="{00000000-0005-0000-0000-00002DA90000}"/>
    <cellStyle name="출력 30 6 6 2" xfId="46733" xr:uid="{00000000-0005-0000-0000-00002EA90000}"/>
    <cellStyle name="출력 30 6 7" xfId="46724" xr:uid="{00000000-0005-0000-0000-00002FA90000}"/>
    <cellStyle name="출력 30 7" xfId="21559" xr:uid="{00000000-0005-0000-0000-000030A90000}"/>
    <cellStyle name="출력 30 7 2" xfId="21560" xr:uid="{00000000-0005-0000-0000-000031A90000}"/>
    <cellStyle name="출력 30 7 2 2" xfId="21561" xr:uid="{00000000-0005-0000-0000-000032A90000}"/>
    <cellStyle name="출력 30 7 2 2 2" xfId="46736" xr:uid="{00000000-0005-0000-0000-000033A90000}"/>
    <cellStyle name="출력 30 7 2 3" xfId="21562" xr:uid="{00000000-0005-0000-0000-000034A90000}"/>
    <cellStyle name="출력 30 7 2 3 2" xfId="46737" xr:uid="{00000000-0005-0000-0000-000035A90000}"/>
    <cellStyle name="출력 30 7 2 4" xfId="21563" xr:uid="{00000000-0005-0000-0000-000036A90000}"/>
    <cellStyle name="출력 30 7 2 4 2" xfId="46738" xr:uid="{00000000-0005-0000-0000-000037A90000}"/>
    <cellStyle name="출력 30 7 2 5" xfId="21564" xr:uid="{00000000-0005-0000-0000-000038A90000}"/>
    <cellStyle name="출력 30 7 2 5 2" xfId="46739" xr:uid="{00000000-0005-0000-0000-000039A90000}"/>
    <cellStyle name="출력 30 7 2 6" xfId="46735" xr:uid="{00000000-0005-0000-0000-00003AA90000}"/>
    <cellStyle name="출력 30 7 3" xfId="21565" xr:uid="{00000000-0005-0000-0000-00003BA90000}"/>
    <cellStyle name="출력 30 7 3 2" xfId="46740" xr:uid="{00000000-0005-0000-0000-00003CA90000}"/>
    <cellStyle name="출력 30 7 4" xfId="21566" xr:uid="{00000000-0005-0000-0000-00003DA90000}"/>
    <cellStyle name="출력 30 7 4 2" xfId="46741" xr:uid="{00000000-0005-0000-0000-00003EA90000}"/>
    <cellStyle name="출력 30 7 5" xfId="21567" xr:uid="{00000000-0005-0000-0000-00003FA90000}"/>
    <cellStyle name="출력 30 7 5 2" xfId="46742" xr:uid="{00000000-0005-0000-0000-000040A90000}"/>
    <cellStyle name="출력 30 7 6" xfId="21568" xr:uid="{00000000-0005-0000-0000-000041A90000}"/>
    <cellStyle name="출력 30 7 6 2" xfId="46743" xr:uid="{00000000-0005-0000-0000-000042A90000}"/>
    <cellStyle name="출력 30 7 7" xfId="46734" xr:uid="{00000000-0005-0000-0000-000043A90000}"/>
    <cellStyle name="출력 30 8" xfId="21569" xr:uid="{00000000-0005-0000-0000-000044A90000}"/>
    <cellStyle name="출력 30 8 2" xfId="21570" xr:uid="{00000000-0005-0000-0000-000045A90000}"/>
    <cellStyle name="출력 30 8 2 2" xfId="21571" xr:uid="{00000000-0005-0000-0000-000046A90000}"/>
    <cellStyle name="출력 30 8 2 2 2" xfId="46746" xr:uid="{00000000-0005-0000-0000-000047A90000}"/>
    <cellStyle name="출력 30 8 2 3" xfId="21572" xr:uid="{00000000-0005-0000-0000-000048A90000}"/>
    <cellStyle name="출력 30 8 2 3 2" xfId="46747" xr:uid="{00000000-0005-0000-0000-000049A90000}"/>
    <cellStyle name="출력 30 8 2 4" xfId="21573" xr:uid="{00000000-0005-0000-0000-00004AA90000}"/>
    <cellStyle name="출력 30 8 2 4 2" xfId="46748" xr:uid="{00000000-0005-0000-0000-00004BA90000}"/>
    <cellStyle name="출력 30 8 2 5" xfId="21574" xr:uid="{00000000-0005-0000-0000-00004CA90000}"/>
    <cellStyle name="출력 30 8 2 5 2" xfId="46749" xr:uid="{00000000-0005-0000-0000-00004DA90000}"/>
    <cellStyle name="출력 30 8 2 6" xfId="46745" xr:uid="{00000000-0005-0000-0000-00004EA90000}"/>
    <cellStyle name="출력 30 8 3" xfId="21575" xr:uid="{00000000-0005-0000-0000-00004FA90000}"/>
    <cellStyle name="출력 30 8 3 2" xfId="46750" xr:uid="{00000000-0005-0000-0000-000050A90000}"/>
    <cellStyle name="출력 30 8 4" xfId="21576" xr:uid="{00000000-0005-0000-0000-000051A90000}"/>
    <cellStyle name="출력 30 8 4 2" xfId="46751" xr:uid="{00000000-0005-0000-0000-000052A90000}"/>
    <cellStyle name="출력 30 8 5" xfId="21577" xr:uid="{00000000-0005-0000-0000-000053A90000}"/>
    <cellStyle name="출력 30 8 5 2" xfId="46752" xr:uid="{00000000-0005-0000-0000-000054A90000}"/>
    <cellStyle name="출력 30 8 6" xfId="21578" xr:uid="{00000000-0005-0000-0000-000055A90000}"/>
    <cellStyle name="출력 30 8 6 2" xfId="46753" xr:uid="{00000000-0005-0000-0000-000056A90000}"/>
    <cellStyle name="출력 30 8 7" xfId="46744" xr:uid="{00000000-0005-0000-0000-000057A90000}"/>
    <cellStyle name="출력 30 9" xfId="21579" xr:uid="{00000000-0005-0000-0000-000058A90000}"/>
    <cellStyle name="출력 30 9 2" xfId="21580" xr:uid="{00000000-0005-0000-0000-000059A90000}"/>
    <cellStyle name="출력 30 9 2 2" xfId="46755" xr:uid="{00000000-0005-0000-0000-00005AA90000}"/>
    <cellStyle name="출력 30 9 3" xfId="21581" xr:uid="{00000000-0005-0000-0000-00005BA90000}"/>
    <cellStyle name="출력 30 9 3 2" xfId="46756" xr:uid="{00000000-0005-0000-0000-00005CA90000}"/>
    <cellStyle name="출력 30 9 4" xfId="21582" xr:uid="{00000000-0005-0000-0000-00005DA90000}"/>
    <cellStyle name="출력 30 9 4 2" xfId="46757" xr:uid="{00000000-0005-0000-0000-00005EA90000}"/>
    <cellStyle name="출력 30 9 5" xfId="21583" xr:uid="{00000000-0005-0000-0000-00005FA90000}"/>
    <cellStyle name="출력 30 9 5 2" xfId="46758" xr:uid="{00000000-0005-0000-0000-000060A90000}"/>
    <cellStyle name="출력 30 9 6" xfId="46754" xr:uid="{00000000-0005-0000-0000-000061A90000}"/>
    <cellStyle name="출력 31" xfId="21584" xr:uid="{00000000-0005-0000-0000-000062A90000}"/>
    <cellStyle name="출력 31 10" xfId="21585" xr:uid="{00000000-0005-0000-0000-000063A90000}"/>
    <cellStyle name="출력 31 10 2" xfId="21586" xr:uid="{00000000-0005-0000-0000-000064A90000}"/>
    <cellStyle name="출력 31 10 2 2" xfId="46761" xr:uid="{00000000-0005-0000-0000-000065A90000}"/>
    <cellStyle name="출력 31 10 3" xfId="46760" xr:uid="{00000000-0005-0000-0000-000066A90000}"/>
    <cellStyle name="출력 31 11" xfId="21587" xr:uid="{00000000-0005-0000-0000-000067A90000}"/>
    <cellStyle name="출력 31 11 2" xfId="21588" xr:uid="{00000000-0005-0000-0000-000068A90000}"/>
    <cellStyle name="출력 31 11 2 2" xfId="46763" xr:uid="{00000000-0005-0000-0000-000069A90000}"/>
    <cellStyle name="출력 31 11 3" xfId="46762" xr:uid="{00000000-0005-0000-0000-00006AA90000}"/>
    <cellStyle name="출력 31 12" xfId="21589" xr:uid="{00000000-0005-0000-0000-00006BA90000}"/>
    <cellStyle name="출력 31 12 2" xfId="21590" xr:uid="{00000000-0005-0000-0000-00006CA90000}"/>
    <cellStyle name="출력 31 12 2 2" xfId="46765" xr:uid="{00000000-0005-0000-0000-00006DA90000}"/>
    <cellStyle name="출력 31 12 3" xfId="46764" xr:uid="{00000000-0005-0000-0000-00006EA90000}"/>
    <cellStyle name="출력 31 13" xfId="21591" xr:uid="{00000000-0005-0000-0000-00006FA90000}"/>
    <cellStyle name="출력 31 13 2" xfId="46766" xr:uid="{00000000-0005-0000-0000-000070A90000}"/>
    <cellStyle name="출력 31 14" xfId="46759" xr:uid="{00000000-0005-0000-0000-000071A90000}"/>
    <cellStyle name="출력 31 2" xfId="21592" xr:uid="{00000000-0005-0000-0000-000072A90000}"/>
    <cellStyle name="출력 31 2 2" xfId="21593" xr:uid="{00000000-0005-0000-0000-000073A90000}"/>
    <cellStyle name="출력 31 2 2 2" xfId="21594" xr:uid="{00000000-0005-0000-0000-000074A90000}"/>
    <cellStyle name="출력 31 2 2 2 2" xfId="21595" xr:uid="{00000000-0005-0000-0000-000075A90000}"/>
    <cellStyle name="출력 31 2 2 2 2 2" xfId="46770" xr:uid="{00000000-0005-0000-0000-000076A90000}"/>
    <cellStyle name="출력 31 2 2 2 3" xfId="21596" xr:uid="{00000000-0005-0000-0000-000077A90000}"/>
    <cellStyle name="출력 31 2 2 2 3 2" xfId="46771" xr:uid="{00000000-0005-0000-0000-000078A90000}"/>
    <cellStyle name="출력 31 2 2 2 4" xfId="21597" xr:uid="{00000000-0005-0000-0000-000079A90000}"/>
    <cellStyle name="출력 31 2 2 2 4 2" xfId="46772" xr:uid="{00000000-0005-0000-0000-00007AA90000}"/>
    <cellStyle name="출력 31 2 2 2 5" xfId="21598" xr:uid="{00000000-0005-0000-0000-00007BA90000}"/>
    <cellStyle name="출력 31 2 2 2 5 2" xfId="46773" xr:uid="{00000000-0005-0000-0000-00007CA90000}"/>
    <cellStyle name="출력 31 2 2 2 6" xfId="46769" xr:uid="{00000000-0005-0000-0000-00007DA90000}"/>
    <cellStyle name="출력 31 2 2 3" xfId="21599" xr:uid="{00000000-0005-0000-0000-00007EA90000}"/>
    <cellStyle name="출력 31 2 2 3 2" xfId="46774" xr:uid="{00000000-0005-0000-0000-00007FA90000}"/>
    <cellStyle name="출력 31 2 2 4" xfId="21600" xr:uid="{00000000-0005-0000-0000-000080A90000}"/>
    <cellStyle name="출력 31 2 2 4 2" xfId="46775" xr:uid="{00000000-0005-0000-0000-000081A90000}"/>
    <cellStyle name="출력 31 2 2 5" xfId="21601" xr:uid="{00000000-0005-0000-0000-000082A90000}"/>
    <cellStyle name="출력 31 2 2 5 2" xfId="46776" xr:uid="{00000000-0005-0000-0000-000083A90000}"/>
    <cellStyle name="출력 31 2 2 6" xfId="21602" xr:uid="{00000000-0005-0000-0000-000084A90000}"/>
    <cellStyle name="출력 31 2 2 6 2" xfId="46777" xr:uid="{00000000-0005-0000-0000-000085A90000}"/>
    <cellStyle name="출력 31 2 2 7" xfId="46768" xr:uid="{00000000-0005-0000-0000-000086A90000}"/>
    <cellStyle name="출력 31 2 3" xfId="21603" xr:uid="{00000000-0005-0000-0000-000087A90000}"/>
    <cellStyle name="출력 31 2 3 2" xfId="21604" xr:uid="{00000000-0005-0000-0000-000088A90000}"/>
    <cellStyle name="출력 31 2 3 2 2" xfId="46779" xr:uid="{00000000-0005-0000-0000-000089A90000}"/>
    <cellStyle name="출력 31 2 3 3" xfId="21605" xr:uid="{00000000-0005-0000-0000-00008AA90000}"/>
    <cellStyle name="출력 31 2 3 3 2" xfId="46780" xr:uid="{00000000-0005-0000-0000-00008BA90000}"/>
    <cellStyle name="출력 31 2 3 4" xfId="21606" xr:uid="{00000000-0005-0000-0000-00008CA90000}"/>
    <cellStyle name="출력 31 2 3 4 2" xfId="46781" xr:uid="{00000000-0005-0000-0000-00008DA90000}"/>
    <cellStyle name="출력 31 2 3 5" xfId="21607" xr:uid="{00000000-0005-0000-0000-00008EA90000}"/>
    <cellStyle name="출력 31 2 3 5 2" xfId="46782" xr:uid="{00000000-0005-0000-0000-00008FA90000}"/>
    <cellStyle name="출력 31 2 3 6" xfId="46778" xr:uid="{00000000-0005-0000-0000-000090A90000}"/>
    <cellStyle name="출력 31 2 4" xfId="21608" xr:uid="{00000000-0005-0000-0000-000091A90000}"/>
    <cellStyle name="출력 31 2 4 2" xfId="21609" xr:uid="{00000000-0005-0000-0000-000092A90000}"/>
    <cellStyle name="출력 31 2 4 2 2" xfId="46784" xr:uid="{00000000-0005-0000-0000-000093A90000}"/>
    <cellStyle name="출력 31 2 4 3" xfId="46783" xr:uid="{00000000-0005-0000-0000-000094A90000}"/>
    <cellStyle name="출력 31 2 5" xfId="21610" xr:uid="{00000000-0005-0000-0000-000095A90000}"/>
    <cellStyle name="출력 31 2 5 2" xfId="21611" xr:uid="{00000000-0005-0000-0000-000096A90000}"/>
    <cellStyle name="출력 31 2 5 2 2" xfId="46786" xr:uid="{00000000-0005-0000-0000-000097A90000}"/>
    <cellStyle name="출력 31 2 5 3" xfId="46785" xr:uid="{00000000-0005-0000-0000-000098A90000}"/>
    <cellStyle name="출력 31 2 6" xfId="21612" xr:uid="{00000000-0005-0000-0000-000099A90000}"/>
    <cellStyle name="출력 31 2 6 2" xfId="21613" xr:uid="{00000000-0005-0000-0000-00009AA90000}"/>
    <cellStyle name="출력 31 2 6 2 2" xfId="46788" xr:uid="{00000000-0005-0000-0000-00009BA90000}"/>
    <cellStyle name="출력 31 2 6 3" xfId="46787" xr:uid="{00000000-0005-0000-0000-00009CA90000}"/>
    <cellStyle name="출력 31 2 7" xfId="21614" xr:uid="{00000000-0005-0000-0000-00009DA90000}"/>
    <cellStyle name="출력 31 2 7 2" xfId="46789" xr:uid="{00000000-0005-0000-0000-00009EA90000}"/>
    <cellStyle name="출력 31 2 8" xfId="46767" xr:uid="{00000000-0005-0000-0000-00009FA90000}"/>
    <cellStyle name="출력 31 3" xfId="21615" xr:uid="{00000000-0005-0000-0000-0000A0A90000}"/>
    <cellStyle name="출력 31 3 2" xfId="21616" xr:uid="{00000000-0005-0000-0000-0000A1A90000}"/>
    <cellStyle name="출력 31 3 2 2" xfId="21617" xr:uid="{00000000-0005-0000-0000-0000A2A90000}"/>
    <cellStyle name="출력 31 3 2 2 2" xfId="21618" xr:uid="{00000000-0005-0000-0000-0000A3A90000}"/>
    <cellStyle name="출력 31 3 2 2 2 2" xfId="46793" xr:uid="{00000000-0005-0000-0000-0000A4A90000}"/>
    <cellStyle name="출력 31 3 2 2 3" xfId="21619" xr:uid="{00000000-0005-0000-0000-0000A5A90000}"/>
    <cellStyle name="출력 31 3 2 2 3 2" xfId="46794" xr:uid="{00000000-0005-0000-0000-0000A6A90000}"/>
    <cellStyle name="출력 31 3 2 2 4" xfId="21620" xr:uid="{00000000-0005-0000-0000-0000A7A90000}"/>
    <cellStyle name="출력 31 3 2 2 4 2" xfId="46795" xr:uid="{00000000-0005-0000-0000-0000A8A90000}"/>
    <cellStyle name="출력 31 3 2 2 5" xfId="21621" xr:uid="{00000000-0005-0000-0000-0000A9A90000}"/>
    <cellStyle name="출력 31 3 2 2 5 2" xfId="46796" xr:uid="{00000000-0005-0000-0000-0000AAA90000}"/>
    <cellStyle name="출력 31 3 2 2 6" xfId="46792" xr:uid="{00000000-0005-0000-0000-0000ABA90000}"/>
    <cellStyle name="출력 31 3 2 3" xfId="21622" xr:uid="{00000000-0005-0000-0000-0000ACA90000}"/>
    <cellStyle name="출력 31 3 2 3 2" xfId="46797" xr:uid="{00000000-0005-0000-0000-0000ADA90000}"/>
    <cellStyle name="출력 31 3 2 4" xfId="21623" xr:uid="{00000000-0005-0000-0000-0000AEA90000}"/>
    <cellStyle name="출력 31 3 2 4 2" xfId="46798" xr:uid="{00000000-0005-0000-0000-0000AFA90000}"/>
    <cellStyle name="출력 31 3 2 5" xfId="21624" xr:uid="{00000000-0005-0000-0000-0000B0A90000}"/>
    <cellStyle name="출력 31 3 2 5 2" xfId="46799" xr:uid="{00000000-0005-0000-0000-0000B1A90000}"/>
    <cellStyle name="출력 31 3 2 6" xfId="21625" xr:uid="{00000000-0005-0000-0000-0000B2A90000}"/>
    <cellStyle name="출력 31 3 2 6 2" xfId="46800" xr:uid="{00000000-0005-0000-0000-0000B3A90000}"/>
    <cellStyle name="출력 31 3 2 7" xfId="46791" xr:uid="{00000000-0005-0000-0000-0000B4A90000}"/>
    <cellStyle name="출력 31 3 3" xfId="21626" xr:uid="{00000000-0005-0000-0000-0000B5A90000}"/>
    <cellStyle name="출력 31 3 3 2" xfId="21627" xr:uid="{00000000-0005-0000-0000-0000B6A90000}"/>
    <cellStyle name="출력 31 3 3 2 2" xfId="46802" xr:uid="{00000000-0005-0000-0000-0000B7A90000}"/>
    <cellStyle name="출력 31 3 3 3" xfId="21628" xr:uid="{00000000-0005-0000-0000-0000B8A90000}"/>
    <cellStyle name="출력 31 3 3 3 2" xfId="46803" xr:uid="{00000000-0005-0000-0000-0000B9A90000}"/>
    <cellStyle name="출력 31 3 3 4" xfId="21629" xr:uid="{00000000-0005-0000-0000-0000BAA90000}"/>
    <cellStyle name="출력 31 3 3 4 2" xfId="46804" xr:uid="{00000000-0005-0000-0000-0000BBA90000}"/>
    <cellStyle name="출력 31 3 3 5" xfId="21630" xr:uid="{00000000-0005-0000-0000-0000BCA90000}"/>
    <cellStyle name="출력 31 3 3 5 2" xfId="46805" xr:uid="{00000000-0005-0000-0000-0000BDA90000}"/>
    <cellStyle name="출력 31 3 3 6" xfId="46801" xr:uid="{00000000-0005-0000-0000-0000BEA90000}"/>
    <cellStyle name="출력 31 3 4" xfId="21631" xr:uid="{00000000-0005-0000-0000-0000BFA90000}"/>
    <cellStyle name="출력 31 3 4 2" xfId="21632" xr:uid="{00000000-0005-0000-0000-0000C0A90000}"/>
    <cellStyle name="출력 31 3 4 2 2" xfId="46807" xr:uid="{00000000-0005-0000-0000-0000C1A90000}"/>
    <cellStyle name="출력 31 3 4 3" xfId="46806" xr:uid="{00000000-0005-0000-0000-0000C2A90000}"/>
    <cellStyle name="출력 31 3 5" xfId="21633" xr:uid="{00000000-0005-0000-0000-0000C3A90000}"/>
    <cellStyle name="출력 31 3 5 2" xfId="21634" xr:uid="{00000000-0005-0000-0000-0000C4A90000}"/>
    <cellStyle name="출력 31 3 5 2 2" xfId="46809" xr:uid="{00000000-0005-0000-0000-0000C5A90000}"/>
    <cellStyle name="출력 31 3 5 3" xfId="46808" xr:uid="{00000000-0005-0000-0000-0000C6A90000}"/>
    <cellStyle name="출력 31 3 6" xfId="21635" xr:uid="{00000000-0005-0000-0000-0000C7A90000}"/>
    <cellStyle name="출력 31 3 6 2" xfId="21636" xr:uid="{00000000-0005-0000-0000-0000C8A90000}"/>
    <cellStyle name="출력 31 3 6 2 2" xfId="46811" xr:uid="{00000000-0005-0000-0000-0000C9A90000}"/>
    <cellStyle name="출력 31 3 6 3" xfId="46810" xr:uid="{00000000-0005-0000-0000-0000CAA90000}"/>
    <cellStyle name="출력 31 3 7" xfId="21637" xr:uid="{00000000-0005-0000-0000-0000CBA90000}"/>
    <cellStyle name="출력 31 3 7 2" xfId="46812" xr:uid="{00000000-0005-0000-0000-0000CCA90000}"/>
    <cellStyle name="출력 31 3 8" xfId="46790" xr:uid="{00000000-0005-0000-0000-0000CDA90000}"/>
    <cellStyle name="출력 31 4" xfId="21638" xr:uid="{00000000-0005-0000-0000-0000CEA90000}"/>
    <cellStyle name="출력 31 4 2" xfId="21639" xr:uid="{00000000-0005-0000-0000-0000CFA90000}"/>
    <cellStyle name="출력 31 4 2 2" xfId="21640" xr:uid="{00000000-0005-0000-0000-0000D0A90000}"/>
    <cellStyle name="출력 31 4 2 2 2" xfId="46815" xr:uid="{00000000-0005-0000-0000-0000D1A90000}"/>
    <cellStyle name="출력 31 4 2 3" xfId="21641" xr:uid="{00000000-0005-0000-0000-0000D2A90000}"/>
    <cellStyle name="출력 31 4 2 3 2" xfId="46816" xr:uid="{00000000-0005-0000-0000-0000D3A90000}"/>
    <cellStyle name="출력 31 4 2 4" xfId="21642" xr:uid="{00000000-0005-0000-0000-0000D4A90000}"/>
    <cellStyle name="출력 31 4 2 4 2" xfId="46817" xr:uid="{00000000-0005-0000-0000-0000D5A90000}"/>
    <cellStyle name="출력 31 4 2 5" xfId="21643" xr:uid="{00000000-0005-0000-0000-0000D6A90000}"/>
    <cellStyle name="출력 31 4 2 5 2" xfId="46818" xr:uid="{00000000-0005-0000-0000-0000D7A90000}"/>
    <cellStyle name="출력 31 4 2 6" xfId="46814" xr:uid="{00000000-0005-0000-0000-0000D8A90000}"/>
    <cellStyle name="출력 31 4 3" xfId="21644" xr:uid="{00000000-0005-0000-0000-0000D9A90000}"/>
    <cellStyle name="출력 31 4 3 2" xfId="46819" xr:uid="{00000000-0005-0000-0000-0000DAA90000}"/>
    <cellStyle name="출력 31 4 4" xfId="21645" xr:uid="{00000000-0005-0000-0000-0000DBA90000}"/>
    <cellStyle name="출력 31 4 4 2" xfId="46820" xr:uid="{00000000-0005-0000-0000-0000DCA90000}"/>
    <cellStyle name="출력 31 4 5" xfId="21646" xr:uid="{00000000-0005-0000-0000-0000DDA90000}"/>
    <cellStyle name="출력 31 4 5 2" xfId="46821" xr:uid="{00000000-0005-0000-0000-0000DEA90000}"/>
    <cellStyle name="출력 31 4 6" xfId="21647" xr:uid="{00000000-0005-0000-0000-0000DFA90000}"/>
    <cellStyle name="출력 31 4 6 2" xfId="46822" xr:uid="{00000000-0005-0000-0000-0000E0A90000}"/>
    <cellStyle name="출력 31 4 7" xfId="46813" xr:uid="{00000000-0005-0000-0000-0000E1A90000}"/>
    <cellStyle name="출력 31 5" xfId="21648" xr:uid="{00000000-0005-0000-0000-0000E2A90000}"/>
    <cellStyle name="출력 31 5 2" xfId="21649" xr:uid="{00000000-0005-0000-0000-0000E3A90000}"/>
    <cellStyle name="출력 31 5 2 2" xfId="21650" xr:uid="{00000000-0005-0000-0000-0000E4A90000}"/>
    <cellStyle name="출력 31 5 2 2 2" xfId="46825" xr:uid="{00000000-0005-0000-0000-0000E5A90000}"/>
    <cellStyle name="출력 31 5 2 3" xfId="21651" xr:uid="{00000000-0005-0000-0000-0000E6A90000}"/>
    <cellStyle name="출력 31 5 2 3 2" xfId="46826" xr:uid="{00000000-0005-0000-0000-0000E7A90000}"/>
    <cellStyle name="출력 31 5 2 4" xfId="21652" xr:uid="{00000000-0005-0000-0000-0000E8A90000}"/>
    <cellStyle name="출력 31 5 2 4 2" xfId="46827" xr:uid="{00000000-0005-0000-0000-0000E9A90000}"/>
    <cellStyle name="출력 31 5 2 5" xfId="21653" xr:uid="{00000000-0005-0000-0000-0000EAA90000}"/>
    <cellStyle name="출력 31 5 2 5 2" xfId="46828" xr:uid="{00000000-0005-0000-0000-0000EBA90000}"/>
    <cellStyle name="출력 31 5 2 6" xfId="46824" xr:uid="{00000000-0005-0000-0000-0000ECA90000}"/>
    <cellStyle name="출력 31 5 3" xfId="21654" xr:uid="{00000000-0005-0000-0000-0000EDA90000}"/>
    <cellStyle name="출력 31 5 3 2" xfId="46829" xr:uid="{00000000-0005-0000-0000-0000EEA90000}"/>
    <cellStyle name="출력 31 5 4" xfId="21655" xr:uid="{00000000-0005-0000-0000-0000EFA90000}"/>
    <cellStyle name="출력 31 5 4 2" xfId="46830" xr:uid="{00000000-0005-0000-0000-0000F0A90000}"/>
    <cellStyle name="출력 31 5 5" xfId="21656" xr:uid="{00000000-0005-0000-0000-0000F1A90000}"/>
    <cellStyle name="출력 31 5 5 2" xfId="46831" xr:uid="{00000000-0005-0000-0000-0000F2A90000}"/>
    <cellStyle name="출력 31 5 6" xfId="21657" xr:uid="{00000000-0005-0000-0000-0000F3A90000}"/>
    <cellStyle name="출력 31 5 6 2" xfId="46832" xr:uid="{00000000-0005-0000-0000-0000F4A90000}"/>
    <cellStyle name="출력 31 5 7" xfId="46823" xr:uid="{00000000-0005-0000-0000-0000F5A90000}"/>
    <cellStyle name="출력 31 6" xfId="21658" xr:uid="{00000000-0005-0000-0000-0000F6A90000}"/>
    <cellStyle name="출력 31 6 2" xfId="21659" xr:uid="{00000000-0005-0000-0000-0000F7A90000}"/>
    <cellStyle name="출력 31 6 2 2" xfId="21660" xr:uid="{00000000-0005-0000-0000-0000F8A90000}"/>
    <cellStyle name="출력 31 6 2 2 2" xfId="46835" xr:uid="{00000000-0005-0000-0000-0000F9A90000}"/>
    <cellStyle name="출력 31 6 2 3" xfId="21661" xr:uid="{00000000-0005-0000-0000-0000FAA90000}"/>
    <cellStyle name="출력 31 6 2 3 2" xfId="46836" xr:uid="{00000000-0005-0000-0000-0000FBA90000}"/>
    <cellStyle name="출력 31 6 2 4" xfId="21662" xr:uid="{00000000-0005-0000-0000-0000FCA90000}"/>
    <cellStyle name="출력 31 6 2 4 2" xfId="46837" xr:uid="{00000000-0005-0000-0000-0000FDA90000}"/>
    <cellStyle name="출력 31 6 2 5" xfId="21663" xr:uid="{00000000-0005-0000-0000-0000FEA90000}"/>
    <cellStyle name="출력 31 6 2 5 2" xfId="46838" xr:uid="{00000000-0005-0000-0000-0000FFA90000}"/>
    <cellStyle name="출력 31 6 2 6" xfId="46834" xr:uid="{00000000-0005-0000-0000-000000AA0000}"/>
    <cellStyle name="출력 31 6 3" xfId="21664" xr:uid="{00000000-0005-0000-0000-000001AA0000}"/>
    <cellStyle name="출력 31 6 3 2" xfId="46839" xr:uid="{00000000-0005-0000-0000-000002AA0000}"/>
    <cellStyle name="출력 31 6 4" xfId="21665" xr:uid="{00000000-0005-0000-0000-000003AA0000}"/>
    <cellStyle name="출력 31 6 4 2" xfId="46840" xr:uid="{00000000-0005-0000-0000-000004AA0000}"/>
    <cellStyle name="출력 31 6 5" xfId="21666" xr:uid="{00000000-0005-0000-0000-000005AA0000}"/>
    <cellStyle name="출력 31 6 5 2" xfId="46841" xr:uid="{00000000-0005-0000-0000-000006AA0000}"/>
    <cellStyle name="출력 31 6 6" xfId="21667" xr:uid="{00000000-0005-0000-0000-000007AA0000}"/>
    <cellStyle name="출력 31 6 6 2" xfId="46842" xr:uid="{00000000-0005-0000-0000-000008AA0000}"/>
    <cellStyle name="출력 31 6 7" xfId="46833" xr:uid="{00000000-0005-0000-0000-000009AA0000}"/>
    <cellStyle name="출력 31 7" xfId="21668" xr:uid="{00000000-0005-0000-0000-00000AAA0000}"/>
    <cellStyle name="출력 31 7 2" xfId="21669" xr:uid="{00000000-0005-0000-0000-00000BAA0000}"/>
    <cellStyle name="출력 31 7 2 2" xfId="21670" xr:uid="{00000000-0005-0000-0000-00000CAA0000}"/>
    <cellStyle name="출력 31 7 2 2 2" xfId="46845" xr:uid="{00000000-0005-0000-0000-00000DAA0000}"/>
    <cellStyle name="출력 31 7 2 3" xfId="21671" xr:uid="{00000000-0005-0000-0000-00000EAA0000}"/>
    <cellStyle name="출력 31 7 2 3 2" xfId="46846" xr:uid="{00000000-0005-0000-0000-00000FAA0000}"/>
    <cellStyle name="출력 31 7 2 4" xfId="21672" xr:uid="{00000000-0005-0000-0000-000010AA0000}"/>
    <cellStyle name="출력 31 7 2 4 2" xfId="46847" xr:uid="{00000000-0005-0000-0000-000011AA0000}"/>
    <cellStyle name="출력 31 7 2 5" xfId="21673" xr:uid="{00000000-0005-0000-0000-000012AA0000}"/>
    <cellStyle name="출력 31 7 2 5 2" xfId="46848" xr:uid="{00000000-0005-0000-0000-000013AA0000}"/>
    <cellStyle name="출력 31 7 2 6" xfId="46844" xr:uid="{00000000-0005-0000-0000-000014AA0000}"/>
    <cellStyle name="출력 31 7 3" xfId="21674" xr:uid="{00000000-0005-0000-0000-000015AA0000}"/>
    <cellStyle name="출력 31 7 3 2" xfId="46849" xr:uid="{00000000-0005-0000-0000-000016AA0000}"/>
    <cellStyle name="출력 31 7 4" xfId="21675" xr:uid="{00000000-0005-0000-0000-000017AA0000}"/>
    <cellStyle name="출력 31 7 4 2" xfId="46850" xr:uid="{00000000-0005-0000-0000-000018AA0000}"/>
    <cellStyle name="출력 31 7 5" xfId="21676" xr:uid="{00000000-0005-0000-0000-000019AA0000}"/>
    <cellStyle name="출력 31 7 5 2" xfId="46851" xr:uid="{00000000-0005-0000-0000-00001AAA0000}"/>
    <cellStyle name="출력 31 7 6" xfId="21677" xr:uid="{00000000-0005-0000-0000-00001BAA0000}"/>
    <cellStyle name="출력 31 7 6 2" xfId="46852" xr:uid="{00000000-0005-0000-0000-00001CAA0000}"/>
    <cellStyle name="출력 31 7 7" xfId="46843" xr:uid="{00000000-0005-0000-0000-00001DAA0000}"/>
    <cellStyle name="출력 31 8" xfId="21678" xr:uid="{00000000-0005-0000-0000-00001EAA0000}"/>
    <cellStyle name="출력 31 8 2" xfId="21679" xr:uid="{00000000-0005-0000-0000-00001FAA0000}"/>
    <cellStyle name="출력 31 8 2 2" xfId="21680" xr:uid="{00000000-0005-0000-0000-000020AA0000}"/>
    <cellStyle name="출력 31 8 2 2 2" xfId="46855" xr:uid="{00000000-0005-0000-0000-000021AA0000}"/>
    <cellStyle name="출력 31 8 2 3" xfId="21681" xr:uid="{00000000-0005-0000-0000-000022AA0000}"/>
    <cellStyle name="출력 31 8 2 3 2" xfId="46856" xr:uid="{00000000-0005-0000-0000-000023AA0000}"/>
    <cellStyle name="출력 31 8 2 4" xfId="21682" xr:uid="{00000000-0005-0000-0000-000024AA0000}"/>
    <cellStyle name="출력 31 8 2 4 2" xfId="46857" xr:uid="{00000000-0005-0000-0000-000025AA0000}"/>
    <cellStyle name="출력 31 8 2 5" xfId="21683" xr:uid="{00000000-0005-0000-0000-000026AA0000}"/>
    <cellStyle name="출력 31 8 2 5 2" xfId="46858" xr:uid="{00000000-0005-0000-0000-000027AA0000}"/>
    <cellStyle name="출력 31 8 2 6" xfId="46854" xr:uid="{00000000-0005-0000-0000-000028AA0000}"/>
    <cellStyle name="출력 31 8 3" xfId="21684" xr:uid="{00000000-0005-0000-0000-000029AA0000}"/>
    <cellStyle name="출력 31 8 3 2" xfId="46859" xr:uid="{00000000-0005-0000-0000-00002AAA0000}"/>
    <cellStyle name="출력 31 8 4" xfId="21685" xr:uid="{00000000-0005-0000-0000-00002BAA0000}"/>
    <cellStyle name="출력 31 8 4 2" xfId="46860" xr:uid="{00000000-0005-0000-0000-00002CAA0000}"/>
    <cellStyle name="출력 31 8 5" xfId="21686" xr:uid="{00000000-0005-0000-0000-00002DAA0000}"/>
    <cellStyle name="출력 31 8 5 2" xfId="46861" xr:uid="{00000000-0005-0000-0000-00002EAA0000}"/>
    <cellStyle name="출력 31 8 6" xfId="21687" xr:uid="{00000000-0005-0000-0000-00002FAA0000}"/>
    <cellStyle name="출력 31 8 6 2" xfId="46862" xr:uid="{00000000-0005-0000-0000-000030AA0000}"/>
    <cellStyle name="출력 31 8 7" xfId="46853" xr:uid="{00000000-0005-0000-0000-000031AA0000}"/>
    <cellStyle name="출력 31 9" xfId="21688" xr:uid="{00000000-0005-0000-0000-000032AA0000}"/>
    <cellStyle name="출력 31 9 2" xfId="21689" xr:uid="{00000000-0005-0000-0000-000033AA0000}"/>
    <cellStyle name="출력 31 9 2 2" xfId="46864" xr:uid="{00000000-0005-0000-0000-000034AA0000}"/>
    <cellStyle name="출력 31 9 3" xfId="21690" xr:uid="{00000000-0005-0000-0000-000035AA0000}"/>
    <cellStyle name="출력 31 9 3 2" xfId="46865" xr:uid="{00000000-0005-0000-0000-000036AA0000}"/>
    <cellStyle name="출력 31 9 4" xfId="21691" xr:uid="{00000000-0005-0000-0000-000037AA0000}"/>
    <cellStyle name="출력 31 9 4 2" xfId="46866" xr:uid="{00000000-0005-0000-0000-000038AA0000}"/>
    <cellStyle name="출력 31 9 5" xfId="21692" xr:uid="{00000000-0005-0000-0000-000039AA0000}"/>
    <cellStyle name="출력 31 9 5 2" xfId="46867" xr:uid="{00000000-0005-0000-0000-00003AAA0000}"/>
    <cellStyle name="출력 31 9 6" xfId="46863" xr:uid="{00000000-0005-0000-0000-00003BAA0000}"/>
    <cellStyle name="출력 32" xfId="21693" xr:uid="{00000000-0005-0000-0000-00003CAA0000}"/>
    <cellStyle name="출력 32 10" xfId="21694" xr:uid="{00000000-0005-0000-0000-00003DAA0000}"/>
    <cellStyle name="출력 32 10 2" xfId="21695" xr:uid="{00000000-0005-0000-0000-00003EAA0000}"/>
    <cellStyle name="출력 32 10 2 2" xfId="46870" xr:uid="{00000000-0005-0000-0000-00003FAA0000}"/>
    <cellStyle name="출력 32 10 3" xfId="46869" xr:uid="{00000000-0005-0000-0000-000040AA0000}"/>
    <cellStyle name="출력 32 11" xfId="21696" xr:uid="{00000000-0005-0000-0000-000041AA0000}"/>
    <cellStyle name="출력 32 11 2" xfId="21697" xr:uid="{00000000-0005-0000-0000-000042AA0000}"/>
    <cellStyle name="출력 32 11 2 2" xfId="46872" xr:uid="{00000000-0005-0000-0000-000043AA0000}"/>
    <cellStyle name="출력 32 11 3" xfId="46871" xr:uid="{00000000-0005-0000-0000-000044AA0000}"/>
    <cellStyle name="출력 32 12" xfId="21698" xr:uid="{00000000-0005-0000-0000-000045AA0000}"/>
    <cellStyle name="출력 32 12 2" xfId="21699" xr:uid="{00000000-0005-0000-0000-000046AA0000}"/>
    <cellStyle name="출력 32 12 2 2" xfId="46874" xr:uid="{00000000-0005-0000-0000-000047AA0000}"/>
    <cellStyle name="출력 32 12 3" xfId="46873" xr:uid="{00000000-0005-0000-0000-000048AA0000}"/>
    <cellStyle name="출력 32 13" xfId="21700" xr:uid="{00000000-0005-0000-0000-000049AA0000}"/>
    <cellStyle name="출력 32 13 2" xfId="46875" xr:uid="{00000000-0005-0000-0000-00004AAA0000}"/>
    <cellStyle name="출력 32 14" xfId="46868" xr:uid="{00000000-0005-0000-0000-00004BAA0000}"/>
    <cellStyle name="출력 32 2" xfId="21701" xr:uid="{00000000-0005-0000-0000-00004CAA0000}"/>
    <cellStyle name="출력 32 2 2" xfId="21702" xr:uid="{00000000-0005-0000-0000-00004DAA0000}"/>
    <cellStyle name="출력 32 2 2 2" xfId="21703" xr:uid="{00000000-0005-0000-0000-00004EAA0000}"/>
    <cellStyle name="출력 32 2 2 2 2" xfId="21704" xr:uid="{00000000-0005-0000-0000-00004FAA0000}"/>
    <cellStyle name="출력 32 2 2 2 2 2" xfId="46879" xr:uid="{00000000-0005-0000-0000-000050AA0000}"/>
    <cellStyle name="출력 32 2 2 2 3" xfId="21705" xr:uid="{00000000-0005-0000-0000-000051AA0000}"/>
    <cellStyle name="출력 32 2 2 2 3 2" xfId="46880" xr:uid="{00000000-0005-0000-0000-000052AA0000}"/>
    <cellStyle name="출력 32 2 2 2 4" xfId="21706" xr:uid="{00000000-0005-0000-0000-000053AA0000}"/>
    <cellStyle name="출력 32 2 2 2 4 2" xfId="46881" xr:uid="{00000000-0005-0000-0000-000054AA0000}"/>
    <cellStyle name="출력 32 2 2 2 5" xfId="21707" xr:uid="{00000000-0005-0000-0000-000055AA0000}"/>
    <cellStyle name="출력 32 2 2 2 5 2" xfId="46882" xr:uid="{00000000-0005-0000-0000-000056AA0000}"/>
    <cellStyle name="출력 32 2 2 2 6" xfId="46878" xr:uid="{00000000-0005-0000-0000-000057AA0000}"/>
    <cellStyle name="출력 32 2 2 3" xfId="21708" xr:uid="{00000000-0005-0000-0000-000058AA0000}"/>
    <cellStyle name="출력 32 2 2 3 2" xfId="46883" xr:uid="{00000000-0005-0000-0000-000059AA0000}"/>
    <cellStyle name="출력 32 2 2 4" xfId="21709" xr:uid="{00000000-0005-0000-0000-00005AAA0000}"/>
    <cellStyle name="출력 32 2 2 4 2" xfId="46884" xr:uid="{00000000-0005-0000-0000-00005BAA0000}"/>
    <cellStyle name="출력 32 2 2 5" xfId="21710" xr:uid="{00000000-0005-0000-0000-00005CAA0000}"/>
    <cellStyle name="출력 32 2 2 5 2" xfId="46885" xr:uid="{00000000-0005-0000-0000-00005DAA0000}"/>
    <cellStyle name="출력 32 2 2 6" xfId="21711" xr:uid="{00000000-0005-0000-0000-00005EAA0000}"/>
    <cellStyle name="출력 32 2 2 6 2" xfId="46886" xr:uid="{00000000-0005-0000-0000-00005FAA0000}"/>
    <cellStyle name="출력 32 2 2 7" xfId="46877" xr:uid="{00000000-0005-0000-0000-000060AA0000}"/>
    <cellStyle name="출력 32 2 3" xfId="21712" xr:uid="{00000000-0005-0000-0000-000061AA0000}"/>
    <cellStyle name="출력 32 2 3 2" xfId="21713" xr:uid="{00000000-0005-0000-0000-000062AA0000}"/>
    <cellStyle name="출력 32 2 3 2 2" xfId="46888" xr:uid="{00000000-0005-0000-0000-000063AA0000}"/>
    <cellStyle name="출력 32 2 3 3" xfId="21714" xr:uid="{00000000-0005-0000-0000-000064AA0000}"/>
    <cellStyle name="출력 32 2 3 3 2" xfId="46889" xr:uid="{00000000-0005-0000-0000-000065AA0000}"/>
    <cellStyle name="출력 32 2 3 4" xfId="21715" xr:uid="{00000000-0005-0000-0000-000066AA0000}"/>
    <cellStyle name="출력 32 2 3 4 2" xfId="46890" xr:uid="{00000000-0005-0000-0000-000067AA0000}"/>
    <cellStyle name="출력 32 2 3 5" xfId="21716" xr:uid="{00000000-0005-0000-0000-000068AA0000}"/>
    <cellStyle name="출력 32 2 3 5 2" xfId="46891" xr:uid="{00000000-0005-0000-0000-000069AA0000}"/>
    <cellStyle name="출력 32 2 3 6" xfId="46887" xr:uid="{00000000-0005-0000-0000-00006AAA0000}"/>
    <cellStyle name="출력 32 2 4" xfId="21717" xr:uid="{00000000-0005-0000-0000-00006BAA0000}"/>
    <cellStyle name="출력 32 2 4 2" xfId="21718" xr:uid="{00000000-0005-0000-0000-00006CAA0000}"/>
    <cellStyle name="출력 32 2 4 2 2" xfId="46893" xr:uid="{00000000-0005-0000-0000-00006DAA0000}"/>
    <cellStyle name="출력 32 2 4 3" xfId="46892" xr:uid="{00000000-0005-0000-0000-00006EAA0000}"/>
    <cellStyle name="출력 32 2 5" xfId="21719" xr:uid="{00000000-0005-0000-0000-00006FAA0000}"/>
    <cellStyle name="출력 32 2 5 2" xfId="21720" xr:uid="{00000000-0005-0000-0000-000070AA0000}"/>
    <cellStyle name="출력 32 2 5 2 2" xfId="46895" xr:uid="{00000000-0005-0000-0000-000071AA0000}"/>
    <cellStyle name="출력 32 2 5 3" xfId="46894" xr:uid="{00000000-0005-0000-0000-000072AA0000}"/>
    <cellStyle name="출력 32 2 6" xfId="21721" xr:uid="{00000000-0005-0000-0000-000073AA0000}"/>
    <cellStyle name="출력 32 2 6 2" xfId="21722" xr:uid="{00000000-0005-0000-0000-000074AA0000}"/>
    <cellStyle name="출력 32 2 6 2 2" xfId="46897" xr:uid="{00000000-0005-0000-0000-000075AA0000}"/>
    <cellStyle name="출력 32 2 6 3" xfId="46896" xr:uid="{00000000-0005-0000-0000-000076AA0000}"/>
    <cellStyle name="출력 32 2 7" xfId="21723" xr:uid="{00000000-0005-0000-0000-000077AA0000}"/>
    <cellStyle name="출력 32 2 7 2" xfId="46898" xr:uid="{00000000-0005-0000-0000-000078AA0000}"/>
    <cellStyle name="출력 32 2 8" xfId="46876" xr:uid="{00000000-0005-0000-0000-000079AA0000}"/>
    <cellStyle name="출력 32 3" xfId="21724" xr:uid="{00000000-0005-0000-0000-00007AAA0000}"/>
    <cellStyle name="출력 32 3 2" xfId="21725" xr:uid="{00000000-0005-0000-0000-00007BAA0000}"/>
    <cellStyle name="출력 32 3 2 2" xfId="21726" xr:uid="{00000000-0005-0000-0000-00007CAA0000}"/>
    <cellStyle name="출력 32 3 2 2 2" xfId="21727" xr:uid="{00000000-0005-0000-0000-00007DAA0000}"/>
    <cellStyle name="출력 32 3 2 2 2 2" xfId="46902" xr:uid="{00000000-0005-0000-0000-00007EAA0000}"/>
    <cellStyle name="출력 32 3 2 2 3" xfId="21728" xr:uid="{00000000-0005-0000-0000-00007FAA0000}"/>
    <cellStyle name="출력 32 3 2 2 3 2" xfId="46903" xr:uid="{00000000-0005-0000-0000-000080AA0000}"/>
    <cellStyle name="출력 32 3 2 2 4" xfId="21729" xr:uid="{00000000-0005-0000-0000-000081AA0000}"/>
    <cellStyle name="출력 32 3 2 2 4 2" xfId="46904" xr:uid="{00000000-0005-0000-0000-000082AA0000}"/>
    <cellStyle name="출력 32 3 2 2 5" xfId="21730" xr:uid="{00000000-0005-0000-0000-000083AA0000}"/>
    <cellStyle name="출력 32 3 2 2 5 2" xfId="46905" xr:uid="{00000000-0005-0000-0000-000084AA0000}"/>
    <cellStyle name="출력 32 3 2 2 6" xfId="46901" xr:uid="{00000000-0005-0000-0000-000085AA0000}"/>
    <cellStyle name="출력 32 3 2 3" xfId="21731" xr:uid="{00000000-0005-0000-0000-000086AA0000}"/>
    <cellStyle name="출력 32 3 2 3 2" xfId="46906" xr:uid="{00000000-0005-0000-0000-000087AA0000}"/>
    <cellStyle name="출력 32 3 2 4" xfId="21732" xr:uid="{00000000-0005-0000-0000-000088AA0000}"/>
    <cellStyle name="출력 32 3 2 4 2" xfId="46907" xr:uid="{00000000-0005-0000-0000-000089AA0000}"/>
    <cellStyle name="출력 32 3 2 5" xfId="21733" xr:uid="{00000000-0005-0000-0000-00008AAA0000}"/>
    <cellStyle name="출력 32 3 2 5 2" xfId="46908" xr:uid="{00000000-0005-0000-0000-00008BAA0000}"/>
    <cellStyle name="출력 32 3 2 6" xfId="21734" xr:uid="{00000000-0005-0000-0000-00008CAA0000}"/>
    <cellStyle name="출력 32 3 2 6 2" xfId="46909" xr:uid="{00000000-0005-0000-0000-00008DAA0000}"/>
    <cellStyle name="출력 32 3 2 7" xfId="46900" xr:uid="{00000000-0005-0000-0000-00008EAA0000}"/>
    <cellStyle name="출력 32 3 3" xfId="21735" xr:uid="{00000000-0005-0000-0000-00008FAA0000}"/>
    <cellStyle name="출력 32 3 3 2" xfId="21736" xr:uid="{00000000-0005-0000-0000-000090AA0000}"/>
    <cellStyle name="출력 32 3 3 2 2" xfId="46911" xr:uid="{00000000-0005-0000-0000-000091AA0000}"/>
    <cellStyle name="출력 32 3 3 3" xfId="21737" xr:uid="{00000000-0005-0000-0000-000092AA0000}"/>
    <cellStyle name="출력 32 3 3 3 2" xfId="46912" xr:uid="{00000000-0005-0000-0000-000093AA0000}"/>
    <cellStyle name="출력 32 3 3 4" xfId="21738" xr:uid="{00000000-0005-0000-0000-000094AA0000}"/>
    <cellStyle name="출력 32 3 3 4 2" xfId="46913" xr:uid="{00000000-0005-0000-0000-000095AA0000}"/>
    <cellStyle name="출력 32 3 3 5" xfId="21739" xr:uid="{00000000-0005-0000-0000-000096AA0000}"/>
    <cellStyle name="출력 32 3 3 5 2" xfId="46914" xr:uid="{00000000-0005-0000-0000-000097AA0000}"/>
    <cellStyle name="출력 32 3 3 6" xfId="46910" xr:uid="{00000000-0005-0000-0000-000098AA0000}"/>
    <cellStyle name="출력 32 3 4" xfId="21740" xr:uid="{00000000-0005-0000-0000-000099AA0000}"/>
    <cellStyle name="출력 32 3 4 2" xfId="21741" xr:uid="{00000000-0005-0000-0000-00009AAA0000}"/>
    <cellStyle name="출력 32 3 4 2 2" xfId="46916" xr:uid="{00000000-0005-0000-0000-00009BAA0000}"/>
    <cellStyle name="출력 32 3 4 3" xfId="46915" xr:uid="{00000000-0005-0000-0000-00009CAA0000}"/>
    <cellStyle name="출력 32 3 5" xfId="21742" xr:uid="{00000000-0005-0000-0000-00009DAA0000}"/>
    <cellStyle name="출력 32 3 5 2" xfId="21743" xr:uid="{00000000-0005-0000-0000-00009EAA0000}"/>
    <cellStyle name="출력 32 3 5 2 2" xfId="46918" xr:uid="{00000000-0005-0000-0000-00009FAA0000}"/>
    <cellStyle name="출력 32 3 5 3" xfId="46917" xr:uid="{00000000-0005-0000-0000-0000A0AA0000}"/>
    <cellStyle name="출력 32 3 6" xfId="21744" xr:uid="{00000000-0005-0000-0000-0000A1AA0000}"/>
    <cellStyle name="출력 32 3 6 2" xfId="21745" xr:uid="{00000000-0005-0000-0000-0000A2AA0000}"/>
    <cellStyle name="출력 32 3 6 2 2" xfId="46920" xr:uid="{00000000-0005-0000-0000-0000A3AA0000}"/>
    <cellStyle name="출력 32 3 6 3" xfId="46919" xr:uid="{00000000-0005-0000-0000-0000A4AA0000}"/>
    <cellStyle name="출력 32 3 7" xfId="21746" xr:uid="{00000000-0005-0000-0000-0000A5AA0000}"/>
    <cellStyle name="출력 32 3 7 2" xfId="46921" xr:uid="{00000000-0005-0000-0000-0000A6AA0000}"/>
    <cellStyle name="출력 32 3 8" xfId="46899" xr:uid="{00000000-0005-0000-0000-0000A7AA0000}"/>
    <cellStyle name="출력 32 4" xfId="21747" xr:uid="{00000000-0005-0000-0000-0000A8AA0000}"/>
    <cellStyle name="출력 32 4 2" xfId="21748" xr:uid="{00000000-0005-0000-0000-0000A9AA0000}"/>
    <cellStyle name="출력 32 4 2 2" xfId="21749" xr:uid="{00000000-0005-0000-0000-0000AAAA0000}"/>
    <cellStyle name="출력 32 4 2 2 2" xfId="46924" xr:uid="{00000000-0005-0000-0000-0000ABAA0000}"/>
    <cellStyle name="출력 32 4 2 3" xfId="21750" xr:uid="{00000000-0005-0000-0000-0000ACAA0000}"/>
    <cellStyle name="출력 32 4 2 3 2" xfId="46925" xr:uid="{00000000-0005-0000-0000-0000ADAA0000}"/>
    <cellStyle name="출력 32 4 2 4" xfId="21751" xr:uid="{00000000-0005-0000-0000-0000AEAA0000}"/>
    <cellStyle name="출력 32 4 2 4 2" xfId="46926" xr:uid="{00000000-0005-0000-0000-0000AFAA0000}"/>
    <cellStyle name="출력 32 4 2 5" xfId="21752" xr:uid="{00000000-0005-0000-0000-0000B0AA0000}"/>
    <cellStyle name="출력 32 4 2 5 2" xfId="46927" xr:uid="{00000000-0005-0000-0000-0000B1AA0000}"/>
    <cellStyle name="출력 32 4 2 6" xfId="46923" xr:uid="{00000000-0005-0000-0000-0000B2AA0000}"/>
    <cellStyle name="출력 32 4 3" xfId="21753" xr:uid="{00000000-0005-0000-0000-0000B3AA0000}"/>
    <cellStyle name="출력 32 4 3 2" xfId="46928" xr:uid="{00000000-0005-0000-0000-0000B4AA0000}"/>
    <cellStyle name="출력 32 4 4" xfId="21754" xr:uid="{00000000-0005-0000-0000-0000B5AA0000}"/>
    <cellStyle name="출력 32 4 4 2" xfId="46929" xr:uid="{00000000-0005-0000-0000-0000B6AA0000}"/>
    <cellStyle name="출력 32 4 5" xfId="21755" xr:uid="{00000000-0005-0000-0000-0000B7AA0000}"/>
    <cellStyle name="출력 32 4 5 2" xfId="46930" xr:uid="{00000000-0005-0000-0000-0000B8AA0000}"/>
    <cellStyle name="출력 32 4 6" xfId="21756" xr:uid="{00000000-0005-0000-0000-0000B9AA0000}"/>
    <cellStyle name="출력 32 4 6 2" xfId="46931" xr:uid="{00000000-0005-0000-0000-0000BAAA0000}"/>
    <cellStyle name="출력 32 4 7" xfId="46922" xr:uid="{00000000-0005-0000-0000-0000BBAA0000}"/>
    <cellStyle name="출력 32 5" xfId="21757" xr:uid="{00000000-0005-0000-0000-0000BCAA0000}"/>
    <cellStyle name="출력 32 5 2" xfId="21758" xr:uid="{00000000-0005-0000-0000-0000BDAA0000}"/>
    <cellStyle name="출력 32 5 2 2" xfId="21759" xr:uid="{00000000-0005-0000-0000-0000BEAA0000}"/>
    <cellStyle name="출력 32 5 2 2 2" xfId="46934" xr:uid="{00000000-0005-0000-0000-0000BFAA0000}"/>
    <cellStyle name="출력 32 5 2 3" xfId="21760" xr:uid="{00000000-0005-0000-0000-0000C0AA0000}"/>
    <cellStyle name="출력 32 5 2 3 2" xfId="46935" xr:uid="{00000000-0005-0000-0000-0000C1AA0000}"/>
    <cellStyle name="출력 32 5 2 4" xfId="21761" xr:uid="{00000000-0005-0000-0000-0000C2AA0000}"/>
    <cellStyle name="출력 32 5 2 4 2" xfId="46936" xr:uid="{00000000-0005-0000-0000-0000C3AA0000}"/>
    <cellStyle name="출력 32 5 2 5" xfId="21762" xr:uid="{00000000-0005-0000-0000-0000C4AA0000}"/>
    <cellStyle name="출력 32 5 2 5 2" xfId="46937" xr:uid="{00000000-0005-0000-0000-0000C5AA0000}"/>
    <cellStyle name="출력 32 5 2 6" xfId="46933" xr:uid="{00000000-0005-0000-0000-0000C6AA0000}"/>
    <cellStyle name="출력 32 5 3" xfId="21763" xr:uid="{00000000-0005-0000-0000-0000C7AA0000}"/>
    <cellStyle name="출력 32 5 3 2" xfId="46938" xr:uid="{00000000-0005-0000-0000-0000C8AA0000}"/>
    <cellStyle name="출력 32 5 4" xfId="21764" xr:uid="{00000000-0005-0000-0000-0000C9AA0000}"/>
    <cellStyle name="출력 32 5 4 2" xfId="46939" xr:uid="{00000000-0005-0000-0000-0000CAAA0000}"/>
    <cellStyle name="출력 32 5 5" xfId="21765" xr:uid="{00000000-0005-0000-0000-0000CBAA0000}"/>
    <cellStyle name="출력 32 5 5 2" xfId="46940" xr:uid="{00000000-0005-0000-0000-0000CCAA0000}"/>
    <cellStyle name="출력 32 5 6" xfId="21766" xr:uid="{00000000-0005-0000-0000-0000CDAA0000}"/>
    <cellStyle name="출력 32 5 6 2" xfId="46941" xr:uid="{00000000-0005-0000-0000-0000CEAA0000}"/>
    <cellStyle name="출력 32 5 7" xfId="46932" xr:uid="{00000000-0005-0000-0000-0000CFAA0000}"/>
    <cellStyle name="출력 32 6" xfId="21767" xr:uid="{00000000-0005-0000-0000-0000D0AA0000}"/>
    <cellStyle name="출력 32 6 2" xfId="21768" xr:uid="{00000000-0005-0000-0000-0000D1AA0000}"/>
    <cellStyle name="출력 32 6 2 2" xfId="21769" xr:uid="{00000000-0005-0000-0000-0000D2AA0000}"/>
    <cellStyle name="출력 32 6 2 2 2" xfId="46944" xr:uid="{00000000-0005-0000-0000-0000D3AA0000}"/>
    <cellStyle name="출력 32 6 2 3" xfId="21770" xr:uid="{00000000-0005-0000-0000-0000D4AA0000}"/>
    <cellStyle name="출력 32 6 2 3 2" xfId="46945" xr:uid="{00000000-0005-0000-0000-0000D5AA0000}"/>
    <cellStyle name="출력 32 6 2 4" xfId="21771" xr:uid="{00000000-0005-0000-0000-0000D6AA0000}"/>
    <cellStyle name="출력 32 6 2 4 2" xfId="46946" xr:uid="{00000000-0005-0000-0000-0000D7AA0000}"/>
    <cellStyle name="출력 32 6 2 5" xfId="21772" xr:uid="{00000000-0005-0000-0000-0000D8AA0000}"/>
    <cellStyle name="출력 32 6 2 5 2" xfId="46947" xr:uid="{00000000-0005-0000-0000-0000D9AA0000}"/>
    <cellStyle name="출력 32 6 2 6" xfId="46943" xr:uid="{00000000-0005-0000-0000-0000DAAA0000}"/>
    <cellStyle name="출력 32 6 3" xfId="21773" xr:uid="{00000000-0005-0000-0000-0000DBAA0000}"/>
    <cellStyle name="출력 32 6 3 2" xfId="46948" xr:uid="{00000000-0005-0000-0000-0000DCAA0000}"/>
    <cellStyle name="출력 32 6 4" xfId="21774" xr:uid="{00000000-0005-0000-0000-0000DDAA0000}"/>
    <cellStyle name="출력 32 6 4 2" xfId="46949" xr:uid="{00000000-0005-0000-0000-0000DEAA0000}"/>
    <cellStyle name="출력 32 6 5" xfId="21775" xr:uid="{00000000-0005-0000-0000-0000DFAA0000}"/>
    <cellStyle name="출력 32 6 5 2" xfId="46950" xr:uid="{00000000-0005-0000-0000-0000E0AA0000}"/>
    <cellStyle name="출력 32 6 6" xfId="21776" xr:uid="{00000000-0005-0000-0000-0000E1AA0000}"/>
    <cellStyle name="출력 32 6 6 2" xfId="46951" xr:uid="{00000000-0005-0000-0000-0000E2AA0000}"/>
    <cellStyle name="출력 32 6 7" xfId="46942" xr:uid="{00000000-0005-0000-0000-0000E3AA0000}"/>
    <cellStyle name="출력 32 7" xfId="21777" xr:uid="{00000000-0005-0000-0000-0000E4AA0000}"/>
    <cellStyle name="출력 32 7 2" xfId="21778" xr:uid="{00000000-0005-0000-0000-0000E5AA0000}"/>
    <cellStyle name="출력 32 7 2 2" xfId="21779" xr:uid="{00000000-0005-0000-0000-0000E6AA0000}"/>
    <cellStyle name="출력 32 7 2 2 2" xfId="46954" xr:uid="{00000000-0005-0000-0000-0000E7AA0000}"/>
    <cellStyle name="출력 32 7 2 3" xfId="21780" xr:uid="{00000000-0005-0000-0000-0000E8AA0000}"/>
    <cellStyle name="출력 32 7 2 3 2" xfId="46955" xr:uid="{00000000-0005-0000-0000-0000E9AA0000}"/>
    <cellStyle name="출력 32 7 2 4" xfId="21781" xr:uid="{00000000-0005-0000-0000-0000EAAA0000}"/>
    <cellStyle name="출력 32 7 2 4 2" xfId="46956" xr:uid="{00000000-0005-0000-0000-0000EBAA0000}"/>
    <cellStyle name="출력 32 7 2 5" xfId="21782" xr:uid="{00000000-0005-0000-0000-0000ECAA0000}"/>
    <cellStyle name="출력 32 7 2 5 2" xfId="46957" xr:uid="{00000000-0005-0000-0000-0000EDAA0000}"/>
    <cellStyle name="출력 32 7 2 6" xfId="46953" xr:uid="{00000000-0005-0000-0000-0000EEAA0000}"/>
    <cellStyle name="출력 32 7 3" xfId="21783" xr:uid="{00000000-0005-0000-0000-0000EFAA0000}"/>
    <cellStyle name="출력 32 7 3 2" xfId="46958" xr:uid="{00000000-0005-0000-0000-0000F0AA0000}"/>
    <cellStyle name="출력 32 7 4" xfId="21784" xr:uid="{00000000-0005-0000-0000-0000F1AA0000}"/>
    <cellStyle name="출력 32 7 4 2" xfId="46959" xr:uid="{00000000-0005-0000-0000-0000F2AA0000}"/>
    <cellStyle name="출력 32 7 5" xfId="21785" xr:uid="{00000000-0005-0000-0000-0000F3AA0000}"/>
    <cellStyle name="출력 32 7 5 2" xfId="46960" xr:uid="{00000000-0005-0000-0000-0000F4AA0000}"/>
    <cellStyle name="출력 32 7 6" xfId="21786" xr:uid="{00000000-0005-0000-0000-0000F5AA0000}"/>
    <cellStyle name="출력 32 7 6 2" xfId="46961" xr:uid="{00000000-0005-0000-0000-0000F6AA0000}"/>
    <cellStyle name="출력 32 7 7" xfId="46952" xr:uid="{00000000-0005-0000-0000-0000F7AA0000}"/>
    <cellStyle name="출력 32 8" xfId="21787" xr:uid="{00000000-0005-0000-0000-0000F8AA0000}"/>
    <cellStyle name="출력 32 8 2" xfId="21788" xr:uid="{00000000-0005-0000-0000-0000F9AA0000}"/>
    <cellStyle name="출력 32 8 2 2" xfId="21789" xr:uid="{00000000-0005-0000-0000-0000FAAA0000}"/>
    <cellStyle name="출력 32 8 2 2 2" xfId="46964" xr:uid="{00000000-0005-0000-0000-0000FBAA0000}"/>
    <cellStyle name="출력 32 8 2 3" xfId="21790" xr:uid="{00000000-0005-0000-0000-0000FCAA0000}"/>
    <cellStyle name="출력 32 8 2 3 2" xfId="46965" xr:uid="{00000000-0005-0000-0000-0000FDAA0000}"/>
    <cellStyle name="출력 32 8 2 4" xfId="21791" xr:uid="{00000000-0005-0000-0000-0000FEAA0000}"/>
    <cellStyle name="출력 32 8 2 4 2" xfId="46966" xr:uid="{00000000-0005-0000-0000-0000FFAA0000}"/>
    <cellStyle name="출력 32 8 2 5" xfId="21792" xr:uid="{00000000-0005-0000-0000-000000AB0000}"/>
    <cellStyle name="출력 32 8 2 5 2" xfId="46967" xr:uid="{00000000-0005-0000-0000-000001AB0000}"/>
    <cellStyle name="출력 32 8 2 6" xfId="46963" xr:uid="{00000000-0005-0000-0000-000002AB0000}"/>
    <cellStyle name="출력 32 8 3" xfId="21793" xr:uid="{00000000-0005-0000-0000-000003AB0000}"/>
    <cellStyle name="출력 32 8 3 2" xfId="46968" xr:uid="{00000000-0005-0000-0000-000004AB0000}"/>
    <cellStyle name="출력 32 8 4" xfId="21794" xr:uid="{00000000-0005-0000-0000-000005AB0000}"/>
    <cellStyle name="출력 32 8 4 2" xfId="46969" xr:uid="{00000000-0005-0000-0000-000006AB0000}"/>
    <cellStyle name="출력 32 8 5" xfId="21795" xr:uid="{00000000-0005-0000-0000-000007AB0000}"/>
    <cellStyle name="출력 32 8 5 2" xfId="46970" xr:uid="{00000000-0005-0000-0000-000008AB0000}"/>
    <cellStyle name="출력 32 8 6" xfId="21796" xr:uid="{00000000-0005-0000-0000-000009AB0000}"/>
    <cellStyle name="출력 32 8 6 2" xfId="46971" xr:uid="{00000000-0005-0000-0000-00000AAB0000}"/>
    <cellStyle name="출력 32 8 7" xfId="46962" xr:uid="{00000000-0005-0000-0000-00000BAB0000}"/>
    <cellStyle name="출력 32 9" xfId="21797" xr:uid="{00000000-0005-0000-0000-00000CAB0000}"/>
    <cellStyle name="출력 32 9 2" xfId="21798" xr:uid="{00000000-0005-0000-0000-00000DAB0000}"/>
    <cellStyle name="출력 32 9 2 2" xfId="46973" xr:uid="{00000000-0005-0000-0000-00000EAB0000}"/>
    <cellStyle name="출력 32 9 3" xfId="21799" xr:uid="{00000000-0005-0000-0000-00000FAB0000}"/>
    <cellStyle name="출력 32 9 3 2" xfId="46974" xr:uid="{00000000-0005-0000-0000-000010AB0000}"/>
    <cellStyle name="출력 32 9 4" xfId="21800" xr:uid="{00000000-0005-0000-0000-000011AB0000}"/>
    <cellStyle name="출력 32 9 4 2" xfId="46975" xr:uid="{00000000-0005-0000-0000-000012AB0000}"/>
    <cellStyle name="출력 32 9 5" xfId="21801" xr:uid="{00000000-0005-0000-0000-000013AB0000}"/>
    <cellStyle name="출력 32 9 5 2" xfId="46976" xr:uid="{00000000-0005-0000-0000-000014AB0000}"/>
    <cellStyle name="출력 32 9 6" xfId="46972" xr:uid="{00000000-0005-0000-0000-000015AB0000}"/>
    <cellStyle name="출력 33" xfId="21802" xr:uid="{00000000-0005-0000-0000-000016AB0000}"/>
    <cellStyle name="출력 33 10" xfId="21803" xr:uid="{00000000-0005-0000-0000-000017AB0000}"/>
    <cellStyle name="출력 33 10 2" xfId="21804" xr:uid="{00000000-0005-0000-0000-000018AB0000}"/>
    <cellStyle name="출력 33 10 2 2" xfId="46979" xr:uid="{00000000-0005-0000-0000-000019AB0000}"/>
    <cellStyle name="출력 33 10 3" xfId="46978" xr:uid="{00000000-0005-0000-0000-00001AAB0000}"/>
    <cellStyle name="출력 33 11" xfId="21805" xr:uid="{00000000-0005-0000-0000-00001BAB0000}"/>
    <cellStyle name="출력 33 11 2" xfId="21806" xr:uid="{00000000-0005-0000-0000-00001CAB0000}"/>
    <cellStyle name="출력 33 11 2 2" xfId="46981" xr:uid="{00000000-0005-0000-0000-00001DAB0000}"/>
    <cellStyle name="출력 33 11 3" xfId="46980" xr:uid="{00000000-0005-0000-0000-00001EAB0000}"/>
    <cellStyle name="출력 33 12" xfId="21807" xr:uid="{00000000-0005-0000-0000-00001FAB0000}"/>
    <cellStyle name="출력 33 12 2" xfId="21808" xr:uid="{00000000-0005-0000-0000-000020AB0000}"/>
    <cellStyle name="출력 33 12 2 2" xfId="46983" xr:uid="{00000000-0005-0000-0000-000021AB0000}"/>
    <cellStyle name="출력 33 12 3" xfId="46982" xr:uid="{00000000-0005-0000-0000-000022AB0000}"/>
    <cellStyle name="출력 33 13" xfId="21809" xr:uid="{00000000-0005-0000-0000-000023AB0000}"/>
    <cellStyle name="출력 33 13 2" xfId="46984" xr:uid="{00000000-0005-0000-0000-000024AB0000}"/>
    <cellStyle name="출력 33 14" xfId="46977" xr:uid="{00000000-0005-0000-0000-000025AB0000}"/>
    <cellStyle name="출력 33 2" xfId="21810" xr:uid="{00000000-0005-0000-0000-000026AB0000}"/>
    <cellStyle name="출력 33 2 2" xfId="21811" xr:uid="{00000000-0005-0000-0000-000027AB0000}"/>
    <cellStyle name="출력 33 2 2 2" xfId="21812" xr:uid="{00000000-0005-0000-0000-000028AB0000}"/>
    <cellStyle name="출력 33 2 2 2 2" xfId="21813" xr:uid="{00000000-0005-0000-0000-000029AB0000}"/>
    <cellStyle name="출력 33 2 2 2 2 2" xfId="46988" xr:uid="{00000000-0005-0000-0000-00002AAB0000}"/>
    <cellStyle name="출력 33 2 2 2 3" xfId="21814" xr:uid="{00000000-0005-0000-0000-00002BAB0000}"/>
    <cellStyle name="출력 33 2 2 2 3 2" xfId="46989" xr:uid="{00000000-0005-0000-0000-00002CAB0000}"/>
    <cellStyle name="출력 33 2 2 2 4" xfId="21815" xr:uid="{00000000-0005-0000-0000-00002DAB0000}"/>
    <cellStyle name="출력 33 2 2 2 4 2" xfId="46990" xr:uid="{00000000-0005-0000-0000-00002EAB0000}"/>
    <cellStyle name="출력 33 2 2 2 5" xfId="21816" xr:uid="{00000000-0005-0000-0000-00002FAB0000}"/>
    <cellStyle name="출력 33 2 2 2 5 2" xfId="46991" xr:uid="{00000000-0005-0000-0000-000030AB0000}"/>
    <cellStyle name="출력 33 2 2 2 6" xfId="46987" xr:uid="{00000000-0005-0000-0000-000031AB0000}"/>
    <cellStyle name="출력 33 2 2 3" xfId="21817" xr:uid="{00000000-0005-0000-0000-000032AB0000}"/>
    <cellStyle name="출력 33 2 2 3 2" xfId="46992" xr:uid="{00000000-0005-0000-0000-000033AB0000}"/>
    <cellStyle name="출력 33 2 2 4" xfId="21818" xr:uid="{00000000-0005-0000-0000-000034AB0000}"/>
    <cellStyle name="출력 33 2 2 4 2" xfId="46993" xr:uid="{00000000-0005-0000-0000-000035AB0000}"/>
    <cellStyle name="출력 33 2 2 5" xfId="21819" xr:uid="{00000000-0005-0000-0000-000036AB0000}"/>
    <cellStyle name="출력 33 2 2 5 2" xfId="46994" xr:uid="{00000000-0005-0000-0000-000037AB0000}"/>
    <cellStyle name="출력 33 2 2 6" xfId="21820" xr:uid="{00000000-0005-0000-0000-000038AB0000}"/>
    <cellStyle name="출력 33 2 2 6 2" xfId="46995" xr:uid="{00000000-0005-0000-0000-000039AB0000}"/>
    <cellStyle name="출력 33 2 2 7" xfId="46986" xr:uid="{00000000-0005-0000-0000-00003AAB0000}"/>
    <cellStyle name="출력 33 2 3" xfId="21821" xr:uid="{00000000-0005-0000-0000-00003BAB0000}"/>
    <cellStyle name="출력 33 2 3 2" xfId="21822" xr:uid="{00000000-0005-0000-0000-00003CAB0000}"/>
    <cellStyle name="출력 33 2 3 2 2" xfId="46997" xr:uid="{00000000-0005-0000-0000-00003DAB0000}"/>
    <cellStyle name="출력 33 2 3 3" xfId="21823" xr:uid="{00000000-0005-0000-0000-00003EAB0000}"/>
    <cellStyle name="출력 33 2 3 3 2" xfId="46998" xr:uid="{00000000-0005-0000-0000-00003FAB0000}"/>
    <cellStyle name="출력 33 2 3 4" xfId="21824" xr:uid="{00000000-0005-0000-0000-000040AB0000}"/>
    <cellStyle name="출력 33 2 3 4 2" xfId="46999" xr:uid="{00000000-0005-0000-0000-000041AB0000}"/>
    <cellStyle name="출력 33 2 3 5" xfId="21825" xr:uid="{00000000-0005-0000-0000-000042AB0000}"/>
    <cellStyle name="출력 33 2 3 5 2" xfId="47000" xr:uid="{00000000-0005-0000-0000-000043AB0000}"/>
    <cellStyle name="출력 33 2 3 6" xfId="46996" xr:uid="{00000000-0005-0000-0000-000044AB0000}"/>
    <cellStyle name="출력 33 2 4" xfId="21826" xr:uid="{00000000-0005-0000-0000-000045AB0000}"/>
    <cellStyle name="출력 33 2 4 2" xfId="21827" xr:uid="{00000000-0005-0000-0000-000046AB0000}"/>
    <cellStyle name="출력 33 2 4 2 2" xfId="47002" xr:uid="{00000000-0005-0000-0000-000047AB0000}"/>
    <cellStyle name="출력 33 2 4 3" xfId="47001" xr:uid="{00000000-0005-0000-0000-000048AB0000}"/>
    <cellStyle name="출력 33 2 5" xfId="21828" xr:uid="{00000000-0005-0000-0000-000049AB0000}"/>
    <cellStyle name="출력 33 2 5 2" xfId="21829" xr:uid="{00000000-0005-0000-0000-00004AAB0000}"/>
    <cellStyle name="출력 33 2 5 2 2" xfId="47004" xr:uid="{00000000-0005-0000-0000-00004BAB0000}"/>
    <cellStyle name="출력 33 2 5 3" xfId="47003" xr:uid="{00000000-0005-0000-0000-00004CAB0000}"/>
    <cellStyle name="출력 33 2 6" xfId="21830" xr:uid="{00000000-0005-0000-0000-00004DAB0000}"/>
    <cellStyle name="출력 33 2 6 2" xfId="21831" xr:uid="{00000000-0005-0000-0000-00004EAB0000}"/>
    <cellStyle name="출력 33 2 6 2 2" xfId="47006" xr:uid="{00000000-0005-0000-0000-00004FAB0000}"/>
    <cellStyle name="출력 33 2 6 3" xfId="47005" xr:uid="{00000000-0005-0000-0000-000050AB0000}"/>
    <cellStyle name="출력 33 2 7" xfId="21832" xr:uid="{00000000-0005-0000-0000-000051AB0000}"/>
    <cellStyle name="출력 33 2 7 2" xfId="47007" xr:uid="{00000000-0005-0000-0000-000052AB0000}"/>
    <cellStyle name="출력 33 2 8" xfId="46985" xr:uid="{00000000-0005-0000-0000-000053AB0000}"/>
    <cellStyle name="출력 33 3" xfId="21833" xr:uid="{00000000-0005-0000-0000-000054AB0000}"/>
    <cellStyle name="출력 33 3 2" xfId="21834" xr:uid="{00000000-0005-0000-0000-000055AB0000}"/>
    <cellStyle name="출력 33 3 2 2" xfId="21835" xr:uid="{00000000-0005-0000-0000-000056AB0000}"/>
    <cellStyle name="출력 33 3 2 2 2" xfId="21836" xr:uid="{00000000-0005-0000-0000-000057AB0000}"/>
    <cellStyle name="출력 33 3 2 2 2 2" xfId="47011" xr:uid="{00000000-0005-0000-0000-000058AB0000}"/>
    <cellStyle name="출력 33 3 2 2 3" xfId="21837" xr:uid="{00000000-0005-0000-0000-000059AB0000}"/>
    <cellStyle name="출력 33 3 2 2 3 2" xfId="47012" xr:uid="{00000000-0005-0000-0000-00005AAB0000}"/>
    <cellStyle name="출력 33 3 2 2 4" xfId="21838" xr:uid="{00000000-0005-0000-0000-00005BAB0000}"/>
    <cellStyle name="출력 33 3 2 2 4 2" xfId="47013" xr:uid="{00000000-0005-0000-0000-00005CAB0000}"/>
    <cellStyle name="출력 33 3 2 2 5" xfId="21839" xr:uid="{00000000-0005-0000-0000-00005DAB0000}"/>
    <cellStyle name="출력 33 3 2 2 5 2" xfId="47014" xr:uid="{00000000-0005-0000-0000-00005EAB0000}"/>
    <cellStyle name="출력 33 3 2 2 6" xfId="47010" xr:uid="{00000000-0005-0000-0000-00005FAB0000}"/>
    <cellStyle name="출력 33 3 2 3" xfId="21840" xr:uid="{00000000-0005-0000-0000-000060AB0000}"/>
    <cellStyle name="출력 33 3 2 3 2" xfId="47015" xr:uid="{00000000-0005-0000-0000-000061AB0000}"/>
    <cellStyle name="출력 33 3 2 4" xfId="21841" xr:uid="{00000000-0005-0000-0000-000062AB0000}"/>
    <cellStyle name="출력 33 3 2 4 2" xfId="47016" xr:uid="{00000000-0005-0000-0000-000063AB0000}"/>
    <cellStyle name="출력 33 3 2 5" xfId="21842" xr:uid="{00000000-0005-0000-0000-000064AB0000}"/>
    <cellStyle name="출력 33 3 2 5 2" xfId="47017" xr:uid="{00000000-0005-0000-0000-000065AB0000}"/>
    <cellStyle name="출력 33 3 2 6" xfId="21843" xr:uid="{00000000-0005-0000-0000-000066AB0000}"/>
    <cellStyle name="출력 33 3 2 6 2" xfId="47018" xr:uid="{00000000-0005-0000-0000-000067AB0000}"/>
    <cellStyle name="출력 33 3 2 7" xfId="47009" xr:uid="{00000000-0005-0000-0000-000068AB0000}"/>
    <cellStyle name="출력 33 3 3" xfId="21844" xr:uid="{00000000-0005-0000-0000-000069AB0000}"/>
    <cellStyle name="출력 33 3 3 2" xfId="21845" xr:uid="{00000000-0005-0000-0000-00006AAB0000}"/>
    <cellStyle name="출력 33 3 3 2 2" xfId="47020" xr:uid="{00000000-0005-0000-0000-00006BAB0000}"/>
    <cellStyle name="출력 33 3 3 3" xfId="21846" xr:uid="{00000000-0005-0000-0000-00006CAB0000}"/>
    <cellStyle name="출력 33 3 3 3 2" xfId="47021" xr:uid="{00000000-0005-0000-0000-00006DAB0000}"/>
    <cellStyle name="출력 33 3 3 4" xfId="21847" xr:uid="{00000000-0005-0000-0000-00006EAB0000}"/>
    <cellStyle name="출력 33 3 3 4 2" xfId="47022" xr:uid="{00000000-0005-0000-0000-00006FAB0000}"/>
    <cellStyle name="출력 33 3 3 5" xfId="21848" xr:uid="{00000000-0005-0000-0000-000070AB0000}"/>
    <cellStyle name="출력 33 3 3 5 2" xfId="47023" xr:uid="{00000000-0005-0000-0000-000071AB0000}"/>
    <cellStyle name="출력 33 3 3 6" xfId="47019" xr:uid="{00000000-0005-0000-0000-000072AB0000}"/>
    <cellStyle name="출력 33 3 4" xfId="21849" xr:uid="{00000000-0005-0000-0000-000073AB0000}"/>
    <cellStyle name="출력 33 3 4 2" xfId="21850" xr:uid="{00000000-0005-0000-0000-000074AB0000}"/>
    <cellStyle name="출력 33 3 4 2 2" xfId="47025" xr:uid="{00000000-0005-0000-0000-000075AB0000}"/>
    <cellStyle name="출력 33 3 4 3" xfId="47024" xr:uid="{00000000-0005-0000-0000-000076AB0000}"/>
    <cellStyle name="출력 33 3 5" xfId="21851" xr:uid="{00000000-0005-0000-0000-000077AB0000}"/>
    <cellStyle name="출력 33 3 5 2" xfId="21852" xr:uid="{00000000-0005-0000-0000-000078AB0000}"/>
    <cellStyle name="출력 33 3 5 2 2" xfId="47027" xr:uid="{00000000-0005-0000-0000-000079AB0000}"/>
    <cellStyle name="출력 33 3 5 3" xfId="47026" xr:uid="{00000000-0005-0000-0000-00007AAB0000}"/>
    <cellStyle name="출력 33 3 6" xfId="21853" xr:uid="{00000000-0005-0000-0000-00007BAB0000}"/>
    <cellStyle name="출력 33 3 6 2" xfId="21854" xr:uid="{00000000-0005-0000-0000-00007CAB0000}"/>
    <cellStyle name="출력 33 3 6 2 2" xfId="47029" xr:uid="{00000000-0005-0000-0000-00007DAB0000}"/>
    <cellStyle name="출력 33 3 6 3" xfId="47028" xr:uid="{00000000-0005-0000-0000-00007EAB0000}"/>
    <cellStyle name="출력 33 3 7" xfId="21855" xr:uid="{00000000-0005-0000-0000-00007FAB0000}"/>
    <cellStyle name="출력 33 3 7 2" xfId="47030" xr:uid="{00000000-0005-0000-0000-000080AB0000}"/>
    <cellStyle name="출력 33 3 8" xfId="47008" xr:uid="{00000000-0005-0000-0000-000081AB0000}"/>
    <cellStyle name="출력 33 4" xfId="21856" xr:uid="{00000000-0005-0000-0000-000082AB0000}"/>
    <cellStyle name="출력 33 4 2" xfId="21857" xr:uid="{00000000-0005-0000-0000-000083AB0000}"/>
    <cellStyle name="출력 33 4 2 2" xfId="21858" xr:uid="{00000000-0005-0000-0000-000084AB0000}"/>
    <cellStyle name="출력 33 4 2 2 2" xfId="47033" xr:uid="{00000000-0005-0000-0000-000085AB0000}"/>
    <cellStyle name="출력 33 4 2 3" xfId="21859" xr:uid="{00000000-0005-0000-0000-000086AB0000}"/>
    <cellStyle name="출력 33 4 2 3 2" xfId="47034" xr:uid="{00000000-0005-0000-0000-000087AB0000}"/>
    <cellStyle name="출력 33 4 2 4" xfId="21860" xr:uid="{00000000-0005-0000-0000-000088AB0000}"/>
    <cellStyle name="출력 33 4 2 4 2" xfId="47035" xr:uid="{00000000-0005-0000-0000-000089AB0000}"/>
    <cellStyle name="출력 33 4 2 5" xfId="21861" xr:uid="{00000000-0005-0000-0000-00008AAB0000}"/>
    <cellStyle name="출력 33 4 2 5 2" xfId="47036" xr:uid="{00000000-0005-0000-0000-00008BAB0000}"/>
    <cellStyle name="출력 33 4 2 6" xfId="47032" xr:uid="{00000000-0005-0000-0000-00008CAB0000}"/>
    <cellStyle name="출력 33 4 3" xfId="21862" xr:uid="{00000000-0005-0000-0000-00008DAB0000}"/>
    <cellStyle name="출력 33 4 3 2" xfId="47037" xr:uid="{00000000-0005-0000-0000-00008EAB0000}"/>
    <cellStyle name="출력 33 4 4" xfId="21863" xr:uid="{00000000-0005-0000-0000-00008FAB0000}"/>
    <cellStyle name="출력 33 4 4 2" xfId="47038" xr:uid="{00000000-0005-0000-0000-000090AB0000}"/>
    <cellStyle name="출력 33 4 5" xfId="21864" xr:uid="{00000000-0005-0000-0000-000091AB0000}"/>
    <cellStyle name="출력 33 4 5 2" xfId="47039" xr:uid="{00000000-0005-0000-0000-000092AB0000}"/>
    <cellStyle name="출력 33 4 6" xfId="21865" xr:uid="{00000000-0005-0000-0000-000093AB0000}"/>
    <cellStyle name="출력 33 4 6 2" xfId="47040" xr:uid="{00000000-0005-0000-0000-000094AB0000}"/>
    <cellStyle name="출력 33 4 7" xfId="47031" xr:uid="{00000000-0005-0000-0000-000095AB0000}"/>
    <cellStyle name="출력 33 5" xfId="21866" xr:uid="{00000000-0005-0000-0000-000096AB0000}"/>
    <cellStyle name="출력 33 5 2" xfId="21867" xr:uid="{00000000-0005-0000-0000-000097AB0000}"/>
    <cellStyle name="출력 33 5 2 2" xfId="21868" xr:uid="{00000000-0005-0000-0000-000098AB0000}"/>
    <cellStyle name="출력 33 5 2 2 2" xfId="47043" xr:uid="{00000000-0005-0000-0000-000099AB0000}"/>
    <cellStyle name="출력 33 5 2 3" xfId="21869" xr:uid="{00000000-0005-0000-0000-00009AAB0000}"/>
    <cellStyle name="출력 33 5 2 3 2" xfId="47044" xr:uid="{00000000-0005-0000-0000-00009BAB0000}"/>
    <cellStyle name="출력 33 5 2 4" xfId="21870" xr:uid="{00000000-0005-0000-0000-00009CAB0000}"/>
    <cellStyle name="출력 33 5 2 4 2" xfId="47045" xr:uid="{00000000-0005-0000-0000-00009DAB0000}"/>
    <cellStyle name="출력 33 5 2 5" xfId="21871" xr:uid="{00000000-0005-0000-0000-00009EAB0000}"/>
    <cellStyle name="출력 33 5 2 5 2" xfId="47046" xr:uid="{00000000-0005-0000-0000-00009FAB0000}"/>
    <cellStyle name="출력 33 5 2 6" xfId="47042" xr:uid="{00000000-0005-0000-0000-0000A0AB0000}"/>
    <cellStyle name="출력 33 5 3" xfId="21872" xr:uid="{00000000-0005-0000-0000-0000A1AB0000}"/>
    <cellStyle name="출력 33 5 3 2" xfId="47047" xr:uid="{00000000-0005-0000-0000-0000A2AB0000}"/>
    <cellStyle name="출력 33 5 4" xfId="21873" xr:uid="{00000000-0005-0000-0000-0000A3AB0000}"/>
    <cellStyle name="출력 33 5 4 2" xfId="47048" xr:uid="{00000000-0005-0000-0000-0000A4AB0000}"/>
    <cellStyle name="출력 33 5 5" xfId="21874" xr:uid="{00000000-0005-0000-0000-0000A5AB0000}"/>
    <cellStyle name="출력 33 5 5 2" xfId="47049" xr:uid="{00000000-0005-0000-0000-0000A6AB0000}"/>
    <cellStyle name="출력 33 5 6" xfId="21875" xr:uid="{00000000-0005-0000-0000-0000A7AB0000}"/>
    <cellStyle name="출력 33 5 6 2" xfId="47050" xr:uid="{00000000-0005-0000-0000-0000A8AB0000}"/>
    <cellStyle name="출력 33 5 7" xfId="47041" xr:uid="{00000000-0005-0000-0000-0000A9AB0000}"/>
    <cellStyle name="출력 33 6" xfId="21876" xr:uid="{00000000-0005-0000-0000-0000AAAB0000}"/>
    <cellStyle name="출력 33 6 2" xfId="21877" xr:uid="{00000000-0005-0000-0000-0000ABAB0000}"/>
    <cellStyle name="출력 33 6 2 2" xfId="21878" xr:uid="{00000000-0005-0000-0000-0000ACAB0000}"/>
    <cellStyle name="출력 33 6 2 2 2" xfId="47053" xr:uid="{00000000-0005-0000-0000-0000ADAB0000}"/>
    <cellStyle name="출력 33 6 2 3" xfId="21879" xr:uid="{00000000-0005-0000-0000-0000AEAB0000}"/>
    <cellStyle name="출력 33 6 2 3 2" xfId="47054" xr:uid="{00000000-0005-0000-0000-0000AFAB0000}"/>
    <cellStyle name="출력 33 6 2 4" xfId="21880" xr:uid="{00000000-0005-0000-0000-0000B0AB0000}"/>
    <cellStyle name="출력 33 6 2 4 2" xfId="47055" xr:uid="{00000000-0005-0000-0000-0000B1AB0000}"/>
    <cellStyle name="출력 33 6 2 5" xfId="21881" xr:uid="{00000000-0005-0000-0000-0000B2AB0000}"/>
    <cellStyle name="출력 33 6 2 5 2" xfId="47056" xr:uid="{00000000-0005-0000-0000-0000B3AB0000}"/>
    <cellStyle name="출력 33 6 2 6" xfId="47052" xr:uid="{00000000-0005-0000-0000-0000B4AB0000}"/>
    <cellStyle name="출력 33 6 3" xfId="21882" xr:uid="{00000000-0005-0000-0000-0000B5AB0000}"/>
    <cellStyle name="출력 33 6 3 2" xfId="47057" xr:uid="{00000000-0005-0000-0000-0000B6AB0000}"/>
    <cellStyle name="출력 33 6 4" xfId="21883" xr:uid="{00000000-0005-0000-0000-0000B7AB0000}"/>
    <cellStyle name="출력 33 6 4 2" xfId="47058" xr:uid="{00000000-0005-0000-0000-0000B8AB0000}"/>
    <cellStyle name="출력 33 6 5" xfId="21884" xr:uid="{00000000-0005-0000-0000-0000B9AB0000}"/>
    <cellStyle name="출력 33 6 5 2" xfId="47059" xr:uid="{00000000-0005-0000-0000-0000BAAB0000}"/>
    <cellStyle name="출력 33 6 6" xfId="21885" xr:uid="{00000000-0005-0000-0000-0000BBAB0000}"/>
    <cellStyle name="출력 33 6 6 2" xfId="47060" xr:uid="{00000000-0005-0000-0000-0000BCAB0000}"/>
    <cellStyle name="출력 33 6 7" xfId="47051" xr:uid="{00000000-0005-0000-0000-0000BDAB0000}"/>
    <cellStyle name="출력 33 7" xfId="21886" xr:uid="{00000000-0005-0000-0000-0000BEAB0000}"/>
    <cellStyle name="출력 33 7 2" xfId="21887" xr:uid="{00000000-0005-0000-0000-0000BFAB0000}"/>
    <cellStyle name="출력 33 7 2 2" xfId="21888" xr:uid="{00000000-0005-0000-0000-0000C0AB0000}"/>
    <cellStyle name="출력 33 7 2 2 2" xfId="47063" xr:uid="{00000000-0005-0000-0000-0000C1AB0000}"/>
    <cellStyle name="출력 33 7 2 3" xfId="21889" xr:uid="{00000000-0005-0000-0000-0000C2AB0000}"/>
    <cellStyle name="출력 33 7 2 3 2" xfId="47064" xr:uid="{00000000-0005-0000-0000-0000C3AB0000}"/>
    <cellStyle name="출력 33 7 2 4" xfId="21890" xr:uid="{00000000-0005-0000-0000-0000C4AB0000}"/>
    <cellStyle name="출력 33 7 2 4 2" xfId="47065" xr:uid="{00000000-0005-0000-0000-0000C5AB0000}"/>
    <cellStyle name="출력 33 7 2 5" xfId="21891" xr:uid="{00000000-0005-0000-0000-0000C6AB0000}"/>
    <cellStyle name="출력 33 7 2 5 2" xfId="47066" xr:uid="{00000000-0005-0000-0000-0000C7AB0000}"/>
    <cellStyle name="출력 33 7 2 6" xfId="47062" xr:uid="{00000000-0005-0000-0000-0000C8AB0000}"/>
    <cellStyle name="출력 33 7 3" xfId="21892" xr:uid="{00000000-0005-0000-0000-0000C9AB0000}"/>
    <cellStyle name="출력 33 7 3 2" xfId="47067" xr:uid="{00000000-0005-0000-0000-0000CAAB0000}"/>
    <cellStyle name="출력 33 7 4" xfId="21893" xr:uid="{00000000-0005-0000-0000-0000CBAB0000}"/>
    <cellStyle name="출력 33 7 4 2" xfId="47068" xr:uid="{00000000-0005-0000-0000-0000CCAB0000}"/>
    <cellStyle name="출력 33 7 5" xfId="21894" xr:uid="{00000000-0005-0000-0000-0000CDAB0000}"/>
    <cellStyle name="출력 33 7 5 2" xfId="47069" xr:uid="{00000000-0005-0000-0000-0000CEAB0000}"/>
    <cellStyle name="출력 33 7 6" xfId="21895" xr:uid="{00000000-0005-0000-0000-0000CFAB0000}"/>
    <cellStyle name="출력 33 7 6 2" xfId="47070" xr:uid="{00000000-0005-0000-0000-0000D0AB0000}"/>
    <cellStyle name="출력 33 7 7" xfId="47061" xr:uid="{00000000-0005-0000-0000-0000D1AB0000}"/>
    <cellStyle name="출력 33 8" xfId="21896" xr:uid="{00000000-0005-0000-0000-0000D2AB0000}"/>
    <cellStyle name="출력 33 8 2" xfId="21897" xr:uid="{00000000-0005-0000-0000-0000D3AB0000}"/>
    <cellStyle name="출력 33 8 2 2" xfId="21898" xr:uid="{00000000-0005-0000-0000-0000D4AB0000}"/>
    <cellStyle name="출력 33 8 2 2 2" xfId="47073" xr:uid="{00000000-0005-0000-0000-0000D5AB0000}"/>
    <cellStyle name="출력 33 8 2 3" xfId="21899" xr:uid="{00000000-0005-0000-0000-0000D6AB0000}"/>
    <cellStyle name="출력 33 8 2 3 2" xfId="47074" xr:uid="{00000000-0005-0000-0000-0000D7AB0000}"/>
    <cellStyle name="출력 33 8 2 4" xfId="21900" xr:uid="{00000000-0005-0000-0000-0000D8AB0000}"/>
    <cellStyle name="출력 33 8 2 4 2" xfId="47075" xr:uid="{00000000-0005-0000-0000-0000D9AB0000}"/>
    <cellStyle name="출력 33 8 2 5" xfId="21901" xr:uid="{00000000-0005-0000-0000-0000DAAB0000}"/>
    <cellStyle name="출력 33 8 2 5 2" xfId="47076" xr:uid="{00000000-0005-0000-0000-0000DBAB0000}"/>
    <cellStyle name="출력 33 8 2 6" xfId="47072" xr:uid="{00000000-0005-0000-0000-0000DCAB0000}"/>
    <cellStyle name="출력 33 8 3" xfId="21902" xr:uid="{00000000-0005-0000-0000-0000DDAB0000}"/>
    <cellStyle name="출력 33 8 3 2" xfId="47077" xr:uid="{00000000-0005-0000-0000-0000DEAB0000}"/>
    <cellStyle name="출력 33 8 4" xfId="21903" xr:uid="{00000000-0005-0000-0000-0000DFAB0000}"/>
    <cellStyle name="출력 33 8 4 2" xfId="47078" xr:uid="{00000000-0005-0000-0000-0000E0AB0000}"/>
    <cellStyle name="출력 33 8 5" xfId="21904" xr:uid="{00000000-0005-0000-0000-0000E1AB0000}"/>
    <cellStyle name="출력 33 8 5 2" xfId="47079" xr:uid="{00000000-0005-0000-0000-0000E2AB0000}"/>
    <cellStyle name="출력 33 8 6" xfId="21905" xr:uid="{00000000-0005-0000-0000-0000E3AB0000}"/>
    <cellStyle name="출력 33 8 6 2" xfId="47080" xr:uid="{00000000-0005-0000-0000-0000E4AB0000}"/>
    <cellStyle name="출력 33 8 7" xfId="47071" xr:uid="{00000000-0005-0000-0000-0000E5AB0000}"/>
    <cellStyle name="출력 33 9" xfId="21906" xr:uid="{00000000-0005-0000-0000-0000E6AB0000}"/>
    <cellStyle name="출력 33 9 2" xfId="21907" xr:uid="{00000000-0005-0000-0000-0000E7AB0000}"/>
    <cellStyle name="출력 33 9 2 2" xfId="47082" xr:uid="{00000000-0005-0000-0000-0000E8AB0000}"/>
    <cellStyle name="출력 33 9 3" xfId="21908" xr:uid="{00000000-0005-0000-0000-0000E9AB0000}"/>
    <cellStyle name="출력 33 9 3 2" xfId="47083" xr:uid="{00000000-0005-0000-0000-0000EAAB0000}"/>
    <cellStyle name="출력 33 9 4" xfId="21909" xr:uid="{00000000-0005-0000-0000-0000EBAB0000}"/>
    <cellStyle name="출력 33 9 4 2" xfId="47084" xr:uid="{00000000-0005-0000-0000-0000ECAB0000}"/>
    <cellStyle name="출력 33 9 5" xfId="21910" xr:uid="{00000000-0005-0000-0000-0000EDAB0000}"/>
    <cellStyle name="출력 33 9 5 2" xfId="47085" xr:uid="{00000000-0005-0000-0000-0000EEAB0000}"/>
    <cellStyle name="출력 33 9 6" xfId="47081" xr:uid="{00000000-0005-0000-0000-0000EFAB0000}"/>
    <cellStyle name="출력 34" xfId="21911" xr:uid="{00000000-0005-0000-0000-0000F0AB0000}"/>
    <cellStyle name="출력 34 10" xfId="21912" xr:uid="{00000000-0005-0000-0000-0000F1AB0000}"/>
    <cellStyle name="출력 34 10 2" xfId="21913" xr:uid="{00000000-0005-0000-0000-0000F2AB0000}"/>
    <cellStyle name="출력 34 10 2 2" xfId="47088" xr:uid="{00000000-0005-0000-0000-0000F3AB0000}"/>
    <cellStyle name="출력 34 10 3" xfId="47087" xr:uid="{00000000-0005-0000-0000-0000F4AB0000}"/>
    <cellStyle name="출력 34 11" xfId="21914" xr:uid="{00000000-0005-0000-0000-0000F5AB0000}"/>
    <cellStyle name="출력 34 11 2" xfId="21915" xr:uid="{00000000-0005-0000-0000-0000F6AB0000}"/>
    <cellStyle name="출력 34 11 2 2" xfId="47090" xr:uid="{00000000-0005-0000-0000-0000F7AB0000}"/>
    <cellStyle name="출력 34 11 3" xfId="47089" xr:uid="{00000000-0005-0000-0000-0000F8AB0000}"/>
    <cellStyle name="출력 34 12" xfId="21916" xr:uid="{00000000-0005-0000-0000-0000F9AB0000}"/>
    <cellStyle name="출력 34 12 2" xfId="21917" xr:uid="{00000000-0005-0000-0000-0000FAAB0000}"/>
    <cellStyle name="출력 34 12 2 2" xfId="47092" xr:uid="{00000000-0005-0000-0000-0000FBAB0000}"/>
    <cellStyle name="출력 34 12 3" xfId="47091" xr:uid="{00000000-0005-0000-0000-0000FCAB0000}"/>
    <cellStyle name="출력 34 13" xfId="21918" xr:uid="{00000000-0005-0000-0000-0000FDAB0000}"/>
    <cellStyle name="출력 34 13 2" xfId="47093" xr:uid="{00000000-0005-0000-0000-0000FEAB0000}"/>
    <cellStyle name="출력 34 14" xfId="47086" xr:uid="{00000000-0005-0000-0000-0000FFAB0000}"/>
    <cellStyle name="출력 34 2" xfId="21919" xr:uid="{00000000-0005-0000-0000-000000AC0000}"/>
    <cellStyle name="출력 34 2 2" xfId="21920" xr:uid="{00000000-0005-0000-0000-000001AC0000}"/>
    <cellStyle name="출력 34 2 2 2" xfId="21921" xr:uid="{00000000-0005-0000-0000-000002AC0000}"/>
    <cellStyle name="출력 34 2 2 2 2" xfId="21922" xr:uid="{00000000-0005-0000-0000-000003AC0000}"/>
    <cellStyle name="출력 34 2 2 2 2 2" xfId="47097" xr:uid="{00000000-0005-0000-0000-000004AC0000}"/>
    <cellStyle name="출력 34 2 2 2 3" xfId="21923" xr:uid="{00000000-0005-0000-0000-000005AC0000}"/>
    <cellStyle name="출력 34 2 2 2 3 2" xfId="47098" xr:uid="{00000000-0005-0000-0000-000006AC0000}"/>
    <cellStyle name="출력 34 2 2 2 4" xfId="21924" xr:uid="{00000000-0005-0000-0000-000007AC0000}"/>
    <cellStyle name="출력 34 2 2 2 4 2" xfId="47099" xr:uid="{00000000-0005-0000-0000-000008AC0000}"/>
    <cellStyle name="출력 34 2 2 2 5" xfId="21925" xr:uid="{00000000-0005-0000-0000-000009AC0000}"/>
    <cellStyle name="출력 34 2 2 2 5 2" xfId="47100" xr:uid="{00000000-0005-0000-0000-00000AAC0000}"/>
    <cellStyle name="출력 34 2 2 2 6" xfId="47096" xr:uid="{00000000-0005-0000-0000-00000BAC0000}"/>
    <cellStyle name="출력 34 2 2 3" xfId="21926" xr:uid="{00000000-0005-0000-0000-00000CAC0000}"/>
    <cellStyle name="출력 34 2 2 3 2" xfId="47101" xr:uid="{00000000-0005-0000-0000-00000DAC0000}"/>
    <cellStyle name="출력 34 2 2 4" xfId="21927" xr:uid="{00000000-0005-0000-0000-00000EAC0000}"/>
    <cellStyle name="출력 34 2 2 4 2" xfId="47102" xr:uid="{00000000-0005-0000-0000-00000FAC0000}"/>
    <cellStyle name="출력 34 2 2 5" xfId="21928" xr:uid="{00000000-0005-0000-0000-000010AC0000}"/>
    <cellStyle name="출력 34 2 2 5 2" xfId="47103" xr:uid="{00000000-0005-0000-0000-000011AC0000}"/>
    <cellStyle name="출력 34 2 2 6" xfId="21929" xr:uid="{00000000-0005-0000-0000-000012AC0000}"/>
    <cellStyle name="출력 34 2 2 6 2" xfId="47104" xr:uid="{00000000-0005-0000-0000-000013AC0000}"/>
    <cellStyle name="출력 34 2 2 7" xfId="47095" xr:uid="{00000000-0005-0000-0000-000014AC0000}"/>
    <cellStyle name="출력 34 2 3" xfId="21930" xr:uid="{00000000-0005-0000-0000-000015AC0000}"/>
    <cellStyle name="출력 34 2 3 2" xfId="21931" xr:uid="{00000000-0005-0000-0000-000016AC0000}"/>
    <cellStyle name="출력 34 2 3 2 2" xfId="47106" xr:uid="{00000000-0005-0000-0000-000017AC0000}"/>
    <cellStyle name="출력 34 2 3 3" xfId="21932" xr:uid="{00000000-0005-0000-0000-000018AC0000}"/>
    <cellStyle name="출력 34 2 3 3 2" xfId="47107" xr:uid="{00000000-0005-0000-0000-000019AC0000}"/>
    <cellStyle name="출력 34 2 3 4" xfId="21933" xr:uid="{00000000-0005-0000-0000-00001AAC0000}"/>
    <cellStyle name="출력 34 2 3 4 2" xfId="47108" xr:uid="{00000000-0005-0000-0000-00001BAC0000}"/>
    <cellStyle name="출력 34 2 3 5" xfId="21934" xr:uid="{00000000-0005-0000-0000-00001CAC0000}"/>
    <cellStyle name="출력 34 2 3 5 2" xfId="47109" xr:uid="{00000000-0005-0000-0000-00001DAC0000}"/>
    <cellStyle name="출력 34 2 3 6" xfId="47105" xr:uid="{00000000-0005-0000-0000-00001EAC0000}"/>
    <cellStyle name="출력 34 2 4" xfId="21935" xr:uid="{00000000-0005-0000-0000-00001FAC0000}"/>
    <cellStyle name="출력 34 2 4 2" xfId="21936" xr:uid="{00000000-0005-0000-0000-000020AC0000}"/>
    <cellStyle name="출력 34 2 4 2 2" xfId="47111" xr:uid="{00000000-0005-0000-0000-000021AC0000}"/>
    <cellStyle name="출력 34 2 4 3" xfId="47110" xr:uid="{00000000-0005-0000-0000-000022AC0000}"/>
    <cellStyle name="출력 34 2 5" xfId="21937" xr:uid="{00000000-0005-0000-0000-000023AC0000}"/>
    <cellStyle name="출력 34 2 5 2" xfId="21938" xr:uid="{00000000-0005-0000-0000-000024AC0000}"/>
    <cellStyle name="출력 34 2 5 2 2" xfId="47113" xr:uid="{00000000-0005-0000-0000-000025AC0000}"/>
    <cellStyle name="출력 34 2 5 3" xfId="47112" xr:uid="{00000000-0005-0000-0000-000026AC0000}"/>
    <cellStyle name="출력 34 2 6" xfId="21939" xr:uid="{00000000-0005-0000-0000-000027AC0000}"/>
    <cellStyle name="출력 34 2 6 2" xfId="21940" xr:uid="{00000000-0005-0000-0000-000028AC0000}"/>
    <cellStyle name="출력 34 2 6 2 2" xfId="47115" xr:uid="{00000000-0005-0000-0000-000029AC0000}"/>
    <cellStyle name="출력 34 2 6 3" xfId="47114" xr:uid="{00000000-0005-0000-0000-00002AAC0000}"/>
    <cellStyle name="출력 34 2 7" xfId="21941" xr:uid="{00000000-0005-0000-0000-00002BAC0000}"/>
    <cellStyle name="출력 34 2 7 2" xfId="47116" xr:uid="{00000000-0005-0000-0000-00002CAC0000}"/>
    <cellStyle name="출력 34 2 8" xfId="47094" xr:uid="{00000000-0005-0000-0000-00002DAC0000}"/>
    <cellStyle name="출력 34 3" xfId="21942" xr:uid="{00000000-0005-0000-0000-00002EAC0000}"/>
    <cellStyle name="출력 34 3 2" xfId="21943" xr:uid="{00000000-0005-0000-0000-00002FAC0000}"/>
    <cellStyle name="출력 34 3 2 2" xfId="21944" xr:uid="{00000000-0005-0000-0000-000030AC0000}"/>
    <cellStyle name="출력 34 3 2 2 2" xfId="21945" xr:uid="{00000000-0005-0000-0000-000031AC0000}"/>
    <cellStyle name="출력 34 3 2 2 2 2" xfId="47120" xr:uid="{00000000-0005-0000-0000-000032AC0000}"/>
    <cellStyle name="출력 34 3 2 2 3" xfId="21946" xr:uid="{00000000-0005-0000-0000-000033AC0000}"/>
    <cellStyle name="출력 34 3 2 2 3 2" xfId="47121" xr:uid="{00000000-0005-0000-0000-000034AC0000}"/>
    <cellStyle name="출력 34 3 2 2 4" xfId="21947" xr:uid="{00000000-0005-0000-0000-000035AC0000}"/>
    <cellStyle name="출력 34 3 2 2 4 2" xfId="47122" xr:uid="{00000000-0005-0000-0000-000036AC0000}"/>
    <cellStyle name="출력 34 3 2 2 5" xfId="21948" xr:uid="{00000000-0005-0000-0000-000037AC0000}"/>
    <cellStyle name="출력 34 3 2 2 5 2" xfId="47123" xr:uid="{00000000-0005-0000-0000-000038AC0000}"/>
    <cellStyle name="출력 34 3 2 2 6" xfId="47119" xr:uid="{00000000-0005-0000-0000-000039AC0000}"/>
    <cellStyle name="출력 34 3 2 3" xfId="21949" xr:uid="{00000000-0005-0000-0000-00003AAC0000}"/>
    <cellStyle name="출력 34 3 2 3 2" xfId="47124" xr:uid="{00000000-0005-0000-0000-00003BAC0000}"/>
    <cellStyle name="출력 34 3 2 4" xfId="21950" xr:uid="{00000000-0005-0000-0000-00003CAC0000}"/>
    <cellStyle name="출력 34 3 2 4 2" xfId="47125" xr:uid="{00000000-0005-0000-0000-00003DAC0000}"/>
    <cellStyle name="출력 34 3 2 5" xfId="21951" xr:uid="{00000000-0005-0000-0000-00003EAC0000}"/>
    <cellStyle name="출력 34 3 2 5 2" xfId="47126" xr:uid="{00000000-0005-0000-0000-00003FAC0000}"/>
    <cellStyle name="출력 34 3 2 6" xfId="21952" xr:uid="{00000000-0005-0000-0000-000040AC0000}"/>
    <cellStyle name="출력 34 3 2 6 2" xfId="47127" xr:uid="{00000000-0005-0000-0000-000041AC0000}"/>
    <cellStyle name="출력 34 3 2 7" xfId="47118" xr:uid="{00000000-0005-0000-0000-000042AC0000}"/>
    <cellStyle name="출력 34 3 3" xfId="21953" xr:uid="{00000000-0005-0000-0000-000043AC0000}"/>
    <cellStyle name="출력 34 3 3 2" xfId="21954" xr:uid="{00000000-0005-0000-0000-000044AC0000}"/>
    <cellStyle name="출력 34 3 3 2 2" xfId="47129" xr:uid="{00000000-0005-0000-0000-000045AC0000}"/>
    <cellStyle name="출력 34 3 3 3" xfId="21955" xr:uid="{00000000-0005-0000-0000-000046AC0000}"/>
    <cellStyle name="출력 34 3 3 3 2" xfId="47130" xr:uid="{00000000-0005-0000-0000-000047AC0000}"/>
    <cellStyle name="출력 34 3 3 4" xfId="21956" xr:uid="{00000000-0005-0000-0000-000048AC0000}"/>
    <cellStyle name="출력 34 3 3 4 2" xfId="47131" xr:uid="{00000000-0005-0000-0000-000049AC0000}"/>
    <cellStyle name="출력 34 3 3 5" xfId="21957" xr:uid="{00000000-0005-0000-0000-00004AAC0000}"/>
    <cellStyle name="출력 34 3 3 5 2" xfId="47132" xr:uid="{00000000-0005-0000-0000-00004BAC0000}"/>
    <cellStyle name="출력 34 3 3 6" xfId="47128" xr:uid="{00000000-0005-0000-0000-00004CAC0000}"/>
    <cellStyle name="출력 34 3 4" xfId="21958" xr:uid="{00000000-0005-0000-0000-00004DAC0000}"/>
    <cellStyle name="출력 34 3 4 2" xfId="21959" xr:uid="{00000000-0005-0000-0000-00004EAC0000}"/>
    <cellStyle name="출력 34 3 4 2 2" xfId="47134" xr:uid="{00000000-0005-0000-0000-00004FAC0000}"/>
    <cellStyle name="출력 34 3 4 3" xfId="47133" xr:uid="{00000000-0005-0000-0000-000050AC0000}"/>
    <cellStyle name="출력 34 3 5" xfId="21960" xr:uid="{00000000-0005-0000-0000-000051AC0000}"/>
    <cellStyle name="출력 34 3 5 2" xfId="21961" xr:uid="{00000000-0005-0000-0000-000052AC0000}"/>
    <cellStyle name="출력 34 3 5 2 2" xfId="47136" xr:uid="{00000000-0005-0000-0000-000053AC0000}"/>
    <cellStyle name="출력 34 3 5 3" xfId="47135" xr:uid="{00000000-0005-0000-0000-000054AC0000}"/>
    <cellStyle name="출력 34 3 6" xfId="21962" xr:uid="{00000000-0005-0000-0000-000055AC0000}"/>
    <cellStyle name="출력 34 3 6 2" xfId="21963" xr:uid="{00000000-0005-0000-0000-000056AC0000}"/>
    <cellStyle name="출력 34 3 6 2 2" xfId="47138" xr:uid="{00000000-0005-0000-0000-000057AC0000}"/>
    <cellStyle name="출력 34 3 6 3" xfId="47137" xr:uid="{00000000-0005-0000-0000-000058AC0000}"/>
    <cellStyle name="출력 34 3 7" xfId="21964" xr:uid="{00000000-0005-0000-0000-000059AC0000}"/>
    <cellStyle name="출력 34 3 7 2" xfId="47139" xr:uid="{00000000-0005-0000-0000-00005AAC0000}"/>
    <cellStyle name="출력 34 3 8" xfId="47117" xr:uid="{00000000-0005-0000-0000-00005BAC0000}"/>
    <cellStyle name="출력 34 4" xfId="21965" xr:uid="{00000000-0005-0000-0000-00005CAC0000}"/>
    <cellStyle name="출력 34 4 2" xfId="21966" xr:uid="{00000000-0005-0000-0000-00005DAC0000}"/>
    <cellStyle name="출력 34 4 2 2" xfId="21967" xr:uid="{00000000-0005-0000-0000-00005EAC0000}"/>
    <cellStyle name="출력 34 4 2 2 2" xfId="47142" xr:uid="{00000000-0005-0000-0000-00005FAC0000}"/>
    <cellStyle name="출력 34 4 2 3" xfId="21968" xr:uid="{00000000-0005-0000-0000-000060AC0000}"/>
    <cellStyle name="출력 34 4 2 3 2" xfId="47143" xr:uid="{00000000-0005-0000-0000-000061AC0000}"/>
    <cellStyle name="출력 34 4 2 4" xfId="21969" xr:uid="{00000000-0005-0000-0000-000062AC0000}"/>
    <cellStyle name="출력 34 4 2 4 2" xfId="47144" xr:uid="{00000000-0005-0000-0000-000063AC0000}"/>
    <cellStyle name="출력 34 4 2 5" xfId="21970" xr:uid="{00000000-0005-0000-0000-000064AC0000}"/>
    <cellStyle name="출력 34 4 2 5 2" xfId="47145" xr:uid="{00000000-0005-0000-0000-000065AC0000}"/>
    <cellStyle name="출력 34 4 2 6" xfId="47141" xr:uid="{00000000-0005-0000-0000-000066AC0000}"/>
    <cellStyle name="출력 34 4 3" xfId="21971" xr:uid="{00000000-0005-0000-0000-000067AC0000}"/>
    <cellStyle name="출력 34 4 3 2" xfId="47146" xr:uid="{00000000-0005-0000-0000-000068AC0000}"/>
    <cellStyle name="출력 34 4 4" xfId="21972" xr:uid="{00000000-0005-0000-0000-000069AC0000}"/>
    <cellStyle name="출력 34 4 4 2" xfId="47147" xr:uid="{00000000-0005-0000-0000-00006AAC0000}"/>
    <cellStyle name="출력 34 4 5" xfId="21973" xr:uid="{00000000-0005-0000-0000-00006BAC0000}"/>
    <cellStyle name="출력 34 4 5 2" xfId="47148" xr:uid="{00000000-0005-0000-0000-00006CAC0000}"/>
    <cellStyle name="출력 34 4 6" xfId="21974" xr:uid="{00000000-0005-0000-0000-00006DAC0000}"/>
    <cellStyle name="출력 34 4 6 2" xfId="47149" xr:uid="{00000000-0005-0000-0000-00006EAC0000}"/>
    <cellStyle name="출력 34 4 7" xfId="47140" xr:uid="{00000000-0005-0000-0000-00006FAC0000}"/>
    <cellStyle name="출력 34 5" xfId="21975" xr:uid="{00000000-0005-0000-0000-000070AC0000}"/>
    <cellStyle name="출력 34 5 2" xfId="21976" xr:uid="{00000000-0005-0000-0000-000071AC0000}"/>
    <cellStyle name="출력 34 5 2 2" xfId="21977" xr:uid="{00000000-0005-0000-0000-000072AC0000}"/>
    <cellStyle name="출력 34 5 2 2 2" xfId="47152" xr:uid="{00000000-0005-0000-0000-000073AC0000}"/>
    <cellStyle name="출력 34 5 2 3" xfId="21978" xr:uid="{00000000-0005-0000-0000-000074AC0000}"/>
    <cellStyle name="출력 34 5 2 3 2" xfId="47153" xr:uid="{00000000-0005-0000-0000-000075AC0000}"/>
    <cellStyle name="출력 34 5 2 4" xfId="21979" xr:uid="{00000000-0005-0000-0000-000076AC0000}"/>
    <cellStyle name="출력 34 5 2 4 2" xfId="47154" xr:uid="{00000000-0005-0000-0000-000077AC0000}"/>
    <cellStyle name="출력 34 5 2 5" xfId="21980" xr:uid="{00000000-0005-0000-0000-000078AC0000}"/>
    <cellStyle name="출력 34 5 2 5 2" xfId="47155" xr:uid="{00000000-0005-0000-0000-000079AC0000}"/>
    <cellStyle name="출력 34 5 2 6" xfId="47151" xr:uid="{00000000-0005-0000-0000-00007AAC0000}"/>
    <cellStyle name="출력 34 5 3" xfId="21981" xr:uid="{00000000-0005-0000-0000-00007BAC0000}"/>
    <cellStyle name="출력 34 5 3 2" xfId="47156" xr:uid="{00000000-0005-0000-0000-00007CAC0000}"/>
    <cellStyle name="출력 34 5 4" xfId="21982" xr:uid="{00000000-0005-0000-0000-00007DAC0000}"/>
    <cellStyle name="출력 34 5 4 2" xfId="47157" xr:uid="{00000000-0005-0000-0000-00007EAC0000}"/>
    <cellStyle name="출력 34 5 5" xfId="21983" xr:uid="{00000000-0005-0000-0000-00007FAC0000}"/>
    <cellStyle name="출력 34 5 5 2" xfId="47158" xr:uid="{00000000-0005-0000-0000-000080AC0000}"/>
    <cellStyle name="출력 34 5 6" xfId="21984" xr:uid="{00000000-0005-0000-0000-000081AC0000}"/>
    <cellStyle name="출력 34 5 6 2" xfId="47159" xr:uid="{00000000-0005-0000-0000-000082AC0000}"/>
    <cellStyle name="출력 34 5 7" xfId="47150" xr:uid="{00000000-0005-0000-0000-000083AC0000}"/>
    <cellStyle name="출력 34 6" xfId="21985" xr:uid="{00000000-0005-0000-0000-000084AC0000}"/>
    <cellStyle name="출력 34 6 2" xfId="21986" xr:uid="{00000000-0005-0000-0000-000085AC0000}"/>
    <cellStyle name="출력 34 6 2 2" xfId="21987" xr:uid="{00000000-0005-0000-0000-000086AC0000}"/>
    <cellStyle name="출력 34 6 2 2 2" xfId="47162" xr:uid="{00000000-0005-0000-0000-000087AC0000}"/>
    <cellStyle name="출력 34 6 2 3" xfId="21988" xr:uid="{00000000-0005-0000-0000-000088AC0000}"/>
    <cellStyle name="출력 34 6 2 3 2" xfId="47163" xr:uid="{00000000-0005-0000-0000-000089AC0000}"/>
    <cellStyle name="출력 34 6 2 4" xfId="21989" xr:uid="{00000000-0005-0000-0000-00008AAC0000}"/>
    <cellStyle name="출력 34 6 2 4 2" xfId="47164" xr:uid="{00000000-0005-0000-0000-00008BAC0000}"/>
    <cellStyle name="출력 34 6 2 5" xfId="21990" xr:uid="{00000000-0005-0000-0000-00008CAC0000}"/>
    <cellStyle name="출력 34 6 2 5 2" xfId="47165" xr:uid="{00000000-0005-0000-0000-00008DAC0000}"/>
    <cellStyle name="출력 34 6 2 6" xfId="47161" xr:uid="{00000000-0005-0000-0000-00008EAC0000}"/>
    <cellStyle name="출력 34 6 3" xfId="21991" xr:uid="{00000000-0005-0000-0000-00008FAC0000}"/>
    <cellStyle name="출력 34 6 3 2" xfId="47166" xr:uid="{00000000-0005-0000-0000-000090AC0000}"/>
    <cellStyle name="출력 34 6 4" xfId="21992" xr:uid="{00000000-0005-0000-0000-000091AC0000}"/>
    <cellStyle name="출력 34 6 4 2" xfId="47167" xr:uid="{00000000-0005-0000-0000-000092AC0000}"/>
    <cellStyle name="출력 34 6 5" xfId="21993" xr:uid="{00000000-0005-0000-0000-000093AC0000}"/>
    <cellStyle name="출력 34 6 5 2" xfId="47168" xr:uid="{00000000-0005-0000-0000-000094AC0000}"/>
    <cellStyle name="출력 34 6 6" xfId="21994" xr:uid="{00000000-0005-0000-0000-000095AC0000}"/>
    <cellStyle name="출력 34 6 6 2" xfId="47169" xr:uid="{00000000-0005-0000-0000-000096AC0000}"/>
    <cellStyle name="출력 34 6 7" xfId="47160" xr:uid="{00000000-0005-0000-0000-000097AC0000}"/>
    <cellStyle name="출력 34 7" xfId="21995" xr:uid="{00000000-0005-0000-0000-000098AC0000}"/>
    <cellStyle name="출력 34 7 2" xfId="21996" xr:uid="{00000000-0005-0000-0000-000099AC0000}"/>
    <cellStyle name="출력 34 7 2 2" xfId="21997" xr:uid="{00000000-0005-0000-0000-00009AAC0000}"/>
    <cellStyle name="출력 34 7 2 2 2" xfId="47172" xr:uid="{00000000-0005-0000-0000-00009BAC0000}"/>
    <cellStyle name="출력 34 7 2 3" xfId="21998" xr:uid="{00000000-0005-0000-0000-00009CAC0000}"/>
    <cellStyle name="출력 34 7 2 3 2" xfId="47173" xr:uid="{00000000-0005-0000-0000-00009DAC0000}"/>
    <cellStyle name="출력 34 7 2 4" xfId="21999" xr:uid="{00000000-0005-0000-0000-00009EAC0000}"/>
    <cellStyle name="출력 34 7 2 4 2" xfId="47174" xr:uid="{00000000-0005-0000-0000-00009FAC0000}"/>
    <cellStyle name="출력 34 7 2 5" xfId="22000" xr:uid="{00000000-0005-0000-0000-0000A0AC0000}"/>
    <cellStyle name="출력 34 7 2 5 2" xfId="47175" xr:uid="{00000000-0005-0000-0000-0000A1AC0000}"/>
    <cellStyle name="출력 34 7 2 6" xfId="47171" xr:uid="{00000000-0005-0000-0000-0000A2AC0000}"/>
    <cellStyle name="출력 34 7 3" xfId="22001" xr:uid="{00000000-0005-0000-0000-0000A3AC0000}"/>
    <cellStyle name="출력 34 7 3 2" xfId="47176" xr:uid="{00000000-0005-0000-0000-0000A4AC0000}"/>
    <cellStyle name="출력 34 7 4" xfId="22002" xr:uid="{00000000-0005-0000-0000-0000A5AC0000}"/>
    <cellStyle name="출력 34 7 4 2" xfId="47177" xr:uid="{00000000-0005-0000-0000-0000A6AC0000}"/>
    <cellStyle name="출력 34 7 5" xfId="22003" xr:uid="{00000000-0005-0000-0000-0000A7AC0000}"/>
    <cellStyle name="출력 34 7 5 2" xfId="47178" xr:uid="{00000000-0005-0000-0000-0000A8AC0000}"/>
    <cellStyle name="출력 34 7 6" xfId="22004" xr:uid="{00000000-0005-0000-0000-0000A9AC0000}"/>
    <cellStyle name="출력 34 7 6 2" xfId="47179" xr:uid="{00000000-0005-0000-0000-0000AAAC0000}"/>
    <cellStyle name="출력 34 7 7" xfId="47170" xr:uid="{00000000-0005-0000-0000-0000ABAC0000}"/>
    <cellStyle name="출력 34 8" xfId="22005" xr:uid="{00000000-0005-0000-0000-0000ACAC0000}"/>
    <cellStyle name="출력 34 8 2" xfId="22006" xr:uid="{00000000-0005-0000-0000-0000ADAC0000}"/>
    <cellStyle name="출력 34 8 2 2" xfId="22007" xr:uid="{00000000-0005-0000-0000-0000AEAC0000}"/>
    <cellStyle name="출력 34 8 2 2 2" xfId="47182" xr:uid="{00000000-0005-0000-0000-0000AFAC0000}"/>
    <cellStyle name="출력 34 8 2 3" xfId="22008" xr:uid="{00000000-0005-0000-0000-0000B0AC0000}"/>
    <cellStyle name="출력 34 8 2 3 2" xfId="47183" xr:uid="{00000000-0005-0000-0000-0000B1AC0000}"/>
    <cellStyle name="출력 34 8 2 4" xfId="22009" xr:uid="{00000000-0005-0000-0000-0000B2AC0000}"/>
    <cellStyle name="출력 34 8 2 4 2" xfId="47184" xr:uid="{00000000-0005-0000-0000-0000B3AC0000}"/>
    <cellStyle name="출력 34 8 2 5" xfId="22010" xr:uid="{00000000-0005-0000-0000-0000B4AC0000}"/>
    <cellStyle name="출력 34 8 2 5 2" xfId="47185" xr:uid="{00000000-0005-0000-0000-0000B5AC0000}"/>
    <cellStyle name="출력 34 8 2 6" xfId="47181" xr:uid="{00000000-0005-0000-0000-0000B6AC0000}"/>
    <cellStyle name="출력 34 8 3" xfId="22011" xr:uid="{00000000-0005-0000-0000-0000B7AC0000}"/>
    <cellStyle name="출력 34 8 3 2" xfId="47186" xr:uid="{00000000-0005-0000-0000-0000B8AC0000}"/>
    <cellStyle name="출력 34 8 4" xfId="22012" xr:uid="{00000000-0005-0000-0000-0000B9AC0000}"/>
    <cellStyle name="출력 34 8 4 2" xfId="47187" xr:uid="{00000000-0005-0000-0000-0000BAAC0000}"/>
    <cellStyle name="출력 34 8 5" xfId="22013" xr:uid="{00000000-0005-0000-0000-0000BBAC0000}"/>
    <cellStyle name="출력 34 8 5 2" xfId="47188" xr:uid="{00000000-0005-0000-0000-0000BCAC0000}"/>
    <cellStyle name="출력 34 8 6" xfId="22014" xr:uid="{00000000-0005-0000-0000-0000BDAC0000}"/>
    <cellStyle name="출력 34 8 6 2" xfId="47189" xr:uid="{00000000-0005-0000-0000-0000BEAC0000}"/>
    <cellStyle name="출력 34 8 7" xfId="47180" xr:uid="{00000000-0005-0000-0000-0000BFAC0000}"/>
    <cellStyle name="출력 34 9" xfId="22015" xr:uid="{00000000-0005-0000-0000-0000C0AC0000}"/>
    <cellStyle name="출력 34 9 2" xfId="22016" xr:uid="{00000000-0005-0000-0000-0000C1AC0000}"/>
    <cellStyle name="출력 34 9 2 2" xfId="47191" xr:uid="{00000000-0005-0000-0000-0000C2AC0000}"/>
    <cellStyle name="출력 34 9 3" xfId="22017" xr:uid="{00000000-0005-0000-0000-0000C3AC0000}"/>
    <cellStyle name="출력 34 9 3 2" xfId="47192" xr:uid="{00000000-0005-0000-0000-0000C4AC0000}"/>
    <cellStyle name="출력 34 9 4" xfId="22018" xr:uid="{00000000-0005-0000-0000-0000C5AC0000}"/>
    <cellStyle name="출력 34 9 4 2" xfId="47193" xr:uid="{00000000-0005-0000-0000-0000C6AC0000}"/>
    <cellStyle name="출력 34 9 5" xfId="22019" xr:uid="{00000000-0005-0000-0000-0000C7AC0000}"/>
    <cellStyle name="출력 34 9 5 2" xfId="47194" xr:uid="{00000000-0005-0000-0000-0000C8AC0000}"/>
    <cellStyle name="출력 34 9 6" xfId="47190" xr:uid="{00000000-0005-0000-0000-0000C9AC0000}"/>
    <cellStyle name="출력 35" xfId="22020" xr:uid="{00000000-0005-0000-0000-0000CAAC0000}"/>
    <cellStyle name="출력 35 10" xfId="22021" xr:uid="{00000000-0005-0000-0000-0000CBAC0000}"/>
    <cellStyle name="출력 35 10 2" xfId="22022" xr:uid="{00000000-0005-0000-0000-0000CCAC0000}"/>
    <cellStyle name="출력 35 10 2 2" xfId="47197" xr:uid="{00000000-0005-0000-0000-0000CDAC0000}"/>
    <cellStyle name="출력 35 10 3" xfId="47196" xr:uid="{00000000-0005-0000-0000-0000CEAC0000}"/>
    <cellStyle name="출력 35 11" xfId="22023" xr:uid="{00000000-0005-0000-0000-0000CFAC0000}"/>
    <cellStyle name="출력 35 11 2" xfId="22024" xr:uid="{00000000-0005-0000-0000-0000D0AC0000}"/>
    <cellStyle name="출력 35 11 2 2" xfId="47199" xr:uid="{00000000-0005-0000-0000-0000D1AC0000}"/>
    <cellStyle name="출력 35 11 3" xfId="47198" xr:uid="{00000000-0005-0000-0000-0000D2AC0000}"/>
    <cellStyle name="출력 35 12" xfId="22025" xr:uid="{00000000-0005-0000-0000-0000D3AC0000}"/>
    <cellStyle name="출력 35 12 2" xfId="22026" xr:uid="{00000000-0005-0000-0000-0000D4AC0000}"/>
    <cellStyle name="출력 35 12 2 2" xfId="47201" xr:uid="{00000000-0005-0000-0000-0000D5AC0000}"/>
    <cellStyle name="출력 35 12 3" xfId="47200" xr:uid="{00000000-0005-0000-0000-0000D6AC0000}"/>
    <cellStyle name="출력 35 13" xfId="22027" xr:uid="{00000000-0005-0000-0000-0000D7AC0000}"/>
    <cellStyle name="출력 35 13 2" xfId="47202" xr:uid="{00000000-0005-0000-0000-0000D8AC0000}"/>
    <cellStyle name="출력 35 14" xfId="47195" xr:uid="{00000000-0005-0000-0000-0000D9AC0000}"/>
    <cellStyle name="출력 35 2" xfId="22028" xr:uid="{00000000-0005-0000-0000-0000DAAC0000}"/>
    <cellStyle name="출력 35 2 2" xfId="22029" xr:uid="{00000000-0005-0000-0000-0000DBAC0000}"/>
    <cellStyle name="출력 35 2 2 2" xfId="22030" xr:uid="{00000000-0005-0000-0000-0000DCAC0000}"/>
    <cellStyle name="출력 35 2 2 2 2" xfId="22031" xr:uid="{00000000-0005-0000-0000-0000DDAC0000}"/>
    <cellStyle name="출력 35 2 2 2 2 2" xfId="47206" xr:uid="{00000000-0005-0000-0000-0000DEAC0000}"/>
    <cellStyle name="출력 35 2 2 2 3" xfId="22032" xr:uid="{00000000-0005-0000-0000-0000DFAC0000}"/>
    <cellStyle name="출력 35 2 2 2 3 2" xfId="47207" xr:uid="{00000000-0005-0000-0000-0000E0AC0000}"/>
    <cellStyle name="출력 35 2 2 2 4" xfId="22033" xr:uid="{00000000-0005-0000-0000-0000E1AC0000}"/>
    <cellStyle name="출력 35 2 2 2 4 2" xfId="47208" xr:uid="{00000000-0005-0000-0000-0000E2AC0000}"/>
    <cellStyle name="출력 35 2 2 2 5" xfId="22034" xr:uid="{00000000-0005-0000-0000-0000E3AC0000}"/>
    <cellStyle name="출력 35 2 2 2 5 2" xfId="47209" xr:uid="{00000000-0005-0000-0000-0000E4AC0000}"/>
    <cellStyle name="출력 35 2 2 2 6" xfId="47205" xr:uid="{00000000-0005-0000-0000-0000E5AC0000}"/>
    <cellStyle name="출력 35 2 2 3" xfId="22035" xr:uid="{00000000-0005-0000-0000-0000E6AC0000}"/>
    <cellStyle name="출력 35 2 2 3 2" xfId="47210" xr:uid="{00000000-0005-0000-0000-0000E7AC0000}"/>
    <cellStyle name="출력 35 2 2 4" xfId="22036" xr:uid="{00000000-0005-0000-0000-0000E8AC0000}"/>
    <cellStyle name="출력 35 2 2 4 2" xfId="47211" xr:uid="{00000000-0005-0000-0000-0000E9AC0000}"/>
    <cellStyle name="출력 35 2 2 5" xfId="22037" xr:uid="{00000000-0005-0000-0000-0000EAAC0000}"/>
    <cellStyle name="출력 35 2 2 5 2" xfId="47212" xr:uid="{00000000-0005-0000-0000-0000EBAC0000}"/>
    <cellStyle name="출력 35 2 2 6" xfId="22038" xr:uid="{00000000-0005-0000-0000-0000ECAC0000}"/>
    <cellStyle name="출력 35 2 2 6 2" xfId="47213" xr:uid="{00000000-0005-0000-0000-0000EDAC0000}"/>
    <cellStyle name="출력 35 2 2 7" xfId="47204" xr:uid="{00000000-0005-0000-0000-0000EEAC0000}"/>
    <cellStyle name="출력 35 2 3" xfId="22039" xr:uid="{00000000-0005-0000-0000-0000EFAC0000}"/>
    <cellStyle name="출력 35 2 3 2" xfId="22040" xr:uid="{00000000-0005-0000-0000-0000F0AC0000}"/>
    <cellStyle name="출력 35 2 3 2 2" xfId="47215" xr:uid="{00000000-0005-0000-0000-0000F1AC0000}"/>
    <cellStyle name="출력 35 2 3 3" xfId="22041" xr:uid="{00000000-0005-0000-0000-0000F2AC0000}"/>
    <cellStyle name="출력 35 2 3 3 2" xfId="47216" xr:uid="{00000000-0005-0000-0000-0000F3AC0000}"/>
    <cellStyle name="출력 35 2 3 4" xfId="22042" xr:uid="{00000000-0005-0000-0000-0000F4AC0000}"/>
    <cellStyle name="출력 35 2 3 4 2" xfId="47217" xr:uid="{00000000-0005-0000-0000-0000F5AC0000}"/>
    <cellStyle name="출력 35 2 3 5" xfId="22043" xr:uid="{00000000-0005-0000-0000-0000F6AC0000}"/>
    <cellStyle name="출력 35 2 3 5 2" xfId="47218" xr:uid="{00000000-0005-0000-0000-0000F7AC0000}"/>
    <cellStyle name="출력 35 2 3 6" xfId="47214" xr:uid="{00000000-0005-0000-0000-0000F8AC0000}"/>
    <cellStyle name="출력 35 2 4" xfId="22044" xr:uid="{00000000-0005-0000-0000-0000F9AC0000}"/>
    <cellStyle name="출력 35 2 4 2" xfId="22045" xr:uid="{00000000-0005-0000-0000-0000FAAC0000}"/>
    <cellStyle name="출력 35 2 4 2 2" xfId="47220" xr:uid="{00000000-0005-0000-0000-0000FBAC0000}"/>
    <cellStyle name="출력 35 2 4 3" xfId="47219" xr:uid="{00000000-0005-0000-0000-0000FCAC0000}"/>
    <cellStyle name="출력 35 2 5" xfId="22046" xr:uid="{00000000-0005-0000-0000-0000FDAC0000}"/>
    <cellStyle name="출력 35 2 5 2" xfId="22047" xr:uid="{00000000-0005-0000-0000-0000FEAC0000}"/>
    <cellStyle name="출력 35 2 5 2 2" xfId="47222" xr:uid="{00000000-0005-0000-0000-0000FFAC0000}"/>
    <cellStyle name="출력 35 2 5 3" xfId="47221" xr:uid="{00000000-0005-0000-0000-000000AD0000}"/>
    <cellStyle name="출력 35 2 6" xfId="22048" xr:uid="{00000000-0005-0000-0000-000001AD0000}"/>
    <cellStyle name="출력 35 2 6 2" xfId="22049" xr:uid="{00000000-0005-0000-0000-000002AD0000}"/>
    <cellStyle name="출력 35 2 6 2 2" xfId="47224" xr:uid="{00000000-0005-0000-0000-000003AD0000}"/>
    <cellStyle name="출력 35 2 6 3" xfId="47223" xr:uid="{00000000-0005-0000-0000-000004AD0000}"/>
    <cellStyle name="출력 35 2 7" xfId="22050" xr:uid="{00000000-0005-0000-0000-000005AD0000}"/>
    <cellStyle name="출력 35 2 7 2" xfId="47225" xr:uid="{00000000-0005-0000-0000-000006AD0000}"/>
    <cellStyle name="출력 35 2 8" xfId="47203" xr:uid="{00000000-0005-0000-0000-000007AD0000}"/>
    <cellStyle name="출력 35 3" xfId="22051" xr:uid="{00000000-0005-0000-0000-000008AD0000}"/>
    <cellStyle name="출력 35 3 2" xfId="22052" xr:uid="{00000000-0005-0000-0000-000009AD0000}"/>
    <cellStyle name="출력 35 3 2 2" xfId="22053" xr:uid="{00000000-0005-0000-0000-00000AAD0000}"/>
    <cellStyle name="출력 35 3 2 2 2" xfId="22054" xr:uid="{00000000-0005-0000-0000-00000BAD0000}"/>
    <cellStyle name="출력 35 3 2 2 2 2" xfId="47229" xr:uid="{00000000-0005-0000-0000-00000CAD0000}"/>
    <cellStyle name="출력 35 3 2 2 3" xfId="22055" xr:uid="{00000000-0005-0000-0000-00000DAD0000}"/>
    <cellStyle name="출력 35 3 2 2 3 2" xfId="47230" xr:uid="{00000000-0005-0000-0000-00000EAD0000}"/>
    <cellStyle name="출력 35 3 2 2 4" xfId="22056" xr:uid="{00000000-0005-0000-0000-00000FAD0000}"/>
    <cellStyle name="출력 35 3 2 2 4 2" xfId="47231" xr:uid="{00000000-0005-0000-0000-000010AD0000}"/>
    <cellStyle name="출력 35 3 2 2 5" xfId="22057" xr:uid="{00000000-0005-0000-0000-000011AD0000}"/>
    <cellStyle name="출력 35 3 2 2 5 2" xfId="47232" xr:uid="{00000000-0005-0000-0000-000012AD0000}"/>
    <cellStyle name="출력 35 3 2 2 6" xfId="47228" xr:uid="{00000000-0005-0000-0000-000013AD0000}"/>
    <cellStyle name="출력 35 3 2 3" xfId="22058" xr:uid="{00000000-0005-0000-0000-000014AD0000}"/>
    <cellStyle name="출력 35 3 2 3 2" xfId="47233" xr:uid="{00000000-0005-0000-0000-000015AD0000}"/>
    <cellStyle name="출력 35 3 2 4" xfId="22059" xr:uid="{00000000-0005-0000-0000-000016AD0000}"/>
    <cellStyle name="출력 35 3 2 4 2" xfId="47234" xr:uid="{00000000-0005-0000-0000-000017AD0000}"/>
    <cellStyle name="출력 35 3 2 5" xfId="22060" xr:uid="{00000000-0005-0000-0000-000018AD0000}"/>
    <cellStyle name="출력 35 3 2 5 2" xfId="47235" xr:uid="{00000000-0005-0000-0000-000019AD0000}"/>
    <cellStyle name="출력 35 3 2 6" xfId="22061" xr:uid="{00000000-0005-0000-0000-00001AAD0000}"/>
    <cellStyle name="출력 35 3 2 6 2" xfId="47236" xr:uid="{00000000-0005-0000-0000-00001BAD0000}"/>
    <cellStyle name="출력 35 3 2 7" xfId="47227" xr:uid="{00000000-0005-0000-0000-00001CAD0000}"/>
    <cellStyle name="출력 35 3 3" xfId="22062" xr:uid="{00000000-0005-0000-0000-00001DAD0000}"/>
    <cellStyle name="출력 35 3 3 2" xfId="22063" xr:uid="{00000000-0005-0000-0000-00001EAD0000}"/>
    <cellStyle name="출력 35 3 3 2 2" xfId="47238" xr:uid="{00000000-0005-0000-0000-00001FAD0000}"/>
    <cellStyle name="출력 35 3 3 3" xfId="22064" xr:uid="{00000000-0005-0000-0000-000020AD0000}"/>
    <cellStyle name="출력 35 3 3 3 2" xfId="47239" xr:uid="{00000000-0005-0000-0000-000021AD0000}"/>
    <cellStyle name="출력 35 3 3 4" xfId="22065" xr:uid="{00000000-0005-0000-0000-000022AD0000}"/>
    <cellStyle name="출력 35 3 3 4 2" xfId="47240" xr:uid="{00000000-0005-0000-0000-000023AD0000}"/>
    <cellStyle name="출력 35 3 3 5" xfId="22066" xr:uid="{00000000-0005-0000-0000-000024AD0000}"/>
    <cellStyle name="출력 35 3 3 5 2" xfId="47241" xr:uid="{00000000-0005-0000-0000-000025AD0000}"/>
    <cellStyle name="출력 35 3 3 6" xfId="47237" xr:uid="{00000000-0005-0000-0000-000026AD0000}"/>
    <cellStyle name="출력 35 3 4" xfId="22067" xr:uid="{00000000-0005-0000-0000-000027AD0000}"/>
    <cellStyle name="출력 35 3 4 2" xfId="22068" xr:uid="{00000000-0005-0000-0000-000028AD0000}"/>
    <cellStyle name="출력 35 3 4 2 2" xfId="47243" xr:uid="{00000000-0005-0000-0000-000029AD0000}"/>
    <cellStyle name="출력 35 3 4 3" xfId="47242" xr:uid="{00000000-0005-0000-0000-00002AAD0000}"/>
    <cellStyle name="출력 35 3 5" xfId="22069" xr:uid="{00000000-0005-0000-0000-00002BAD0000}"/>
    <cellStyle name="출력 35 3 5 2" xfId="22070" xr:uid="{00000000-0005-0000-0000-00002CAD0000}"/>
    <cellStyle name="출력 35 3 5 2 2" xfId="47245" xr:uid="{00000000-0005-0000-0000-00002DAD0000}"/>
    <cellStyle name="출력 35 3 5 3" xfId="47244" xr:uid="{00000000-0005-0000-0000-00002EAD0000}"/>
    <cellStyle name="출력 35 3 6" xfId="22071" xr:uid="{00000000-0005-0000-0000-00002FAD0000}"/>
    <cellStyle name="출력 35 3 6 2" xfId="22072" xr:uid="{00000000-0005-0000-0000-000030AD0000}"/>
    <cellStyle name="출력 35 3 6 2 2" xfId="47247" xr:uid="{00000000-0005-0000-0000-000031AD0000}"/>
    <cellStyle name="출력 35 3 6 3" xfId="47246" xr:uid="{00000000-0005-0000-0000-000032AD0000}"/>
    <cellStyle name="출력 35 3 7" xfId="22073" xr:uid="{00000000-0005-0000-0000-000033AD0000}"/>
    <cellStyle name="출력 35 3 7 2" xfId="47248" xr:uid="{00000000-0005-0000-0000-000034AD0000}"/>
    <cellStyle name="출력 35 3 8" xfId="47226" xr:uid="{00000000-0005-0000-0000-000035AD0000}"/>
    <cellStyle name="출력 35 4" xfId="22074" xr:uid="{00000000-0005-0000-0000-000036AD0000}"/>
    <cellStyle name="출력 35 4 2" xfId="22075" xr:uid="{00000000-0005-0000-0000-000037AD0000}"/>
    <cellStyle name="출력 35 4 2 2" xfId="22076" xr:uid="{00000000-0005-0000-0000-000038AD0000}"/>
    <cellStyle name="출력 35 4 2 2 2" xfId="47251" xr:uid="{00000000-0005-0000-0000-000039AD0000}"/>
    <cellStyle name="출력 35 4 2 3" xfId="22077" xr:uid="{00000000-0005-0000-0000-00003AAD0000}"/>
    <cellStyle name="출력 35 4 2 3 2" xfId="47252" xr:uid="{00000000-0005-0000-0000-00003BAD0000}"/>
    <cellStyle name="출력 35 4 2 4" xfId="22078" xr:uid="{00000000-0005-0000-0000-00003CAD0000}"/>
    <cellStyle name="출력 35 4 2 4 2" xfId="47253" xr:uid="{00000000-0005-0000-0000-00003DAD0000}"/>
    <cellStyle name="출력 35 4 2 5" xfId="22079" xr:uid="{00000000-0005-0000-0000-00003EAD0000}"/>
    <cellStyle name="출력 35 4 2 5 2" xfId="47254" xr:uid="{00000000-0005-0000-0000-00003FAD0000}"/>
    <cellStyle name="출력 35 4 2 6" xfId="47250" xr:uid="{00000000-0005-0000-0000-000040AD0000}"/>
    <cellStyle name="출력 35 4 3" xfId="22080" xr:uid="{00000000-0005-0000-0000-000041AD0000}"/>
    <cellStyle name="출력 35 4 3 2" xfId="47255" xr:uid="{00000000-0005-0000-0000-000042AD0000}"/>
    <cellStyle name="출력 35 4 4" xfId="22081" xr:uid="{00000000-0005-0000-0000-000043AD0000}"/>
    <cellStyle name="출력 35 4 4 2" xfId="47256" xr:uid="{00000000-0005-0000-0000-000044AD0000}"/>
    <cellStyle name="출력 35 4 5" xfId="22082" xr:uid="{00000000-0005-0000-0000-000045AD0000}"/>
    <cellStyle name="출력 35 4 5 2" xfId="47257" xr:uid="{00000000-0005-0000-0000-000046AD0000}"/>
    <cellStyle name="출력 35 4 6" xfId="22083" xr:uid="{00000000-0005-0000-0000-000047AD0000}"/>
    <cellStyle name="출력 35 4 6 2" xfId="47258" xr:uid="{00000000-0005-0000-0000-000048AD0000}"/>
    <cellStyle name="출력 35 4 7" xfId="47249" xr:uid="{00000000-0005-0000-0000-000049AD0000}"/>
    <cellStyle name="출력 35 5" xfId="22084" xr:uid="{00000000-0005-0000-0000-00004AAD0000}"/>
    <cellStyle name="출력 35 5 2" xfId="22085" xr:uid="{00000000-0005-0000-0000-00004BAD0000}"/>
    <cellStyle name="출력 35 5 2 2" xfId="22086" xr:uid="{00000000-0005-0000-0000-00004CAD0000}"/>
    <cellStyle name="출력 35 5 2 2 2" xfId="47261" xr:uid="{00000000-0005-0000-0000-00004DAD0000}"/>
    <cellStyle name="출력 35 5 2 3" xfId="22087" xr:uid="{00000000-0005-0000-0000-00004EAD0000}"/>
    <cellStyle name="출력 35 5 2 3 2" xfId="47262" xr:uid="{00000000-0005-0000-0000-00004FAD0000}"/>
    <cellStyle name="출력 35 5 2 4" xfId="22088" xr:uid="{00000000-0005-0000-0000-000050AD0000}"/>
    <cellStyle name="출력 35 5 2 4 2" xfId="47263" xr:uid="{00000000-0005-0000-0000-000051AD0000}"/>
    <cellStyle name="출력 35 5 2 5" xfId="22089" xr:uid="{00000000-0005-0000-0000-000052AD0000}"/>
    <cellStyle name="출력 35 5 2 5 2" xfId="47264" xr:uid="{00000000-0005-0000-0000-000053AD0000}"/>
    <cellStyle name="출력 35 5 2 6" xfId="47260" xr:uid="{00000000-0005-0000-0000-000054AD0000}"/>
    <cellStyle name="출력 35 5 3" xfId="22090" xr:uid="{00000000-0005-0000-0000-000055AD0000}"/>
    <cellStyle name="출력 35 5 3 2" xfId="47265" xr:uid="{00000000-0005-0000-0000-000056AD0000}"/>
    <cellStyle name="출력 35 5 4" xfId="22091" xr:uid="{00000000-0005-0000-0000-000057AD0000}"/>
    <cellStyle name="출력 35 5 4 2" xfId="47266" xr:uid="{00000000-0005-0000-0000-000058AD0000}"/>
    <cellStyle name="출력 35 5 5" xfId="22092" xr:uid="{00000000-0005-0000-0000-000059AD0000}"/>
    <cellStyle name="출력 35 5 5 2" xfId="47267" xr:uid="{00000000-0005-0000-0000-00005AAD0000}"/>
    <cellStyle name="출력 35 5 6" xfId="22093" xr:uid="{00000000-0005-0000-0000-00005BAD0000}"/>
    <cellStyle name="출력 35 5 6 2" xfId="47268" xr:uid="{00000000-0005-0000-0000-00005CAD0000}"/>
    <cellStyle name="출력 35 5 7" xfId="47259" xr:uid="{00000000-0005-0000-0000-00005DAD0000}"/>
    <cellStyle name="출력 35 6" xfId="22094" xr:uid="{00000000-0005-0000-0000-00005EAD0000}"/>
    <cellStyle name="출력 35 6 2" xfId="22095" xr:uid="{00000000-0005-0000-0000-00005FAD0000}"/>
    <cellStyle name="출력 35 6 2 2" xfId="22096" xr:uid="{00000000-0005-0000-0000-000060AD0000}"/>
    <cellStyle name="출력 35 6 2 2 2" xfId="47271" xr:uid="{00000000-0005-0000-0000-000061AD0000}"/>
    <cellStyle name="출력 35 6 2 3" xfId="22097" xr:uid="{00000000-0005-0000-0000-000062AD0000}"/>
    <cellStyle name="출력 35 6 2 3 2" xfId="47272" xr:uid="{00000000-0005-0000-0000-000063AD0000}"/>
    <cellStyle name="출력 35 6 2 4" xfId="22098" xr:uid="{00000000-0005-0000-0000-000064AD0000}"/>
    <cellStyle name="출력 35 6 2 4 2" xfId="47273" xr:uid="{00000000-0005-0000-0000-000065AD0000}"/>
    <cellStyle name="출력 35 6 2 5" xfId="22099" xr:uid="{00000000-0005-0000-0000-000066AD0000}"/>
    <cellStyle name="출력 35 6 2 5 2" xfId="47274" xr:uid="{00000000-0005-0000-0000-000067AD0000}"/>
    <cellStyle name="출력 35 6 2 6" xfId="47270" xr:uid="{00000000-0005-0000-0000-000068AD0000}"/>
    <cellStyle name="출력 35 6 3" xfId="22100" xr:uid="{00000000-0005-0000-0000-000069AD0000}"/>
    <cellStyle name="출력 35 6 3 2" xfId="47275" xr:uid="{00000000-0005-0000-0000-00006AAD0000}"/>
    <cellStyle name="출력 35 6 4" xfId="22101" xr:uid="{00000000-0005-0000-0000-00006BAD0000}"/>
    <cellStyle name="출력 35 6 4 2" xfId="47276" xr:uid="{00000000-0005-0000-0000-00006CAD0000}"/>
    <cellStyle name="출력 35 6 5" xfId="22102" xr:uid="{00000000-0005-0000-0000-00006DAD0000}"/>
    <cellStyle name="출력 35 6 5 2" xfId="47277" xr:uid="{00000000-0005-0000-0000-00006EAD0000}"/>
    <cellStyle name="출력 35 6 6" xfId="22103" xr:uid="{00000000-0005-0000-0000-00006FAD0000}"/>
    <cellStyle name="출력 35 6 6 2" xfId="47278" xr:uid="{00000000-0005-0000-0000-000070AD0000}"/>
    <cellStyle name="출력 35 6 7" xfId="47269" xr:uid="{00000000-0005-0000-0000-000071AD0000}"/>
    <cellStyle name="출력 35 7" xfId="22104" xr:uid="{00000000-0005-0000-0000-000072AD0000}"/>
    <cellStyle name="출력 35 7 2" xfId="22105" xr:uid="{00000000-0005-0000-0000-000073AD0000}"/>
    <cellStyle name="출력 35 7 2 2" xfId="22106" xr:uid="{00000000-0005-0000-0000-000074AD0000}"/>
    <cellStyle name="출력 35 7 2 2 2" xfId="47281" xr:uid="{00000000-0005-0000-0000-000075AD0000}"/>
    <cellStyle name="출력 35 7 2 3" xfId="22107" xr:uid="{00000000-0005-0000-0000-000076AD0000}"/>
    <cellStyle name="출력 35 7 2 3 2" xfId="47282" xr:uid="{00000000-0005-0000-0000-000077AD0000}"/>
    <cellStyle name="출력 35 7 2 4" xfId="22108" xr:uid="{00000000-0005-0000-0000-000078AD0000}"/>
    <cellStyle name="출력 35 7 2 4 2" xfId="47283" xr:uid="{00000000-0005-0000-0000-000079AD0000}"/>
    <cellStyle name="출력 35 7 2 5" xfId="22109" xr:uid="{00000000-0005-0000-0000-00007AAD0000}"/>
    <cellStyle name="출력 35 7 2 5 2" xfId="47284" xr:uid="{00000000-0005-0000-0000-00007BAD0000}"/>
    <cellStyle name="출력 35 7 2 6" xfId="47280" xr:uid="{00000000-0005-0000-0000-00007CAD0000}"/>
    <cellStyle name="출력 35 7 3" xfId="22110" xr:uid="{00000000-0005-0000-0000-00007DAD0000}"/>
    <cellStyle name="출력 35 7 3 2" xfId="47285" xr:uid="{00000000-0005-0000-0000-00007EAD0000}"/>
    <cellStyle name="출력 35 7 4" xfId="22111" xr:uid="{00000000-0005-0000-0000-00007FAD0000}"/>
    <cellStyle name="출력 35 7 4 2" xfId="47286" xr:uid="{00000000-0005-0000-0000-000080AD0000}"/>
    <cellStyle name="출력 35 7 5" xfId="22112" xr:uid="{00000000-0005-0000-0000-000081AD0000}"/>
    <cellStyle name="출력 35 7 5 2" xfId="47287" xr:uid="{00000000-0005-0000-0000-000082AD0000}"/>
    <cellStyle name="출력 35 7 6" xfId="22113" xr:uid="{00000000-0005-0000-0000-000083AD0000}"/>
    <cellStyle name="출력 35 7 6 2" xfId="47288" xr:uid="{00000000-0005-0000-0000-000084AD0000}"/>
    <cellStyle name="출력 35 7 7" xfId="47279" xr:uid="{00000000-0005-0000-0000-000085AD0000}"/>
    <cellStyle name="출력 35 8" xfId="22114" xr:uid="{00000000-0005-0000-0000-000086AD0000}"/>
    <cellStyle name="출력 35 8 2" xfId="22115" xr:uid="{00000000-0005-0000-0000-000087AD0000}"/>
    <cellStyle name="출력 35 8 2 2" xfId="22116" xr:uid="{00000000-0005-0000-0000-000088AD0000}"/>
    <cellStyle name="출력 35 8 2 2 2" xfId="47291" xr:uid="{00000000-0005-0000-0000-000089AD0000}"/>
    <cellStyle name="출력 35 8 2 3" xfId="22117" xr:uid="{00000000-0005-0000-0000-00008AAD0000}"/>
    <cellStyle name="출력 35 8 2 3 2" xfId="47292" xr:uid="{00000000-0005-0000-0000-00008BAD0000}"/>
    <cellStyle name="출력 35 8 2 4" xfId="22118" xr:uid="{00000000-0005-0000-0000-00008CAD0000}"/>
    <cellStyle name="출력 35 8 2 4 2" xfId="47293" xr:uid="{00000000-0005-0000-0000-00008DAD0000}"/>
    <cellStyle name="출력 35 8 2 5" xfId="22119" xr:uid="{00000000-0005-0000-0000-00008EAD0000}"/>
    <cellStyle name="출력 35 8 2 5 2" xfId="47294" xr:uid="{00000000-0005-0000-0000-00008FAD0000}"/>
    <cellStyle name="출력 35 8 2 6" xfId="47290" xr:uid="{00000000-0005-0000-0000-000090AD0000}"/>
    <cellStyle name="출력 35 8 3" xfId="22120" xr:uid="{00000000-0005-0000-0000-000091AD0000}"/>
    <cellStyle name="출력 35 8 3 2" xfId="47295" xr:uid="{00000000-0005-0000-0000-000092AD0000}"/>
    <cellStyle name="출력 35 8 4" xfId="22121" xr:uid="{00000000-0005-0000-0000-000093AD0000}"/>
    <cellStyle name="출력 35 8 4 2" xfId="47296" xr:uid="{00000000-0005-0000-0000-000094AD0000}"/>
    <cellStyle name="출력 35 8 5" xfId="22122" xr:uid="{00000000-0005-0000-0000-000095AD0000}"/>
    <cellStyle name="출력 35 8 5 2" xfId="47297" xr:uid="{00000000-0005-0000-0000-000096AD0000}"/>
    <cellStyle name="출력 35 8 6" xfId="22123" xr:uid="{00000000-0005-0000-0000-000097AD0000}"/>
    <cellStyle name="출력 35 8 6 2" xfId="47298" xr:uid="{00000000-0005-0000-0000-000098AD0000}"/>
    <cellStyle name="출력 35 8 7" xfId="47289" xr:uid="{00000000-0005-0000-0000-000099AD0000}"/>
    <cellStyle name="출력 35 9" xfId="22124" xr:uid="{00000000-0005-0000-0000-00009AAD0000}"/>
    <cellStyle name="출력 35 9 2" xfId="22125" xr:uid="{00000000-0005-0000-0000-00009BAD0000}"/>
    <cellStyle name="출력 35 9 2 2" xfId="47300" xr:uid="{00000000-0005-0000-0000-00009CAD0000}"/>
    <cellStyle name="출력 35 9 3" xfId="22126" xr:uid="{00000000-0005-0000-0000-00009DAD0000}"/>
    <cellStyle name="출력 35 9 3 2" xfId="47301" xr:uid="{00000000-0005-0000-0000-00009EAD0000}"/>
    <cellStyle name="출력 35 9 4" xfId="22127" xr:uid="{00000000-0005-0000-0000-00009FAD0000}"/>
    <cellStyle name="출력 35 9 4 2" xfId="47302" xr:uid="{00000000-0005-0000-0000-0000A0AD0000}"/>
    <cellStyle name="출력 35 9 5" xfId="22128" xr:uid="{00000000-0005-0000-0000-0000A1AD0000}"/>
    <cellStyle name="출력 35 9 5 2" xfId="47303" xr:uid="{00000000-0005-0000-0000-0000A2AD0000}"/>
    <cellStyle name="출력 35 9 6" xfId="47299" xr:uid="{00000000-0005-0000-0000-0000A3AD0000}"/>
    <cellStyle name="출력 36" xfId="22129" xr:uid="{00000000-0005-0000-0000-0000A4AD0000}"/>
    <cellStyle name="출력 36 10" xfId="22130" xr:uid="{00000000-0005-0000-0000-0000A5AD0000}"/>
    <cellStyle name="출력 36 10 2" xfId="22131" xr:uid="{00000000-0005-0000-0000-0000A6AD0000}"/>
    <cellStyle name="출력 36 10 2 2" xfId="47306" xr:uid="{00000000-0005-0000-0000-0000A7AD0000}"/>
    <cellStyle name="출력 36 10 3" xfId="47305" xr:uid="{00000000-0005-0000-0000-0000A8AD0000}"/>
    <cellStyle name="출력 36 11" xfId="22132" xr:uid="{00000000-0005-0000-0000-0000A9AD0000}"/>
    <cellStyle name="출력 36 11 2" xfId="22133" xr:uid="{00000000-0005-0000-0000-0000AAAD0000}"/>
    <cellStyle name="출력 36 11 2 2" xfId="47308" xr:uid="{00000000-0005-0000-0000-0000ABAD0000}"/>
    <cellStyle name="출력 36 11 3" xfId="47307" xr:uid="{00000000-0005-0000-0000-0000ACAD0000}"/>
    <cellStyle name="출력 36 12" xfId="22134" xr:uid="{00000000-0005-0000-0000-0000ADAD0000}"/>
    <cellStyle name="출력 36 12 2" xfId="22135" xr:uid="{00000000-0005-0000-0000-0000AEAD0000}"/>
    <cellStyle name="출력 36 12 2 2" xfId="47310" xr:uid="{00000000-0005-0000-0000-0000AFAD0000}"/>
    <cellStyle name="출력 36 12 3" xfId="47309" xr:uid="{00000000-0005-0000-0000-0000B0AD0000}"/>
    <cellStyle name="출력 36 13" xfId="22136" xr:uid="{00000000-0005-0000-0000-0000B1AD0000}"/>
    <cellStyle name="출력 36 13 2" xfId="47311" xr:uid="{00000000-0005-0000-0000-0000B2AD0000}"/>
    <cellStyle name="출력 36 14" xfId="47304" xr:uid="{00000000-0005-0000-0000-0000B3AD0000}"/>
    <cellStyle name="출력 36 2" xfId="22137" xr:uid="{00000000-0005-0000-0000-0000B4AD0000}"/>
    <cellStyle name="출력 36 2 2" xfId="22138" xr:uid="{00000000-0005-0000-0000-0000B5AD0000}"/>
    <cellStyle name="출력 36 2 2 2" xfId="22139" xr:uid="{00000000-0005-0000-0000-0000B6AD0000}"/>
    <cellStyle name="출력 36 2 2 2 2" xfId="22140" xr:uid="{00000000-0005-0000-0000-0000B7AD0000}"/>
    <cellStyle name="출력 36 2 2 2 2 2" xfId="47315" xr:uid="{00000000-0005-0000-0000-0000B8AD0000}"/>
    <cellStyle name="출력 36 2 2 2 3" xfId="22141" xr:uid="{00000000-0005-0000-0000-0000B9AD0000}"/>
    <cellStyle name="출력 36 2 2 2 3 2" xfId="47316" xr:uid="{00000000-0005-0000-0000-0000BAAD0000}"/>
    <cellStyle name="출력 36 2 2 2 4" xfId="22142" xr:uid="{00000000-0005-0000-0000-0000BBAD0000}"/>
    <cellStyle name="출력 36 2 2 2 4 2" xfId="47317" xr:uid="{00000000-0005-0000-0000-0000BCAD0000}"/>
    <cellStyle name="출력 36 2 2 2 5" xfId="22143" xr:uid="{00000000-0005-0000-0000-0000BDAD0000}"/>
    <cellStyle name="출력 36 2 2 2 5 2" xfId="47318" xr:uid="{00000000-0005-0000-0000-0000BEAD0000}"/>
    <cellStyle name="출력 36 2 2 2 6" xfId="47314" xr:uid="{00000000-0005-0000-0000-0000BFAD0000}"/>
    <cellStyle name="출력 36 2 2 3" xfId="22144" xr:uid="{00000000-0005-0000-0000-0000C0AD0000}"/>
    <cellStyle name="출력 36 2 2 3 2" xfId="47319" xr:uid="{00000000-0005-0000-0000-0000C1AD0000}"/>
    <cellStyle name="출력 36 2 2 4" xfId="22145" xr:uid="{00000000-0005-0000-0000-0000C2AD0000}"/>
    <cellStyle name="출력 36 2 2 4 2" xfId="47320" xr:uid="{00000000-0005-0000-0000-0000C3AD0000}"/>
    <cellStyle name="출력 36 2 2 5" xfId="22146" xr:uid="{00000000-0005-0000-0000-0000C4AD0000}"/>
    <cellStyle name="출력 36 2 2 5 2" xfId="47321" xr:uid="{00000000-0005-0000-0000-0000C5AD0000}"/>
    <cellStyle name="출력 36 2 2 6" xfId="22147" xr:uid="{00000000-0005-0000-0000-0000C6AD0000}"/>
    <cellStyle name="출력 36 2 2 6 2" xfId="47322" xr:uid="{00000000-0005-0000-0000-0000C7AD0000}"/>
    <cellStyle name="출력 36 2 2 7" xfId="47313" xr:uid="{00000000-0005-0000-0000-0000C8AD0000}"/>
    <cellStyle name="출력 36 2 3" xfId="22148" xr:uid="{00000000-0005-0000-0000-0000C9AD0000}"/>
    <cellStyle name="출력 36 2 3 2" xfId="22149" xr:uid="{00000000-0005-0000-0000-0000CAAD0000}"/>
    <cellStyle name="출력 36 2 3 2 2" xfId="47324" xr:uid="{00000000-0005-0000-0000-0000CBAD0000}"/>
    <cellStyle name="출력 36 2 3 3" xfId="22150" xr:uid="{00000000-0005-0000-0000-0000CCAD0000}"/>
    <cellStyle name="출력 36 2 3 3 2" xfId="47325" xr:uid="{00000000-0005-0000-0000-0000CDAD0000}"/>
    <cellStyle name="출력 36 2 3 4" xfId="22151" xr:uid="{00000000-0005-0000-0000-0000CEAD0000}"/>
    <cellStyle name="출력 36 2 3 4 2" xfId="47326" xr:uid="{00000000-0005-0000-0000-0000CFAD0000}"/>
    <cellStyle name="출력 36 2 3 5" xfId="22152" xr:uid="{00000000-0005-0000-0000-0000D0AD0000}"/>
    <cellStyle name="출력 36 2 3 5 2" xfId="47327" xr:uid="{00000000-0005-0000-0000-0000D1AD0000}"/>
    <cellStyle name="출력 36 2 3 6" xfId="47323" xr:uid="{00000000-0005-0000-0000-0000D2AD0000}"/>
    <cellStyle name="출력 36 2 4" xfId="22153" xr:uid="{00000000-0005-0000-0000-0000D3AD0000}"/>
    <cellStyle name="출력 36 2 4 2" xfId="22154" xr:uid="{00000000-0005-0000-0000-0000D4AD0000}"/>
    <cellStyle name="출력 36 2 4 2 2" xfId="47329" xr:uid="{00000000-0005-0000-0000-0000D5AD0000}"/>
    <cellStyle name="출력 36 2 4 3" xfId="47328" xr:uid="{00000000-0005-0000-0000-0000D6AD0000}"/>
    <cellStyle name="출력 36 2 5" xfId="22155" xr:uid="{00000000-0005-0000-0000-0000D7AD0000}"/>
    <cellStyle name="출력 36 2 5 2" xfId="22156" xr:uid="{00000000-0005-0000-0000-0000D8AD0000}"/>
    <cellStyle name="출력 36 2 5 2 2" xfId="47331" xr:uid="{00000000-0005-0000-0000-0000D9AD0000}"/>
    <cellStyle name="출력 36 2 5 3" xfId="47330" xr:uid="{00000000-0005-0000-0000-0000DAAD0000}"/>
    <cellStyle name="출력 36 2 6" xfId="22157" xr:uid="{00000000-0005-0000-0000-0000DBAD0000}"/>
    <cellStyle name="출력 36 2 6 2" xfId="22158" xr:uid="{00000000-0005-0000-0000-0000DCAD0000}"/>
    <cellStyle name="출력 36 2 6 2 2" xfId="47333" xr:uid="{00000000-0005-0000-0000-0000DDAD0000}"/>
    <cellStyle name="출력 36 2 6 3" xfId="47332" xr:uid="{00000000-0005-0000-0000-0000DEAD0000}"/>
    <cellStyle name="출력 36 2 7" xfId="22159" xr:uid="{00000000-0005-0000-0000-0000DFAD0000}"/>
    <cellStyle name="출력 36 2 7 2" xfId="47334" xr:uid="{00000000-0005-0000-0000-0000E0AD0000}"/>
    <cellStyle name="출력 36 2 8" xfId="47312" xr:uid="{00000000-0005-0000-0000-0000E1AD0000}"/>
    <cellStyle name="출력 36 3" xfId="22160" xr:uid="{00000000-0005-0000-0000-0000E2AD0000}"/>
    <cellStyle name="출력 36 3 2" xfId="22161" xr:uid="{00000000-0005-0000-0000-0000E3AD0000}"/>
    <cellStyle name="출력 36 3 2 2" xfId="22162" xr:uid="{00000000-0005-0000-0000-0000E4AD0000}"/>
    <cellStyle name="출력 36 3 2 2 2" xfId="22163" xr:uid="{00000000-0005-0000-0000-0000E5AD0000}"/>
    <cellStyle name="출력 36 3 2 2 2 2" xfId="47338" xr:uid="{00000000-0005-0000-0000-0000E6AD0000}"/>
    <cellStyle name="출력 36 3 2 2 3" xfId="22164" xr:uid="{00000000-0005-0000-0000-0000E7AD0000}"/>
    <cellStyle name="출력 36 3 2 2 3 2" xfId="47339" xr:uid="{00000000-0005-0000-0000-0000E8AD0000}"/>
    <cellStyle name="출력 36 3 2 2 4" xfId="22165" xr:uid="{00000000-0005-0000-0000-0000E9AD0000}"/>
    <cellStyle name="출력 36 3 2 2 4 2" xfId="47340" xr:uid="{00000000-0005-0000-0000-0000EAAD0000}"/>
    <cellStyle name="출력 36 3 2 2 5" xfId="22166" xr:uid="{00000000-0005-0000-0000-0000EBAD0000}"/>
    <cellStyle name="출력 36 3 2 2 5 2" xfId="47341" xr:uid="{00000000-0005-0000-0000-0000ECAD0000}"/>
    <cellStyle name="출력 36 3 2 2 6" xfId="47337" xr:uid="{00000000-0005-0000-0000-0000EDAD0000}"/>
    <cellStyle name="출력 36 3 2 3" xfId="22167" xr:uid="{00000000-0005-0000-0000-0000EEAD0000}"/>
    <cellStyle name="출력 36 3 2 3 2" xfId="47342" xr:uid="{00000000-0005-0000-0000-0000EFAD0000}"/>
    <cellStyle name="출력 36 3 2 4" xfId="22168" xr:uid="{00000000-0005-0000-0000-0000F0AD0000}"/>
    <cellStyle name="출력 36 3 2 4 2" xfId="47343" xr:uid="{00000000-0005-0000-0000-0000F1AD0000}"/>
    <cellStyle name="출력 36 3 2 5" xfId="22169" xr:uid="{00000000-0005-0000-0000-0000F2AD0000}"/>
    <cellStyle name="출력 36 3 2 5 2" xfId="47344" xr:uid="{00000000-0005-0000-0000-0000F3AD0000}"/>
    <cellStyle name="출력 36 3 2 6" xfId="22170" xr:uid="{00000000-0005-0000-0000-0000F4AD0000}"/>
    <cellStyle name="출력 36 3 2 6 2" xfId="47345" xr:uid="{00000000-0005-0000-0000-0000F5AD0000}"/>
    <cellStyle name="출력 36 3 2 7" xfId="47336" xr:uid="{00000000-0005-0000-0000-0000F6AD0000}"/>
    <cellStyle name="출력 36 3 3" xfId="22171" xr:uid="{00000000-0005-0000-0000-0000F7AD0000}"/>
    <cellStyle name="출력 36 3 3 2" xfId="22172" xr:uid="{00000000-0005-0000-0000-0000F8AD0000}"/>
    <cellStyle name="출력 36 3 3 2 2" xfId="47347" xr:uid="{00000000-0005-0000-0000-0000F9AD0000}"/>
    <cellStyle name="출력 36 3 3 3" xfId="22173" xr:uid="{00000000-0005-0000-0000-0000FAAD0000}"/>
    <cellStyle name="출력 36 3 3 3 2" xfId="47348" xr:uid="{00000000-0005-0000-0000-0000FBAD0000}"/>
    <cellStyle name="출력 36 3 3 4" xfId="22174" xr:uid="{00000000-0005-0000-0000-0000FCAD0000}"/>
    <cellStyle name="출력 36 3 3 4 2" xfId="47349" xr:uid="{00000000-0005-0000-0000-0000FDAD0000}"/>
    <cellStyle name="출력 36 3 3 5" xfId="22175" xr:uid="{00000000-0005-0000-0000-0000FEAD0000}"/>
    <cellStyle name="출력 36 3 3 5 2" xfId="47350" xr:uid="{00000000-0005-0000-0000-0000FFAD0000}"/>
    <cellStyle name="출력 36 3 3 6" xfId="47346" xr:uid="{00000000-0005-0000-0000-000000AE0000}"/>
    <cellStyle name="출력 36 3 4" xfId="22176" xr:uid="{00000000-0005-0000-0000-000001AE0000}"/>
    <cellStyle name="출력 36 3 4 2" xfId="22177" xr:uid="{00000000-0005-0000-0000-000002AE0000}"/>
    <cellStyle name="출력 36 3 4 2 2" xfId="47352" xr:uid="{00000000-0005-0000-0000-000003AE0000}"/>
    <cellStyle name="출력 36 3 4 3" xfId="47351" xr:uid="{00000000-0005-0000-0000-000004AE0000}"/>
    <cellStyle name="출력 36 3 5" xfId="22178" xr:uid="{00000000-0005-0000-0000-000005AE0000}"/>
    <cellStyle name="출력 36 3 5 2" xfId="22179" xr:uid="{00000000-0005-0000-0000-000006AE0000}"/>
    <cellStyle name="출력 36 3 5 2 2" xfId="47354" xr:uid="{00000000-0005-0000-0000-000007AE0000}"/>
    <cellStyle name="출력 36 3 5 3" xfId="47353" xr:uid="{00000000-0005-0000-0000-000008AE0000}"/>
    <cellStyle name="출력 36 3 6" xfId="22180" xr:uid="{00000000-0005-0000-0000-000009AE0000}"/>
    <cellStyle name="출력 36 3 6 2" xfId="22181" xr:uid="{00000000-0005-0000-0000-00000AAE0000}"/>
    <cellStyle name="출력 36 3 6 2 2" xfId="47356" xr:uid="{00000000-0005-0000-0000-00000BAE0000}"/>
    <cellStyle name="출력 36 3 6 3" xfId="47355" xr:uid="{00000000-0005-0000-0000-00000CAE0000}"/>
    <cellStyle name="출력 36 3 7" xfId="22182" xr:uid="{00000000-0005-0000-0000-00000DAE0000}"/>
    <cellStyle name="출력 36 3 7 2" xfId="47357" xr:uid="{00000000-0005-0000-0000-00000EAE0000}"/>
    <cellStyle name="출력 36 3 8" xfId="47335" xr:uid="{00000000-0005-0000-0000-00000FAE0000}"/>
    <cellStyle name="출력 36 4" xfId="22183" xr:uid="{00000000-0005-0000-0000-000010AE0000}"/>
    <cellStyle name="출력 36 4 2" xfId="22184" xr:uid="{00000000-0005-0000-0000-000011AE0000}"/>
    <cellStyle name="출력 36 4 2 2" xfId="22185" xr:uid="{00000000-0005-0000-0000-000012AE0000}"/>
    <cellStyle name="출력 36 4 2 2 2" xfId="47360" xr:uid="{00000000-0005-0000-0000-000013AE0000}"/>
    <cellStyle name="출력 36 4 2 3" xfId="22186" xr:uid="{00000000-0005-0000-0000-000014AE0000}"/>
    <cellStyle name="출력 36 4 2 3 2" xfId="47361" xr:uid="{00000000-0005-0000-0000-000015AE0000}"/>
    <cellStyle name="출력 36 4 2 4" xfId="22187" xr:uid="{00000000-0005-0000-0000-000016AE0000}"/>
    <cellStyle name="출력 36 4 2 4 2" xfId="47362" xr:uid="{00000000-0005-0000-0000-000017AE0000}"/>
    <cellStyle name="출력 36 4 2 5" xfId="22188" xr:uid="{00000000-0005-0000-0000-000018AE0000}"/>
    <cellStyle name="출력 36 4 2 5 2" xfId="47363" xr:uid="{00000000-0005-0000-0000-000019AE0000}"/>
    <cellStyle name="출력 36 4 2 6" xfId="47359" xr:uid="{00000000-0005-0000-0000-00001AAE0000}"/>
    <cellStyle name="출력 36 4 3" xfId="22189" xr:uid="{00000000-0005-0000-0000-00001BAE0000}"/>
    <cellStyle name="출력 36 4 3 2" xfId="47364" xr:uid="{00000000-0005-0000-0000-00001CAE0000}"/>
    <cellStyle name="출력 36 4 4" xfId="22190" xr:uid="{00000000-0005-0000-0000-00001DAE0000}"/>
    <cellStyle name="출력 36 4 4 2" xfId="47365" xr:uid="{00000000-0005-0000-0000-00001EAE0000}"/>
    <cellStyle name="출력 36 4 5" xfId="22191" xr:uid="{00000000-0005-0000-0000-00001FAE0000}"/>
    <cellStyle name="출력 36 4 5 2" xfId="47366" xr:uid="{00000000-0005-0000-0000-000020AE0000}"/>
    <cellStyle name="출력 36 4 6" xfId="22192" xr:uid="{00000000-0005-0000-0000-000021AE0000}"/>
    <cellStyle name="출력 36 4 6 2" xfId="47367" xr:uid="{00000000-0005-0000-0000-000022AE0000}"/>
    <cellStyle name="출력 36 4 7" xfId="47358" xr:uid="{00000000-0005-0000-0000-000023AE0000}"/>
    <cellStyle name="출력 36 5" xfId="22193" xr:uid="{00000000-0005-0000-0000-000024AE0000}"/>
    <cellStyle name="출력 36 5 2" xfId="22194" xr:uid="{00000000-0005-0000-0000-000025AE0000}"/>
    <cellStyle name="출력 36 5 2 2" xfId="22195" xr:uid="{00000000-0005-0000-0000-000026AE0000}"/>
    <cellStyle name="출력 36 5 2 2 2" xfId="47370" xr:uid="{00000000-0005-0000-0000-000027AE0000}"/>
    <cellStyle name="출력 36 5 2 3" xfId="22196" xr:uid="{00000000-0005-0000-0000-000028AE0000}"/>
    <cellStyle name="출력 36 5 2 3 2" xfId="47371" xr:uid="{00000000-0005-0000-0000-000029AE0000}"/>
    <cellStyle name="출력 36 5 2 4" xfId="22197" xr:uid="{00000000-0005-0000-0000-00002AAE0000}"/>
    <cellStyle name="출력 36 5 2 4 2" xfId="47372" xr:uid="{00000000-0005-0000-0000-00002BAE0000}"/>
    <cellStyle name="출력 36 5 2 5" xfId="22198" xr:uid="{00000000-0005-0000-0000-00002CAE0000}"/>
    <cellStyle name="출력 36 5 2 5 2" xfId="47373" xr:uid="{00000000-0005-0000-0000-00002DAE0000}"/>
    <cellStyle name="출력 36 5 2 6" xfId="47369" xr:uid="{00000000-0005-0000-0000-00002EAE0000}"/>
    <cellStyle name="출력 36 5 3" xfId="22199" xr:uid="{00000000-0005-0000-0000-00002FAE0000}"/>
    <cellStyle name="출력 36 5 3 2" xfId="47374" xr:uid="{00000000-0005-0000-0000-000030AE0000}"/>
    <cellStyle name="출력 36 5 4" xfId="22200" xr:uid="{00000000-0005-0000-0000-000031AE0000}"/>
    <cellStyle name="출력 36 5 4 2" xfId="47375" xr:uid="{00000000-0005-0000-0000-000032AE0000}"/>
    <cellStyle name="출력 36 5 5" xfId="22201" xr:uid="{00000000-0005-0000-0000-000033AE0000}"/>
    <cellStyle name="출력 36 5 5 2" xfId="47376" xr:uid="{00000000-0005-0000-0000-000034AE0000}"/>
    <cellStyle name="출력 36 5 6" xfId="22202" xr:uid="{00000000-0005-0000-0000-000035AE0000}"/>
    <cellStyle name="출력 36 5 6 2" xfId="47377" xr:uid="{00000000-0005-0000-0000-000036AE0000}"/>
    <cellStyle name="출력 36 5 7" xfId="47368" xr:uid="{00000000-0005-0000-0000-000037AE0000}"/>
    <cellStyle name="출력 36 6" xfId="22203" xr:uid="{00000000-0005-0000-0000-000038AE0000}"/>
    <cellStyle name="출력 36 6 2" xfId="22204" xr:uid="{00000000-0005-0000-0000-000039AE0000}"/>
    <cellStyle name="출력 36 6 2 2" xfId="22205" xr:uid="{00000000-0005-0000-0000-00003AAE0000}"/>
    <cellStyle name="출력 36 6 2 2 2" xfId="47380" xr:uid="{00000000-0005-0000-0000-00003BAE0000}"/>
    <cellStyle name="출력 36 6 2 3" xfId="22206" xr:uid="{00000000-0005-0000-0000-00003CAE0000}"/>
    <cellStyle name="출력 36 6 2 3 2" xfId="47381" xr:uid="{00000000-0005-0000-0000-00003DAE0000}"/>
    <cellStyle name="출력 36 6 2 4" xfId="22207" xr:uid="{00000000-0005-0000-0000-00003EAE0000}"/>
    <cellStyle name="출력 36 6 2 4 2" xfId="47382" xr:uid="{00000000-0005-0000-0000-00003FAE0000}"/>
    <cellStyle name="출력 36 6 2 5" xfId="22208" xr:uid="{00000000-0005-0000-0000-000040AE0000}"/>
    <cellStyle name="출력 36 6 2 5 2" xfId="47383" xr:uid="{00000000-0005-0000-0000-000041AE0000}"/>
    <cellStyle name="출력 36 6 2 6" xfId="47379" xr:uid="{00000000-0005-0000-0000-000042AE0000}"/>
    <cellStyle name="출력 36 6 3" xfId="22209" xr:uid="{00000000-0005-0000-0000-000043AE0000}"/>
    <cellStyle name="출력 36 6 3 2" xfId="47384" xr:uid="{00000000-0005-0000-0000-000044AE0000}"/>
    <cellStyle name="출력 36 6 4" xfId="22210" xr:uid="{00000000-0005-0000-0000-000045AE0000}"/>
    <cellStyle name="출력 36 6 4 2" xfId="47385" xr:uid="{00000000-0005-0000-0000-000046AE0000}"/>
    <cellStyle name="출력 36 6 5" xfId="22211" xr:uid="{00000000-0005-0000-0000-000047AE0000}"/>
    <cellStyle name="출력 36 6 5 2" xfId="47386" xr:uid="{00000000-0005-0000-0000-000048AE0000}"/>
    <cellStyle name="출력 36 6 6" xfId="22212" xr:uid="{00000000-0005-0000-0000-000049AE0000}"/>
    <cellStyle name="출력 36 6 6 2" xfId="47387" xr:uid="{00000000-0005-0000-0000-00004AAE0000}"/>
    <cellStyle name="출력 36 6 7" xfId="47378" xr:uid="{00000000-0005-0000-0000-00004BAE0000}"/>
    <cellStyle name="출력 36 7" xfId="22213" xr:uid="{00000000-0005-0000-0000-00004CAE0000}"/>
    <cellStyle name="출력 36 7 2" xfId="22214" xr:uid="{00000000-0005-0000-0000-00004DAE0000}"/>
    <cellStyle name="출력 36 7 2 2" xfId="22215" xr:uid="{00000000-0005-0000-0000-00004EAE0000}"/>
    <cellStyle name="출력 36 7 2 2 2" xfId="47390" xr:uid="{00000000-0005-0000-0000-00004FAE0000}"/>
    <cellStyle name="출력 36 7 2 3" xfId="22216" xr:uid="{00000000-0005-0000-0000-000050AE0000}"/>
    <cellStyle name="출력 36 7 2 3 2" xfId="47391" xr:uid="{00000000-0005-0000-0000-000051AE0000}"/>
    <cellStyle name="출력 36 7 2 4" xfId="22217" xr:uid="{00000000-0005-0000-0000-000052AE0000}"/>
    <cellStyle name="출력 36 7 2 4 2" xfId="47392" xr:uid="{00000000-0005-0000-0000-000053AE0000}"/>
    <cellStyle name="출력 36 7 2 5" xfId="22218" xr:uid="{00000000-0005-0000-0000-000054AE0000}"/>
    <cellStyle name="출력 36 7 2 5 2" xfId="47393" xr:uid="{00000000-0005-0000-0000-000055AE0000}"/>
    <cellStyle name="출력 36 7 2 6" xfId="47389" xr:uid="{00000000-0005-0000-0000-000056AE0000}"/>
    <cellStyle name="출력 36 7 3" xfId="22219" xr:uid="{00000000-0005-0000-0000-000057AE0000}"/>
    <cellStyle name="출력 36 7 3 2" xfId="47394" xr:uid="{00000000-0005-0000-0000-000058AE0000}"/>
    <cellStyle name="출력 36 7 4" xfId="22220" xr:uid="{00000000-0005-0000-0000-000059AE0000}"/>
    <cellStyle name="출력 36 7 4 2" xfId="47395" xr:uid="{00000000-0005-0000-0000-00005AAE0000}"/>
    <cellStyle name="출력 36 7 5" xfId="22221" xr:uid="{00000000-0005-0000-0000-00005BAE0000}"/>
    <cellStyle name="출력 36 7 5 2" xfId="47396" xr:uid="{00000000-0005-0000-0000-00005CAE0000}"/>
    <cellStyle name="출력 36 7 6" xfId="22222" xr:uid="{00000000-0005-0000-0000-00005DAE0000}"/>
    <cellStyle name="출력 36 7 6 2" xfId="47397" xr:uid="{00000000-0005-0000-0000-00005EAE0000}"/>
    <cellStyle name="출력 36 7 7" xfId="47388" xr:uid="{00000000-0005-0000-0000-00005FAE0000}"/>
    <cellStyle name="출력 36 8" xfId="22223" xr:uid="{00000000-0005-0000-0000-000060AE0000}"/>
    <cellStyle name="출력 36 8 2" xfId="22224" xr:uid="{00000000-0005-0000-0000-000061AE0000}"/>
    <cellStyle name="출력 36 8 2 2" xfId="22225" xr:uid="{00000000-0005-0000-0000-000062AE0000}"/>
    <cellStyle name="출력 36 8 2 2 2" xfId="47400" xr:uid="{00000000-0005-0000-0000-000063AE0000}"/>
    <cellStyle name="출력 36 8 2 3" xfId="22226" xr:uid="{00000000-0005-0000-0000-000064AE0000}"/>
    <cellStyle name="출력 36 8 2 3 2" xfId="47401" xr:uid="{00000000-0005-0000-0000-000065AE0000}"/>
    <cellStyle name="출력 36 8 2 4" xfId="22227" xr:uid="{00000000-0005-0000-0000-000066AE0000}"/>
    <cellStyle name="출력 36 8 2 4 2" xfId="47402" xr:uid="{00000000-0005-0000-0000-000067AE0000}"/>
    <cellStyle name="출력 36 8 2 5" xfId="22228" xr:uid="{00000000-0005-0000-0000-000068AE0000}"/>
    <cellStyle name="출력 36 8 2 5 2" xfId="47403" xr:uid="{00000000-0005-0000-0000-000069AE0000}"/>
    <cellStyle name="출력 36 8 2 6" xfId="47399" xr:uid="{00000000-0005-0000-0000-00006AAE0000}"/>
    <cellStyle name="출력 36 8 3" xfId="22229" xr:uid="{00000000-0005-0000-0000-00006BAE0000}"/>
    <cellStyle name="출력 36 8 3 2" xfId="47404" xr:uid="{00000000-0005-0000-0000-00006CAE0000}"/>
    <cellStyle name="출력 36 8 4" xfId="22230" xr:uid="{00000000-0005-0000-0000-00006DAE0000}"/>
    <cellStyle name="출력 36 8 4 2" xfId="47405" xr:uid="{00000000-0005-0000-0000-00006EAE0000}"/>
    <cellStyle name="출력 36 8 5" xfId="22231" xr:uid="{00000000-0005-0000-0000-00006FAE0000}"/>
    <cellStyle name="출력 36 8 5 2" xfId="47406" xr:uid="{00000000-0005-0000-0000-000070AE0000}"/>
    <cellStyle name="출력 36 8 6" xfId="22232" xr:uid="{00000000-0005-0000-0000-000071AE0000}"/>
    <cellStyle name="출력 36 8 6 2" xfId="47407" xr:uid="{00000000-0005-0000-0000-000072AE0000}"/>
    <cellStyle name="출력 36 8 7" xfId="47398" xr:uid="{00000000-0005-0000-0000-000073AE0000}"/>
    <cellStyle name="출력 36 9" xfId="22233" xr:uid="{00000000-0005-0000-0000-000074AE0000}"/>
    <cellStyle name="출력 36 9 2" xfId="22234" xr:uid="{00000000-0005-0000-0000-000075AE0000}"/>
    <cellStyle name="출력 36 9 2 2" xfId="47409" xr:uid="{00000000-0005-0000-0000-000076AE0000}"/>
    <cellStyle name="출력 36 9 3" xfId="22235" xr:uid="{00000000-0005-0000-0000-000077AE0000}"/>
    <cellStyle name="출력 36 9 3 2" xfId="47410" xr:uid="{00000000-0005-0000-0000-000078AE0000}"/>
    <cellStyle name="출력 36 9 4" xfId="22236" xr:uid="{00000000-0005-0000-0000-000079AE0000}"/>
    <cellStyle name="출력 36 9 4 2" xfId="47411" xr:uid="{00000000-0005-0000-0000-00007AAE0000}"/>
    <cellStyle name="출력 36 9 5" xfId="22237" xr:uid="{00000000-0005-0000-0000-00007BAE0000}"/>
    <cellStyle name="출력 36 9 5 2" xfId="47412" xr:uid="{00000000-0005-0000-0000-00007CAE0000}"/>
    <cellStyle name="출력 36 9 6" xfId="47408" xr:uid="{00000000-0005-0000-0000-00007DAE0000}"/>
    <cellStyle name="출력 37" xfId="22238" xr:uid="{00000000-0005-0000-0000-00007EAE0000}"/>
    <cellStyle name="출력 37 10" xfId="22239" xr:uid="{00000000-0005-0000-0000-00007FAE0000}"/>
    <cellStyle name="출력 37 10 2" xfId="22240" xr:uid="{00000000-0005-0000-0000-000080AE0000}"/>
    <cellStyle name="출력 37 10 2 2" xfId="47415" xr:uid="{00000000-0005-0000-0000-000081AE0000}"/>
    <cellStyle name="출력 37 10 3" xfId="47414" xr:uid="{00000000-0005-0000-0000-000082AE0000}"/>
    <cellStyle name="출력 37 11" xfId="22241" xr:uid="{00000000-0005-0000-0000-000083AE0000}"/>
    <cellStyle name="출력 37 11 2" xfId="22242" xr:uid="{00000000-0005-0000-0000-000084AE0000}"/>
    <cellStyle name="출력 37 11 2 2" xfId="47417" xr:uid="{00000000-0005-0000-0000-000085AE0000}"/>
    <cellStyle name="출력 37 11 3" xfId="47416" xr:uid="{00000000-0005-0000-0000-000086AE0000}"/>
    <cellStyle name="출력 37 12" xfId="22243" xr:uid="{00000000-0005-0000-0000-000087AE0000}"/>
    <cellStyle name="출력 37 12 2" xfId="22244" xr:uid="{00000000-0005-0000-0000-000088AE0000}"/>
    <cellStyle name="출력 37 12 2 2" xfId="47419" xr:uid="{00000000-0005-0000-0000-000089AE0000}"/>
    <cellStyle name="출력 37 12 3" xfId="47418" xr:uid="{00000000-0005-0000-0000-00008AAE0000}"/>
    <cellStyle name="출력 37 13" xfId="22245" xr:uid="{00000000-0005-0000-0000-00008BAE0000}"/>
    <cellStyle name="출력 37 13 2" xfId="47420" xr:uid="{00000000-0005-0000-0000-00008CAE0000}"/>
    <cellStyle name="출력 37 14" xfId="47413" xr:uid="{00000000-0005-0000-0000-00008DAE0000}"/>
    <cellStyle name="출력 37 2" xfId="22246" xr:uid="{00000000-0005-0000-0000-00008EAE0000}"/>
    <cellStyle name="출력 37 2 2" xfId="22247" xr:uid="{00000000-0005-0000-0000-00008FAE0000}"/>
    <cellStyle name="출력 37 2 2 2" xfId="22248" xr:uid="{00000000-0005-0000-0000-000090AE0000}"/>
    <cellStyle name="출력 37 2 2 2 2" xfId="22249" xr:uid="{00000000-0005-0000-0000-000091AE0000}"/>
    <cellStyle name="출력 37 2 2 2 2 2" xfId="47424" xr:uid="{00000000-0005-0000-0000-000092AE0000}"/>
    <cellStyle name="출력 37 2 2 2 3" xfId="22250" xr:uid="{00000000-0005-0000-0000-000093AE0000}"/>
    <cellStyle name="출력 37 2 2 2 3 2" xfId="47425" xr:uid="{00000000-0005-0000-0000-000094AE0000}"/>
    <cellStyle name="출력 37 2 2 2 4" xfId="22251" xr:uid="{00000000-0005-0000-0000-000095AE0000}"/>
    <cellStyle name="출력 37 2 2 2 4 2" xfId="47426" xr:uid="{00000000-0005-0000-0000-000096AE0000}"/>
    <cellStyle name="출력 37 2 2 2 5" xfId="22252" xr:uid="{00000000-0005-0000-0000-000097AE0000}"/>
    <cellStyle name="출력 37 2 2 2 5 2" xfId="47427" xr:uid="{00000000-0005-0000-0000-000098AE0000}"/>
    <cellStyle name="출력 37 2 2 2 6" xfId="47423" xr:uid="{00000000-0005-0000-0000-000099AE0000}"/>
    <cellStyle name="출력 37 2 2 3" xfId="22253" xr:uid="{00000000-0005-0000-0000-00009AAE0000}"/>
    <cellStyle name="출력 37 2 2 3 2" xfId="47428" xr:uid="{00000000-0005-0000-0000-00009BAE0000}"/>
    <cellStyle name="출력 37 2 2 4" xfId="22254" xr:uid="{00000000-0005-0000-0000-00009CAE0000}"/>
    <cellStyle name="출력 37 2 2 4 2" xfId="47429" xr:uid="{00000000-0005-0000-0000-00009DAE0000}"/>
    <cellStyle name="출력 37 2 2 5" xfId="22255" xr:uid="{00000000-0005-0000-0000-00009EAE0000}"/>
    <cellStyle name="출력 37 2 2 5 2" xfId="47430" xr:uid="{00000000-0005-0000-0000-00009FAE0000}"/>
    <cellStyle name="출력 37 2 2 6" xfId="22256" xr:uid="{00000000-0005-0000-0000-0000A0AE0000}"/>
    <cellStyle name="출력 37 2 2 6 2" xfId="47431" xr:uid="{00000000-0005-0000-0000-0000A1AE0000}"/>
    <cellStyle name="출력 37 2 2 7" xfId="47422" xr:uid="{00000000-0005-0000-0000-0000A2AE0000}"/>
    <cellStyle name="출력 37 2 3" xfId="22257" xr:uid="{00000000-0005-0000-0000-0000A3AE0000}"/>
    <cellStyle name="출력 37 2 3 2" xfId="22258" xr:uid="{00000000-0005-0000-0000-0000A4AE0000}"/>
    <cellStyle name="출력 37 2 3 2 2" xfId="47433" xr:uid="{00000000-0005-0000-0000-0000A5AE0000}"/>
    <cellStyle name="출력 37 2 3 3" xfId="22259" xr:uid="{00000000-0005-0000-0000-0000A6AE0000}"/>
    <cellStyle name="출력 37 2 3 3 2" xfId="47434" xr:uid="{00000000-0005-0000-0000-0000A7AE0000}"/>
    <cellStyle name="출력 37 2 3 4" xfId="22260" xr:uid="{00000000-0005-0000-0000-0000A8AE0000}"/>
    <cellStyle name="출력 37 2 3 4 2" xfId="47435" xr:uid="{00000000-0005-0000-0000-0000A9AE0000}"/>
    <cellStyle name="출력 37 2 3 5" xfId="22261" xr:uid="{00000000-0005-0000-0000-0000AAAE0000}"/>
    <cellStyle name="출력 37 2 3 5 2" xfId="47436" xr:uid="{00000000-0005-0000-0000-0000ABAE0000}"/>
    <cellStyle name="출력 37 2 3 6" xfId="47432" xr:uid="{00000000-0005-0000-0000-0000ACAE0000}"/>
    <cellStyle name="출력 37 2 4" xfId="22262" xr:uid="{00000000-0005-0000-0000-0000ADAE0000}"/>
    <cellStyle name="출력 37 2 4 2" xfId="22263" xr:uid="{00000000-0005-0000-0000-0000AEAE0000}"/>
    <cellStyle name="출력 37 2 4 2 2" xfId="47438" xr:uid="{00000000-0005-0000-0000-0000AFAE0000}"/>
    <cellStyle name="출력 37 2 4 3" xfId="47437" xr:uid="{00000000-0005-0000-0000-0000B0AE0000}"/>
    <cellStyle name="출력 37 2 5" xfId="22264" xr:uid="{00000000-0005-0000-0000-0000B1AE0000}"/>
    <cellStyle name="출력 37 2 5 2" xfId="22265" xr:uid="{00000000-0005-0000-0000-0000B2AE0000}"/>
    <cellStyle name="출력 37 2 5 2 2" xfId="47440" xr:uid="{00000000-0005-0000-0000-0000B3AE0000}"/>
    <cellStyle name="출력 37 2 5 3" xfId="47439" xr:uid="{00000000-0005-0000-0000-0000B4AE0000}"/>
    <cellStyle name="출력 37 2 6" xfId="22266" xr:uid="{00000000-0005-0000-0000-0000B5AE0000}"/>
    <cellStyle name="출력 37 2 6 2" xfId="22267" xr:uid="{00000000-0005-0000-0000-0000B6AE0000}"/>
    <cellStyle name="출력 37 2 6 2 2" xfId="47442" xr:uid="{00000000-0005-0000-0000-0000B7AE0000}"/>
    <cellStyle name="출력 37 2 6 3" xfId="47441" xr:uid="{00000000-0005-0000-0000-0000B8AE0000}"/>
    <cellStyle name="출력 37 2 7" xfId="22268" xr:uid="{00000000-0005-0000-0000-0000B9AE0000}"/>
    <cellStyle name="출력 37 2 7 2" xfId="47443" xr:uid="{00000000-0005-0000-0000-0000BAAE0000}"/>
    <cellStyle name="출력 37 2 8" xfId="47421" xr:uid="{00000000-0005-0000-0000-0000BBAE0000}"/>
    <cellStyle name="출력 37 3" xfId="22269" xr:uid="{00000000-0005-0000-0000-0000BCAE0000}"/>
    <cellStyle name="출력 37 3 2" xfId="22270" xr:uid="{00000000-0005-0000-0000-0000BDAE0000}"/>
    <cellStyle name="출력 37 3 2 2" xfId="22271" xr:uid="{00000000-0005-0000-0000-0000BEAE0000}"/>
    <cellStyle name="출력 37 3 2 2 2" xfId="22272" xr:uid="{00000000-0005-0000-0000-0000BFAE0000}"/>
    <cellStyle name="출력 37 3 2 2 2 2" xfId="47447" xr:uid="{00000000-0005-0000-0000-0000C0AE0000}"/>
    <cellStyle name="출력 37 3 2 2 3" xfId="22273" xr:uid="{00000000-0005-0000-0000-0000C1AE0000}"/>
    <cellStyle name="출력 37 3 2 2 3 2" xfId="47448" xr:uid="{00000000-0005-0000-0000-0000C2AE0000}"/>
    <cellStyle name="출력 37 3 2 2 4" xfId="22274" xr:uid="{00000000-0005-0000-0000-0000C3AE0000}"/>
    <cellStyle name="출력 37 3 2 2 4 2" xfId="47449" xr:uid="{00000000-0005-0000-0000-0000C4AE0000}"/>
    <cellStyle name="출력 37 3 2 2 5" xfId="22275" xr:uid="{00000000-0005-0000-0000-0000C5AE0000}"/>
    <cellStyle name="출력 37 3 2 2 5 2" xfId="47450" xr:uid="{00000000-0005-0000-0000-0000C6AE0000}"/>
    <cellStyle name="출력 37 3 2 2 6" xfId="47446" xr:uid="{00000000-0005-0000-0000-0000C7AE0000}"/>
    <cellStyle name="출력 37 3 2 3" xfId="22276" xr:uid="{00000000-0005-0000-0000-0000C8AE0000}"/>
    <cellStyle name="출력 37 3 2 3 2" xfId="47451" xr:uid="{00000000-0005-0000-0000-0000C9AE0000}"/>
    <cellStyle name="출력 37 3 2 4" xfId="22277" xr:uid="{00000000-0005-0000-0000-0000CAAE0000}"/>
    <cellStyle name="출력 37 3 2 4 2" xfId="47452" xr:uid="{00000000-0005-0000-0000-0000CBAE0000}"/>
    <cellStyle name="출력 37 3 2 5" xfId="22278" xr:uid="{00000000-0005-0000-0000-0000CCAE0000}"/>
    <cellStyle name="출력 37 3 2 5 2" xfId="47453" xr:uid="{00000000-0005-0000-0000-0000CDAE0000}"/>
    <cellStyle name="출력 37 3 2 6" xfId="22279" xr:uid="{00000000-0005-0000-0000-0000CEAE0000}"/>
    <cellStyle name="출력 37 3 2 6 2" xfId="47454" xr:uid="{00000000-0005-0000-0000-0000CFAE0000}"/>
    <cellStyle name="출력 37 3 2 7" xfId="47445" xr:uid="{00000000-0005-0000-0000-0000D0AE0000}"/>
    <cellStyle name="출력 37 3 3" xfId="22280" xr:uid="{00000000-0005-0000-0000-0000D1AE0000}"/>
    <cellStyle name="출력 37 3 3 2" xfId="22281" xr:uid="{00000000-0005-0000-0000-0000D2AE0000}"/>
    <cellStyle name="출력 37 3 3 2 2" xfId="47456" xr:uid="{00000000-0005-0000-0000-0000D3AE0000}"/>
    <cellStyle name="출력 37 3 3 3" xfId="22282" xr:uid="{00000000-0005-0000-0000-0000D4AE0000}"/>
    <cellStyle name="출력 37 3 3 3 2" xfId="47457" xr:uid="{00000000-0005-0000-0000-0000D5AE0000}"/>
    <cellStyle name="출력 37 3 3 4" xfId="22283" xr:uid="{00000000-0005-0000-0000-0000D6AE0000}"/>
    <cellStyle name="출력 37 3 3 4 2" xfId="47458" xr:uid="{00000000-0005-0000-0000-0000D7AE0000}"/>
    <cellStyle name="출력 37 3 3 5" xfId="22284" xr:uid="{00000000-0005-0000-0000-0000D8AE0000}"/>
    <cellStyle name="출력 37 3 3 5 2" xfId="47459" xr:uid="{00000000-0005-0000-0000-0000D9AE0000}"/>
    <cellStyle name="출력 37 3 3 6" xfId="47455" xr:uid="{00000000-0005-0000-0000-0000DAAE0000}"/>
    <cellStyle name="출력 37 3 4" xfId="22285" xr:uid="{00000000-0005-0000-0000-0000DBAE0000}"/>
    <cellStyle name="출력 37 3 4 2" xfId="22286" xr:uid="{00000000-0005-0000-0000-0000DCAE0000}"/>
    <cellStyle name="출력 37 3 4 2 2" xfId="47461" xr:uid="{00000000-0005-0000-0000-0000DDAE0000}"/>
    <cellStyle name="출력 37 3 4 3" xfId="47460" xr:uid="{00000000-0005-0000-0000-0000DEAE0000}"/>
    <cellStyle name="출력 37 3 5" xfId="22287" xr:uid="{00000000-0005-0000-0000-0000DFAE0000}"/>
    <cellStyle name="출력 37 3 5 2" xfId="22288" xr:uid="{00000000-0005-0000-0000-0000E0AE0000}"/>
    <cellStyle name="출력 37 3 5 2 2" xfId="47463" xr:uid="{00000000-0005-0000-0000-0000E1AE0000}"/>
    <cellStyle name="출력 37 3 5 3" xfId="47462" xr:uid="{00000000-0005-0000-0000-0000E2AE0000}"/>
    <cellStyle name="출력 37 3 6" xfId="22289" xr:uid="{00000000-0005-0000-0000-0000E3AE0000}"/>
    <cellStyle name="출력 37 3 6 2" xfId="22290" xr:uid="{00000000-0005-0000-0000-0000E4AE0000}"/>
    <cellStyle name="출력 37 3 6 2 2" xfId="47465" xr:uid="{00000000-0005-0000-0000-0000E5AE0000}"/>
    <cellStyle name="출력 37 3 6 3" xfId="47464" xr:uid="{00000000-0005-0000-0000-0000E6AE0000}"/>
    <cellStyle name="출력 37 3 7" xfId="22291" xr:uid="{00000000-0005-0000-0000-0000E7AE0000}"/>
    <cellStyle name="출력 37 3 7 2" xfId="47466" xr:uid="{00000000-0005-0000-0000-0000E8AE0000}"/>
    <cellStyle name="출력 37 3 8" xfId="47444" xr:uid="{00000000-0005-0000-0000-0000E9AE0000}"/>
    <cellStyle name="출력 37 4" xfId="22292" xr:uid="{00000000-0005-0000-0000-0000EAAE0000}"/>
    <cellStyle name="출력 37 4 2" xfId="22293" xr:uid="{00000000-0005-0000-0000-0000EBAE0000}"/>
    <cellStyle name="출력 37 4 2 2" xfId="22294" xr:uid="{00000000-0005-0000-0000-0000ECAE0000}"/>
    <cellStyle name="출력 37 4 2 2 2" xfId="47469" xr:uid="{00000000-0005-0000-0000-0000EDAE0000}"/>
    <cellStyle name="출력 37 4 2 3" xfId="22295" xr:uid="{00000000-0005-0000-0000-0000EEAE0000}"/>
    <cellStyle name="출력 37 4 2 3 2" xfId="47470" xr:uid="{00000000-0005-0000-0000-0000EFAE0000}"/>
    <cellStyle name="출력 37 4 2 4" xfId="22296" xr:uid="{00000000-0005-0000-0000-0000F0AE0000}"/>
    <cellStyle name="출력 37 4 2 4 2" xfId="47471" xr:uid="{00000000-0005-0000-0000-0000F1AE0000}"/>
    <cellStyle name="출력 37 4 2 5" xfId="22297" xr:uid="{00000000-0005-0000-0000-0000F2AE0000}"/>
    <cellStyle name="출력 37 4 2 5 2" xfId="47472" xr:uid="{00000000-0005-0000-0000-0000F3AE0000}"/>
    <cellStyle name="출력 37 4 2 6" xfId="47468" xr:uid="{00000000-0005-0000-0000-0000F4AE0000}"/>
    <cellStyle name="출력 37 4 3" xfId="22298" xr:uid="{00000000-0005-0000-0000-0000F5AE0000}"/>
    <cellStyle name="출력 37 4 3 2" xfId="47473" xr:uid="{00000000-0005-0000-0000-0000F6AE0000}"/>
    <cellStyle name="출력 37 4 4" xfId="22299" xr:uid="{00000000-0005-0000-0000-0000F7AE0000}"/>
    <cellStyle name="출력 37 4 4 2" xfId="47474" xr:uid="{00000000-0005-0000-0000-0000F8AE0000}"/>
    <cellStyle name="출력 37 4 5" xfId="22300" xr:uid="{00000000-0005-0000-0000-0000F9AE0000}"/>
    <cellStyle name="출력 37 4 5 2" xfId="47475" xr:uid="{00000000-0005-0000-0000-0000FAAE0000}"/>
    <cellStyle name="출력 37 4 6" xfId="22301" xr:uid="{00000000-0005-0000-0000-0000FBAE0000}"/>
    <cellStyle name="출력 37 4 6 2" xfId="47476" xr:uid="{00000000-0005-0000-0000-0000FCAE0000}"/>
    <cellStyle name="출력 37 4 7" xfId="47467" xr:uid="{00000000-0005-0000-0000-0000FDAE0000}"/>
    <cellStyle name="출력 37 5" xfId="22302" xr:uid="{00000000-0005-0000-0000-0000FEAE0000}"/>
    <cellStyle name="출력 37 5 2" xfId="22303" xr:uid="{00000000-0005-0000-0000-0000FFAE0000}"/>
    <cellStyle name="출력 37 5 2 2" xfId="22304" xr:uid="{00000000-0005-0000-0000-000000AF0000}"/>
    <cellStyle name="출력 37 5 2 2 2" xfId="47479" xr:uid="{00000000-0005-0000-0000-000001AF0000}"/>
    <cellStyle name="출력 37 5 2 3" xfId="22305" xr:uid="{00000000-0005-0000-0000-000002AF0000}"/>
    <cellStyle name="출력 37 5 2 3 2" xfId="47480" xr:uid="{00000000-0005-0000-0000-000003AF0000}"/>
    <cellStyle name="출력 37 5 2 4" xfId="22306" xr:uid="{00000000-0005-0000-0000-000004AF0000}"/>
    <cellStyle name="출력 37 5 2 4 2" xfId="47481" xr:uid="{00000000-0005-0000-0000-000005AF0000}"/>
    <cellStyle name="출력 37 5 2 5" xfId="22307" xr:uid="{00000000-0005-0000-0000-000006AF0000}"/>
    <cellStyle name="출력 37 5 2 5 2" xfId="47482" xr:uid="{00000000-0005-0000-0000-000007AF0000}"/>
    <cellStyle name="출력 37 5 2 6" xfId="47478" xr:uid="{00000000-0005-0000-0000-000008AF0000}"/>
    <cellStyle name="출력 37 5 3" xfId="22308" xr:uid="{00000000-0005-0000-0000-000009AF0000}"/>
    <cellStyle name="출력 37 5 3 2" xfId="47483" xr:uid="{00000000-0005-0000-0000-00000AAF0000}"/>
    <cellStyle name="출력 37 5 4" xfId="22309" xr:uid="{00000000-0005-0000-0000-00000BAF0000}"/>
    <cellStyle name="출력 37 5 4 2" xfId="47484" xr:uid="{00000000-0005-0000-0000-00000CAF0000}"/>
    <cellStyle name="출력 37 5 5" xfId="22310" xr:uid="{00000000-0005-0000-0000-00000DAF0000}"/>
    <cellStyle name="출력 37 5 5 2" xfId="47485" xr:uid="{00000000-0005-0000-0000-00000EAF0000}"/>
    <cellStyle name="출력 37 5 6" xfId="22311" xr:uid="{00000000-0005-0000-0000-00000FAF0000}"/>
    <cellStyle name="출력 37 5 6 2" xfId="47486" xr:uid="{00000000-0005-0000-0000-000010AF0000}"/>
    <cellStyle name="출력 37 5 7" xfId="47477" xr:uid="{00000000-0005-0000-0000-000011AF0000}"/>
    <cellStyle name="출력 37 6" xfId="22312" xr:uid="{00000000-0005-0000-0000-000012AF0000}"/>
    <cellStyle name="출력 37 6 2" xfId="22313" xr:uid="{00000000-0005-0000-0000-000013AF0000}"/>
    <cellStyle name="출력 37 6 2 2" xfId="22314" xr:uid="{00000000-0005-0000-0000-000014AF0000}"/>
    <cellStyle name="출력 37 6 2 2 2" xfId="47489" xr:uid="{00000000-0005-0000-0000-000015AF0000}"/>
    <cellStyle name="출력 37 6 2 3" xfId="22315" xr:uid="{00000000-0005-0000-0000-000016AF0000}"/>
    <cellStyle name="출력 37 6 2 3 2" xfId="47490" xr:uid="{00000000-0005-0000-0000-000017AF0000}"/>
    <cellStyle name="출력 37 6 2 4" xfId="22316" xr:uid="{00000000-0005-0000-0000-000018AF0000}"/>
    <cellStyle name="출력 37 6 2 4 2" xfId="47491" xr:uid="{00000000-0005-0000-0000-000019AF0000}"/>
    <cellStyle name="출력 37 6 2 5" xfId="22317" xr:uid="{00000000-0005-0000-0000-00001AAF0000}"/>
    <cellStyle name="출력 37 6 2 5 2" xfId="47492" xr:uid="{00000000-0005-0000-0000-00001BAF0000}"/>
    <cellStyle name="출력 37 6 2 6" xfId="47488" xr:uid="{00000000-0005-0000-0000-00001CAF0000}"/>
    <cellStyle name="출력 37 6 3" xfId="22318" xr:uid="{00000000-0005-0000-0000-00001DAF0000}"/>
    <cellStyle name="출력 37 6 3 2" xfId="47493" xr:uid="{00000000-0005-0000-0000-00001EAF0000}"/>
    <cellStyle name="출력 37 6 4" xfId="22319" xr:uid="{00000000-0005-0000-0000-00001FAF0000}"/>
    <cellStyle name="출력 37 6 4 2" xfId="47494" xr:uid="{00000000-0005-0000-0000-000020AF0000}"/>
    <cellStyle name="출력 37 6 5" xfId="22320" xr:uid="{00000000-0005-0000-0000-000021AF0000}"/>
    <cellStyle name="출력 37 6 5 2" xfId="47495" xr:uid="{00000000-0005-0000-0000-000022AF0000}"/>
    <cellStyle name="출력 37 6 6" xfId="22321" xr:uid="{00000000-0005-0000-0000-000023AF0000}"/>
    <cellStyle name="출력 37 6 6 2" xfId="47496" xr:uid="{00000000-0005-0000-0000-000024AF0000}"/>
    <cellStyle name="출력 37 6 7" xfId="47487" xr:uid="{00000000-0005-0000-0000-000025AF0000}"/>
    <cellStyle name="출력 37 7" xfId="22322" xr:uid="{00000000-0005-0000-0000-000026AF0000}"/>
    <cellStyle name="출력 37 7 2" xfId="22323" xr:uid="{00000000-0005-0000-0000-000027AF0000}"/>
    <cellStyle name="출력 37 7 2 2" xfId="22324" xr:uid="{00000000-0005-0000-0000-000028AF0000}"/>
    <cellStyle name="출력 37 7 2 2 2" xfId="47499" xr:uid="{00000000-0005-0000-0000-000029AF0000}"/>
    <cellStyle name="출력 37 7 2 3" xfId="22325" xr:uid="{00000000-0005-0000-0000-00002AAF0000}"/>
    <cellStyle name="출력 37 7 2 3 2" xfId="47500" xr:uid="{00000000-0005-0000-0000-00002BAF0000}"/>
    <cellStyle name="출력 37 7 2 4" xfId="22326" xr:uid="{00000000-0005-0000-0000-00002CAF0000}"/>
    <cellStyle name="출력 37 7 2 4 2" xfId="47501" xr:uid="{00000000-0005-0000-0000-00002DAF0000}"/>
    <cellStyle name="출력 37 7 2 5" xfId="22327" xr:uid="{00000000-0005-0000-0000-00002EAF0000}"/>
    <cellStyle name="출력 37 7 2 5 2" xfId="47502" xr:uid="{00000000-0005-0000-0000-00002FAF0000}"/>
    <cellStyle name="출력 37 7 2 6" xfId="47498" xr:uid="{00000000-0005-0000-0000-000030AF0000}"/>
    <cellStyle name="출력 37 7 3" xfId="22328" xr:uid="{00000000-0005-0000-0000-000031AF0000}"/>
    <cellStyle name="출력 37 7 3 2" xfId="47503" xr:uid="{00000000-0005-0000-0000-000032AF0000}"/>
    <cellStyle name="출력 37 7 4" xfId="22329" xr:uid="{00000000-0005-0000-0000-000033AF0000}"/>
    <cellStyle name="출력 37 7 4 2" xfId="47504" xr:uid="{00000000-0005-0000-0000-000034AF0000}"/>
    <cellStyle name="출력 37 7 5" xfId="22330" xr:uid="{00000000-0005-0000-0000-000035AF0000}"/>
    <cellStyle name="출력 37 7 5 2" xfId="47505" xr:uid="{00000000-0005-0000-0000-000036AF0000}"/>
    <cellStyle name="출력 37 7 6" xfId="22331" xr:uid="{00000000-0005-0000-0000-000037AF0000}"/>
    <cellStyle name="출력 37 7 6 2" xfId="47506" xr:uid="{00000000-0005-0000-0000-000038AF0000}"/>
    <cellStyle name="출력 37 7 7" xfId="47497" xr:uid="{00000000-0005-0000-0000-000039AF0000}"/>
    <cellStyle name="출력 37 8" xfId="22332" xr:uid="{00000000-0005-0000-0000-00003AAF0000}"/>
    <cellStyle name="출력 37 8 2" xfId="22333" xr:uid="{00000000-0005-0000-0000-00003BAF0000}"/>
    <cellStyle name="출력 37 8 2 2" xfId="22334" xr:uid="{00000000-0005-0000-0000-00003CAF0000}"/>
    <cellStyle name="출력 37 8 2 2 2" xfId="47509" xr:uid="{00000000-0005-0000-0000-00003DAF0000}"/>
    <cellStyle name="출력 37 8 2 3" xfId="22335" xr:uid="{00000000-0005-0000-0000-00003EAF0000}"/>
    <cellStyle name="출력 37 8 2 3 2" xfId="47510" xr:uid="{00000000-0005-0000-0000-00003FAF0000}"/>
    <cellStyle name="출력 37 8 2 4" xfId="22336" xr:uid="{00000000-0005-0000-0000-000040AF0000}"/>
    <cellStyle name="출력 37 8 2 4 2" xfId="47511" xr:uid="{00000000-0005-0000-0000-000041AF0000}"/>
    <cellStyle name="출력 37 8 2 5" xfId="22337" xr:uid="{00000000-0005-0000-0000-000042AF0000}"/>
    <cellStyle name="출력 37 8 2 5 2" xfId="47512" xr:uid="{00000000-0005-0000-0000-000043AF0000}"/>
    <cellStyle name="출력 37 8 2 6" xfId="47508" xr:uid="{00000000-0005-0000-0000-000044AF0000}"/>
    <cellStyle name="출력 37 8 3" xfId="22338" xr:uid="{00000000-0005-0000-0000-000045AF0000}"/>
    <cellStyle name="출력 37 8 3 2" xfId="47513" xr:uid="{00000000-0005-0000-0000-000046AF0000}"/>
    <cellStyle name="출력 37 8 4" xfId="22339" xr:uid="{00000000-0005-0000-0000-000047AF0000}"/>
    <cellStyle name="출력 37 8 4 2" xfId="47514" xr:uid="{00000000-0005-0000-0000-000048AF0000}"/>
    <cellStyle name="출력 37 8 5" xfId="22340" xr:uid="{00000000-0005-0000-0000-000049AF0000}"/>
    <cellStyle name="출력 37 8 5 2" xfId="47515" xr:uid="{00000000-0005-0000-0000-00004AAF0000}"/>
    <cellStyle name="출력 37 8 6" xfId="22341" xr:uid="{00000000-0005-0000-0000-00004BAF0000}"/>
    <cellStyle name="출력 37 8 6 2" xfId="47516" xr:uid="{00000000-0005-0000-0000-00004CAF0000}"/>
    <cellStyle name="출력 37 8 7" xfId="47507" xr:uid="{00000000-0005-0000-0000-00004DAF0000}"/>
    <cellStyle name="출력 37 9" xfId="22342" xr:uid="{00000000-0005-0000-0000-00004EAF0000}"/>
    <cellStyle name="출력 37 9 2" xfId="22343" xr:uid="{00000000-0005-0000-0000-00004FAF0000}"/>
    <cellStyle name="출력 37 9 2 2" xfId="47518" xr:uid="{00000000-0005-0000-0000-000050AF0000}"/>
    <cellStyle name="출력 37 9 3" xfId="22344" xr:uid="{00000000-0005-0000-0000-000051AF0000}"/>
    <cellStyle name="출력 37 9 3 2" xfId="47519" xr:uid="{00000000-0005-0000-0000-000052AF0000}"/>
    <cellStyle name="출력 37 9 4" xfId="22345" xr:uid="{00000000-0005-0000-0000-000053AF0000}"/>
    <cellStyle name="출력 37 9 4 2" xfId="47520" xr:uid="{00000000-0005-0000-0000-000054AF0000}"/>
    <cellStyle name="출력 37 9 5" xfId="22346" xr:uid="{00000000-0005-0000-0000-000055AF0000}"/>
    <cellStyle name="출력 37 9 5 2" xfId="47521" xr:uid="{00000000-0005-0000-0000-000056AF0000}"/>
    <cellStyle name="출력 37 9 6" xfId="47517" xr:uid="{00000000-0005-0000-0000-000057AF0000}"/>
    <cellStyle name="출력 38" xfId="22347" xr:uid="{00000000-0005-0000-0000-000058AF0000}"/>
    <cellStyle name="출력 38 10" xfId="22348" xr:uid="{00000000-0005-0000-0000-000059AF0000}"/>
    <cellStyle name="출력 38 10 2" xfId="22349" xr:uid="{00000000-0005-0000-0000-00005AAF0000}"/>
    <cellStyle name="출력 38 10 2 2" xfId="47524" xr:uid="{00000000-0005-0000-0000-00005BAF0000}"/>
    <cellStyle name="출력 38 10 3" xfId="47523" xr:uid="{00000000-0005-0000-0000-00005CAF0000}"/>
    <cellStyle name="출력 38 11" xfId="22350" xr:uid="{00000000-0005-0000-0000-00005DAF0000}"/>
    <cellStyle name="출력 38 11 2" xfId="22351" xr:uid="{00000000-0005-0000-0000-00005EAF0000}"/>
    <cellStyle name="출력 38 11 2 2" xfId="47526" xr:uid="{00000000-0005-0000-0000-00005FAF0000}"/>
    <cellStyle name="출력 38 11 3" xfId="47525" xr:uid="{00000000-0005-0000-0000-000060AF0000}"/>
    <cellStyle name="출력 38 12" xfId="22352" xr:uid="{00000000-0005-0000-0000-000061AF0000}"/>
    <cellStyle name="출력 38 12 2" xfId="22353" xr:uid="{00000000-0005-0000-0000-000062AF0000}"/>
    <cellStyle name="출력 38 12 2 2" xfId="47528" xr:uid="{00000000-0005-0000-0000-000063AF0000}"/>
    <cellStyle name="출력 38 12 3" xfId="47527" xr:uid="{00000000-0005-0000-0000-000064AF0000}"/>
    <cellStyle name="출력 38 13" xfId="22354" xr:uid="{00000000-0005-0000-0000-000065AF0000}"/>
    <cellStyle name="출력 38 13 2" xfId="47529" xr:uid="{00000000-0005-0000-0000-000066AF0000}"/>
    <cellStyle name="출력 38 14" xfId="47522" xr:uid="{00000000-0005-0000-0000-000067AF0000}"/>
    <cellStyle name="출력 38 2" xfId="22355" xr:uid="{00000000-0005-0000-0000-000068AF0000}"/>
    <cellStyle name="출력 38 2 2" xfId="22356" xr:uid="{00000000-0005-0000-0000-000069AF0000}"/>
    <cellStyle name="출력 38 2 2 2" xfId="22357" xr:uid="{00000000-0005-0000-0000-00006AAF0000}"/>
    <cellStyle name="출력 38 2 2 2 2" xfId="22358" xr:uid="{00000000-0005-0000-0000-00006BAF0000}"/>
    <cellStyle name="출력 38 2 2 2 2 2" xfId="47533" xr:uid="{00000000-0005-0000-0000-00006CAF0000}"/>
    <cellStyle name="출력 38 2 2 2 3" xfId="22359" xr:uid="{00000000-0005-0000-0000-00006DAF0000}"/>
    <cellStyle name="출력 38 2 2 2 3 2" xfId="47534" xr:uid="{00000000-0005-0000-0000-00006EAF0000}"/>
    <cellStyle name="출력 38 2 2 2 4" xfId="22360" xr:uid="{00000000-0005-0000-0000-00006FAF0000}"/>
    <cellStyle name="출력 38 2 2 2 4 2" xfId="47535" xr:uid="{00000000-0005-0000-0000-000070AF0000}"/>
    <cellStyle name="출력 38 2 2 2 5" xfId="22361" xr:uid="{00000000-0005-0000-0000-000071AF0000}"/>
    <cellStyle name="출력 38 2 2 2 5 2" xfId="47536" xr:uid="{00000000-0005-0000-0000-000072AF0000}"/>
    <cellStyle name="출력 38 2 2 2 6" xfId="47532" xr:uid="{00000000-0005-0000-0000-000073AF0000}"/>
    <cellStyle name="출력 38 2 2 3" xfId="22362" xr:uid="{00000000-0005-0000-0000-000074AF0000}"/>
    <cellStyle name="출력 38 2 2 3 2" xfId="47537" xr:uid="{00000000-0005-0000-0000-000075AF0000}"/>
    <cellStyle name="출력 38 2 2 4" xfId="22363" xr:uid="{00000000-0005-0000-0000-000076AF0000}"/>
    <cellStyle name="출력 38 2 2 4 2" xfId="47538" xr:uid="{00000000-0005-0000-0000-000077AF0000}"/>
    <cellStyle name="출력 38 2 2 5" xfId="22364" xr:uid="{00000000-0005-0000-0000-000078AF0000}"/>
    <cellStyle name="출력 38 2 2 5 2" xfId="47539" xr:uid="{00000000-0005-0000-0000-000079AF0000}"/>
    <cellStyle name="출력 38 2 2 6" xfId="22365" xr:uid="{00000000-0005-0000-0000-00007AAF0000}"/>
    <cellStyle name="출력 38 2 2 6 2" xfId="47540" xr:uid="{00000000-0005-0000-0000-00007BAF0000}"/>
    <cellStyle name="출력 38 2 2 7" xfId="47531" xr:uid="{00000000-0005-0000-0000-00007CAF0000}"/>
    <cellStyle name="출력 38 2 3" xfId="22366" xr:uid="{00000000-0005-0000-0000-00007DAF0000}"/>
    <cellStyle name="출력 38 2 3 2" xfId="22367" xr:uid="{00000000-0005-0000-0000-00007EAF0000}"/>
    <cellStyle name="출력 38 2 3 2 2" xfId="47542" xr:uid="{00000000-0005-0000-0000-00007FAF0000}"/>
    <cellStyle name="출력 38 2 3 3" xfId="22368" xr:uid="{00000000-0005-0000-0000-000080AF0000}"/>
    <cellStyle name="출력 38 2 3 3 2" xfId="47543" xr:uid="{00000000-0005-0000-0000-000081AF0000}"/>
    <cellStyle name="출력 38 2 3 4" xfId="22369" xr:uid="{00000000-0005-0000-0000-000082AF0000}"/>
    <cellStyle name="출력 38 2 3 4 2" xfId="47544" xr:uid="{00000000-0005-0000-0000-000083AF0000}"/>
    <cellStyle name="출력 38 2 3 5" xfId="22370" xr:uid="{00000000-0005-0000-0000-000084AF0000}"/>
    <cellStyle name="출력 38 2 3 5 2" xfId="47545" xr:uid="{00000000-0005-0000-0000-000085AF0000}"/>
    <cellStyle name="출력 38 2 3 6" xfId="47541" xr:uid="{00000000-0005-0000-0000-000086AF0000}"/>
    <cellStyle name="출력 38 2 4" xfId="22371" xr:uid="{00000000-0005-0000-0000-000087AF0000}"/>
    <cellStyle name="출력 38 2 4 2" xfId="22372" xr:uid="{00000000-0005-0000-0000-000088AF0000}"/>
    <cellStyle name="출력 38 2 4 2 2" xfId="47547" xr:uid="{00000000-0005-0000-0000-000089AF0000}"/>
    <cellStyle name="출력 38 2 4 3" xfId="47546" xr:uid="{00000000-0005-0000-0000-00008AAF0000}"/>
    <cellStyle name="출력 38 2 5" xfId="22373" xr:uid="{00000000-0005-0000-0000-00008BAF0000}"/>
    <cellStyle name="출력 38 2 5 2" xfId="22374" xr:uid="{00000000-0005-0000-0000-00008CAF0000}"/>
    <cellStyle name="출력 38 2 5 2 2" xfId="47549" xr:uid="{00000000-0005-0000-0000-00008DAF0000}"/>
    <cellStyle name="출력 38 2 5 3" xfId="47548" xr:uid="{00000000-0005-0000-0000-00008EAF0000}"/>
    <cellStyle name="출력 38 2 6" xfId="22375" xr:uid="{00000000-0005-0000-0000-00008FAF0000}"/>
    <cellStyle name="출력 38 2 6 2" xfId="22376" xr:uid="{00000000-0005-0000-0000-000090AF0000}"/>
    <cellStyle name="출력 38 2 6 2 2" xfId="47551" xr:uid="{00000000-0005-0000-0000-000091AF0000}"/>
    <cellStyle name="출력 38 2 6 3" xfId="47550" xr:uid="{00000000-0005-0000-0000-000092AF0000}"/>
    <cellStyle name="출력 38 2 7" xfId="22377" xr:uid="{00000000-0005-0000-0000-000093AF0000}"/>
    <cellStyle name="출력 38 2 7 2" xfId="47552" xr:uid="{00000000-0005-0000-0000-000094AF0000}"/>
    <cellStyle name="출력 38 2 8" xfId="47530" xr:uid="{00000000-0005-0000-0000-000095AF0000}"/>
    <cellStyle name="출력 38 3" xfId="22378" xr:uid="{00000000-0005-0000-0000-000096AF0000}"/>
    <cellStyle name="출력 38 3 2" xfId="22379" xr:uid="{00000000-0005-0000-0000-000097AF0000}"/>
    <cellStyle name="출력 38 3 2 2" xfId="22380" xr:uid="{00000000-0005-0000-0000-000098AF0000}"/>
    <cellStyle name="출력 38 3 2 2 2" xfId="22381" xr:uid="{00000000-0005-0000-0000-000099AF0000}"/>
    <cellStyle name="출력 38 3 2 2 2 2" xfId="47556" xr:uid="{00000000-0005-0000-0000-00009AAF0000}"/>
    <cellStyle name="출력 38 3 2 2 3" xfId="22382" xr:uid="{00000000-0005-0000-0000-00009BAF0000}"/>
    <cellStyle name="출력 38 3 2 2 3 2" xfId="47557" xr:uid="{00000000-0005-0000-0000-00009CAF0000}"/>
    <cellStyle name="출력 38 3 2 2 4" xfId="22383" xr:uid="{00000000-0005-0000-0000-00009DAF0000}"/>
    <cellStyle name="출력 38 3 2 2 4 2" xfId="47558" xr:uid="{00000000-0005-0000-0000-00009EAF0000}"/>
    <cellStyle name="출력 38 3 2 2 5" xfId="22384" xr:uid="{00000000-0005-0000-0000-00009FAF0000}"/>
    <cellStyle name="출력 38 3 2 2 5 2" xfId="47559" xr:uid="{00000000-0005-0000-0000-0000A0AF0000}"/>
    <cellStyle name="출력 38 3 2 2 6" xfId="47555" xr:uid="{00000000-0005-0000-0000-0000A1AF0000}"/>
    <cellStyle name="출력 38 3 2 3" xfId="22385" xr:uid="{00000000-0005-0000-0000-0000A2AF0000}"/>
    <cellStyle name="출력 38 3 2 3 2" xfId="47560" xr:uid="{00000000-0005-0000-0000-0000A3AF0000}"/>
    <cellStyle name="출력 38 3 2 4" xfId="22386" xr:uid="{00000000-0005-0000-0000-0000A4AF0000}"/>
    <cellStyle name="출력 38 3 2 4 2" xfId="47561" xr:uid="{00000000-0005-0000-0000-0000A5AF0000}"/>
    <cellStyle name="출력 38 3 2 5" xfId="22387" xr:uid="{00000000-0005-0000-0000-0000A6AF0000}"/>
    <cellStyle name="출력 38 3 2 5 2" xfId="47562" xr:uid="{00000000-0005-0000-0000-0000A7AF0000}"/>
    <cellStyle name="출력 38 3 2 6" xfId="22388" xr:uid="{00000000-0005-0000-0000-0000A8AF0000}"/>
    <cellStyle name="출력 38 3 2 6 2" xfId="47563" xr:uid="{00000000-0005-0000-0000-0000A9AF0000}"/>
    <cellStyle name="출력 38 3 2 7" xfId="47554" xr:uid="{00000000-0005-0000-0000-0000AAAF0000}"/>
    <cellStyle name="출력 38 3 3" xfId="22389" xr:uid="{00000000-0005-0000-0000-0000ABAF0000}"/>
    <cellStyle name="출력 38 3 3 2" xfId="22390" xr:uid="{00000000-0005-0000-0000-0000ACAF0000}"/>
    <cellStyle name="출력 38 3 3 2 2" xfId="47565" xr:uid="{00000000-0005-0000-0000-0000ADAF0000}"/>
    <cellStyle name="출력 38 3 3 3" xfId="22391" xr:uid="{00000000-0005-0000-0000-0000AEAF0000}"/>
    <cellStyle name="출력 38 3 3 3 2" xfId="47566" xr:uid="{00000000-0005-0000-0000-0000AFAF0000}"/>
    <cellStyle name="출력 38 3 3 4" xfId="22392" xr:uid="{00000000-0005-0000-0000-0000B0AF0000}"/>
    <cellStyle name="출력 38 3 3 4 2" xfId="47567" xr:uid="{00000000-0005-0000-0000-0000B1AF0000}"/>
    <cellStyle name="출력 38 3 3 5" xfId="22393" xr:uid="{00000000-0005-0000-0000-0000B2AF0000}"/>
    <cellStyle name="출력 38 3 3 5 2" xfId="47568" xr:uid="{00000000-0005-0000-0000-0000B3AF0000}"/>
    <cellStyle name="출력 38 3 3 6" xfId="47564" xr:uid="{00000000-0005-0000-0000-0000B4AF0000}"/>
    <cellStyle name="출력 38 3 4" xfId="22394" xr:uid="{00000000-0005-0000-0000-0000B5AF0000}"/>
    <cellStyle name="출력 38 3 4 2" xfId="22395" xr:uid="{00000000-0005-0000-0000-0000B6AF0000}"/>
    <cellStyle name="출력 38 3 4 2 2" xfId="47570" xr:uid="{00000000-0005-0000-0000-0000B7AF0000}"/>
    <cellStyle name="출력 38 3 4 3" xfId="47569" xr:uid="{00000000-0005-0000-0000-0000B8AF0000}"/>
    <cellStyle name="출력 38 3 5" xfId="22396" xr:uid="{00000000-0005-0000-0000-0000B9AF0000}"/>
    <cellStyle name="출력 38 3 5 2" xfId="22397" xr:uid="{00000000-0005-0000-0000-0000BAAF0000}"/>
    <cellStyle name="출력 38 3 5 2 2" xfId="47572" xr:uid="{00000000-0005-0000-0000-0000BBAF0000}"/>
    <cellStyle name="출력 38 3 5 3" xfId="47571" xr:uid="{00000000-0005-0000-0000-0000BCAF0000}"/>
    <cellStyle name="출력 38 3 6" xfId="22398" xr:uid="{00000000-0005-0000-0000-0000BDAF0000}"/>
    <cellStyle name="출력 38 3 6 2" xfId="22399" xr:uid="{00000000-0005-0000-0000-0000BEAF0000}"/>
    <cellStyle name="출력 38 3 6 2 2" xfId="47574" xr:uid="{00000000-0005-0000-0000-0000BFAF0000}"/>
    <cellStyle name="출력 38 3 6 3" xfId="47573" xr:uid="{00000000-0005-0000-0000-0000C0AF0000}"/>
    <cellStyle name="출력 38 3 7" xfId="22400" xr:uid="{00000000-0005-0000-0000-0000C1AF0000}"/>
    <cellStyle name="출력 38 3 7 2" xfId="47575" xr:uid="{00000000-0005-0000-0000-0000C2AF0000}"/>
    <cellStyle name="출력 38 3 8" xfId="47553" xr:uid="{00000000-0005-0000-0000-0000C3AF0000}"/>
    <cellStyle name="출력 38 4" xfId="22401" xr:uid="{00000000-0005-0000-0000-0000C4AF0000}"/>
    <cellStyle name="출력 38 4 2" xfId="22402" xr:uid="{00000000-0005-0000-0000-0000C5AF0000}"/>
    <cellStyle name="출력 38 4 2 2" xfId="22403" xr:uid="{00000000-0005-0000-0000-0000C6AF0000}"/>
    <cellStyle name="출력 38 4 2 2 2" xfId="47578" xr:uid="{00000000-0005-0000-0000-0000C7AF0000}"/>
    <cellStyle name="출력 38 4 2 3" xfId="22404" xr:uid="{00000000-0005-0000-0000-0000C8AF0000}"/>
    <cellStyle name="출력 38 4 2 3 2" xfId="47579" xr:uid="{00000000-0005-0000-0000-0000C9AF0000}"/>
    <cellStyle name="출력 38 4 2 4" xfId="22405" xr:uid="{00000000-0005-0000-0000-0000CAAF0000}"/>
    <cellStyle name="출력 38 4 2 4 2" xfId="47580" xr:uid="{00000000-0005-0000-0000-0000CBAF0000}"/>
    <cellStyle name="출력 38 4 2 5" xfId="22406" xr:uid="{00000000-0005-0000-0000-0000CCAF0000}"/>
    <cellStyle name="출력 38 4 2 5 2" xfId="47581" xr:uid="{00000000-0005-0000-0000-0000CDAF0000}"/>
    <cellStyle name="출력 38 4 2 6" xfId="47577" xr:uid="{00000000-0005-0000-0000-0000CEAF0000}"/>
    <cellStyle name="출력 38 4 3" xfId="22407" xr:uid="{00000000-0005-0000-0000-0000CFAF0000}"/>
    <cellStyle name="출력 38 4 3 2" xfId="47582" xr:uid="{00000000-0005-0000-0000-0000D0AF0000}"/>
    <cellStyle name="출력 38 4 4" xfId="22408" xr:uid="{00000000-0005-0000-0000-0000D1AF0000}"/>
    <cellStyle name="출력 38 4 4 2" xfId="47583" xr:uid="{00000000-0005-0000-0000-0000D2AF0000}"/>
    <cellStyle name="출력 38 4 5" xfId="22409" xr:uid="{00000000-0005-0000-0000-0000D3AF0000}"/>
    <cellStyle name="출력 38 4 5 2" xfId="47584" xr:uid="{00000000-0005-0000-0000-0000D4AF0000}"/>
    <cellStyle name="출력 38 4 6" xfId="22410" xr:uid="{00000000-0005-0000-0000-0000D5AF0000}"/>
    <cellStyle name="출력 38 4 6 2" xfId="47585" xr:uid="{00000000-0005-0000-0000-0000D6AF0000}"/>
    <cellStyle name="출력 38 4 7" xfId="47576" xr:uid="{00000000-0005-0000-0000-0000D7AF0000}"/>
    <cellStyle name="출력 38 5" xfId="22411" xr:uid="{00000000-0005-0000-0000-0000D8AF0000}"/>
    <cellStyle name="출력 38 5 2" xfId="22412" xr:uid="{00000000-0005-0000-0000-0000D9AF0000}"/>
    <cellStyle name="출력 38 5 2 2" xfId="22413" xr:uid="{00000000-0005-0000-0000-0000DAAF0000}"/>
    <cellStyle name="출력 38 5 2 2 2" xfId="47588" xr:uid="{00000000-0005-0000-0000-0000DBAF0000}"/>
    <cellStyle name="출력 38 5 2 3" xfId="22414" xr:uid="{00000000-0005-0000-0000-0000DCAF0000}"/>
    <cellStyle name="출력 38 5 2 3 2" xfId="47589" xr:uid="{00000000-0005-0000-0000-0000DDAF0000}"/>
    <cellStyle name="출력 38 5 2 4" xfId="22415" xr:uid="{00000000-0005-0000-0000-0000DEAF0000}"/>
    <cellStyle name="출력 38 5 2 4 2" xfId="47590" xr:uid="{00000000-0005-0000-0000-0000DFAF0000}"/>
    <cellStyle name="출력 38 5 2 5" xfId="22416" xr:uid="{00000000-0005-0000-0000-0000E0AF0000}"/>
    <cellStyle name="출력 38 5 2 5 2" xfId="47591" xr:uid="{00000000-0005-0000-0000-0000E1AF0000}"/>
    <cellStyle name="출력 38 5 2 6" xfId="47587" xr:uid="{00000000-0005-0000-0000-0000E2AF0000}"/>
    <cellStyle name="출력 38 5 3" xfId="22417" xr:uid="{00000000-0005-0000-0000-0000E3AF0000}"/>
    <cellStyle name="출력 38 5 3 2" xfId="47592" xr:uid="{00000000-0005-0000-0000-0000E4AF0000}"/>
    <cellStyle name="출력 38 5 4" xfId="22418" xr:uid="{00000000-0005-0000-0000-0000E5AF0000}"/>
    <cellStyle name="출력 38 5 4 2" xfId="47593" xr:uid="{00000000-0005-0000-0000-0000E6AF0000}"/>
    <cellStyle name="출력 38 5 5" xfId="22419" xr:uid="{00000000-0005-0000-0000-0000E7AF0000}"/>
    <cellStyle name="출력 38 5 5 2" xfId="47594" xr:uid="{00000000-0005-0000-0000-0000E8AF0000}"/>
    <cellStyle name="출력 38 5 6" xfId="22420" xr:uid="{00000000-0005-0000-0000-0000E9AF0000}"/>
    <cellStyle name="출력 38 5 6 2" xfId="47595" xr:uid="{00000000-0005-0000-0000-0000EAAF0000}"/>
    <cellStyle name="출력 38 5 7" xfId="47586" xr:uid="{00000000-0005-0000-0000-0000EBAF0000}"/>
    <cellStyle name="출력 38 6" xfId="22421" xr:uid="{00000000-0005-0000-0000-0000ECAF0000}"/>
    <cellStyle name="출력 38 6 2" xfId="22422" xr:uid="{00000000-0005-0000-0000-0000EDAF0000}"/>
    <cellStyle name="출력 38 6 2 2" xfId="22423" xr:uid="{00000000-0005-0000-0000-0000EEAF0000}"/>
    <cellStyle name="출력 38 6 2 2 2" xfId="47598" xr:uid="{00000000-0005-0000-0000-0000EFAF0000}"/>
    <cellStyle name="출력 38 6 2 3" xfId="22424" xr:uid="{00000000-0005-0000-0000-0000F0AF0000}"/>
    <cellStyle name="출력 38 6 2 3 2" xfId="47599" xr:uid="{00000000-0005-0000-0000-0000F1AF0000}"/>
    <cellStyle name="출력 38 6 2 4" xfId="22425" xr:uid="{00000000-0005-0000-0000-0000F2AF0000}"/>
    <cellStyle name="출력 38 6 2 4 2" xfId="47600" xr:uid="{00000000-0005-0000-0000-0000F3AF0000}"/>
    <cellStyle name="출력 38 6 2 5" xfId="22426" xr:uid="{00000000-0005-0000-0000-0000F4AF0000}"/>
    <cellStyle name="출력 38 6 2 5 2" xfId="47601" xr:uid="{00000000-0005-0000-0000-0000F5AF0000}"/>
    <cellStyle name="출력 38 6 2 6" xfId="47597" xr:uid="{00000000-0005-0000-0000-0000F6AF0000}"/>
    <cellStyle name="출력 38 6 3" xfId="22427" xr:uid="{00000000-0005-0000-0000-0000F7AF0000}"/>
    <cellStyle name="출력 38 6 3 2" xfId="47602" xr:uid="{00000000-0005-0000-0000-0000F8AF0000}"/>
    <cellStyle name="출력 38 6 4" xfId="22428" xr:uid="{00000000-0005-0000-0000-0000F9AF0000}"/>
    <cellStyle name="출력 38 6 4 2" xfId="47603" xr:uid="{00000000-0005-0000-0000-0000FAAF0000}"/>
    <cellStyle name="출력 38 6 5" xfId="22429" xr:uid="{00000000-0005-0000-0000-0000FBAF0000}"/>
    <cellStyle name="출력 38 6 5 2" xfId="47604" xr:uid="{00000000-0005-0000-0000-0000FCAF0000}"/>
    <cellStyle name="출력 38 6 6" xfId="22430" xr:uid="{00000000-0005-0000-0000-0000FDAF0000}"/>
    <cellStyle name="출력 38 6 6 2" xfId="47605" xr:uid="{00000000-0005-0000-0000-0000FEAF0000}"/>
    <cellStyle name="출력 38 6 7" xfId="47596" xr:uid="{00000000-0005-0000-0000-0000FFAF0000}"/>
    <cellStyle name="출력 38 7" xfId="22431" xr:uid="{00000000-0005-0000-0000-000000B00000}"/>
    <cellStyle name="출력 38 7 2" xfId="22432" xr:uid="{00000000-0005-0000-0000-000001B00000}"/>
    <cellStyle name="출력 38 7 2 2" xfId="22433" xr:uid="{00000000-0005-0000-0000-000002B00000}"/>
    <cellStyle name="출력 38 7 2 2 2" xfId="47608" xr:uid="{00000000-0005-0000-0000-000003B00000}"/>
    <cellStyle name="출력 38 7 2 3" xfId="22434" xr:uid="{00000000-0005-0000-0000-000004B00000}"/>
    <cellStyle name="출력 38 7 2 3 2" xfId="47609" xr:uid="{00000000-0005-0000-0000-000005B00000}"/>
    <cellStyle name="출력 38 7 2 4" xfId="22435" xr:uid="{00000000-0005-0000-0000-000006B00000}"/>
    <cellStyle name="출력 38 7 2 4 2" xfId="47610" xr:uid="{00000000-0005-0000-0000-000007B00000}"/>
    <cellStyle name="출력 38 7 2 5" xfId="22436" xr:uid="{00000000-0005-0000-0000-000008B00000}"/>
    <cellStyle name="출력 38 7 2 5 2" xfId="47611" xr:uid="{00000000-0005-0000-0000-000009B00000}"/>
    <cellStyle name="출력 38 7 2 6" xfId="47607" xr:uid="{00000000-0005-0000-0000-00000AB00000}"/>
    <cellStyle name="출력 38 7 3" xfId="22437" xr:uid="{00000000-0005-0000-0000-00000BB00000}"/>
    <cellStyle name="출력 38 7 3 2" xfId="47612" xr:uid="{00000000-0005-0000-0000-00000CB00000}"/>
    <cellStyle name="출력 38 7 4" xfId="22438" xr:uid="{00000000-0005-0000-0000-00000DB00000}"/>
    <cellStyle name="출력 38 7 4 2" xfId="47613" xr:uid="{00000000-0005-0000-0000-00000EB00000}"/>
    <cellStyle name="출력 38 7 5" xfId="22439" xr:uid="{00000000-0005-0000-0000-00000FB00000}"/>
    <cellStyle name="출력 38 7 5 2" xfId="47614" xr:uid="{00000000-0005-0000-0000-000010B00000}"/>
    <cellStyle name="출력 38 7 6" xfId="22440" xr:uid="{00000000-0005-0000-0000-000011B00000}"/>
    <cellStyle name="출력 38 7 6 2" xfId="47615" xr:uid="{00000000-0005-0000-0000-000012B00000}"/>
    <cellStyle name="출력 38 7 7" xfId="47606" xr:uid="{00000000-0005-0000-0000-000013B00000}"/>
    <cellStyle name="출력 38 8" xfId="22441" xr:uid="{00000000-0005-0000-0000-000014B00000}"/>
    <cellStyle name="출력 38 8 2" xfId="22442" xr:uid="{00000000-0005-0000-0000-000015B00000}"/>
    <cellStyle name="출력 38 8 2 2" xfId="22443" xr:uid="{00000000-0005-0000-0000-000016B00000}"/>
    <cellStyle name="출력 38 8 2 2 2" xfId="47618" xr:uid="{00000000-0005-0000-0000-000017B00000}"/>
    <cellStyle name="출력 38 8 2 3" xfId="22444" xr:uid="{00000000-0005-0000-0000-000018B00000}"/>
    <cellStyle name="출력 38 8 2 3 2" xfId="47619" xr:uid="{00000000-0005-0000-0000-000019B00000}"/>
    <cellStyle name="출력 38 8 2 4" xfId="22445" xr:uid="{00000000-0005-0000-0000-00001AB00000}"/>
    <cellStyle name="출력 38 8 2 4 2" xfId="47620" xr:uid="{00000000-0005-0000-0000-00001BB00000}"/>
    <cellStyle name="출력 38 8 2 5" xfId="22446" xr:uid="{00000000-0005-0000-0000-00001CB00000}"/>
    <cellStyle name="출력 38 8 2 5 2" xfId="47621" xr:uid="{00000000-0005-0000-0000-00001DB00000}"/>
    <cellStyle name="출력 38 8 2 6" xfId="47617" xr:uid="{00000000-0005-0000-0000-00001EB00000}"/>
    <cellStyle name="출력 38 8 3" xfId="22447" xr:uid="{00000000-0005-0000-0000-00001FB00000}"/>
    <cellStyle name="출력 38 8 3 2" xfId="47622" xr:uid="{00000000-0005-0000-0000-000020B00000}"/>
    <cellStyle name="출력 38 8 4" xfId="22448" xr:uid="{00000000-0005-0000-0000-000021B00000}"/>
    <cellStyle name="출력 38 8 4 2" xfId="47623" xr:uid="{00000000-0005-0000-0000-000022B00000}"/>
    <cellStyle name="출력 38 8 5" xfId="22449" xr:uid="{00000000-0005-0000-0000-000023B00000}"/>
    <cellStyle name="출력 38 8 5 2" xfId="47624" xr:uid="{00000000-0005-0000-0000-000024B00000}"/>
    <cellStyle name="출력 38 8 6" xfId="22450" xr:uid="{00000000-0005-0000-0000-000025B00000}"/>
    <cellStyle name="출력 38 8 6 2" xfId="47625" xr:uid="{00000000-0005-0000-0000-000026B00000}"/>
    <cellStyle name="출력 38 8 7" xfId="47616" xr:uid="{00000000-0005-0000-0000-000027B00000}"/>
    <cellStyle name="출력 38 9" xfId="22451" xr:uid="{00000000-0005-0000-0000-000028B00000}"/>
    <cellStyle name="출력 38 9 2" xfId="22452" xr:uid="{00000000-0005-0000-0000-000029B00000}"/>
    <cellStyle name="출력 38 9 2 2" xfId="47627" xr:uid="{00000000-0005-0000-0000-00002AB00000}"/>
    <cellStyle name="출력 38 9 3" xfId="22453" xr:uid="{00000000-0005-0000-0000-00002BB00000}"/>
    <cellStyle name="출력 38 9 3 2" xfId="47628" xr:uid="{00000000-0005-0000-0000-00002CB00000}"/>
    <cellStyle name="출력 38 9 4" xfId="22454" xr:uid="{00000000-0005-0000-0000-00002DB00000}"/>
    <cellStyle name="출력 38 9 4 2" xfId="47629" xr:uid="{00000000-0005-0000-0000-00002EB00000}"/>
    <cellStyle name="출력 38 9 5" xfId="22455" xr:uid="{00000000-0005-0000-0000-00002FB00000}"/>
    <cellStyle name="출력 38 9 5 2" xfId="47630" xr:uid="{00000000-0005-0000-0000-000030B00000}"/>
    <cellStyle name="출력 38 9 6" xfId="47626" xr:uid="{00000000-0005-0000-0000-000031B00000}"/>
    <cellStyle name="출력 39" xfId="22456" xr:uid="{00000000-0005-0000-0000-000032B00000}"/>
    <cellStyle name="출력 39 2" xfId="22457" xr:uid="{00000000-0005-0000-0000-000033B00000}"/>
    <cellStyle name="출력 39 2 2" xfId="22458" xr:uid="{00000000-0005-0000-0000-000034B00000}"/>
    <cellStyle name="출력 39 2 2 2" xfId="22459" xr:uid="{00000000-0005-0000-0000-000035B00000}"/>
    <cellStyle name="출력 39 2 2 2 2" xfId="47634" xr:uid="{00000000-0005-0000-0000-000036B00000}"/>
    <cellStyle name="출력 39 2 2 3" xfId="22460" xr:uid="{00000000-0005-0000-0000-000037B00000}"/>
    <cellStyle name="출력 39 2 2 3 2" xfId="47635" xr:uid="{00000000-0005-0000-0000-000038B00000}"/>
    <cellStyle name="출력 39 2 2 4" xfId="22461" xr:uid="{00000000-0005-0000-0000-000039B00000}"/>
    <cellStyle name="출력 39 2 2 4 2" xfId="47636" xr:uid="{00000000-0005-0000-0000-00003AB00000}"/>
    <cellStyle name="출력 39 2 2 5" xfId="22462" xr:uid="{00000000-0005-0000-0000-00003BB00000}"/>
    <cellStyle name="출력 39 2 2 5 2" xfId="47637" xr:uid="{00000000-0005-0000-0000-00003CB00000}"/>
    <cellStyle name="출력 39 2 2 6" xfId="47633" xr:uid="{00000000-0005-0000-0000-00003DB00000}"/>
    <cellStyle name="출력 39 2 3" xfId="22463" xr:uid="{00000000-0005-0000-0000-00003EB00000}"/>
    <cellStyle name="출력 39 2 3 2" xfId="47638" xr:uid="{00000000-0005-0000-0000-00003FB00000}"/>
    <cellStyle name="출력 39 2 4" xfId="22464" xr:uid="{00000000-0005-0000-0000-000040B00000}"/>
    <cellStyle name="출력 39 2 4 2" xfId="47639" xr:uid="{00000000-0005-0000-0000-000041B00000}"/>
    <cellStyle name="출력 39 2 5" xfId="22465" xr:uid="{00000000-0005-0000-0000-000042B00000}"/>
    <cellStyle name="출력 39 2 5 2" xfId="47640" xr:uid="{00000000-0005-0000-0000-000043B00000}"/>
    <cellStyle name="출력 39 2 6" xfId="22466" xr:uid="{00000000-0005-0000-0000-000044B00000}"/>
    <cellStyle name="출력 39 2 6 2" xfId="47641" xr:uid="{00000000-0005-0000-0000-000045B00000}"/>
    <cellStyle name="출력 39 2 7" xfId="47632" xr:uid="{00000000-0005-0000-0000-000046B00000}"/>
    <cellStyle name="출력 39 3" xfId="22467" xr:uid="{00000000-0005-0000-0000-000047B00000}"/>
    <cellStyle name="출력 39 3 2" xfId="22468" xr:uid="{00000000-0005-0000-0000-000048B00000}"/>
    <cellStyle name="출력 39 3 2 2" xfId="47643" xr:uid="{00000000-0005-0000-0000-000049B00000}"/>
    <cellStyle name="출력 39 3 3" xfId="22469" xr:uid="{00000000-0005-0000-0000-00004AB00000}"/>
    <cellStyle name="출력 39 3 3 2" xfId="47644" xr:uid="{00000000-0005-0000-0000-00004BB00000}"/>
    <cellStyle name="출력 39 3 4" xfId="22470" xr:uid="{00000000-0005-0000-0000-00004CB00000}"/>
    <cellStyle name="출력 39 3 4 2" xfId="47645" xr:uid="{00000000-0005-0000-0000-00004DB00000}"/>
    <cellStyle name="출력 39 3 5" xfId="22471" xr:uid="{00000000-0005-0000-0000-00004EB00000}"/>
    <cellStyle name="출력 39 3 5 2" xfId="47646" xr:uid="{00000000-0005-0000-0000-00004FB00000}"/>
    <cellStyle name="출력 39 3 6" xfId="47642" xr:uid="{00000000-0005-0000-0000-000050B00000}"/>
    <cellStyle name="출력 39 4" xfId="22472" xr:uid="{00000000-0005-0000-0000-000051B00000}"/>
    <cellStyle name="출력 39 4 2" xfId="22473" xr:uid="{00000000-0005-0000-0000-000052B00000}"/>
    <cellStyle name="출력 39 4 2 2" xfId="47648" xr:uid="{00000000-0005-0000-0000-000053B00000}"/>
    <cellStyle name="출력 39 4 3" xfId="47647" xr:uid="{00000000-0005-0000-0000-000054B00000}"/>
    <cellStyle name="출력 39 5" xfId="22474" xr:uid="{00000000-0005-0000-0000-000055B00000}"/>
    <cellStyle name="출력 39 5 2" xfId="22475" xr:uid="{00000000-0005-0000-0000-000056B00000}"/>
    <cellStyle name="출력 39 5 2 2" xfId="47650" xr:uid="{00000000-0005-0000-0000-000057B00000}"/>
    <cellStyle name="출력 39 5 3" xfId="47649" xr:uid="{00000000-0005-0000-0000-000058B00000}"/>
    <cellStyle name="출력 39 6" xfId="22476" xr:uid="{00000000-0005-0000-0000-000059B00000}"/>
    <cellStyle name="출력 39 6 2" xfId="22477" xr:uid="{00000000-0005-0000-0000-00005AB00000}"/>
    <cellStyle name="출력 39 6 2 2" xfId="47652" xr:uid="{00000000-0005-0000-0000-00005BB00000}"/>
    <cellStyle name="출력 39 6 3" xfId="47651" xr:uid="{00000000-0005-0000-0000-00005CB00000}"/>
    <cellStyle name="출력 39 7" xfId="22478" xr:uid="{00000000-0005-0000-0000-00005DB00000}"/>
    <cellStyle name="출력 39 7 2" xfId="47653" xr:uid="{00000000-0005-0000-0000-00005EB00000}"/>
    <cellStyle name="출력 39 8" xfId="47631" xr:uid="{00000000-0005-0000-0000-00005FB00000}"/>
    <cellStyle name="출력 4" xfId="22479" xr:uid="{00000000-0005-0000-0000-000060B00000}"/>
    <cellStyle name="출력 4 10" xfId="22480" xr:uid="{00000000-0005-0000-0000-000061B00000}"/>
    <cellStyle name="출력 4 10 2" xfId="22481" xr:uid="{00000000-0005-0000-0000-000062B00000}"/>
    <cellStyle name="출력 4 10 2 2" xfId="22482" xr:uid="{00000000-0005-0000-0000-000063B00000}"/>
    <cellStyle name="출력 4 10 2 2 2" xfId="47657" xr:uid="{00000000-0005-0000-0000-000064B00000}"/>
    <cellStyle name="출력 4 10 2 3" xfId="22483" xr:uid="{00000000-0005-0000-0000-000065B00000}"/>
    <cellStyle name="출력 4 10 2 3 2" xfId="47658" xr:uid="{00000000-0005-0000-0000-000066B00000}"/>
    <cellStyle name="출력 4 10 2 4" xfId="22484" xr:uid="{00000000-0005-0000-0000-000067B00000}"/>
    <cellStyle name="출력 4 10 2 4 2" xfId="47659" xr:uid="{00000000-0005-0000-0000-000068B00000}"/>
    <cellStyle name="출력 4 10 2 5" xfId="22485" xr:uid="{00000000-0005-0000-0000-000069B00000}"/>
    <cellStyle name="출력 4 10 2 5 2" xfId="47660" xr:uid="{00000000-0005-0000-0000-00006AB00000}"/>
    <cellStyle name="출력 4 10 2 6" xfId="47656" xr:uid="{00000000-0005-0000-0000-00006BB00000}"/>
    <cellStyle name="출력 4 10 3" xfId="22486" xr:uid="{00000000-0005-0000-0000-00006CB00000}"/>
    <cellStyle name="출력 4 10 3 2" xfId="22487" xr:uid="{00000000-0005-0000-0000-00006DB00000}"/>
    <cellStyle name="출력 4 10 3 2 2" xfId="47662" xr:uid="{00000000-0005-0000-0000-00006EB00000}"/>
    <cellStyle name="출력 4 10 3 3" xfId="22488" xr:uid="{00000000-0005-0000-0000-00006FB00000}"/>
    <cellStyle name="출력 4 10 3 3 2" xfId="47663" xr:uid="{00000000-0005-0000-0000-000070B00000}"/>
    <cellStyle name="출력 4 10 3 4" xfId="22489" xr:uid="{00000000-0005-0000-0000-000071B00000}"/>
    <cellStyle name="출력 4 10 3 4 2" xfId="47664" xr:uid="{00000000-0005-0000-0000-000072B00000}"/>
    <cellStyle name="출력 4 10 3 5" xfId="22490" xr:uid="{00000000-0005-0000-0000-000073B00000}"/>
    <cellStyle name="출력 4 10 3 5 2" xfId="47665" xr:uid="{00000000-0005-0000-0000-000074B00000}"/>
    <cellStyle name="출력 4 10 3 6" xfId="47661" xr:uid="{00000000-0005-0000-0000-000075B00000}"/>
    <cellStyle name="출력 4 10 4" xfId="22491" xr:uid="{00000000-0005-0000-0000-000076B00000}"/>
    <cellStyle name="출력 4 10 4 2" xfId="47666" xr:uid="{00000000-0005-0000-0000-000077B00000}"/>
    <cellStyle name="출력 4 10 5" xfId="22492" xr:uid="{00000000-0005-0000-0000-000078B00000}"/>
    <cellStyle name="출력 4 10 5 2" xfId="47667" xr:uid="{00000000-0005-0000-0000-000079B00000}"/>
    <cellStyle name="출력 4 10 6" xfId="22493" xr:uid="{00000000-0005-0000-0000-00007AB00000}"/>
    <cellStyle name="출력 4 10 6 2" xfId="47668" xr:uid="{00000000-0005-0000-0000-00007BB00000}"/>
    <cellStyle name="출력 4 10 7" xfId="22494" xr:uid="{00000000-0005-0000-0000-00007CB00000}"/>
    <cellStyle name="출력 4 10 7 2" xfId="47669" xr:uid="{00000000-0005-0000-0000-00007DB00000}"/>
    <cellStyle name="출력 4 10 8" xfId="47655" xr:uid="{00000000-0005-0000-0000-00007EB00000}"/>
    <cellStyle name="출력 4 11" xfId="22495" xr:uid="{00000000-0005-0000-0000-00007FB00000}"/>
    <cellStyle name="출력 4 11 2" xfId="22496" xr:uid="{00000000-0005-0000-0000-000080B00000}"/>
    <cellStyle name="출력 4 11 2 2" xfId="47671" xr:uid="{00000000-0005-0000-0000-000081B00000}"/>
    <cellStyle name="출력 4 11 3" xfId="22497" xr:uid="{00000000-0005-0000-0000-000082B00000}"/>
    <cellStyle name="출력 4 11 3 2" xfId="47672" xr:uid="{00000000-0005-0000-0000-000083B00000}"/>
    <cellStyle name="출력 4 11 4" xfId="22498" xr:uid="{00000000-0005-0000-0000-000084B00000}"/>
    <cellStyle name="출력 4 11 4 2" xfId="47673" xr:uid="{00000000-0005-0000-0000-000085B00000}"/>
    <cellStyle name="출력 4 11 5" xfId="22499" xr:uid="{00000000-0005-0000-0000-000086B00000}"/>
    <cellStyle name="출력 4 11 5 2" xfId="47674" xr:uid="{00000000-0005-0000-0000-000087B00000}"/>
    <cellStyle name="출력 4 11 6" xfId="47670" xr:uid="{00000000-0005-0000-0000-000088B00000}"/>
    <cellStyle name="출력 4 12" xfId="22500" xr:uid="{00000000-0005-0000-0000-000089B00000}"/>
    <cellStyle name="출력 4 12 2" xfId="22501" xr:uid="{00000000-0005-0000-0000-00008AB00000}"/>
    <cellStyle name="출력 4 12 2 2" xfId="47676" xr:uid="{00000000-0005-0000-0000-00008BB00000}"/>
    <cellStyle name="출력 4 12 3" xfId="22502" xr:uid="{00000000-0005-0000-0000-00008CB00000}"/>
    <cellStyle name="출력 4 12 3 2" xfId="47677" xr:uid="{00000000-0005-0000-0000-00008DB00000}"/>
    <cellStyle name="출력 4 12 4" xfId="22503" xr:uid="{00000000-0005-0000-0000-00008EB00000}"/>
    <cellStyle name="출력 4 12 4 2" xfId="47678" xr:uid="{00000000-0005-0000-0000-00008FB00000}"/>
    <cellStyle name="출력 4 12 5" xfId="22504" xr:uid="{00000000-0005-0000-0000-000090B00000}"/>
    <cellStyle name="출력 4 12 5 2" xfId="47679" xr:uid="{00000000-0005-0000-0000-000091B00000}"/>
    <cellStyle name="출력 4 12 6" xfId="47675" xr:uid="{00000000-0005-0000-0000-000092B00000}"/>
    <cellStyle name="출력 4 13" xfId="22505" xr:uid="{00000000-0005-0000-0000-000093B00000}"/>
    <cellStyle name="출력 4 13 2" xfId="47680" xr:uid="{00000000-0005-0000-0000-000094B00000}"/>
    <cellStyle name="출력 4 14" xfId="22506" xr:uid="{00000000-0005-0000-0000-000095B00000}"/>
    <cellStyle name="출력 4 14 2" xfId="47681" xr:uid="{00000000-0005-0000-0000-000096B00000}"/>
    <cellStyle name="출력 4 15" xfId="22507" xr:uid="{00000000-0005-0000-0000-000097B00000}"/>
    <cellStyle name="출력 4 15 2" xfId="47682" xr:uid="{00000000-0005-0000-0000-000098B00000}"/>
    <cellStyle name="출력 4 16" xfId="22508" xr:uid="{00000000-0005-0000-0000-000099B00000}"/>
    <cellStyle name="출력 4 16 2" xfId="47683" xr:uid="{00000000-0005-0000-0000-00009AB00000}"/>
    <cellStyle name="출력 4 17" xfId="47654" xr:uid="{00000000-0005-0000-0000-00009BB00000}"/>
    <cellStyle name="출력 4 18" xfId="50660" xr:uid="{00000000-0005-0000-0000-00009CB00000}"/>
    <cellStyle name="출력 4 2" xfId="22509" xr:uid="{00000000-0005-0000-0000-00009DB00000}"/>
    <cellStyle name="출력 4 2 2" xfId="22510" xr:uid="{00000000-0005-0000-0000-00009EB00000}"/>
    <cellStyle name="출력 4 2 2 2" xfId="22511" xr:uid="{00000000-0005-0000-0000-00009FB00000}"/>
    <cellStyle name="출력 4 2 2 2 2" xfId="22512" xr:uid="{00000000-0005-0000-0000-0000A0B00000}"/>
    <cellStyle name="출력 4 2 2 2 2 2" xfId="47687" xr:uid="{00000000-0005-0000-0000-0000A1B00000}"/>
    <cellStyle name="출력 4 2 2 2 3" xfId="22513" xr:uid="{00000000-0005-0000-0000-0000A2B00000}"/>
    <cellStyle name="출력 4 2 2 2 3 2" xfId="47688" xr:uid="{00000000-0005-0000-0000-0000A3B00000}"/>
    <cellStyle name="출력 4 2 2 2 4" xfId="22514" xr:uid="{00000000-0005-0000-0000-0000A4B00000}"/>
    <cellStyle name="출력 4 2 2 2 4 2" xfId="47689" xr:uid="{00000000-0005-0000-0000-0000A5B00000}"/>
    <cellStyle name="출력 4 2 2 2 5" xfId="22515" xr:uid="{00000000-0005-0000-0000-0000A6B00000}"/>
    <cellStyle name="출력 4 2 2 2 5 2" xfId="47690" xr:uid="{00000000-0005-0000-0000-0000A7B00000}"/>
    <cellStyle name="출력 4 2 2 2 6" xfId="47686" xr:uid="{00000000-0005-0000-0000-0000A8B00000}"/>
    <cellStyle name="출력 4 2 2 3" xfId="22516" xr:uid="{00000000-0005-0000-0000-0000A9B00000}"/>
    <cellStyle name="출력 4 2 2 3 2" xfId="47691" xr:uid="{00000000-0005-0000-0000-0000AAB00000}"/>
    <cellStyle name="출력 4 2 2 4" xfId="22517" xr:uid="{00000000-0005-0000-0000-0000ABB00000}"/>
    <cellStyle name="출력 4 2 2 4 2" xfId="47692" xr:uid="{00000000-0005-0000-0000-0000ACB00000}"/>
    <cellStyle name="출력 4 2 2 5" xfId="22518" xr:uid="{00000000-0005-0000-0000-0000ADB00000}"/>
    <cellStyle name="출력 4 2 2 5 2" xfId="47693" xr:uid="{00000000-0005-0000-0000-0000AEB00000}"/>
    <cellStyle name="출력 4 2 2 6" xfId="22519" xr:uid="{00000000-0005-0000-0000-0000AFB00000}"/>
    <cellStyle name="출력 4 2 2 6 2" xfId="47694" xr:uid="{00000000-0005-0000-0000-0000B0B00000}"/>
    <cellStyle name="출력 4 2 2 7" xfId="47685" xr:uid="{00000000-0005-0000-0000-0000B1B00000}"/>
    <cellStyle name="출력 4 2 3" xfId="22520" xr:uid="{00000000-0005-0000-0000-0000B2B00000}"/>
    <cellStyle name="출력 4 2 3 2" xfId="22521" xr:uid="{00000000-0005-0000-0000-0000B3B00000}"/>
    <cellStyle name="출력 4 2 3 2 2" xfId="47696" xr:uid="{00000000-0005-0000-0000-0000B4B00000}"/>
    <cellStyle name="출력 4 2 3 3" xfId="22522" xr:uid="{00000000-0005-0000-0000-0000B5B00000}"/>
    <cellStyle name="출력 4 2 3 3 2" xfId="47697" xr:uid="{00000000-0005-0000-0000-0000B6B00000}"/>
    <cellStyle name="출력 4 2 3 4" xfId="22523" xr:uid="{00000000-0005-0000-0000-0000B7B00000}"/>
    <cellStyle name="출력 4 2 3 4 2" xfId="47698" xr:uid="{00000000-0005-0000-0000-0000B8B00000}"/>
    <cellStyle name="출력 4 2 3 5" xfId="22524" xr:uid="{00000000-0005-0000-0000-0000B9B00000}"/>
    <cellStyle name="출력 4 2 3 5 2" xfId="47699" xr:uid="{00000000-0005-0000-0000-0000BAB00000}"/>
    <cellStyle name="출력 4 2 3 6" xfId="47695" xr:uid="{00000000-0005-0000-0000-0000BBB00000}"/>
    <cellStyle name="출력 4 2 4" xfId="22525" xr:uid="{00000000-0005-0000-0000-0000BCB00000}"/>
    <cellStyle name="출력 4 2 4 2" xfId="22526" xr:uid="{00000000-0005-0000-0000-0000BDB00000}"/>
    <cellStyle name="출력 4 2 4 2 2" xfId="47701" xr:uid="{00000000-0005-0000-0000-0000BEB00000}"/>
    <cellStyle name="출력 4 2 4 3" xfId="47700" xr:uid="{00000000-0005-0000-0000-0000BFB00000}"/>
    <cellStyle name="출력 4 2 5" xfId="22527" xr:uid="{00000000-0005-0000-0000-0000C0B00000}"/>
    <cellStyle name="출력 4 2 5 2" xfId="22528" xr:uid="{00000000-0005-0000-0000-0000C1B00000}"/>
    <cellStyle name="출력 4 2 5 2 2" xfId="47703" xr:uid="{00000000-0005-0000-0000-0000C2B00000}"/>
    <cellStyle name="출력 4 2 5 3" xfId="47702" xr:uid="{00000000-0005-0000-0000-0000C3B00000}"/>
    <cellStyle name="출력 4 2 6" xfId="22529" xr:uid="{00000000-0005-0000-0000-0000C4B00000}"/>
    <cellStyle name="출력 4 2 6 2" xfId="22530" xr:uid="{00000000-0005-0000-0000-0000C5B00000}"/>
    <cellStyle name="출력 4 2 6 2 2" xfId="47705" xr:uid="{00000000-0005-0000-0000-0000C6B00000}"/>
    <cellStyle name="출력 4 2 6 3" xfId="47704" xr:uid="{00000000-0005-0000-0000-0000C7B00000}"/>
    <cellStyle name="출력 4 2 7" xfId="22531" xr:uid="{00000000-0005-0000-0000-0000C8B00000}"/>
    <cellStyle name="출력 4 2 7 2" xfId="47706" xr:uid="{00000000-0005-0000-0000-0000C9B00000}"/>
    <cellStyle name="출력 4 2 8" xfId="47684" xr:uid="{00000000-0005-0000-0000-0000CAB00000}"/>
    <cellStyle name="출력 4 3" xfId="22532" xr:uid="{00000000-0005-0000-0000-0000CBB00000}"/>
    <cellStyle name="출력 4 3 2" xfId="22533" xr:uid="{00000000-0005-0000-0000-0000CCB00000}"/>
    <cellStyle name="출력 4 3 2 2" xfId="22534" xr:uid="{00000000-0005-0000-0000-0000CDB00000}"/>
    <cellStyle name="출력 4 3 2 2 2" xfId="22535" xr:uid="{00000000-0005-0000-0000-0000CEB00000}"/>
    <cellStyle name="출력 4 3 2 2 2 2" xfId="47710" xr:uid="{00000000-0005-0000-0000-0000CFB00000}"/>
    <cellStyle name="출력 4 3 2 2 3" xfId="22536" xr:uid="{00000000-0005-0000-0000-0000D0B00000}"/>
    <cellStyle name="출력 4 3 2 2 3 2" xfId="47711" xr:uid="{00000000-0005-0000-0000-0000D1B00000}"/>
    <cellStyle name="출력 4 3 2 2 4" xfId="22537" xr:uid="{00000000-0005-0000-0000-0000D2B00000}"/>
    <cellStyle name="출력 4 3 2 2 4 2" xfId="47712" xr:uid="{00000000-0005-0000-0000-0000D3B00000}"/>
    <cellStyle name="출력 4 3 2 2 5" xfId="22538" xr:uid="{00000000-0005-0000-0000-0000D4B00000}"/>
    <cellStyle name="출력 4 3 2 2 5 2" xfId="47713" xr:uid="{00000000-0005-0000-0000-0000D5B00000}"/>
    <cellStyle name="출력 4 3 2 2 6" xfId="47709" xr:uid="{00000000-0005-0000-0000-0000D6B00000}"/>
    <cellStyle name="출력 4 3 2 3" xfId="22539" xr:uid="{00000000-0005-0000-0000-0000D7B00000}"/>
    <cellStyle name="출력 4 3 2 3 2" xfId="47714" xr:uid="{00000000-0005-0000-0000-0000D8B00000}"/>
    <cellStyle name="출력 4 3 2 4" xfId="22540" xr:uid="{00000000-0005-0000-0000-0000D9B00000}"/>
    <cellStyle name="출력 4 3 2 4 2" xfId="47715" xr:uid="{00000000-0005-0000-0000-0000DAB00000}"/>
    <cellStyle name="출력 4 3 2 5" xfId="22541" xr:uid="{00000000-0005-0000-0000-0000DBB00000}"/>
    <cellStyle name="출력 4 3 2 5 2" xfId="47716" xr:uid="{00000000-0005-0000-0000-0000DCB00000}"/>
    <cellStyle name="출력 4 3 2 6" xfId="22542" xr:uid="{00000000-0005-0000-0000-0000DDB00000}"/>
    <cellStyle name="출력 4 3 2 6 2" xfId="47717" xr:uid="{00000000-0005-0000-0000-0000DEB00000}"/>
    <cellStyle name="출력 4 3 2 7" xfId="47708" xr:uid="{00000000-0005-0000-0000-0000DFB00000}"/>
    <cellStyle name="출력 4 3 3" xfId="22543" xr:uid="{00000000-0005-0000-0000-0000E0B00000}"/>
    <cellStyle name="출력 4 3 3 2" xfId="22544" xr:uid="{00000000-0005-0000-0000-0000E1B00000}"/>
    <cellStyle name="출력 4 3 3 2 2" xfId="47719" xr:uid="{00000000-0005-0000-0000-0000E2B00000}"/>
    <cellStyle name="출력 4 3 3 3" xfId="22545" xr:uid="{00000000-0005-0000-0000-0000E3B00000}"/>
    <cellStyle name="출력 4 3 3 3 2" xfId="47720" xr:uid="{00000000-0005-0000-0000-0000E4B00000}"/>
    <cellStyle name="출력 4 3 3 4" xfId="22546" xr:uid="{00000000-0005-0000-0000-0000E5B00000}"/>
    <cellStyle name="출력 4 3 3 4 2" xfId="47721" xr:uid="{00000000-0005-0000-0000-0000E6B00000}"/>
    <cellStyle name="출력 4 3 3 5" xfId="22547" xr:uid="{00000000-0005-0000-0000-0000E7B00000}"/>
    <cellStyle name="출력 4 3 3 5 2" xfId="47722" xr:uid="{00000000-0005-0000-0000-0000E8B00000}"/>
    <cellStyle name="출력 4 3 3 6" xfId="47718" xr:uid="{00000000-0005-0000-0000-0000E9B00000}"/>
    <cellStyle name="출력 4 3 4" xfId="22548" xr:uid="{00000000-0005-0000-0000-0000EAB00000}"/>
    <cellStyle name="출력 4 3 4 2" xfId="22549" xr:uid="{00000000-0005-0000-0000-0000EBB00000}"/>
    <cellStyle name="출력 4 3 4 2 2" xfId="47724" xr:uid="{00000000-0005-0000-0000-0000ECB00000}"/>
    <cellStyle name="출력 4 3 4 3" xfId="47723" xr:uid="{00000000-0005-0000-0000-0000EDB00000}"/>
    <cellStyle name="출력 4 3 5" xfId="22550" xr:uid="{00000000-0005-0000-0000-0000EEB00000}"/>
    <cellStyle name="출력 4 3 5 2" xfId="22551" xr:uid="{00000000-0005-0000-0000-0000EFB00000}"/>
    <cellStyle name="출력 4 3 5 2 2" xfId="47726" xr:uid="{00000000-0005-0000-0000-0000F0B00000}"/>
    <cellStyle name="출력 4 3 5 3" xfId="47725" xr:uid="{00000000-0005-0000-0000-0000F1B00000}"/>
    <cellStyle name="출력 4 3 6" xfId="22552" xr:uid="{00000000-0005-0000-0000-0000F2B00000}"/>
    <cellStyle name="출력 4 3 6 2" xfId="22553" xr:uid="{00000000-0005-0000-0000-0000F3B00000}"/>
    <cellStyle name="출력 4 3 6 2 2" xfId="47728" xr:uid="{00000000-0005-0000-0000-0000F4B00000}"/>
    <cellStyle name="출력 4 3 6 3" xfId="47727" xr:uid="{00000000-0005-0000-0000-0000F5B00000}"/>
    <cellStyle name="출력 4 3 7" xfId="22554" xr:uid="{00000000-0005-0000-0000-0000F6B00000}"/>
    <cellStyle name="출력 4 3 7 2" xfId="47729" xr:uid="{00000000-0005-0000-0000-0000F7B00000}"/>
    <cellStyle name="출력 4 3 8" xfId="47707" xr:uid="{00000000-0005-0000-0000-0000F8B00000}"/>
    <cellStyle name="출력 4 4" xfId="22555" xr:uid="{00000000-0005-0000-0000-0000F9B00000}"/>
    <cellStyle name="출력 4 4 2" xfId="22556" xr:uid="{00000000-0005-0000-0000-0000FAB00000}"/>
    <cellStyle name="출력 4 4 2 2" xfId="22557" xr:uid="{00000000-0005-0000-0000-0000FBB00000}"/>
    <cellStyle name="출력 4 4 2 2 2" xfId="47732" xr:uid="{00000000-0005-0000-0000-0000FCB00000}"/>
    <cellStyle name="출력 4 4 2 3" xfId="22558" xr:uid="{00000000-0005-0000-0000-0000FDB00000}"/>
    <cellStyle name="출력 4 4 2 3 2" xfId="47733" xr:uid="{00000000-0005-0000-0000-0000FEB00000}"/>
    <cellStyle name="출력 4 4 2 4" xfId="22559" xr:uid="{00000000-0005-0000-0000-0000FFB00000}"/>
    <cellStyle name="출력 4 4 2 4 2" xfId="47734" xr:uid="{00000000-0005-0000-0000-000000B10000}"/>
    <cellStyle name="출력 4 4 2 5" xfId="22560" xr:uid="{00000000-0005-0000-0000-000001B10000}"/>
    <cellStyle name="출력 4 4 2 5 2" xfId="47735" xr:uid="{00000000-0005-0000-0000-000002B10000}"/>
    <cellStyle name="출력 4 4 2 6" xfId="47731" xr:uid="{00000000-0005-0000-0000-000003B10000}"/>
    <cellStyle name="출력 4 4 3" xfId="22561" xr:uid="{00000000-0005-0000-0000-000004B10000}"/>
    <cellStyle name="출력 4 4 3 2" xfId="22562" xr:uid="{00000000-0005-0000-0000-000005B10000}"/>
    <cellStyle name="출력 4 4 3 2 2" xfId="47737" xr:uid="{00000000-0005-0000-0000-000006B10000}"/>
    <cellStyle name="출력 4 4 3 3" xfId="22563" xr:uid="{00000000-0005-0000-0000-000007B10000}"/>
    <cellStyle name="출력 4 4 3 3 2" xfId="47738" xr:uid="{00000000-0005-0000-0000-000008B10000}"/>
    <cellStyle name="출력 4 4 3 4" xfId="22564" xr:uid="{00000000-0005-0000-0000-000009B10000}"/>
    <cellStyle name="출력 4 4 3 4 2" xfId="47739" xr:uid="{00000000-0005-0000-0000-00000AB10000}"/>
    <cellStyle name="출력 4 4 3 5" xfId="22565" xr:uid="{00000000-0005-0000-0000-00000BB10000}"/>
    <cellStyle name="출력 4 4 3 5 2" xfId="47740" xr:uid="{00000000-0005-0000-0000-00000CB10000}"/>
    <cellStyle name="출력 4 4 3 6" xfId="47736" xr:uid="{00000000-0005-0000-0000-00000DB10000}"/>
    <cellStyle name="출력 4 4 4" xfId="22566" xr:uid="{00000000-0005-0000-0000-00000EB10000}"/>
    <cellStyle name="출력 4 4 4 2" xfId="47741" xr:uid="{00000000-0005-0000-0000-00000FB10000}"/>
    <cellStyle name="출력 4 4 5" xfId="22567" xr:uid="{00000000-0005-0000-0000-000010B10000}"/>
    <cellStyle name="출력 4 4 5 2" xfId="47742" xr:uid="{00000000-0005-0000-0000-000011B10000}"/>
    <cellStyle name="출력 4 4 6" xfId="22568" xr:uid="{00000000-0005-0000-0000-000012B10000}"/>
    <cellStyle name="출력 4 4 6 2" xfId="47743" xr:uid="{00000000-0005-0000-0000-000013B10000}"/>
    <cellStyle name="출력 4 4 7" xfId="22569" xr:uid="{00000000-0005-0000-0000-000014B10000}"/>
    <cellStyle name="출력 4 4 7 2" xfId="47744" xr:uid="{00000000-0005-0000-0000-000015B10000}"/>
    <cellStyle name="출력 4 4 8" xfId="47730" xr:uid="{00000000-0005-0000-0000-000016B10000}"/>
    <cellStyle name="출력 4 5" xfId="22570" xr:uid="{00000000-0005-0000-0000-000017B10000}"/>
    <cellStyle name="출력 4 5 2" xfId="22571" xr:uid="{00000000-0005-0000-0000-000018B10000}"/>
    <cellStyle name="출력 4 5 2 2" xfId="22572" xr:uid="{00000000-0005-0000-0000-000019B10000}"/>
    <cellStyle name="출력 4 5 2 2 2" xfId="47747" xr:uid="{00000000-0005-0000-0000-00001AB10000}"/>
    <cellStyle name="출력 4 5 2 3" xfId="22573" xr:uid="{00000000-0005-0000-0000-00001BB10000}"/>
    <cellStyle name="출력 4 5 2 3 2" xfId="47748" xr:uid="{00000000-0005-0000-0000-00001CB10000}"/>
    <cellStyle name="출력 4 5 2 4" xfId="22574" xr:uid="{00000000-0005-0000-0000-00001DB10000}"/>
    <cellStyle name="출력 4 5 2 4 2" xfId="47749" xr:uid="{00000000-0005-0000-0000-00001EB10000}"/>
    <cellStyle name="출력 4 5 2 5" xfId="22575" xr:uid="{00000000-0005-0000-0000-00001FB10000}"/>
    <cellStyle name="출력 4 5 2 5 2" xfId="47750" xr:uid="{00000000-0005-0000-0000-000020B10000}"/>
    <cellStyle name="출력 4 5 2 6" xfId="47746" xr:uid="{00000000-0005-0000-0000-000021B10000}"/>
    <cellStyle name="출력 4 5 3" xfId="22576" xr:uid="{00000000-0005-0000-0000-000022B10000}"/>
    <cellStyle name="출력 4 5 3 2" xfId="22577" xr:uid="{00000000-0005-0000-0000-000023B10000}"/>
    <cellStyle name="출력 4 5 3 2 2" xfId="47752" xr:uid="{00000000-0005-0000-0000-000024B10000}"/>
    <cellStyle name="출력 4 5 3 3" xfId="22578" xr:uid="{00000000-0005-0000-0000-000025B10000}"/>
    <cellStyle name="출력 4 5 3 3 2" xfId="47753" xr:uid="{00000000-0005-0000-0000-000026B10000}"/>
    <cellStyle name="출력 4 5 3 4" xfId="22579" xr:uid="{00000000-0005-0000-0000-000027B10000}"/>
    <cellStyle name="출력 4 5 3 4 2" xfId="47754" xr:uid="{00000000-0005-0000-0000-000028B10000}"/>
    <cellStyle name="출력 4 5 3 5" xfId="22580" xr:uid="{00000000-0005-0000-0000-000029B10000}"/>
    <cellStyle name="출력 4 5 3 5 2" xfId="47755" xr:uid="{00000000-0005-0000-0000-00002AB10000}"/>
    <cellStyle name="출력 4 5 3 6" xfId="47751" xr:uid="{00000000-0005-0000-0000-00002BB10000}"/>
    <cellStyle name="출력 4 5 4" xfId="22581" xr:uid="{00000000-0005-0000-0000-00002CB10000}"/>
    <cellStyle name="출력 4 5 4 2" xfId="47756" xr:uid="{00000000-0005-0000-0000-00002DB10000}"/>
    <cellStyle name="출력 4 5 5" xfId="22582" xr:uid="{00000000-0005-0000-0000-00002EB10000}"/>
    <cellStyle name="출력 4 5 5 2" xfId="47757" xr:uid="{00000000-0005-0000-0000-00002FB10000}"/>
    <cellStyle name="출력 4 5 6" xfId="22583" xr:uid="{00000000-0005-0000-0000-000030B10000}"/>
    <cellStyle name="출력 4 5 6 2" xfId="47758" xr:uid="{00000000-0005-0000-0000-000031B10000}"/>
    <cellStyle name="출력 4 5 7" xfId="22584" xr:uid="{00000000-0005-0000-0000-000032B10000}"/>
    <cellStyle name="출력 4 5 7 2" xfId="47759" xr:uid="{00000000-0005-0000-0000-000033B10000}"/>
    <cellStyle name="출력 4 5 8" xfId="47745" xr:uid="{00000000-0005-0000-0000-000034B10000}"/>
    <cellStyle name="출력 4 6" xfId="22585" xr:uid="{00000000-0005-0000-0000-000035B10000}"/>
    <cellStyle name="출력 4 6 2" xfId="22586" xr:uid="{00000000-0005-0000-0000-000036B10000}"/>
    <cellStyle name="출력 4 6 2 2" xfId="22587" xr:uid="{00000000-0005-0000-0000-000037B10000}"/>
    <cellStyle name="출력 4 6 2 2 2" xfId="47762" xr:uid="{00000000-0005-0000-0000-000038B10000}"/>
    <cellStyle name="출력 4 6 2 3" xfId="22588" xr:uid="{00000000-0005-0000-0000-000039B10000}"/>
    <cellStyle name="출력 4 6 2 3 2" xfId="47763" xr:uid="{00000000-0005-0000-0000-00003AB10000}"/>
    <cellStyle name="출력 4 6 2 4" xfId="22589" xr:uid="{00000000-0005-0000-0000-00003BB10000}"/>
    <cellStyle name="출력 4 6 2 4 2" xfId="47764" xr:uid="{00000000-0005-0000-0000-00003CB10000}"/>
    <cellStyle name="출력 4 6 2 5" xfId="22590" xr:uid="{00000000-0005-0000-0000-00003DB10000}"/>
    <cellStyle name="출력 4 6 2 5 2" xfId="47765" xr:uid="{00000000-0005-0000-0000-00003EB10000}"/>
    <cellStyle name="출력 4 6 2 6" xfId="47761" xr:uid="{00000000-0005-0000-0000-00003FB10000}"/>
    <cellStyle name="출력 4 6 3" xfId="22591" xr:uid="{00000000-0005-0000-0000-000040B10000}"/>
    <cellStyle name="출력 4 6 3 2" xfId="22592" xr:uid="{00000000-0005-0000-0000-000041B10000}"/>
    <cellStyle name="출력 4 6 3 2 2" xfId="47767" xr:uid="{00000000-0005-0000-0000-000042B10000}"/>
    <cellStyle name="출력 4 6 3 3" xfId="22593" xr:uid="{00000000-0005-0000-0000-000043B10000}"/>
    <cellStyle name="출력 4 6 3 3 2" xfId="47768" xr:uid="{00000000-0005-0000-0000-000044B10000}"/>
    <cellStyle name="출력 4 6 3 4" xfId="22594" xr:uid="{00000000-0005-0000-0000-000045B10000}"/>
    <cellStyle name="출력 4 6 3 4 2" xfId="47769" xr:uid="{00000000-0005-0000-0000-000046B10000}"/>
    <cellStyle name="출력 4 6 3 5" xfId="22595" xr:uid="{00000000-0005-0000-0000-000047B10000}"/>
    <cellStyle name="출력 4 6 3 5 2" xfId="47770" xr:uid="{00000000-0005-0000-0000-000048B10000}"/>
    <cellStyle name="출력 4 6 3 6" xfId="47766" xr:uid="{00000000-0005-0000-0000-000049B10000}"/>
    <cellStyle name="출력 4 6 4" xfId="22596" xr:uid="{00000000-0005-0000-0000-00004AB10000}"/>
    <cellStyle name="출력 4 6 4 2" xfId="47771" xr:uid="{00000000-0005-0000-0000-00004BB10000}"/>
    <cellStyle name="출력 4 6 5" xfId="22597" xr:uid="{00000000-0005-0000-0000-00004CB10000}"/>
    <cellStyle name="출력 4 6 5 2" xfId="47772" xr:uid="{00000000-0005-0000-0000-00004DB10000}"/>
    <cellStyle name="출력 4 6 6" xfId="22598" xr:uid="{00000000-0005-0000-0000-00004EB10000}"/>
    <cellStyle name="출력 4 6 6 2" xfId="47773" xr:uid="{00000000-0005-0000-0000-00004FB10000}"/>
    <cellStyle name="출력 4 6 7" xfId="22599" xr:uid="{00000000-0005-0000-0000-000050B10000}"/>
    <cellStyle name="출력 4 6 7 2" xfId="47774" xr:uid="{00000000-0005-0000-0000-000051B10000}"/>
    <cellStyle name="출력 4 6 8" xfId="47760" xr:uid="{00000000-0005-0000-0000-000052B10000}"/>
    <cellStyle name="출력 4 7" xfId="22600" xr:uid="{00000000-0005-0000-0000-000053B10000}"/>
    <cellStyle name="출력 4 7 2" xfId="22601" xr:uid="{00000000-0005-0000-0000-000054B10000}"/>
    <cellStyle name="출력 4 7 2 2" xfId="22602" xr:uid="{00000000-0005-0000-0000-000055B10000}"/>
    <cellStyle name="출력 4 7 2 2 2" xfId="47777" xr:uid="{00000000-0005-0000-0000-000056B10000}"/>
    <cellStyle name="출력 4 7 2 3" xfId="22603" xr:uid="{00000000-0005-0000-0000-000057B10000}"/>
    <cellStyle name="출력 4 7 2 3 2" xfId="47778" xr:uid="{00000000-0005-0000-0000-000058B10000}"/>
    <cellStyle name="출력 4 7 2 4" xfId="22604" xr:uid="{00000000-0005-0000-0000-000059B10000}"/>
    <cellStyle name="출력 4 7 2 4 2" xfId="47779" xr:uid="{00000000-0005-0000-0000-00005AB10000}"/>
    <cellStyle name="출력 4 7 2 5" xfId="22605" xr:uid="{00000000-0005-0000-0000-00005BB10000}"/>
    <cellStyle name="출력 4 7 2 5 2" xfId="47780" xr:uid="{00000000-0005-0000-0000-00005CB10000}"/>
    <cellStyle name="출력 4 7 2 6" xfId="47776" xr:uid="{00000000-0005-0000-0000-00005DB10000}"/>
    <cellStyle name="출력 4 7 3" xfId="22606" xr:uid="{00000000-0005-0000-0000-00005EB10000}"/>
    <cellStyle name="출력 4 7 3 2" xfId="22607" xr:uid="{00000000-0005-0000-0000-00005FB10000}"/>
    <cellStyle name="출력 4 7 3 2 2" xfId="47782" xr:uid="{00000000-0005-0000-0000-000060B10000}"/>
    <cellStyle name="출력 4 7 3 3" xfId="22608" xr:uid="{00000000-0005-0000-0000-000061B10000}"/>
    <cellStyle name="출력 4 7 3 3 2" xfId="47783" xr:uid="{00000000-0005-0000-0000-000062B10000}"/>
    <cellStyle name="출력 4 7 3 4" xfId="22609" xr:uid="{00000000-0005-0000-0000-000063B10000}"/>
    <cellStyle name="출력 4 7 3 4 2" xfId="47784" xr:uid="{00000000-0005-0000-0000-000064B10000}"/>
    <cellStyle name="출력 4 7 3 5" xfId="22610" xr:uid="{00000000-0005-0000-0000-000065B10000}"/>
    <cellStyle name="출력 4 7 3 5 2" xfId="47785" xr:uid="{00000000-0005-0000-0000-000066B10000}"/>
    <cellStyle name="출력 4 7 3 6" xfId="47781" xr:uid="{00000000-0005-0000-0000-000067B10000}"/>
    <cellStyle name="출력 4 7 4" xfId="22611" xr:uid="{00000000-0005-0000-0000-000068B10000}"/>
    <cellStyle name="출력 4 7 4 2" xfId="47786" xr:uid="{00000000-0005-0000-0000-000069B10000}"/>
    <cellStyle name="출력 4 7 5" xfId="22612" xr:uid="{00000000-0005-0000-0000-00006AB10000}"/>
    <cellStyle name="출력 4 7 5 2" xfId="47787" xr:uid="{00000000-0005-0000-0000-00006BB10000}"/>
    <cellStyle name="출력 4 7 6" xfId="22613" xr:uid="{00000000-0005-0000-0000-00006CB10000}"/>
    <cellStyle name="출력 4 7 6 2" xfId="47788" xr:uid="{00000000-0005-0000-0000-00006DB10000}"/>
    <cellStyle name="출력 4 7 7" xfId="22614" xr:uid="{00000000-0005-0000-0000-00006EB10000}"/>
    <cellStyle name="출력 4 7 7 2" xfId="47789" xr:uid="{00000000-0005-0000-0000-00006FB10000}"/>
    <cellStyle name="출력 4 7 8" xfId="47775" xr:uid="{00000000-0005-0000-0000-000070B10000}"/>
    <cellStyle name="출력 4 8" xfId="22615" xr:uid="{00000000-0005-0000-0000-000071B10000}"/>
    <cellStyle name="출력 4 8 2" xfId="22616" xr:uid="{00000000-0005-0000-0000-000072B10000}"/>
    <cellStyle name="출력 4 8 2 2" xfId="22617" xr:uid="{00000000-0005-0000-0000-000073B10000}"/>
    <cellStyle name="출력 4 8 2 2 2" xfId="47792" xr:uid="{00000000-0005-0000-0000-000074B10000}"/>
    <cellStyle name="출력 4 8 2 3" xfId="22618" xr:uid="{00000000-0005-0000-0000-000075B10000}"/>
    <cellStyle name="출력 4 8 2 3 2" xfId="47793" xr:uid="{00000000-0005-0000-0000-000076B10000}"/>
    <cellStyle name="출력 4 8 2 4" xfId="22619" xr:uid="{00000000-0005-0000-0000-000077B10000}"/>
    <cellStyle name="출력 4 8 2 4 2" xfId="47794" xr:uid="{00000000-0005-0000-0000-000078B10000}"/>
    <cellStyle name="출력 4 8 2 5" xfId="22620" xr:uid="{00000000-0005-0000-0000-000079B10000}"/>
    <cellStyle name="출력 4 8 2 5 2" xfId="47795" xr:uid="{00000000-0005-0000-0000-00007AB10000}"/>
    <cellStyle name="출력 4 8 2 6" xfId="47791" xr:uid="{00000000-0005-0000-0000-00007BB10000}"/>
    <cellStyle name="출력 4 8 3" xfId="22621" xr:uid="{00000000-0005-0000-0000-00007CB10000}"/>
    <cellStyle name="출력 4 8 3 2" xfId="22622" xr:uid="{00000000-0005-0000-0000-00007DB10000}"/>
    <cellStyle name="출력 4 8 3 2 2" xfId="47797" xr:uid="{00000000-0005-0000-0000-00007EB10000}"/>
    <cellStyle name="출력 4 8 3 3" xfId="22623" xr:uid="{00000000-0005-0000-0000-00007FB10000}"/>
    <cellStyle name="출력 4 8 3 3 2" xfId="47798" xr:uid="{00000000-0005-0000-0000-000080B10000}"/>
    <cellStyle name="출력 4 8 3 4" xfId="22624" xr:uid="{00000000-0005-0000-0000-000081B10000}"/>
    <cellStyle name="출력 4 8 3 4 2" xfId="47799" xr:uid="{00000000-0005-0000-0000-000082B10000}"/>
    <cellStyle name="출력 4 8 3 5" xfId="22625" xr:uid="{00000000-0005-0000-0000-000083B10000}"/>
    <cellStyle name="출력 4 8 3 5 2" xfId="47800" xr:uid="{00000000-0005-0000-0000-000084B10000}"/>
    <cellStyle name="출력 4 8 3 6" xfId="47796" xr:uid="{00000000-0005-0000-0000-000085B10000}"/>
    <cellStyle name="출력 4 8 4" xfId="22626" xr:uid="{00000000-0005-0000-0000-000086B10000}"/>
    <cellStyle name="출력 4 8 4 2" xfId="47801" xr:uid="{00000000-0005-0000-0000-000087B10000}"/>
    <cellStyle name="출력 4 8 5" xfId="22627" xr:uid="{00000000-0005-0000-0000-000088B10000}"/>
    <cellStyle name="출력 4 8 5 2" xfId="47802" xr:uid="{00000000-0005-0000-0000-000089B10000}"/>
    <cellStyle name="출력 4 8 6" xfId="22628" xr:uid="{00000000-0005-0000-0000-00008AB10000}"/>
    <cellStyle name="출력 4 8 6 2" xfId="47803" xr:uid="{00000000-0005-0000-0000-00008BB10000}"/>
    <cellStyle name="출력 4 8 7" xfId="22629" xr:uid="{00000000-0005-0000-0000-00008CB10000}"/>
    <cellStyle name="출력 4 8 7 2" xfId="47804" xr:uid="{00000000-0005-0000-0000-00008DB10000}"/>
    <cellStyle name="출력 4 8 8" xfId="47790" xr:uid="{00000000-0005-0000-0000-00008EB10000}"/>
    <cellStyle name="출력 4 9" xfId="22630" xr:uid="{00000000-0005-0000-0000-00008FB10000}"/>
    <cellStyle name="출력 4 9 2" xfId="22631" xr:uid="{00000000-0005-0000-0000-000090B10000}"/>
    <cellStyle name="출력 4 9 2 2" xfId="22632" xr:uid="{00000000-0005-0000-0000-000091B10000}"/>
    <cellStyle name="출력 4 9 2 2 2" xfId="47807" xr:uid="{00000000-0005-0000-0000-000092B10000}"/>
    <cellStyle name="출력 4 9 2 3" xfId="22633" xr:uid="{00000000-0005-0000-0000-000093B10000}"/>
    <cellStyle name="출력 4 9 2 3 2" xfId="47808" xr:uid="{00000000-0005-0000-0000-000094B10000}"/>
    <cellStyle name="출력 4 9 2 4" xfId="22634" xr:uid="{00000000-0005-0000-0000-000095B10000}"/>
    <cellStyle name="출력 4 9 2 4 2" xfId="47809" xr:uid="{00000000-0005-0000-0000-000096B10000}"/>
    <cellStyle name="출력 4 9 2 5" xfId="22635" xr:uid="{00000000-0005-0000-0000-000097B10000}"/>
    <cellStyle name="출력 4 9 2 5 2" xfId="47810" xr:uid="{00000000-0005-0000-0000-000098B10000}"/>
    <cellStyle name="출력 4 9 2 6" xfId="47806" xr:uid="{00000000-0005-0000-0000-000099B10000}"/>
    <cellStyle name="출력 4 9 3" xfId="22636" xr:uid="{00000000-0005-0000-0000-00009AB10000}"/>
    <cellStyle name="출력 4 9 3 2" xfId="22637" xr:uid="{00000000-0005-0000-0000-00009BB10000}"/>
    <cellStyle name="출력 4 9 3 2 2" xfId="47812" xr:uid="{00000000-0005-0000-0000-00009CB10000}"/>
    <cellStyle name="출력 4 9 3 3" xfId="22638" xr:uid="{00000000-0005-0000-0000-00009DB10000}"/>
    <cellStyle name="출력 4 9 3 3 2" xfId="47813" xr:uid="{00000000-0005-0000-0000-00009EB10000}"/>
    <cellStyle name="출력 4 9 3 4" xfId="22639" xr:uid="{00000000-0005-0000-0000-00009FB10000}"/>
    <cellStyle name="출력 4 9 3 4 2" xfId="47814" xr:uid="{00000000-0005-0000-0000-0000A0B10000}"/>
    <cellStyle name="출력 4 9 3 5" xfId="22640" xr:uid="{00000000-0005-0000-0000-0000A1B10000}"/>
    <cellStyle name="출력 4 9 3 5 2" xfId="47815" xr:uid="{00000000-0005-0000-0000-0000A2B10000}"/>
    <cellStyle name="출력 4 9 3 6" xfId="47811" xr:uid="{00000000-0005-0000-0000-0000A3B10000}"/>
    <cellStyle name="출력 4 9 4" xfId="22641" xr:uid="{00000000-0005-0000-0000-0000A4B10000}"/>
    <cellStyle name="출력 4 9 4 2" xfId="47816" xr:uid="{00000000-0005-0000-0000-0000A5B10000}"/>
    <cellStyle name="출력 4 9 5" xfId="22642" xr:uid="{00000000-0005-0000-0000-0000A6B10000}"/>
    <cellStyle name="출력 4 9 5 2" xfId="47817" xr:uid="{00000000-0005-0000-0000-0000A7B10000}"/>
    <cellStyle name="출력 4 9 6" xfId="22643" xr:uid="{00000000-0005-0000-0000-0000A8B10000}"/>
    <cellStyle name="출력 4 9 6 2" xfId="47818" xr:uid="{00000000-0005-0000-0000-0000A9B10000}"/>
    <cellStyle name="출력 4 9 7" xfId="22644" xr:uid="{00000000-0005-0000-0000-0000AAB10000}"/>
    <cellStyle name="출력 4 9 7 2" xfId="47819" xr:uid="{00000000-0005-0000-0000-0000ABB10000}"/>
    <cellStyle name="출력 4 9 8" xfId="47805" xr:uid="{00000000-0005-0000-0000-0000ACB10000}"/>
    <cellStyle name="출력 40" xfId="22645" xr:uid="{00000000-0005-0000-0000-0000ADB10000}"/>
    <cellStyle name="출력 40 2" xfId="22646" xr:uid="{00000000-0005-0000-0000-0000AEB10000}"/>
    <cellStyle name="출력 40 2 2" xfId="22647" xr:uid="{00000000-0005-0000-0000-0000AFB10000}"/>
    <cellStyle name="출력 40 2 2 2" xfId="22648" xr:uid="{00000000-0005-0000-0000-0000B0B10000}"/>
    <cellStyle name="출력 40 2 2 2 2" xfId="47823" xr:uid="{00000000-0005-0000-0000-0000B1B10000}"/>
    <cellStyle name="출력 40 2 2 3" xfId="22649" xr:uid="{00000000-0005-0000-0000-0000B2B10000}"/>
    <cellStyle name="출력 40 2 2 3 2" xfId="47824" xr:uid="{00000000-0005-0000-0000-0000B3B10000}"/>
    <cellStyle name="출력 40 2 2 4" xfId="22650" xr:uid="{00000000-0005-0000-0000-0000B4B10000}"/>
    <cellStyle name="출력 40 2 2 4 2" xfId="47825" xr:uid="{00000000-0005-0000-0000-0000B5B10000}"/>
    <cellStyle name="출력 40 2 2 5" xfId="22651" xr:uid="{00000000-0005-0000-0000-0000B6B10000}"/>
    <cellStyle name="출력 40 2 2 5 2" xfId="47826" xr:uid="{00000000-0005-0000-0000-0000B7B10000}"/>
    <cellStyle name="출력 40 2 2 6" xfId="47822" xr:uid="{00000000-0005-0000-0000-0000B8B10000}"/>
    <cellStyle name="출력 40 2 3" xfId="22652" xr:uid="{00000000-0005-0000-0000-0000B9B10000}"/>
    <cellStyle name="출력 40 2 3 2" xfId="47827" xr:uid="{00000000-0005-0000-0000-0000BAB10000}"/>
    <cellStyle name="출력 40 2 4" xfId="22653" xr:uid="{00000000-0005-0000-0000-0000BBB10000}"/>
    <cellStyle name="출력 40 2 4 2" xfId="47828" xr:uid="{00000000-0005-0000-0000-0000BCB10000}"/>
    <cellStyle name="출력 40 2 5" xfId="22654" xr:uid="{00000000-0005-0000-0000-0000BDB10000}"/>
    <cellStyle name="출력 40 2 5 2" xfId="47829" xr:uid="{00000000-0005-0000-0000-0000BEB10000}"/>
    <cellStyle name="출력 40 2 6" xfId="22655" xr:uid="{00000000-0005-0000-0000-0000BFB10000}"/>
    <cellStyle name="출력 40 2 6 2" xfId="47830" xr:uid="{00000000-0005-0000-0000-0000C0B10000}"/>
    <cellStyle name="출력 40 2 7" xfId="47821" xr:uid="{00000000-0005-0000-0000-0000C1B10000}"/>
    <cellStyle name="출력 40 3" xfId="22656" xr:uid="{00000000-0005-0000-0000-0000C2B10000}"/>
    <cellStyle name="출력 40 3 2" xfId="22657" xr:uid="{00000000-0005-0000-0000-0000C3B10000}"/>
    <cellStyle name="출력 40 3 2 2" xfId="47832" xr:uid="{00000000-0005-0000-0000-0000C4B10000}"/>
    <cellStyle name="출력 40 3 3" xfId="22658" xr:uid="{00000000-0005-0000-0000-0000C5B10000}"/>
    <cellStyle name="출력 40 3 3 2" xfId="47833" xr:uid="{00000000-0005-0000-0000-0000C6B10000}"/>
    <cellStyle name="출력 40 3 4" xfId="22659" xr:uid="{00000000-0005-0000-0000-0000C7B10000}"/>
    <cellStyle name="출력 40 3 4 2" xfId="47834" xr:uid="{00000000-0005-0000-0000-0000C8B10000}"/>
    <cellStyle name="출력 40 3 5" xfId="22660" xr:uid="{00000000-0005-0000-0000-0000C9B10000}"/>
    <cellStyle name="출력 40 3 5 2" xfId="47835" xr:uid="{00000000-0005-0000-0000-0000CAB10000}"/>
    <cellStyle name="출력 40 3 6" xfId="47831" xr:uid="{00000000-0005-0000-0000-0000CBB10000}"/>
    <cellStyle name="출력 40 4" xfId="22661" xr:uid="{00000000-0005-0000-0000-0000CCB10000}"/>
    <cellStyle name="출력 40 4 2" xfId="22662" xr:uid="{00000000-0005-0000-0000-0000CDB10000}"/>
    <cellStyle name="출력 40 4 2 2" xfId="47837" xr:uid="{00000000-0005-0000-0000-0000CEB10000}"/>
    <cellStyle name="출력 40 4 3" xfId="47836" xr:uid="{00000000-0005-0000-0000-0000CFB10000}"/>
    <cellStyle name="출력 40 5" xfId="22663" xr:uid="{00000000-0005-0000-0000-0000D0B10000}"/>
    <cellStyle name="출력 40 5 2" xfId="22664" xr:uid="{00000000-0005-0000-0000-0000D1B10000}"/>
    <cellStyle name="출력 40 5 2 2" xfId="47839" xr:uid="{00000000-0005-0000-0000-0000D2B10000}"/>
    <cellStyle name="출력 40 5 3" xfId="47838" xr:uid="{00000000-0005-0000-0000-0000D3B10000}"/>
    <cellStyle name="출력 40 6" xfId="22665" xr:uid="{00000000-0005-0000-0000-0000D4B10000}"/>
    <cellStyle name="출력 40 6 2" xfId="22666" xr:uid="{00000000-0005-0000-0000-0000D5B10000}"/>
    <cellStyle name="출력 40 6 2 2" xfId="47841" xr:uid="{00000000-0005-0000-0000-0000D6B10000}"/>
    <cellStyle name="출력 40 6 3" xfId="47840" xr:uid="{00000000-0005-0000-0000-0000D7B10000}"/>
    <cellStyle name="출력 40 7" xfId="22667" xr:uid="{00000000-0005-0000-0000-0000D8B10000}"/>
    <cellStyle name="출력 40 7 2" xfId="47842" xr:uid="{00000000-0005-0000-0000-0000D9B10000}"/>
    <cellStyle name="출력 40 8" xfId="47820" xr:uid="{00000000-0005-0000-0000-0000DAB10000}"/>
    <cellStyle name="출력 41" xfId="22668" xr:uid="{00000000-0005-0000-0000-0000DBB10000}"/>
    <cellStyle name="출력 41 2" xfId="22669" xr:uid="{00000000-0005-0000-0000-0000DCB10000}"/>
    <cellStyle name="출력 41 2 2" xfId="22670" xr:uid="{00000000-0005-0000-0000-0000DDB10000}"/>
    <cellStyle name="출력 41 2 2 2" xfId="22671" xr:uid="{00000000-0005-0000-0000-0000DEB10000}"/>
    <cellStyle name="출력 41 2 2 2 2" xfId="47846" xr:uid="{00000000-0005-0000-0000-0000DFB10000}"/>
    <cellStyle name="출력 41 2 2 3" xfId="22672" xr:uid="{00000000-0005-0000-0000-0000E0B10000}"/>
    <cellStyle name="출력 41 2 2 3 2" xfId="47847" xr:uid="{00000000-0005-0000-0000-0000E1B10000}"/>
    <cellStyle name="출력 41 2 2 4" xfId="22673" xr:uid="{00000000-0005-0000-0000-0000E2B10000}"/>
    <cellStyle name="출력 41 2 2 4 2" xfId="47848" xr:uid="{00000000-0005-0000-0000-0000E3B10000}"/>
    <cellStyle name="출력 41 2 2 5" xfId="22674" xr:uid="{00000000-0005-0000-0000-0000E4B10000}"/>
    <cellStyle name="출력 41 2 2 5 2" xfId="47849" xr:uid="{00000000-0005-0000-0000-0000E5B10000}"/>
    <cellStyle name="출력 41 2 2 6" xfId="47845" xr:uid="{00000000-0005-0000-0000-0000E6B10000}"/>
    <cellStyle name="출력 41 2 3" xfId="22675" xr:uid="{00000000-0005-0000-0000-0000E7B10000}"/>
    <cellStyle name="출력 41 2 3 2" xfId="47850" xr:uid="{00000000-0005-0000-0000-0000E8B10000}"/>
    <cellStyle name="출력 41 2 4" xfId="22676" xr:uid="{00000000-0005-0000-0000-0000E9B10000}"/>
    <cellStyle name="출력 41 2 4 2" xfId="47851" xr:uid="{00000000-0005-0000-0000-0000EAB10000}"/>
    <cellStyle name="출력 41 2 5" xfId="22677" xr:uid="{00000000-0005-0000-0000-0000EBB10000}"/>
    <cellStyle name="출력 41 2 5 2" xfId="47852" xr:uid="{00000000-0005-0000-0000-0000ECB10000}"/>
    <cellStyle name="출력 41 2 6" xfId="22678" xr:uid="{00000000-0005-0000-0000-0000EDB10000}"/>
    <cellStyle name="출력 41 2 6 2" xfId="47853" xr:uid="{00000000-0005-0000-0000-0000EEB10000}"/>
    <cellStyle name="출력 41 2 7" xfId="47844" xr:uid="{00000000-0005-0000-0000-0000EFB10000}"/>
    <cellStyle name="출력 41 3" xfId="22679" xr:uid="{00000000-0005-0000-0000-0000F0B10000}"/>
    <cellStyle name="출력 41 3 2" xfId="22680" xr:uid="{00000000-0005-0000-0000-0000F1B10000}"/>
    <cellStyle name="출력 41 3 2 2" xfId="47855" xr:uid="{00000000-0005-0000-0000-0000F2B10000}"/>
    <cellStyle name="출력 41 3 3" xfId="22681" xr:uid="{00000000-0005-0000-0000-0000F3B10000}"/>
    <cellStyle name="출력 41 3 3 2" xfId="47856" xr:uid="{00000000-0005-0000-0000-0000F4B10000}"/>
    <cellStyle name="출력 41 3 4" xfId="22682" xr:uid="{00000000-0005-0000-0000-0000F5B10000}"/>
    <cellStyle name="출력 41 3 4 2" xfId="47857" xr:uid="{00000000-0005-0000-0000-0000F6B10000}"/>
    <cellStyle name="출력 41 3 5" xfId="22683" xr:uid="{00000000-0005-0000-0000-0000F7B10000}"/>
    <cellStyle name="출력 41 3 5 2" xfId="47858" xr:uid="{00000000-0005-0000-0000-0000F8B10000}"/>
    <cellStyle name="출력 41 3 6" xfId="47854" xr:uid="{00000000-0005-0000-0000-0000F9B10000}"/>
    <cellStyle name="출력 41 4" xfId="22684" xr:uid="{00000000-0005-0000-0000-0000FAB10000}"/>
    <cellStyle name="출력 41 4 2" xfId="47859" xr:uid="{00000000-0005-0000-0000-0000FBB10000}"/>
    <cellStyle name="출력 41 5" xfId="22685" xr:uid="{00000000-0005-0000-0000-0000FCB10000}"/>
    <cellStyle name="출력 41 5 2" xfId="47860" xr:uid="{00000000-0005-0000-0000-0000FDB10000}"/>
    <cellStyle name="출력 41 6" xfId="22686" xr:uid="{00000000-0005-0000-0000-0000FEB10000}"/>
    <cellStyle name="출력 41 6 2" xfId="47861" xr:uid="{00000000-0005-0000-0000-0000FFB10000}"/>
    <cellStyle name="출력 41 7" xfId="22687" xr:uid="{00000000-0005-0000-0000-000000B20000}"/>
    <cellStyle name="출력 41 7 2" xfId="47862" xr:uid="{00000000-0005-0000-0000-000001B20000}"/>
    <cellStyle name="출력 41 8" xfId="47843" xr:uid="{00000000-0005-0000-0000-000002B20000}"/>
    <cellStyle name="출력 42" xfId="22688" xr:uid="{00000000-0005-0000-0000-000003B20000}"/>
    <cellStyle name="출력 42 2" xfId="22689" xr:uid="{00000000-0005-0000-0000-000004B20000}"/>
    <cellStyle name="출력 42 2 2" xfId="22690" xr:uid="{00000000-0005-0000-0000-000005B20000}"/>
    <cellStyle name="출력 42 2 2 2" xfId="47865" xr:uid="{00000000-0005-0000-0000-000006B20000}"/>
    <cellStyle name="출력 42 2 3" xfId="22691" xr:uid="{00000000-0005-0000-0000-000007B20000}"/>
    <cellStyle name="출력 42 2 3 2" xfId="47866" xr:uid="{00000000-0005-0000-0000-000008B20000}"/>
    <cellStyle name="출력 42 2 4" xfId="22692" xr:uid="{00000000-0005-0000-0000-000009B20000}"/>
    <cellStyle name="출력 42 2 4 2" xfId="47867" xr:uid="{00000000-0005-0000-0000-00000AB20000}"/>
    <cellStyle name="출력 42 2 5" xfId="22693" xr:uid="{00000000-0005-0000-0000-00000BB20000}"/>
    <cellStyle name="출력 42 2 5 2" xfId="47868" xr:uid="{00000000-0005-0000-0000-00000CB20000}"/>
    <cellStyle name="출력 42 2 6" xfId="47864" xr:uid="{00000000-0005-0000-0000-00000DB20000}"/>
    <cellStyle name="출력 42 3" xfId="22694" xr:uid="{00000000-0005-0000-0000-00000EB20000}"/>
    <cellStyle name="출력 42 3 2" xfId="47869" xr:uid="{00000000-0005-0000-0000-00000FB20000}"/>
    <cellStyle name="출력 42 4" xfId="22695" xr:uid="{00000000-0005-0000-0000-000010B20000}"/>
    <cellStyle name="출력 42 4 2" xfId="47870" xr:uid="{00000000-0005-0000-0000-000011B20000}"/>
    <cellStyle name="출력 42 5" xfId="22696" xr:uid="{00000000-0005-0000-0000-000012B20000}"/>
    <cellStyle name="출력 42 5 2" xfId="47871" xr:uid="{00000000-0005-0000-0000-000013B20000}"/>
    <cellStyle name="출력 42 6" xfId="22697" xr:uid="{00000000-0005-0000-0000-000014B20000}"/>
    <cellStyle name="출력 42 6 2" xfId="47872" xr:uid="{00000000-0005-0000-0000-000015B20000}"/>
    <cellStyle name="출력 42 7" xfId="47863" xr:uid="{00000000-0005-0000-0000-000016B20000}"/>
    <cellStyle name="출력 43" xfId="22698" xr:uid="{00000000-0005-0000-0000-000017B20000}"/>
    <cellStyle name="출력 43 2" xfId="22699" xr:uid="{00000000-0005-0000-0000-000018B20000}"/>
    <cellStyle name="출력 43 2 2" xfId="22700" xr:uid="{00000000-0005-0000-0000-000019B20000}"/>
    <cellStyle name="출력 43 2 2 2" xfId="47875" xr:uid="{00000000-0005-0000-0000-00001AB20000}"/>
    <cellStyle name="출력 43 2 3" xfId="22701" xr:uid="{00000000-0005-0000-0000-00001BB20000}"/>
    <cellStyle name="출력 43 2 3 2" xfId="47876" xr:uid="{00000000-0005-0000-0000-00001CB20000}"/>
    <cellStyle name="출력 43 2 4" xfId="22702" xr:uid="{00000000-0005-0000-0000-00001DB20000}"/>
    <cellStyle name="출력 43 2 4 2" xfId="47877" xr:uid="{00000000-0005-0000-0000-00001EB20000}"/>
    <cellStyle name="출력 43 2 5" xfId="22703" xr:uid="{00000000-0005-0000-0000-00001FB20000}"/>
    <cellStyle name="출력 43 2 5 2" xfId="47878" xr:uid="{00000000-0005-0000-0000-000020B20000}"/>
    <cellStyle name="출력 43 2 6" xfId="47874" xr:uid="{00000000-0005-0000-0000-000021B20000}"/>
    <cellStyle name="출력 43 3" xfId="22704" xr:uid="{00000000-0005-0000-0000-000022B20000}"/>
    <cellStyle name="출력 43 3 2" xfId="47879" xr:uid="{00000000-0005-0000-0000-000023B20000}"/>
    <cellStyle name="출력 43 4" xfId="22705" xr:uid="{00000000-0005-0000-0000-000024B20000}"/>
    <cellStyle name="출력 43 4 2" xfId="47880" xr:uid="{00000000-0005-0000-0000-000025B20000}"/>
    <cellStyle name="출력 43 5" xfId="22706" xr:uid="{00000000-0005-0000-0000-000026B20000}"/>
    <cellStyle name="출력 43 5 2" xfId="47881" xr:uid="{00000000-0005-0000-0000-000027B20000}"/>
    <cellStyle name="출력 43 6" xfId="22707" xr:uid="{00000000-0005-0000-0000-000028B20000}"/>
    <cellStyle name="출력 43 6 2" xfId="47882" xr:uid="{00000000-0005-0000-0000-000029B20000}"/>
    <cellStyle name="출력 43 7" xfId="47873" xr:uid="{00000000-0005-0000-0000-00002AB20000}"/>
    <cellStyle name="출력 44" xfId="22708" xr:uid="{00000000-0005-0000-0000-00002BB20000}"/>
    <cellStyle name="출력 44 2" xfId="22709" xr:uid="{00000000-0005-0000-0000-00002CB20000}"/>
    <cellStyle name="출력 44 2 2" xfId="22710" xr:uid="{00000000-0005-0000-0000-00002DB20000}"/>
    <cellStyle name="출력 44 2 2 2" xfId="47885" xr:uid="{00000000-0005-0000-0000-00002EB20000}"/>
    <cellStyle name="출력 44 2 3" xfId="22711" xr:uid="{00000000-0005-0000-0000-00002FB20000}"/>
    <cellStyle name="출력 44 2 3 2" xfId="47886" xr:uid="{00000000-0005-0000-0000-000030B20000}"/>
    <cellStyle name="출력 44 2 4" xfId="22712" xr:uid="{00000000-0005-0000-0000-000031B20000}"/>
    <cellStyle name="출력 44 2 4 2" xfId="47887" xr:uid="{00000000-0005-0000-0000-000032B20000}"/>
    <cellStyle name="출력 44 2 5" xfId="22713" xr:uid="{00000000-0005-0000-0000-000033B20000}"/>
    <cellStyle name="출력 44 2 5 2" xfId="47888" xr:uid="{00000000-0005-0000-0000-000034B20000}"/>
    <cellStyle name="출력 44 2 6" xfId="47884" xr:uid="{00000000-0005-0000-0000-000035B20000}"/>
    <cellStyle name="출력 44 3" xfId="22714" xr:uid="{00000000-0005-0000-0000-000036B20000}"/>
    <cellStyle name="출력 44 3 2" xfId="47889" xr:uid="{00000000-0005-0000-0000-000037B20000}"/>
    <cellStyle name="출력 44 4" xfId="22715" xr:uid="{00000000-0005-0000-0000-000038B20000}"/>
    <cellStyle name="출력 44 4 2" xfId="47890" xr:uid="{00000000-0005-0000-0000-000039B20000}"/>
    <cellStyle name="출력 44 5" xfId="22716" xr:uid="{00000000-0005-0000-0000-00003AB20000}"/>
    <cellStyle name="출력 44 5 2" xfId="47891" xr:uid="{00000000-0005-0000-0000-00003BB20000}"/>
    <cellStyle name="출력 44 6" xfId="22717" xr:uid="{00000000-0005-0000-0000-00003CB20000}"/>
    <cellStyle name="출력 44 6 2" xfId="47892" xr:uid="{00000000-0005-0000-0000-00003DB20000}"/>
    <cellStyle name="출력 44 7" xfId="47883" xr:uid="{00000000-0005-0000-0000-00003EB20000}"/>
    <cellStyle name="출력 45" xfId="22718" xr:uid="{00000000-0005-0000-0000-00003FB20000}"/>
    <cellStyle name="출력 45 2" xfId="22719" xr:uid="{00000000-0005-0000-0000-000040B20000}"/>
    <cellStyle name="출력 45 2 2" xfId="22720" xr:uid="{00000000-0005-0000-0000-000041B20000}"/>
    <cellStyle name="출력 45 2 2 2" xfId="47895" xr:uid="{00000000-0005-0000-0000-000042B20000}"/>
    <cellStyle name="출력 45 2 3" xfId="22721" xr:uid="{00000000-0005-0000-0000-000043B20000}"/>
    <cellStyle name="출력 45 2 3 2" xfId="47896" xr:uid="{00000000-0005-0000-0000-000044B20000}"/>
    <cellStyle name="출력 45 2 4" xfId="22722" xr:uid="{00000000-0005-0000-0000-000045B20000}"/>
    <cellStyle name="출력 45 2 4 2" xfId="47897" xr:uid="{00000000-0005-0000-0000-000046B20000}"/>
    <cellStyle name="출력 45 2 5" xfId="22723" xr:uid="{00000000-0005-0000-0000-000047B20000}"/>
    <cellStyle name="출력 45 2 5 2" xfId="47898" xr:uid="{00000000-0005-0000-0000-000048B20000}"/>
    <cellStyle name="출력 45 2 6" xfId="47894" xr:uid="{00000000-0005-0000-0000-000049B20000}"/>
    <cellStyle name="출력 45 3" xfId="22724" xr:uid="{00000000-0005-0000-0000-00004AB20000}"/>
    <cellStyle name="출력 45 3 2" xfId="47899" xr:uid="{00000000-0005-0000-0000-00004BB20000}"/>
    <cellStyle name="출력 45 4" xfId="22725" xr:uid="{00000000-0005-0000-0000-00004CB20000}"/>
    <cellStyle name="출력 45 4 2" xfId="47900" xr:uid="{00000000-0005-0000-0000-00004DB20000}"/>
    <cellStyle name="출력 45 5" xfId="22726" xr:uid="{00000000-0005-0000-0000-00004EB20000}"/>
    <cellStyle name="출력 45 5 2" xfId="47901" xr:uid="{00000000-0005-0000-0000-00004FB20000}"/>
    <cellStyle name="출력 45 6" xfId="22727" xr:uid="{00000000-0005-0000-0000-000050B20000}"/>
    <cellStyle name="출력 45 6 2" xfId="47902" xr:uid="{00000000-0005-0000-0000-000051B20000}"/>
    <cellStyle name="출력 45 7" xfId="47893" xr:uid="{00000000-0005-0000-0000-000052B20000}"/>
    <cellStyle name="출력 46" xfId="22728" xr:uid="{00000000-0005-0000-0000-000053B20000}"/>
    <cellStyle name="출력 46 2" xfId="22729" xr:uid="{00000000-0005-0000-0000-000054B20000}"/>
    <cellStyle name="출력 46 2 2" xfId="22730" xr:uid="{00000000-0005-0000-0000-000055B20000}"/>
    <cellStyle name="출력 46 2 2 2" xfId="47905" xr:uid="{00000000-0005-0000-0000-000056B20000}"/>
    <cellStyle name="출력 46 2 3" xfId="22731" xr:uid="{00000000-0005-0000-0000-000057B20000}"/>
    <cellStyle name="출력 46 2 3 2" xfId="47906" xr:uid="{00000000-0005-0000-0000-000058B20000}"/>
    <cellStyle name="출력 46 2 4" xfId="22732" xr:uid="{00000000-0005-0000-0000-000059B20000}"/>
    <cellStyle name="출력 46 2 4 2" xfId="47907" xr:uid="{00000000-0005-0000-0000-00005AB20000}"/>
    <cellStyle name="출력 46 2 5" xfId="22733" xr:uid="{00000000-0005-0000-0000-00005BB20000}"/>
    <cellStyle name="출력 46 2 5 2" xfId="47908" xr:uid="{00000000-0005-0000-0000-00005CB20000}"/>
    <cellStyle name="출력 46 2 6" xfId="47904" xr:uid="{00000000-0005-0000-0000-00005DB20000}"/>
    <cellStyle name="출력 46 3" xfId="22734" xr:uid="{00000000-0005-0000-0000-00005EB20000}"/>
    <cellStyle name="출력 46 3 2" xfId="22735" xr:uid="{00000000-0005-0000-0000-00005FB20000}"/>
    <cellStyle name="출력 46 3 2 2" xfId="47910" xr:uid="{00000000-0005-0000-0000-000060B20000}"/>
    <cellStyle name="출력 46 3 3" xfId="47909" xr:uid="{00000000-0005-0000-0000-000061B20000}"/>
    <cellStyle name="출력 46 4" xfId="22736" xr:uid="{00000000-0005-0000-0000-000062B20000}"/>
    <cellStyle name="출력 46 4 2" xfId="22737" xr:uid="{00000000-0005-0000-0000-000063B20000}"/>
    <cellStyle name="출력 46 4 2 2" xfId="47912" xr:uid="{00000000-0005-0000-0000-000064B20000}"/>
    <cellStyle name="출력 46 4 3" xfId="47911" xr:uid="{00000000-0005-0000-0000-000065B20000}"/>
    <cellStyle name="출력 46 5" xfId="22738" xr:uid="{00000000-0005-0000-0000-000066B20000}"/>
    <cellStyle name="출력 46 5 2" xfId="22739" xr:uid="{00000000-0005-0000-0000-000067B20000}"/>
    <cellStyle name="출력 46 5 2 2" xfId="47914" xr:uid="{00000000-0005-0000-0000-000068B20000}"/>
    <cellStyle name="출력 46 5 3" xfId="47913" xr:uid="{00000000-0005-0000-0000-000069B20000}"/>
    <cellStyle name="출력 46 6" xfId="22740" xr:uid="{00000000-0005-0000-0000-00006AB20000}"/>
    <cellStyle name="출력 46 6 2" xfId="47915" xr:uid="{00000000-0005-0000-0000-00006BB20000}"/>
    <cellStyle name="출력 46 7" xfId="22741" xr:uid="{00000000-0005-0000-0000-00006CB20000}"/>
    <cellStyle name="출력 46 7 2" xfId="47916" xr:uid="{00000000-0005-0000-0000-00006DB20000}"/>
    <cellStyle name="출력 46 8" xfId="22742" xr:uid="{00000000-0005-0000-0000-00006EB20000}"/>
    <cellStyle name="출력 46 8 2" xfId="47917" xr:uid="{00000000-0005-0000-0000-00006FB20000}"/>
    <cellStyle name="출력 46 9" xfId="47903" xr:uid="{00000000-0005-0000-0000-000070B20000}"/>
    <cellStyle name="출력 47" xfId="22743" xr:uid="{00000000-0005-0000-0000-000071B20000}"/>
    <cellStyle name="출력 47 2" xfId="22744" xr:uid="{00000000-0005-0000-0000-000072B20000}"/>
    <cellStyle name="출력 47 2 2" xfId="22745" xr:uid="{00000000-0005-0000-0000-000073B20000}"/>
    <cellStyle name="출력 47 2 2 2" xfId="47920" xr:uid="{00000000-0005-0000-0000-000074B20000}"/>
    <cellStyle name="출력 47 2 3" xfId="22746" xr:uid="{00000000-0005-0000-0000-000075B20000}"/>
    <cellStyle name="출력 47 2 3 2" xfId="47921" xr:uid="{00000000-0005-0000-0000-000076B20000}"/>
    <cellStyle name="출력 47 2 4" xfId="22747" xr:uid="{00000000-0005-0000-0000-000077B20000}"/>
    <cellStyle name="출력 47 2 4 2" xfId="47922" xr:uid="{00000000-0005-0000-0000-000078B20000}"/>
    <cellStyle name="출력 47 2 5" xfId="22748" xr:uid="{00000000-0005-0000-0000-000079B20000}"/>
    <cellStyle name="출력 47 2 5 2" xfId="47923" xr:uid="{00000000-0005-0000-0000-00007AB20000}"/>
    <cellStyle name="출력 47 2 6" xfId="47919" xr:uid="{00000000-0005-0000-0000-00007BB20000}"/>
    <cellStyle name="출력 47 3" xfId="22749" xr:uid="{00000000-0005-0000-0000-00007CB20000}"/>
    <cellStyle name="출력 47 3 2" xfId="47924" xr:uid="{00000000-0005-0000-0000-00007DB20000}"/>
    <cellStyle name="출력 47 4" xfId="22750" xr:uid="{00000000-0005-0000-0000-00007EB20000}"/>
    <cellStyle name="출력 47 4 2" xfId="47925" xr:uid="{00000000-0005-0000-0000-00007FB20000}"/>
    <cellStyle name="출력 47 5" xfId="22751" xr:uid="{00000000-0005-0000-0000-000080B20000}"/>
    <cellStyle name="출력 47 5 2" xfId="47926" xr:uid="{00000000-0005-0000-0000-000081B20000}"/>
    <cellStyle name="출력 47 6" xfId="22752" xr:uid="{00000000-0005-0000-0000-000082B20000}"/>
    <cellStyle name="출력 47 6 2" xfId="47927" xr:uid="{00000000-0005-0000-0000-000083B20000}"/>
    <cellStyle name="출력 47 7" xfId="22753" xr:uid="{00000000-0005-0000-0000-000084B20000}"/>
    <cellStyle name="출력 47 7 2" xfId="47928" xr:uid="{00000000-0005-0000-0000-000085B20000}"/>
    <cellStyle name="출력 47 8" xfId="22754" xr:uid="{00000000-0005-0000-0000-000086B20000}"/>
    <cellStyle name="출력 47 8 2" xfId="47929" xr:uid="{00000000-0005-0000-0000-000087B20000}"/>
    <cellStyle name="출력 47 9" xfId="47918" xr:uid="{00000000-0005-0000-0000-000088B20000}"/>
    <cellStyle name="출력 48" xfId="22755" xr:uid="{00000000-0005-0000-0000-000089B20000}"/>
    <cellStyle name="출력 48 2" xfId="22756" xr:uid="{00000000-0005-0000-0000-00008AB20000}"/>
    <cellStyle name="출력 48 2 2" xfId="47931" xr:uid="{00000000-0005-0000-0000-00008BB20000}"/>
    <cellStyle name="출력 48 3" xfId="22757" xr:uid="{00000000-0005-0000-0000-00008CB20000}"/>
    <cellStyle name="출력 48 3 2" xfId="47932" xr:uid="{00000000-0005-0000-0000-00008DB20000}"/>
    <cellStyle name="출력 48 4" xfId="22758" xr:uid="{00000000-0005-0000-0000-00008EB20000}"/>
    <cellStyle name="출력 48 4 2" xfId="47933" xr:uid="{00000000-0005-0000-0000-00008FB20000}"/>
    <cellStyle name="출력 48 5" xfId="22759" xr:uid="{00000000-0005-0000-0000-000090B20000}"/>
    <cellStyle name="출력 48 5 2" xfId="47934" xr:uid="{00000000-0005-0000-0000-000091B20000}"/>
    <cellStyle name="출력 48 6" xfId="22760" xr:uid="{00000000-0005-0000-0000-000092B20000}"/>
    <cellStyle name="출력 48 6 2" xfId="47935" xr:uid="{00000000-0005-0000-0000-000093B20000}"/>
    <cellStyle name="출력 48 7" xfId="22761" xr:uid="{00000000-0005-0000-0000-000094B20000}"/>
    <cellStyle name="출력 48 7 2" xfId="47936" xr:uid="{00000000-0005-0000-0000-000095B20000}"/>
    <cellStyle name="출력 48 8" xfId="22762" xr:uid="{00000000-0005-0000-0000-000096B20000}"/>
    <cellStyle name="출력 48 8 2" xfId="47937" xr:uid="{00000000-0005-0000-0000-000097B20000}"/>
    <cellStyle name="출력 48 9" xfId="47930" xr:uid="{00000000-0005-0000-0000-000098B20000}"/>
    <cellStyle name="출력 49" xfId="22763" xr:uid="{00000000-0005-0000-0000-000099B20000}"/>
    <cellStyle name="출력 49 2" xfId="22764" xr:uid="{00000000-0005-0000-0000-00009AB20000}"/>
    <cellStyle name="출력 49 2 2" xfId="47939" xr:uid="{00000000-0005-0000-0000-00009BB20000}"/>
    <cellStyle name="출력 49 3" xfId="47938" xr:uid="{00000000-0005-0000-0000-00009CB20000}"/>
    <cellStyle name="출력 5" xfId="22765" xr:uid="{00000000-0005-0000-0000-00009DB20000}"/>
    <cellStyle name="출력 5 10" xfId="22766" xr:uid="{00000000-0005-0000-0000-00009EB20000}"/>
    <cellStyle name="출력 5 10 2" xfId="22767" xr:uid="{00000000-0005-0000-0000-00009FB20000}"/>
    <cellStyle name="출력 5 10 2 2" xfId="22768" xr:uid="{00000000-0005-0000-0000-0000A0B20000}"/>
    <cellStyle name="출력 5 10 2 2 2" xfId="47943" xr:uid="{00000000-0005-0000-0000-0000A1B20000}"/>
    <cellStyle name="출력 5 10 2 3" xfId="22769" xr:uid="{00000000-0005-0000-0000-0000A2B20000}"/>
    <cellStyle name="출력 5 10 2 3 2" xfId="47944" xr:uid="{00000000-0005-0000-0000-0000A3B20000}"/>
    <cellStyle name="출력 5 10 2 4" xfId="22770" xr:uid="{00000000-0005-0000-0000-0000A4B20000}"/>
    <cellStyle name="출력 5 10 2 4 2" xfId="47945" xr:uid="{00000000-0005-0000-0000-0000A5B20000}"/>
    <cellStyle name="출력 5 10 2 5" xfId="22771" xr:uid="{00000000-0005-0000-0000-0000A6B20000}"/>
    <cellStyle name="출력 5 10 2 5 2" xfId="47946" xr:uid="{00000000-0005-0000-0000-0000A7B20000}"/>
    <cellStyle name="출력 5 10 2 6" xfId="47942" xr:uid="{00000000-0005-0000-0000-0000A8B20000}"/>
    <cellStyle name="출력 5 10 3" xfId="22772" xr:uid="{00000000-0005-0000-0000-0000A9B20000}"/>
    <cellStyle name="출력 5 10 3 2" xfId="22773" xr:uid="{00000000-0005-0000-0000-0000AAB20000}"/>
    <cellStyle name="출력 5 10 3 2 2" xfId="47948" xr:uid="{00000000-0005-0000-0000-0000ABB20000}"/>
    <cellStyle name="출력 5 10 3 3" xfId="22774" xr:uid="{00000000-0005-0000-0000-0000ACB20000}"/>
    <cellStyle name="출력 5 10 3 3 2" xfId="47949" xr:uid="{00000000-0005-0000-0000-0000ADB20000}"/>
    <cellStyle name="출력 5 10 3 4" xfId="22775" xr:uid="{00000000-0005-0000-0000-0000AEB20000}"/>
    <cellStyle name="출력 5 10 3 4 2" xfId="47950" xr:uid="{00000000-0005-0000-0000-0000AFB20000}"/>
    <cellStyle name="출력 5 10 3 5" xfId="22776" xr:uid="{00000000-0005-0000-0000-0000B0B20000}"/>
    <cellStyle name="출력 5 10 3 5 2" xfId="47951" xr:uid="{00000000-0005-0000-0000-0000B1B20000}"/>
    <cellStyle name="출력 5 10 3 6" xfId="47947" xr:uid="{00000000-0005-0000-0000-0000B2B20000}"/>
    <cellStyle name="출력 5 10 4" xfId="22777" xr:uid="{00000000-0005-0000-0000-0000B3B20000}"/>
    <cellStyle name="출력 5 10 4 2" xfId="47952" xr:uid="{00000000-0005-0000-0000-0000B4B20000}"/>
    <cellStyle name="출력 5 10 5" xfId="22778" xr:uid="{00000000-0005-0000-0000-0000B5B20000}"/>
    <cellStyle name="출력 5 10 5 2" xfId="47953" xr:uid="{00000000-0005-0000-0000-0000B6B20000}"/>
    <cellStyle name="출력 5 10 6" xfId="22779" xr:uid="{00000000-0005-0000-0000-0000B7B20000}"/>
    <cellStyle name="출력 5 10 6 2" xfId="47954" xr:uid="{00000000-0005-0000-0000-0000B8B20000}"/>
    <cellStyle name="출력 5 10 7" xfId="22780" xr:uid="{00000000-0005-0000-0000-0000B9B20000}"/>
    <cellStyle name="출력 5 10 7 2" xfId="47955" xr:uid="{00000000-0005-0000-0000-0000BAB20000}"/>
    <cellStyle name="출력 5 10 8" xfId="47941" xr:uid="{00000000-0005-0000-0000-0000BBB20000}"/>
    <cellStyle name="출력 5 11" xfId="22781" xr:uid="{00000000-0005-0000-0000-0000BCB20000}"/>
    <cellStyle name="출력 5 11 2" xfId="22782" xr:uid="{00000000-0005-0000-0000-0000BDB20000}"/>
    <cellStyle name="출력 5 11 2 2" xfId="47957" xr:uid="{00000000-0005-0000-0000-0000BEB20000}"/>
    <cellStyle name="출력 5 11 3" xfId="22783" xr:uid="{00000000-0005-0000-0000-0000BFB20000}"/>
    <cellStyle name="출력 5 11 3 2" xfId="47958" xr:uid="{00000000-0005-0000-0000-0000C0B20000}"/>
    <cellStyle name="출력 5 11 4" xfId="22784" xr:uid="{00000000-0005-0000-0000-0000C1B20000}"/>
    <cellStyle name="출력 5 11 4 2" xfId="47959" xr:uid="{00000000-0005-0000-0000-0000C2B20000}"/>
    <cellStyle name="출력 5 11 5" xfId="22785" xr:uid="{00000000-0005-0000-0000-0000C3B20000}"/>
    <cellStyle name="출력 5 11 5 2" xfId="47960" xr:uid="{00000000-0005-0000-0000-0000C4B20000}"/>
    <cellStyle name="출력 5 11 6" xfId="47956" xr:uid="{00000000-0005-0000-0000-0000C5B20000}"/>
    <cellStyle name="출력 5 12" xfId="22786" xr:uid="{00000000-0005-0000-0000-0000C6B20000}"/>
    <cellStyle name="출력 5 12 2" xfId="22787" xr:uid="{00000000-0005-0000-0000-0000C7B20000}"/>
    <cellStyle name="출력 5 12 2 2" xfId="47962" xr:uid="{00000000-0005-0000-0000-0000C8B20000}"/>
    <cellStyle name="출력 5 12 3" xfId="22788" xr:uid="{00000000-0005-0000-0000-0000C9B20000}"/>
    <cellStyle name="출력 5 12 3 2" xfId="47963" xr:uid="{00000000-0005-0000-0000-0000CAB20000}"/>
    <cellStyle name="출력 5 12 4" xfId="22789" xr:uid="{00000000-0005-0000-0000-0000CBB20000}"/>
    <cellStyle name="출력 5 12 4 2" xfId="47964" xr:uid="{00000000-0005-0000-0000-0000CCB20000}"/>
    <cellStyle name="출력 5 12 5" xfId="22790" xr:uid="{00000000-0005-0000-0000-0000CDB20000}"/>
    <cellStyle name="출력 5 12 5 2" xfId="47965" xr:uid="{00000000-0005-0000-0000-0000CEB20000}"/>
    <cellStyle name="출력 5 12 6" xfId="47961" xr:uid="{00000000-0005-0000-0000-0000CFB20000}"/>
    <cellStyle name="출력 5 13" xfId="22791" xr:uid="{00000000-0005-0000-0000-0000D0B20000}"/>
    <cellStyle name="출력 5 13 2" xfId="47966" xr:uid="{00000000-0005-0000-0000-0000D1B20000}"/>
    <cellStyle name="출력 5 14" xfId="22792" xr:uid="{00000000-0005-0000-0000-0000D2B20000}"/>
    <cellStyle name="출력 5 14 2" xfId="47967" xr:uid="{00000000-0005-0000-0000-0000D3B20000}"/>
    <cellStyle name="출력 5 15" xfId="22793" xr:uid="{00000000-0005-0000-0000-0000D4B20000}"/>
    <cellStyle name="출력 5 15 2" xfId="47968" xr:uid="{00000000-0005-0000-0000-0000D5B20000}"/>
    <cellStyle name="출력 5 16" xfId="22794" xr:uid="{00000000-0005-0000-0000-0000D6B20000}"/>
    <cellStyle name="출력 5 16 2" xfId="47969" xr:uid="{00000000-0005-0000-0000-0000D7B20000}"/>
    <cellStyle name="출력 5 17" xfId="47940" xr:uid="{00000000-0005-0000-0000-0000D8B20000}"/>
    <cellStyle name="출력 5 18" xfId="50661" xr:uid="{00000000-0005-0000-0000-0000D9B20000}"/>
    <cellStyle name="출력 5 2" xfId="22795" xr:uid="{00000000-0005-0000-0000-0000DAB20000}"/>
    <cellStyle name="출력 5 2 2" xfId="22796" xr:uid="{00000000-0005-0000-0000-0000DBB20000}"/>
    <cellStyle name="출력 5 2 2 2" xfId="22797" xr:uid="{00000000-0005-0000-0000-0000DCB20000}"/>
    <cellStyle name="출력 5 2 2 2 2" xfId="22798" xr:uid="{00000000-0005-0000-0000-0000DDB20000}"/>
    <cellStyle name="출력 5 2 2 2 2 2" xfId="47973" xr:uid="{00000000-0005-0000-0000-0000DEB20000}"/>
    <cellStyle name="출력 5 2 2 2 3" xfId="22799" xr:uid="{00000000-0005-0000-0000-0000DFB20000}"/>
    <cellStyle name="출력 5 2 2 2 3 2" xfId="47974" xr:uid="{00000000-0005-0000-0000-0000E0B20000}"/>
    <cellStyle name="출력 5 2 2 2 4" xfId="22800" xr:uid="{00000000-0005-0000-0000-0000E1B20000}"/>
    <cellStyle name="출력 5 2 2 2 4 2" xfId="47975" xr:uid="{00000000-0005-0000-0000-0000E2B20000}"/>
    <cellStyle name="출력 5 2 2 2 5" xfId="22801" xr:uid="{00000000-0005-0000-0000-0000E3B20000}"/>
    <cellStyle name="출력 5 2 2 2 5 2" xfId="47976" xr:uid="{00000000-0005-0000-0000-0000E4B20000}"/>
    <cellStyle name="출력 5 2 2 2 6" xfId="47972" xr:uid="{00000000-0005-0000-0000-0000E5B20000}"/>
    <cellStyle name="출력 5 2 2 3" xfId="22802" xr:uid="{00000000-0005-0000-0000-0000E6B20000}"/>
    <cellStyle name="출력 5 2 2 3 2" xfId="47977" xr:uid="{00000000-0005-0000-0000-0000E7B20000}"/>
    <cellStyle name="출력 5 2 2 4" xfId="22803" xr:uid="{00000000-0005-0000-0000-0000E8B20000}"/>
    <cellStyle name="출력 5 2 2 4 2" xfId="47978" xr:uid="{00000000-0005-0000-0000-0000E9B20000}"/>
    <cellStyle name="출력 5 2 2 5" xfId="22804" xr:uid="{00000000-0005-0000-0000-0000EAB20000}"/>
    <cellStyle name="출력 5 2 2 5 2" xfId="47979" xr:uid="{00000000-0005-0000-0000-0000EBB20000}"/>
    <cellStyle name="출력 5 2 2 6" xfId="22805" xr:uid="{00000000-0005-0000-0000-0000ECB20000}"/>
    <cellStyle name="출력 5 2 2 6 2" xfId="47980" xr:uid="{00000000-0005-0000-0000-0000EDB20000}"/>
    <cellStyle name="출력 5 2 2 7" xfId="47971" xr:uid="{00000000-0005-0000-0000-0000EEB20000}"/>
    <cellStyle name="출력 5 2 3" xfId="22806" xr:uid="{00000000-0005-0000-0000-0000EFB20000}"/>
    <cellStyle name="출력 5 2 3 2" xfId="22807" xr:uid="{00000000-0005-0000-0000-0000F0B20000}"/>
    <cellStyle name="출력 5 2 3 2 2" xfId="47982" xr:uid="{00000000-0005-0000-0000-0000F1B20000}"/>
    <cellStyle name="출력 5 2 3 3" xfId="22808" xr:uid="{00000000-0005-0000-0000-0000F2B20000}"/>
    <cellStyle name="출력 5 2 3 3 2" xfId="47983" xr:uid="{00000000-0005-0000-0000-0000F3B20000}"/>
    <cellStyle name="출력 5 2 3 4" xfId="22809" xr:uid="{00000000-0005-0000-0000-0000F4B20000}"/>
    <cellStyle name="출력 5 2 3 4 2" xfId="47984" xr:uid="{00000000-0005-0000-0000-0000F5B20000}"/>
    <cellStyle name="출력 5 2 3 5" xfId="22810" xr:uid="{00000000-0005-0000-0000-0000F6B20000}"/>
    <cellStyle name="출력 5 2 3 5 2" xfId="47985" xr:uid="{00000000-0005-0000-0000-0000F7B20000}"/>
    <cellStyle name="출력 5 2 3 6" xfId="47981" xr:uid="{00000000-0005-0000-0000-0000F8B20000}"/>
    <cellStyle name="출력 5 2 4" xfId="22811" xr:uid="{00000000-0005-0000-0000-0000F9B20000}"/>
    <cellStyle name="출력 5 2 4 2" xfId="22812" xr:uid="{00000000-0005-0000-0000-0000FAB20000}"/>
    <cellStyle name="출력 5 2 4 2 2" xfId="47987" xr:uid="{00000000-0005-0000-0000-0000FBB20000}"/>
    <cellStyle name="출력 5 2 4 3" xfId="47986" xr:uid="{00000000-0005-0000-0000-0000FCB20000}"/>
    <cellStyle name="출력 5 2 5" xfId="22813" xr:uid="{00000000-0005-0000-0000-0000FDB20000}"/>
    <cellStyle name="출력 5 2 5 2" xfId="22814" xr:uid="{00000000-0005-0000-0000-0000FEB20000}"/>
    <cellStyle name="출력 5 2 5 2 2" xfId="47989" xr:uid="{00000000-0005-0000-0000-0000FFB20000}"/>
    <cellStyle name="출력 5 2 5 3" xfId="47988" xr:uid="{00000000-0005-0000-0000-000000B30000}"/>
    <cellStyle name="출력 5 2 6" xfId="22815" xr:uid="{00000000-0005-0000-0000-000001B30000}"/>
    <cellStyle name="출력 5 2 6 2" xfId="22816" xr:uid="{00000000-0005-0000-0000-000002B30000}"/>
    <cellStyle name="출력 5 2 6 2 2" xfId="47991" xr:uid="{00000000-0005-0000-0000-000003B30000}"/>
    <cellStyle name="출력 5 2 6 3" xfId="47990" xr:uid="{00000000-0005-0000-0000-000004B30000}"/>
    <cellStyle name="출력 5 2 7" xfId="22817" xr:uid="{00000000-0005-0000-0000-000005B30000}"/>
    <cellStyle name="출력 5 2 7 2" xfId="47992" xr:uid="{00000000-0005-0000-0000-000006B30000}"/>
    <cellStyle name="출력 5 2 8" xfId="47970" xr:uid="{00000000-0005-0000-0000-000007B30000}"/>
    <cellStyle name="출력 5 3" xfId="22818" xr:uid="{00000000-0005-0000-0000-000008B30000}"/>
    <cellStyle name="출력 5 3 2" xfId="22819" xr:uid="{00000000-0005-0000-0000-000009B30000}"/>
    <cellStyle name="출력 5 3 2 2" xfId="22820" xr:uid="{00000000-0005-0000-0000-00000AB30000}"/>
    <cellStyle name="출력 5 3 2 2 2" xfId="22821" xr:uid="{00000000-0005-0000-0000-00000BB30000}"/>
    <cellStyle name="출력 5 3 2 2 2 2" xfId="47996" xr:uid="{00000000-0005-0000-0000-00000CB30000}"/>
    <cellStyle name="출력 5 3 2 2 3" xfId="22822" xr:uid="{00000000-0005-0000-0000-00000DB30000}"/>
    <cellStyle name="출력 5 3 2 2 3 2" xfId="47997" xr:uid="{00000000-0005-0000-0000-00000EB30000}"/>
    <cellStyle name="출력 5 3 2 2 4" xfId="22823" xr:uid="{00000000-0005-0000-0000-00000FB30000}"/>
    <cellStyle name="출력 5 3 2 2 4 2" xfId="47998" xr:uid="{00000000-0005-0000-0000-000010B30000}"/>
    <cellStyle name="출력 5 3 2 2 5" xfId="22824" xr:uid="{00000000-0005-0000-0000-000011B30000}"/>
    <cellStyle name="출력 5 3 2 2 5 2" xfId="47999" xr:uid="{00000000-0005-0000-0000-000012B30000}"/>
    <cellStyle name="출력 5 3 2 2 6" xfId="47995" xr:uid="{00000000-0005-0000-0000-000013B30000}"/>
    <cellStyle name="출력 5 3 2 3" xfId="22825" xr:uid="{00000000-0005-0000-0000-000014B30000}"/>
    <cellStyle name="출력 5 3 2 3 2" xfId="48000" xr:uid="{00000000-0005-0000-0000-000015B30000}"/>
    <cellStyle name="출력 5 3 2 4" xfId="22826" xr:uid="{00000000-0005-0000-0000-000016B30000}"/>
    <cellStyle name="출력 5 3 2 4 2" xfId="48001" xr:uid="{00000000-0005-0000-0000-000017B30000}"/>
    <cellStyle name="출력 5 3 2 5" xfId="22827" xr:uid="{00000000-0005-0000-0000-000018B30000}"/>
    <cellStyle name="출력 5 3 2 5 2" xfId="48002" xr:uid="{00000000-0005-0000-0000-000019B30000}"/>
    <cellStyle name="출력 5 3 2 6" xfId="22828" xr:uid="{00000000-0005-0000-0000-00001AB30000}"/>
    <cellStyle name="출력 5 3 2 6 2" xfId="48003" xr:uid="{00000000-0005-0000-0000-00001BB30000}"/>
    <cellStyle name="출력 5 3 2 7" xfId="47994" xr:uid="{00000000-0005-0000-0000-00001CB30000}"/>
    <cellStyle name="출력 5 3 3" xfId="22829" xr:uid="{00000000-0005-0000-0000-00001DB30000}"/>
    <cellStyle name="출력 5 3 3 2" xfId="22830" xr:uid="{00000000-0005-0000-0000-00001EB30000}"/>
    <cellStyle name="출력 5 3 3 2 2" xfId="48005" xr:uid="{00000000-0005-0000-0000-00001FB30000}"/>
    <cellStyle name="출력 5 3 3 3" xfId="22831" xr:uid="{00000000-0005-0000-0000-000020B30000}"/>
    <cellStyle name="출력 5 3 3 3 2" xfId="48006" xr:uid="{00000000-0005-0000-0000-000021B30000}"/>
    <cellStyle name="출력 5 3 3 4" xfId="22832" xr:uid="{00000000-0005-0000-0000-000022B30000}"/>
    <cellStyle name="출력 5 3 3 4 2" xfId="48007" xr:uid="{00000000-0005-0000-0000-000023B30000}"/>
    <cellStyle name="출력 5 3 3 5" xfId="22833" xr:uid="{00000000-0005-0000-0000-000024B30000}"/>
    <cellStyle name="출력 5 3 3 5 2" xfId="48008" xr:uid="{00000000-0005-0000-0000-000025B30000}"/>
    <cellStyle name="출력 5 3 3 6" xfId="48004" xr:uid="{00000000-0005-0000-0000-000026B30000}"/>
    <cellStyle name="출력 5 3 4" xfId="22834" xr:uid="{00000000-0005-0000-0000-000027B30000}"/>
    <cellStyle name="출력 5 3 4 2" xfId="22835" xr:uid="{00000000-0005-0000-0000-000028B30000}"/>
    <cellStyle name="출력 5 3 4 2 2" xfId="48010" xr:uid="{00000000-0005-0000-0000-000029B30000}"/>
    <cellStyle name="출력 5 3 4 3" xfId="48009" xr:uid="{00000000-0005-0000-0000-00002AB30000}"/>
    <cellStyle name="출력 5 3 5" xfId="22836" xr:uid="{00000000-0005-0000-0000-00002BB30000}"/>
    <cellStyle name="출력 5 3 5 2" xfId="22837" xr:uid="{00000000-0005-0000-0000-00002CB30000}"/>
    <cellStyle name="출력 5 3 5 2 2" xfId="48012" xr:uid="{00000000-0005-0000-0000-00002DB30000}"/>
    <cellStyle name="출력 5 3 5 3" xfId="48011" xr:uid="{00000000-0005-0000-0000-00002EB30000}"/>
    <cellStyle name="출력 5 3 6" xfId="22838" xr:uid="{00000000-0005-0000-0000-00002FB30000}"/>
    <cellStyle name="출력 5 3 6 2" xfId="22839" xr:uid="{00000000-0005-0000-0000-000030B30000}"/>
    <cellStyle name="출력 5 3 6 2 2" xfId="48014" xr:uid="{00000000-0005-0000-0000-000031B30000}"/>
    <cellStyle name="출력 5 3 6 3" xfId="48013" xr:uid="{00000000-0005-0000-0000-000032B30000}"/>
    <cellStyle name="출력 5 3 7" xfId="22840" xr:uid="{00000000-0005-0000-0000-000033B30000}"/>
    <cellStyle name="출력 5 3 7 2" xfId="48015" xr:uid="{00000000-0005-0000-0000-000034B30000}"/>
    <cellStyle name="출력 5 3 8" xfId="47993" xr:uid="{00000000-0005-0000-0000-000035B30000}"/>
    <cellStyle name="출력 5 4" xfId="22841" xr:uid="{00000000-0005-0000-0000-000036B30000}"/>
    <cellStyle name="출력 5 4 2" xfId="22842" xr:uid="{00000000-0005-0000-0000-000037B30000}"/>
    <cellStyle name="출력 5 4 2 2" xfId="22843" xr:uid="{00000000-0005-0000-0000-000038B30000}"/>
    <cellStyle name="출력 5 4 2 2 2" xfId="48018" xr:uid="{00000000-0005-0000-0000-000039B30000}"/>
    <cellStyle name="출력 5 4 2 3" xfId="22844" xr:uid="{00000000-0005-0000-0000-00003AB30000}"/>
    <cellStyle name="출력 5 4 2 3 2" xfId="48019" xr:uid="{00000000-0005-0000-0000-00003BB30000}"/>
    <cellStyle name="출력 5 4 2 4" xfId="22845" xr:uid="{00000000-0005-0000-0000-00003CB30000}"/>
    <cellStyle name="출력 5 4 2 4 2" xfId="48020" xr:uid="{00000000-0005-0000-0000-00003DB30000}"/>
    <cellStyle name="출력 5 4 2 5" xfId="22846" xr:uid="{00000000-0005-0000-0000-00003EB30000}"/>
    <cellStyle name="출력 5 4 2 5 2" xfId="48021" xr:uid="{00000000-0005-0000-0000-00003FB30000}"/>
    <cellStyle name="출력 5 4 2 6" xfId="48017" xr:uid="{00000000-0005-0000-0000-000040B30000}"/>
    <cellStyle name="출력 5 4 3" xfId="22847" xr:uid="{00000000-0005-0000-0000-000041B30000}"/>
    <cellStyle name="출력 5 4 3 2" xfId="22848" xr:uid="{00000000-0005-0000-0000-000042B30000}"/>
    <cellStyle name="출력 5 4 3 2 2" xfId="48023" xr:uid="{00000000-0005-0000-0000-000043B30000}"/>
    <cellStyle name="출력 5 4 3 3" xfId="22849" xr:uid="{00000000-0005-0000-0000-000044B30000}"/>
    <cellStyle name="출력 5 4 3 3 2" xfId="48024" xr:uid="{00000000-0005-0000-0000-000045B30000}"/>
    <cellStyle name="출력 5 4 3 4" xfId="22850" xr:uid="{00000000-0005-0000-0000-000046B30000}"/>
    <cellStyle name="출력 5 4 3 4 2" xfId="48025" xr:uid="{00000000-0005-0000-0000-000047B30000}"/>
    <cellStyle name="출력 5 4 3 5" xfId="22851" xr:uid="{00000000-0005-0000-0000-000048B30000}"/>
    <cellStyle name="출력 5 4 3 5 2" xfId="48026" xr:uid="{00000000-0005-0000-0000-000049B30000}"/>
    <cellStyle name="출력 5 4 3 6" xfId="48022" xr:uid="{00000000-0005-0000-0000-00004AB30000}"/>
    <cellStyle name="출력 5 4 4" xfId="22852" xr:uid="{00000000-0005-0000-0000-00004BB30000}"/>
    <cellStyle name="출력 5 4 4 2" xfId="48027" xr:uid="{00000000-0005-0000-0000-00004CB30000}"/>
    <cellStyle name="출력 5 4 5" xfId="22853" xr:uid="{00000000-0005-0000-0000-00004DB30000}"/>
    <cellStyle name="출력 5 4 5 2" xfId="48028" xr:uid="{00000000-0005-0000-0000-00004EB30000}"/>
    <cellStyle name="출력 5 4 6" xfId="22854" xr:uid="{00000000-0005-0000-0000-00004FB30000}"/>
    <cellStyle name="출력 5 4 6 2" xfId="48029" xr:uid="{00000000-0005-0000-0000-000050B30000}"/>
    <cellStyle name="출력 5 4 7" xfId="22855" xr:uid="{00000000-0005-0000-0000-000051B30000}"/>
    <cellStyle name="출력 5 4 7 2" xfId="48030" xr:uid="{00000000-0005-0000-0000-000052B30000}"/>
    <cellStyle name="출력 5 4 8" xfId="48016" xr:uid="{00000000-0005-0000-0000-000053B30000}"/>
    <cellStyle name="출력 5 5" xfId="22856" xr:uid="{00000000-0005-0000-0000-000054B30000}"/>
    <cellStyle name="출력 5 5 2" xfId="22857" xr:uid="{00000000-0005-0000-0000-000055B30000}"/>
    <cellStyle name="출력 5 5 2 2" xfId="22858" xr:uid="{00000000-0005-0000-0000-000056B30000}"/>
    <cellStyle name="출력 5 5 2 2 2" xfId="48033" xr:uid="{00000000-0005-0000-0000-000057B30000}"/>
    <cellStyle name="출력 5 5 2 3" xfId="22859" xr:uid="{00000000-0005-0000-0000-000058B30000}"/>
    <cellStyle name="출력 5 5 2 3 2" xfId="48034" xr:uid="{00000000-0005-0000-0000-000059B30000}"/>
    <cellStyle name="출력 5 5 2 4" xfId="22860" xr:uid="{00000000-0005-0000-0000-00005AB30000}"/>
    <cellStyle name="출력 5 5 2 4 2" xfId="48035" xr:uid="{00000000-0005-0000-0000-00005BB30000}"/>
    <cellStyle name="출력 5 5 2 5" xfId="22861" xr:uid="{00000000-0005-0000-0000-00005CB30000}"/>
    <cellStyle name="출력 5 5 2 5 2" xfId="48036" xr:uid="{00000000-0005-0000-0000-00005DB30000}"/>
    <cellStyle name="출력 5 5 2 6" xfId="48032" xr:uid="{00000000-0005-0000-0000-00005EB30000}"/>
    <cellStyle name="출력 5 5 3" xfId="22862" xr:uid="{00000000-0005-0000-0000-00005FB30000}"/>
    <cellStyle name="출력 5 5 3 2" xfId="22863" xr:uid="{00000000-0005-0000-0000-000060B30000}"/>
    <cellStyle name="출력 5 5 3 2 2" xfId="48038" xr:uid="{00000000-0005-0000-0000-000061B30000}"/>
    <cellStyle name="출력 5 5 3 3" xfId="22864" xr:uid="{00000000-0005-0000-0000-000062B30000}"/>
    <cellStyle name="출력 5 5 3 3 2" xfId="48039" xr:uid="{00000000-0005-0000-0000-000063B30000}"/>
    <cellStyle name="출력 5 5 3 4" xfId="22865" xr:uid="{00000000-0005-0000-0000-000064B30000}"/>
    <cellStyle name="출력 5 5 3 4 2" xfId="48040" xr:uid="{00000000-0005-0000-0000-000065B30000}"/>
    <cellStyle name="출력 5 5 3 5" xfId="22866" xr:uid="{00000000-0005-0000-0000-000066B30000}"/>
    <cellStyle name="출력 5 5 3 5 2" xfId="48041" xr:uid="{00000000-0005-0000-0000-000067B30000}"/>
    <cellStyle name="출력 5 5 3 6" xfId="48037" xr:uid="{00000000-0005-0000-0000-000068B30000}"/>
    <cellStyle name="출력 5 5 4" xfId="22867" xr:uid="{00000000-0005-0000-0000-000069B30000}"/>
    <cellStyle name="출력 5 5 4 2" xfId="48042" xr:uid="{00000000-0005-0000-0000-00006AB30000}"/>
    <cellStyle name="출력 5 5 5" xfId="22868" xr:uid="{00000000-0005-0000-0000-00006BB30000}"/>
    <cellStyle name="출력 5 5 5 2" xfId="48043" xr:uid="{00000000-0005-0000-0000-00006CB30000}"/>
    <cellStyle name="출력 5 5 6" xfId="22869" xr:uid="{00000000-0005-0000-0000-00006DB30000}"/>
    <cellStyle name="출력 5 5 6 2" xfId="48044" xr:uid="{00000000-0005-0000-0000-00006EB30000}"/>
    <cellStyle name="출력 5 5 7" xfId="22870" xr:uid="{00000000-0005-0000-0000-00006FB30000}"/>
    <cellStyle name="출력 5 5 7 2" xfId="48045" xr:uid="{00000000-0005-0000-0000-000070B30000}"/>
    <cellStyle name="출력 5 5 8" xfId="48031" xr:uid="{00000000-0005-0000-0000-000071B30000}"/>
    <cellStyle name="출력 5 6" xfId="22871" xr:uid="{00000000-0005-0000-0000-000072B30000}"/>
    <cellStyle name="출력 5 6 2" xfId="22872" xr:uid="{00000000-0005-0000-0000-000073B30000}"/>
    <cellStyle name="출력 5 6 2 2" xfId="22873" xr:uid="{00000000-0005-0000-0000-000074B30000}"/>
    <cellStyle name="출력 5 6 2 2 2" xfId="48048" xr:uid="{00000000-0005-0000-0000-000075B30000}"/>
    <cellStyle name="출력 5 6 2 3" xfId="22874" xr:uid="{00000000-0005-0000-0000-000076B30000}"/>
    <cellStyle name="출력 5 6 2 3 2" xfId="48049" xr:uid="{00000000-0005-0000-0000-000077B30000}"/>
    <cellStyle name="출력 5 6 2 4" xfId="22875" xr:uid="{00000000-0005-0000-0000-000078B30000}"/>
    <cellStyle name="출력 5 6 2 4 2" xfId="48050" xr:uid="{00000000-0005-0000-0000-000079B30000}"/>
    <cellStyle name="출력 5 6 2 5" xfId="22876" xr:uid="{00000000-0005-0000-0000-00007AB30000}"/>
    <cellStyle name="출력 5 6 2 5 2" xfId="48051" xr:uid="{00000000-0005-0000-0000-00007BB30000}"/>
    <cellStyle name="출력 5 6 2 6" xfId="48047" xr:uid="{00000000-0005-0000-0000-00007CB30000}"/>
    <cellStyle name="출력 5 6 3" xfId="22877" xr:uid="{00000000-0005-0000-0000-00007DB30000}"/>
    <cellStyle name="출력 5 6 3 2" xfId="22878" xr:uid="{00000000-0005-0000-0000-00007EB30000}"/>
    <cellStyle name="출력 5 6 3 2 2" xfId="48053" xr:uid="{00000000-0005-0000-0000-00007FB30000}"/>
    <cellStyle name="출력 5 6 3 3" xfId="22879" xr:uid="{00000000-0005-0000-0000-000080B30000}"/>
    <cellStyle name="출력 5 6 3 3 2" xfId="48054" xr:uid="{00000000-0005-0000-0000-000081B30000}"/>
    <cellStyle name="출력 5 6 3 4" xfId="22880" xr:uid="{00000000-0005-0000-0000-000082B30000}"/>
    <cellStyle name="출력 5 6 3 4 2" xfId="48055" xr:uid="{00000000-0005-0000-0000-000083B30000}"/>
    <cellStyle name="출력 5 6 3 5" xfId="22881" xr:uid="{00000000-0005-0000-0000-000084B30000}"/>
    <cellStyle name="출력 5 6 3 5 2" xfId="48056" xr:uid="{00000000-0005-0000-0000-000085B30000}"/>
    <cellStyle name="출력 5 6 3 6" xfId="48052" xr:uid="{00000000-0005-0000-0000-000086B30000}"/>
    <cellStyle name="출력 5 6 4" xfId="22882" xr:uid="{00000000-0005-0000-0000-000087B30000}"/>
    <cellStyle name="출력 5 6 4 2" xfId="48057" xr:uid="{00000000-0005-0000-0000-000088B30000}"/>
    <cellStyle name="출력 5 6 5" xfId="22883" xr:uid="{00000000-0005-0000-0000-000089B30000}"/>
    <cellStyle name="출력 5 6 5 2" xfId="48058" xr:uid="{00000000-0005-0000-0000-00008AB30000}"/>
    <cellStyle name="출력 5 6 6" xfId="22884" xr:uid="{00000000-0005-0000-0000-00008BB30000}"/>
    <cellStyle name="출력 5 6 6 2" xfId="48059" xr:uid="{00000000-0005-0000-0000-00008CB30000}"/>
    <cellStyle name="출력 5 6 7" xfId="22885" xr:uid="{00000000-0005-0000-0000-00008DB30000}"/>
    <cellStyle name="출력 5 6 7 2" xfId="48060" xr:uid="{00000000-0005-0000-0000-00008EB30000}"/>
    <cellStyle name="출력 5 6 8" xfId="48046" xr:uid="{00000000-0005-0000-0000-00008FB30000}"/>
    <cellStyle name="출력 5 7" xfId="22886" xr:uid="{00000000-0005-0000-0000-000090B30000}"/>
    <cellStyle name="출력 5 7 2" xfId="22887" xr:uid="{00000000-0005-0000-0000-000091B30000}"/>
    <cellStyle name="출력 5 7 2 2" xfId="22888" xr:uid="{00000000-0005-0000-0000-000092B30000}"/>
    <cellStyle name="출력 5 7 2 2 2" xfId="48063" xr:uid="{00000000-0005-0000-0000-000093B30000}"/>
    <cellStyle name="출력 5 7 2 3" xfId="22889" xr:uid="{00000000-0005-0000-0000-000094B30000}"/>
    <cellStyle name="출력 5 7 2 3 2" xfId="48064" xr:uid="{00000000-0005-0000-0000-000095B30000}"/>
    <cellStyle name="출력 5 7 2 4" xfId="22890" xr:uid="{00000000-0005-0000-0000-000096B30000}"/>
    <cellStyle name="출력 5 7 2 4 2" xfId="48065" xr:uid="{00000000-0005-0000-0000-000097B30000}"/>
    <cellStyle name="출력 5 7 2 5" xfId="22891" xr:uid="{00000000-0005-0000-0000-000098B30000}"/>
    <cellStyle name="출력 5 7 2 5 2" xfId="48066" xr:uid="{00000000-0005-0000-0000-000099B30000}"/>
    <cellStyle name="출력 5 7 2 6" xfId="48062" xr:uid="{00000000-0005-0000-0000-00009AB30000}"/>
    <cellStyle name="출력 5 7 3" xfId="22892" xr:uid="{00000000-0005-0000-0000-00009BB30000}"/>
    <cellStyle name="출력 5 7 3 2" xfId="22893" xr:uid="{00000000-0005-0000-0000-00009CB30000}"/>
    <cellStyle name="출력 5 7 3 2 2" xfId="48068" xr:uid="{00000000-0005-0000-0000-00009DB30000}"/>
    <cellStyle name="출력 5 7 3 3" xfId="22894" xr:uid="{00000000-0005-0000-0000-00009EB30000}"/>
    <cellStyle name="출력 5 7 3 3 2" xfId="48069" xr:uid="{00000000-0005-0000-0000-00009FB30000}"/>
    <cellStyle name="출력 5 7 3 4" xfId="22895" xr:uid="{00000000-0005-0000-0000-0000A0B30000}"/>
    <cellStyle name="출력 5 7 3 4 2" xfId="48070" xr:uid="{00000000-0005-0000-0000-0000A1B30000}"/>
    <cellStyle name="출력 5 7 3 5" xfId="22896" xr:uid="{00000000-0005-0000-0000-0000A2B30000}"/>
    <cellStyle name="출력 5 7 3 5 2" xfId="48071" xr:uid="{00000000-0005-0000-0000-0000A3B30000}"/>
    <cellStyle name="출력 5 7 3 6" xfId="48067" xr:uid="{00000000-0005-0000-0000-0000A4B30000}"/>
    <cellStyle name="출력 5 7 4" xfId="22897" xr:uid="{00000000-0005-0000-0000-0000A5B30000}"/>
    <cellStyle name="출력 5 7 4 2" xfId="48072" xr:uid="{00000000-0005-0000-0000-0000A6B30000}"/>
    <cellStyle name="출력 5 7 5" xfId="22898" xr:uid="{00000000-0005-0000-0000-0000A7B30000}"/>
    <cellStyle name="출력 5 7 5 2" xfId="48073" xr:uid="{00000000-0005-0000-0000-0000A8B30000}"/>
    <cellStyle name="출력 5 7 6" xfId="22899" xr:uid="{00000000-0005-0000-0000-0000A9B30000}"/>
    <cellStyle name="출력 5 7 6 2" xfId="48074" xr:uid="{00000000-0005-0000-0000-0000AAB30000}"/>
    <cellStyle name="출력 5 7 7" xfId="22900" xr:uid="{00000000-0005-0000-0000-0000ABB30000}"/>
    <cellStyle name="출력 5 7 7 2" xfId="48075" xr:uid="{00000000-0005-0000-0000-0000ACB30000}"/>
    <cellStyle name="출력 5 7 8" xfId="48061" xr:uid="{00000000-0005-0000-0000-0000ADB30000}"/>
    <cellStyle name="출력 5 8" xfId="22901" xr:uid="{00000000-0005-0000-0000-0000AEB30000}"/>
    <cellStyle name="출력 5 8 2" xfId="22902" xr:uid="{00000000-0005-0000-0000-0000AFB30000}"/>
    <cellStyle name="출력 5 8 2 2" xfId="22903" xr:uid="{00000000-0005-0000-0000-0000B0B30000}"/>
    <cellStyle name="출력 5 8 2 2 2" xfId="48078" xr:uid="{00000000-0005-0000-0000-0000B1B30000}"/>
    <cellStyle name="출력 5 8 2 3" xfId="22904" xr:uid="{00000000-0005-0000-0000-0000B2B30000}"/>
    <cellStyle name="출력 5 8 2 3 2" xfId="48079" xr:uid="{00000000-0005-0000-0000-0000B3B30000}"/>
    <cellStyle name="출력 5 8 2 4" xfId="22905" xr:uid="{00000000-0005-0000-0000-0000B4B30000}"/>
    <cellStyle name="출력 5 8 2 4 2" xfId="48080" xr:uid="{00000000-0005-0000-0000-0000B5B30000}"/>
    <cellStyle name="출력 5 8 2 5" xfId="22906" xr:uid="{00000000-0005-0000-0000-0000B6B30000}"/>
    <cellStyle name="출력 5 8 2 5 2" xfId="48081" xr:uid="{00000000-0005-0000-0000-0000B7B30000}"/>
    <cellStyle name="출력 5 8 2 6" xfId="48077" xr:uid="{00000000-0005-0000-0000-0000B8B30000}"/>
    <cellStyle name="출력 5 8 3" xfId="22907" xr:uid="{00000000-0005-0000-0000-0000B9B30000}"/>
    <cellStyle name="출력 5 8 3 2" xfId="22908" xr:uid="{00000000-0005-0000-0000-0000BAB30000}"/>
    <cellStyle name="출력 5 8 3 2 2" xfId="48083" xr:uid="{00000000-0005-0000-0000-0000BBB30000}"/>
    <cellStyle name="출력 5 8 3 3" xfId="22909" xr:uid="{00000000-0005-0000-0000-0000BCB30000}"/>
    <cellStyle name="출력 5 8 3 3 2" xfId="48084" xr:uid="{00000000-0005-0000-0000-0000BDB30000}"/>
    <cellStyle name="출력 5 8 3 4" xfId="22910" xr:uid="{00000000-0005-0000-0000-0000BEB30000}"/>
    <cellStyle name="출력 5 8 3 4 2" xfId="48085" xr:uid="{00000000-0005-0000-0000-0000BFB30000}"/>
    <cellStyle name="출력 5 8 3 5" xfId="22911" xr:uid="{00000000-0005-0000-0000-0000C0B30000}"/>
    <cellStyle name="출력 5 8 3 5 2" xfId="48086" xr:uid="{00000000-0005-0000-0000-0000C1B30000}"/>
    <cellStyle name="출력 5 8 3 6" xfId="48082" xr:uid="{00000000-0005-0000-0000-0000C2B30000}"/>
    <cellStyle name="출력 5 8 4" xfId="22912" xr:uid="{00000000-0005-0000-0000-0000C3B30000}"/>
    <cellStyle name="출력 5 8 4 2" xfId="48087" xr:uid="{00000000-0005-0000-0000-0000C4B30000}"/>
    <cellStyle name="출력 5 8 5" xfId="22913" xr:uid="{00000000-0005-0000-0000-0000C5B30000}"/>
    <cellStyle name="출력 5 8 5 2" xfId="48088" xr:uid="{00000000-0005-0000-0000-0000C6B30000}"/>
    <cellStyle name="출력 5 8 6" xfId="22914" xr:uid="{00000000-0005-0000-0000-0000C7B30000}"/>
    <cellStyle name="출력 5 8 6 2" xfId="48089" xr:uid="{00000000-0005-0000-0000-0000C8B30000}"/>
    <cellStyle name="출력 5 8 7" xfId="22915" xr:uid="{00000000-0005-0000-0000-0000C9B30000}"/>
    <cellStyle name="출력 5 8 7 2" xfId="48090" xr:uid="{00000000-0005-0000-0000-0000CAB30000}"/>
    <cellStyle name="출력 5 8 8" xfId="48076" xr:uid="{00000000-0005-0000-0000-0000CBB30000}"/>
    <cellStyle name="출력 5 9" xfId="22916" xr:uid="{00000000-0005-0000-0000-0000CCB30000}"/>
    <cellStyle name="출력 5 9 2" xfId="22917" xr:uid="{00000000-0005-0000-0000-0000CDB30000}"/>
    <cellStyle name="출력 5 9 2 2" xfId="22918" xr:uid="{00000000-0005-0000-0000-0000CEB30000}"/>
    <cellStyle name="출력 5 9 2 2 2" xfId="48093" xr:uid="{00000000-0005-0000-0000-0000CFB30000}"/>
    <cellStyle name="출력 5 9 2 3" xfId="22919" xr:uid="{00000000-0005-0000-0000-0000D0B30000}"/>
    <cellStyle name="출력 5 9 2 3 2" xfId="48094" xr:uid="{00000000-0005-0000-0000-0000D1B30000}"/>
    <cellStyle name="출력 5 9 2 4" xfId="22920" xr:uid="{00000000-0005-0000-0000-0000D2B30000}"/>
    <cellStyle name="출력 5 9 2 4 2" xfId="48095" xr:uid="{00000000-0005-0000-0000-0000D3B30000}"/>
    <cellStyle name="출력 5 9 2 5" xfId="22921" xr:uid="{00000000-0005-0000-0000-0000D4B30000}"/>
    <cellStyle name="출력 5 9 2 5 2" xfId="48096" xr:uid="{00000000-0005-0000-0000-0000D5B30000}"/>
    <cellStyle name="출력 5 9 2 6" xfId="48092" xr:uid="{00000000-0005-0000-0000-0000D6B30000}"/>
    <cellStyle name="출력 5 9 3" xfId="22922" xr:uid="{00000000-0005-0000-0000-0000D7B30000}"/>
    <cellStyle name="출력 5 9 3 2" xfId="22923" xr:uid="{00000000-0005-0000-0000-0000D8B30000}"/>
    <cellStyle name="출력 5 9 3 2 2" xfId="48098" xr:uid="{00000000-0005-0000-0000-0000D9B30000}"/>
    <cellStyle name="출력 5 9 3 3" xfId="22924" xr:uid="{00000000-0005-0000-0000-0000DAB30000}"/>
    <cellStyle name="출력 5 9 3 3 2" xfId="48099" xr:uid="{00000000-0005-0000-0000-0000DBB30000}"/>
    <cellStyle name="출력 5 9 3 4" xfId="22925" xr:uid="{00000000-0005-0000-0000-0000DCB30000}"/>
    <cellStyle name="출력 5 9 3 4 2" xfId="48100" xr:uid="{00000000-0005-0000-0000-0000DDB30000}"/>
    <cellStyle name="출력 5 9 3 5" xfId="22926" xr:uid="{00000000-0005-0000-0000-0000DEB30000}"/>
    <cellStyle name="출력 5 9 3 5 2" xfId="48101" xr:uid="{00000000-0005-0000-0000-0000DFB30000}"/>
    <cellStyle name="출력 5 9 3 6" xfId="48097" xr:uid="{00000000-0005-0000-0000-0000E0B30000}"/>
    <cellStyle name="출력 5 9 4" xfId="22927" xr:uid="{00000000-0005-0000-0000-0000E1B30000}"/>
    <cellStyle name="출력 5 9 4 2" xfId="48102" xr:uid="{00000000-0005-0000-0000-0000E2B30000}"/>
    <cellStyle name="출력 5 9 5" xfId="22928" xr:uid="{00000000-0005-0000-0000-0000E3B30000}"/>
    <cellStyle name="출력 5 9 5 2" xfId="48103" xr:uid="{00000000-0005-0000-0000-0000E4B30000}"/>
    <cellStyle name="출력 5 9 6" xfId="22929" xr:uid="{00000000-0005-0000-0000-0000E5B30000}"/>
    <cellStyle name="출력 5 9 6 2" xfId="48104" xr:uid="{00000000-0005-0000-0000-0000E6B30000}"/>
    <cellStyle name="출력 5 9 7" xfId="22930" xr:uid="{00000000-0005-0000-0000-0000E7B30000}"/>
    <cellStyle name="출력 5 9 7 2" xfId="48105" xr:uid="{00000000-0005-0000-0000-0000E8B30000}"/>
    <cellStyle name="출력 5 9 8" xfId="48091" xr:uid="{00000000-0005-0000-0000-0000E9B30000}"/>
    <cellStyle name="출력 50" xfId="22931" xr:uid="{00000000-0005-0000-0000-0000EAB30000}"/>
    <cellStyle name="출력 50 2" xfId="48106" xr:uid="{00000000-0005-0000-0000-0000EBB30000}"/>
    <cellStyle name="출력 51" xfId="22932" xr:uid="{00000000-0005-0000-0000-0000ECB30000}"/>
    <cellStyle name="출력 51 2" xfId="48107" xr:uid="{00000000-0005-0000-0000-0000EDB30000}"/>
    <cellStyle name="출력 6" xfId="22933" xr:uid="{00000000-0005-0000-0000-0000EEB30000}"/>
    <cellStyle name="출력 6 10" xfId="22934" xr:uid="{00000000-0005-0000-0000-0000EFB30000}"/>
    <cellStyle name="출력 6 10 2" xfId="22935" xr:uid="{00000000-0005-0000-0000-0000F0B30000}"/>
    <cellStyle name="출력 6 10 2 2" xfId="22936" xr:uid="{00000000-0005-0000-0000-0000F1B30000}"/>
    <cellStyle name="출력 6 10 2 2 2" xfId="48111" xr:uid="{00000000-0005-0000-0000-0000F2B30000}"/>
    <cellStyle name="출력 6 10 2 3" xfId="22937" xr:uid="{00000000-0005-0000-0000-0000F3B30000}"/>
    <cellStyle name="출력 6 10 2 3 2" xfId="48112" xr:uid="{00000000-0005-0000-0000-0000F4B30000}"/>
    <cellStyle name="출력 6 10 2 4" xfId="22938" xr:uid="{00000000-0005-0000-0000-0000F5B30000}"/>
    <cellStyle name="출력 6 10 2 4 2" xfId="48113" xr:uid="{00000000-0005-0000-0000-0000F6B30000}"/>
    <cellStyle name="출력 6 10 2 5" xfId="22939" xr:uid="{00000000-0005-0000-0000-0000F7B30000}"/>
    <cellStyle name="출력 6 10 2 5 2" xfId="48114" xr:uid="{00000000-0005-0000-0000-0000F8B30000}"/>
    <cellStyle name="출력 6 10 2 6" xfId="48110" xr:uid="{00000000-0005-0000-0000-0000F9B30000}"/>
    <cellStyle name="출력 6 10 3" xfId="22940" xr:uid="{00000000-0005-0000-0000-0000FAB30000}"/>
    <cellStyle name="출력 6 10 3 2" xfId="22941" xr:uid="{00000000-0005-0000-0000-0000FBB30000}"/>
    <cellStyle name="출력 6 10 3 2 2" xfId="48116" xr:uid="{00000000-0005-0000-0000-0000FCB30000}"/>
    <cellStyle name="출력 6 10 3 3" xfId="22942" xr:uid="{00000000-0005-0000-0000-0000FDB30000}"/>
    <cellStyle name="출력 6 10 3 3 2" xfId="48117" xr:uid="{00000000-0005-0000-0000-0000FEB30000}"/>
    <cellStyle name="출력 6 10 3 4" xfId="22943" xr:uid="{00000000-0005-0000-0000-0000FFB30000}"/>
    <cellStyle name="출력 6 10 3 4 2" xfId="48118" xr:uid="{00000000-0005-0000-0000-000000B40000}"/>
    <cellStyle name="출력 6 10 3 5" xfId="22944" xr:uid="{00000000-0005-0000-0000-000001B40000}"/>
    <cellStyle name="출력 6 10 3 5 2" xfId="48119" xr:uid="{00000000-0005-0000-0000-000002B40000}"/>
    <cellStyle name="출력 6 10 3 6" xfId="48115" xr:uid="{00000000-0005-0000-0000-000003B40000}"/>
    <cellStyle name="출력 6 10 4" xfId="22945" xr:uid="{00000000-0005-0000-0000-000004B40000}"/>
    <cellStyle name="출력 6 10 4 2" xfId="48120" xr:uid="{00000000-0005-0000-0000-000005B40000}"/>
    <cellStyle name="출력 6 10 5" xfId="22946" xr:uid="{00000000-0005-0000-0000-000006B40000}"/>
    <cellStyle name="출력 6 10 5 2" xfId="48121" xr:uid="{00000000-0005-0000-0000-000007B40000}"/>
    <cellStyle name="출력 6 10 6" xfId="22947" xr:uid="{00000000-0005-0000-0000-000008B40000}"/>
    <cellStyle name="출력 6 10 6 2" xfId="48122" xr:uid="{00000000-0005-0000-0000-000009B40000}"/>
    <cellStyle name="출력 6 10 7" xfId="22948" xr:uid="{00000000-0005-0000-0000-00000AB40000}"/>
    <cellStyle name="출력 6 10 7 2" xfId="48123" xr:uid="{00000000-0005-0000-0000-00000BB40000}"/>
    <cellStyle name="출력 6 10 8" xfId="48109" xr:uid="{00000000-0005-0000-0000-00000CB40000}"/>
    <cellStyle name="출력 6 11" xfId="22949" xr:uid="{00000000-0005-0000-0000-00000DB40000}"/>
    <cellStyle name="출력 6 11 2" xfId="22950" xr:uid="{00000000-0005-0000-0000-00000EB40000}"/>
    <cellStyle name="출력 6 11 2 2" xfId="48125" xr:uid="{00000000-0005-0000-0000-00000FB40000}"/>
    <cellStyle name="출력 6 11 3" xfId="22951" xr:uid="{00000000-0005-0000-0000-000010B40000}"/>
    <cellStyle name="출력 6 11 3 2" xfId="48126" xr:uid="{00000000-0005-0000-0000-000011B40000}"/>
    <cellStyle name="출력 6 11 4" xfId="22952" xr:uid="{00000000-0005-0000-0000-000012B40000}"/>
    <cellStyle name="출력 6 11 4 2" xfId="48127" xr:uid="{00000000-0005-0000-0000-000013B40000}"/>
    <cellStyle name="출력 6 11 5" xfId="22953" xr:uid="{00000000-0005-0000-0000-000014B40000}"/>
    <cellStyle name="출력 6 11 5 2" xfId="48128" xr:uid="{00000000-0005-0000-0000-000015B40000}"/>
    <cellStyle name="출력 6 11 6" xfId="48124" xr:uid="{00000000-0005-0000-0000-000016B40000}"/>
    <cellStyle name="출력 6 12" xfId="22954" xr:uid="{00000000-0005-0000-0000-000017B40000}"/>
    <cellStyle name="출력 6 12 2" xfId="22955" xr:uid="{00000000-0005-0000-0000-000018B40000}"/>
    <cellStyle name="출력 6 12 2 2" xfId="48130" xr:uid="{00000000-0005-0000-0000-000019B40000}"/>
    <cellStyle name="출력 6 12 3" xfId="22956" xr:uid="{00000000-0005-0000-0000-00001AB40000}"/>
    <cellStyle name="출력 6 12 3 2" xfId="48131" xr:uid="{00000000-0005-0000-0000-00001BB40000}"/>
    <cellStyle name="출력 6 12 4" xfId="22957" xr:uid="{00000000-0005-0000-0000-00001CB40000}"/>
    <cellStyle name="출력 6 12 4 2" xfId="48132" xr:uid="{00000000-0005-0000-0000-00001DB40000}"/>
    <cellStyle name="출력 6 12 5" xfId="22958" xr:uid="{00000000-0005-0000-0000-00001EB40000}"/>
    <cellStyle name="출력 6 12 5 2" xfId="48133" xr:uid="{00000000-0005-0000-0000-00001FB40000}"/>
    <cellStyle name="출력 6 12 6" xfId="48129" xr:uid="{00000000-0005-0000-0000-000020B40000}"/>
    <cellStyle name="출력 6 13" xfId="22959" xr:uid="{00000000-0005-0000-0000-000021B40000}"/>
    <cellStyle name="출력 6 13 2" xfId="48134" xr:uid="{00000000-0005-0000-0000-000022B40000}"/>
    <cellStyle name="출력 6 14" xfId="22960" xr:uid="{00000000-0005-0000-0000-000023B40000}"/>
    <cellStyle name="출력 6 14 2" xfId="48135" xr:uid="{00000000-0005-0000-0000-000024B40000}"/>
    <cellStyle name="출력 6 15" xfId="22961" xr:uid="{00000000-0005-0000-0000-000025B40000}"/>
    <cellStyle name="출력 6 15 2" xfId="48136" xr:uid="{00000000-0005-0000-0000-000026B40000}"/>
    <cellStyle name="출력 6 16" xfId="22962" xr:uid="{00000000-0005-0000-0000-000027B40000}"/>
    <cellStyle name="출력 6 16 2" xfId="48137" xr:uid="{00000000-0005-0000-0000-000028B40000}"/>
    <cellStyle name="출력 6 17" xfId="48108" xr:uid="{00000000-0005-0000-0000-000029B40000}"/>
    <cellStyle name="출력 6 18" xfId="50662" xr:uid="{00000000-0005-0000-0000-00002AB40000}"/>
    <cellStyle name="출력 6 2" xfId="22963" xr:uid="{00000000-0005-0000-0000-00002BB40000}"/>
    <cellStyle name="출력 6 2 2" xfId="22964" xr:uid="{00000000-0005-0000-0000-00002CB40000}"/>
    <cellStyle name="출력 6 2 2 2" xfId="22965" xr:uid="{00000000-0005-0000-0000-00002DB40000}"/>
    <cellStyle name="출력 6 2 2 2 2" xfId="22966" xr:uid="{00000000-0005-0000-0000-00002EB40000}"/>
    <cellStyle name="출력 6 2 2 2 2 2" xfId="48141" xr:uid="{00000000-0005-0000-0000-00002FB40000}"/>
    <cellStyle name="출력 6 2 2 2 3" xfId="22967" xr:uid="{00000000-0005-0000-0000-000030B40000}"/>
    <cellStyle name="출력 6 2 2 2 3 2" xfId="48142" xr:uid="{00000000-0005-0000-0000-000031B40000}"/>
    <cellStyle name="출력 6 2 2 2 4" xfId="22968" xr:uid="{00000000-0005-0000-0000-000032B40000}"/>
    <cellStyle name="출력 6 2 2 2 4 2" xfId="48143" xr:uid="{00000000-0005-0000-0000-000033B40000}"/>
    <cellStyle name="출력 6 2 2 2 5" xfId="22969" xr:uid="{00000000-0005-0000-0000-000034B40000}"/>
    <cellStyle name="출력 6 2 2 2 5 2" xfId="48144" xr:uid="{00000000-0005-0000-0000-000035B40000}"/>
    <cellStyle name="출력 6 2 2 2 6" xfId="48140" xr:uid="{00000000-0005-0000-0000-000036B40000}"/>
    <cellStyle name="출력 6 2 2 3" xfId="22970" xr:uid="{00000000-0005-0000-0000-000037B40000}"/>
    <cellStyle name="출력 6 2 2 3 2" xfId="48145" xr:uid="{00000000-0005-0000-0000-000038B40000}"/>
    <cellStyle name="출력 6 2 2 4" xfId="22971" xr:uid="{00000000-0005-0000-0000-000039B40000}"/>
    <cellStyle name="출력 6 2 2 4 2" xfId="48146" xr:uid="{00000000-0005-0000-0000-00003AB40000}"/>
    <cellStyle name="출력 6 2 2 5" xfId="22972" xr:uid="{00000000-0005-0000-0000-00003BB40000}"/>
    <cellStyle name="출력 6 2 2 5 2" xfId="48147" xr:uid="{00000000-0005-0000-0000-00003CB40000}"/>
    <cellStyle name="출력 6 2 2 6" xfId="22973" xr:uid="{00000000-0005-0000-0000-00003DB40000}"/>
    <cellStyle name="출력 6 2 2 6 2" xfId="48148" xr:uid="{00000000-0005-0000-0000-00003EB40000}"/>
    <cellStyle name="출력 6 2 2 7" xfId="48139" xr:uid="{00000000-0005-0000-0000-00003FB40000}"/>
    <cellStyle name="출력 6 2 3" xfId="22974" xr:uid="{00000000-0005-0000-0000-000040B40000}"/>
    <cellStyle name="출력 6 2 3 2" xfId="22975" xr:uid="{00000000-0005-0000-0000-000041B40000}"/>
    <cellStyle name="출력 6 2 3 2 2" xfId="48150" xr:uid="{00000000-0005-0000-0000-000042B40000}"/>
    <cellStyle name="출력 6 2 3 3" xfId="22976" xr:uid="{00000000-0005-0000-0000-000043B40000}"/>
    <cellStyle name="출력 6 2 3 3 2" xfId="48151" xr:uid="{00000000-0005-0000-0000-000044B40000}"/>
    <cellStyle name="출력 6 2 3 4" xfId="22977" xr:uid="{00000000-0005-0000-0000-000045B40000}"/>
    <cellStyle name="출력 6 2 3 4 2" xfId="48152" xr:uid="{00000000-0005-0000-0000-000046B40000}"/>
    <cellStyle name="출력 6 2 3 5" xfId="22978" xr:uid="{00000000-0005-0000-0000-000047B40000}"/>
    <cellStyle name="출력 6 2 3 5 2" xfId="48153" xr:uid="{00000000-0005-0000-0000-000048B40000}"/>
    <cellStyle name="출력 6 2 3 6" xfId="48149" xr:uid="{00000000-0005-0000-0000-000049B40000}"/>
    <cellStyle name="출력 6 2 4" xfId="22979" xr:uid="{00000000-0005-0000-0000-00004AB40000}"/>
    <cellStyle name="출력 6 2 4 2" xfId="22980" xr:uid="{00000000-0005-0000-0000-00004BB40000}"/>
    <cellStyle name="출력 6 2 4 2 2" xfId="48155" xr:uid="{00000000-0005-0000-0000-00004CB40000}"/>
    <cellStyle name="출력 6 2 4 3" xfId="48154" xr:uid="{00000000-0005-0000-0000-00004DB40000}"/>
    <cellStyle name="출력 6 2 5" xfId="22981" xr:uid="{00000000-0005-0000-0000-00004EB40000}"/>
    <cellStyle name="출력 6 2 5 2" xfId="22982" xr:uid="{00000000-0005-0000-0000-00004FB40000}"/>
    <cellStyle name="출력 6 2 5 2 2" xfId="48157" xr:uid="{00000000-0005-0000-0000-000050B40000}"/>
    <cellStyle name="출력 6 2 5 3" xfId="48156" xr:uid="{00000000-0005-0000-0000-000051B40000}"/>
    <cellStyle name="출력 6 2 6" xfId="22983" xr:uid="{00000000-0005-0000-0000-000052B40000}"/>
    <cellStyle name="출력 6 2 6 2" xfId="22984" xr:uid="{00000000-0005-0000-0000-000053B40000}"/>
    <cellStyle name="출력 6 2 6 2 2" xfId="48159" xr:uid="{00000000-0005-0000-0000-000054B40000}"/>
    <cellStyle name="출력 6 2 6 3" xfId="48158" xr:uid="{00000000-0005-0000-0000-000055B40000}"/>
    <cellStyle name="출력 6 2 7" xfId="22985" xr:uid="{00000000-0005-0000-0000-000056B40000}"/>
    <cellStyle name="출력 6 2 7 2" xfId="48160" xr:uid="{00000000-0005-0000-0000-000057B40000}"/>
    <cellStyle name="출력 6 2 8" xfId="48138" xr:uid="{00000000-0005-0000-0000-000058B40000}"/>
    <cellStyle name="출력 6 3" xfId="22986" xr:uid="{00000000-0005-0000-0000-000059B40000}"/>
    <cellStyle name="출력 6 3 2" xfId="22987" xr:uid="{00000000-0005-0000-0000-00005AB40000}"/>
    <cellStyle name="출력 6 3 2 2" xfId="22988" xr:uid="{00000000-0005-0000-0000-00005BB40000}"/>
    <cellStyle name="출력 6 3 2 2 2" xfId="22989" xr:uid="{00000000-0005-0000-0000-00005CB40000}"/>
    <cellStyle name="출력 6 3 2 2 2 2" xfId="48164" xr:uid="{00000000-0005-0000-0000-00005DB40000}"/>
    <cellStyle name="출력 6 3 2 2 3" xfId="22990" xr:uid="{00000000-0005-0000-0000-00005EB40000}"/>
    <cellStyle name="출력 6 3 2 2 3 2" xfId="48165" xr:uid="{00000000-0005-0000-0000-00005FB40000}"/>
    <cellStyle name="출력 6 3 2 2 4" xfId="22991" xr:uid="{00000000-0005-0000-0000-000060B40000}"/>
    <cellStyle name="출력 6 3 2 2 4 2" xfId="48166" xr:uid="{00000000-0005-0000-0000-000061B40000}"/>
    <cellStyle name="출력 6 3 2 2 5" xfId="22992" xr:uid="{00000000-0005-0000-0000-000062B40000}"/>
    <cellStyle name="출력 6 3 2 2 5 2" xfId="48167" xr:uid="{00000000-0005-0000-0000-000063B40000}"/>
    <cellStyle name="출력 6 3 2 2 6" xfId="48163" xr:uid="{00000000-0005-0000-0000-000064B40000}"/>
    <cellStyle name="출력 6 3 2 3" xfId="22993" xr:uid="{00000000-0005-0000-0000-000065B40000}"/>
    <cellStyle name="출력 6 3 2 3 2" xfId="48168" xr:uid="{00000000-0005-0000-0000-000066B40000}"/>
    <cellStyle name="출력 6 3 2 4" xfId="22994" xr:uid="{00000000-0005-0000-0000-000067B40000}"/>
    <cellStyle name="출력 6 3 2 4 2" xfId="48169" xr:uid="{00000000-0005-0000-0000-000068B40000}"/>
    <cellStyle name="출력 6 3 2 5" xfId="22995" xr:uid="{00000000-0005-0000-0000-000069B40000}"/>
    <cellStyle name="출력 6 3 2 5 2" xfId="48170" xr:uid="{00000000-0005-0000-0000-00006AB40000}"/>
    <cellStyle name="출력 6 3 2 6" xfId="22996" xr:uid="{00000000-0005-0000-0000-00006BB40000}"/>
    <cellStyle name="출력 6 3 2 6 2" xfId="48171" xr:uid="{00000000-0005-0000-0000-00006CB40000}"/>
    <cellStyle name="출력 6 3 2 7" xfId="48162" xr:uid="{00000000-0005-0000-0000-00006DB40000}"/>
    <cellStyle name="출력 6 3 3" xfId="22997" xr:uid="{00000000-0005-0000-0000-00006EB40000}"/>
    <cellStyle name="출력 6 3 3 2" xfId="22998" xr:uid="{00000000-0005-0000-0000-00006FB40000}"/>
    <cellStyle name="출력 6 3 3 2 2" xfId="48173" xr:uid="{00000000-0005-0000-0000-000070B40000}"/>
    <cellStyle name="출력 6 3 3 3" xfId="22999" xr:uid="{00000000-0005-0000-0000-000071B40000}"/>
    <cellStyle name="출력 6 3 3 3 2" xfId="48174" xr:uid="{00000000-0005-0000-0000-000072B40000}"/>
    <cellStyle name="출력 6 3 3 4" xfId="23000" xr:uid="{00000000-0005-0000-0000-000073B40000}"/>
    <cellStyle name="출력 6 3 3 4 2" xfId="48175" xr:uid="{00000000-0005-0000-0000-000074B40000}"/>
    <cellStyle name="출력 6 3 3 5" xfId="23001" xr:uid="{00000000-0005-0000-0000-000075B40000}"/>
    <cellStyle name="출력 6 3 3 5 2" xfId="48176" xr:uid="{00000000-0005-0000-0000-000076B40000}"/>
    <cellStyle name="출력 6 3 3 6" xfId="48172" xr:uid="{00000000-0005-0000-0000-000077B40000}"/>
    <cellStyle name="출력 6 3 4" xfId="23002" xr:uid="{00000000-0005-0000-0000-000078B40000}"/>
    <cellStyle name="출력 6 3 4 2" xfId="23003" xr:uid="{00000000-0005-0000-0000-000079B40000}"/>
    <cellStyle name="출력 6 3 4 2 2" xfId="48178" xr:uid="{00000000-0005-0000-0000-00007AB40000}"/>
    <cellStyle name="출력 6 3 4 3" xfId="48177" xr:uid="{00000000-0005-0000-0000-00007BB40000}"/>
    <cellStyle name="출력 6 3 5" xfId="23004" xr:uid="{00000000-0005-0000-0000-00007CB40000}"/>
    <cellStyle name="출력 6 3 5 2" xfId="23005" xr:uid="{00000000-0005-0000-0000-00007DB40000}"/>
    <cellStyle name="출력 6 3 5 2 2" xfId="48180" xr:uid="{00000000-0005-0000-0000-00007EB40000}"/>
    <cellStyle name="출력 6 3 5 3" xfId="48179" xr:uid="{00000000-0005-0000-0000-00007FB40000}"/>
    <cellStyle name="출력 6 3 6" xfId="23006" xr:uid="{00000000-0005-0000-0000-000080B40000}"/>
    <cellStyle name="출력 6 3 6 2" xfId="23007" xr:uid="{00000000-0005-0000-0000-000081B40000}"/>
    <cellStyle name="출력 6 3 6 2 2" xfId="48182" xr:uid="{00000000-0005-0000-0000-000082B40000}"/>
    <cellStyle name="출력 6 3 6 3" xfId="48181" xr:uid="{00000000-0005-0000-0000-000083B40000}"/>
    <cellStyle name="출력 6 3 7" xfId="23008" xr:uid="{00000000-0005-0000-0000-000084B40000}"/>
    <cellStyle name="출력 6 3 7 2" xfId="48183" xr:uid="{00000000-0005-0000-0000-000085B40000}"/>
    <cellStyle name="출력 6 3 8" xfId="48161" xr:uid="{00000000-0005-0000-0000-000086B40000}"/>
    <cellStyle name="출력 6 4" xfId="23009" xr:uid="{00000000-0005-0000-0000-000087B40000}"/>
    <cellStyle name="출력 6 4 2" xfId="23010" xr:uid="{00000000-0005-0000-0000-000088B40000}"/>
    <cellStyle name="출력 6 4 2 2" xfId="23011" xr:uid="{00000000-0005-0000-0000-000089B40000}"/>
    <cellStyle name="출력 6 4 2 2 2" xfId="48186" xr:uid="{00000000-0005-0000-0000-00008AB40000}"/>
    <cellStyle name="출력 6 4 2 3" xfId="23012" xr:uid="{00000000-0005-0000-0000-00008BB40000}"/>
    <cellStyle name="출력 6 4 2 3 2" xfId="48187" xr:uid="{00000000-0005-0000-0000-00008CB40000}"/>
    <cellStyle name="출력 6 4 2 4" xfId="23013" xr:uid="{00000000-0005-0000-0000-00008DB40000}"/>
    <cellStyle name="출력 6 4 2 4 2" xfId="48188" xr:uid="{00000000-0005-0000-0000-00008EB40000}"/>
    <cellStyle name="출력 6 4 2 5" xfId="23014" xr:uid="{00000000-0005-0000-0000-00008FB40000}"/>
    <cellStyle name="출력 6 4 2 5 2" xfId="48189" xr:uid="{00000000-0005-0000-0000-000090B40000}"/>
    <cellStyle name="출력 6 4 2 6" xfId="48185" xr:uid="{00000000-0005-0000-0000-000091B40000}"/>
    <cellStyle name="출력 6 4 3" xfId="23015" xr:uid="{00000000-0005-0000-0000-000092B40000}"/>
    <cellStyle name="출력 6 4 3 2" xfId="23016" xr:uid="{00000000-0005-0000-0000-000093B40000}"/>
    <cellStyle name="출력 6 4 3 2 2" xfId="48191" xr:uid="{00000000-0005-0000-0000-000094B40000}"/>
    <cellStyle name="출력 6 4 3 3" xfId="23017" xr:uid="{00000000-0005-0000-0000-000095B40000}"/>
    <cellStyle name="출력 6 4 3 3 2" xfId="48192" xr:uid="{00000000-0005-0000-0000-000096B40000}"/>
    <cellStyle name="출력 6 4 3 4" xfId="23018" xr:uid="{00000000-0005-0000-0000-000097B40000}"/>
    <cellStyle name="출력 6 4 3 4 2" xfId="48193" xr:uid="{00000000-0005-0000-0000-000098B40000}"/>
    <cellStyle name="출력 6 4 3 5" xfId="23019" xr:uid="{00000000-0005-0000-0000-000099B40000}"/>
    <cellStyle name="출력 6 4 3 5 2" xfId="48194" xr:uid="{00000000-0005-0000-0000-00009AB40000}"/>
    <cellStyle name="출력 6 4 3 6" xfId="48190" xr:uid="{00000000-0005-0000-0000-00009BB40000}"/>
    <cellStyle name="출력 6 4 4" xfId="23020" xr:uid="{00000000-0005-0000-0000-00009CB40000}"/>
    <cellStyle name="출력 6 4 4 2" xfId="48195" xr:uid="{00000000-0005-0000-0000-00009DB40000}"/>
    <cellStyle name="출력 6 4 5" xfId="23021" xr:uid="{00000000-0005-0000-0000-00009EB40000}"/>
    <cellStyle name="출력 6 4 5 2" xfId="48196" xr:uid="{00000000-0005-0000-0000-00009FB40000}"/>
    <cellStyle name="출력 6 4 6" xfId="23022" xr:uid="{00000000-0005-0000-0000-0000A0B40000}"/>
    <cellStyle name="출력 6 4 6 2" xfId="48197" xr:uid="{00000000-0005-0000-0000-0000A1B40000}"/>
    <cellStyle name="출력 6 4 7" xfId="23023" xr:uid="{00000000-0005-0000-0000-0000A2B40000}"/>
    <cellStyle name="출력 6 4 7 2" xfId="48198" xr:uid="{00000000-0005-0000-0000-0000A3B40000}"/>
    <cellStyle name="출력 6 4 8" xfId="48184" xr:uid="{00000000-0005-0000-0000-0000A4B40000}"/>
    <cellStyle name="출력 6 5" xfId="23024" xr:uid="{00000000-0005-0000-0000-0000A5B40000}"/>
    <cellStyle name="출력 6 5 2" xfId="23025" xr:uid="{00000000-0005-0000-0000-0000A6B40000}"/>
    <cellStyle name="출력 6 5 2 2" xfId="23026" xr:uid="{00000000-0005-0000-0000-0000A7B40000}"/>
    <cellStyle name="출력 6 5 2 2 2" xfId="48201" xr:uid="{00000000-0005-0000-0000-0000A8B40000}"/>
    <cellStyle name="출력 6 5 2 3" xfId="23027" xr:uid="{00000000-0005-0000-0000-0000A9B40000}"/>
    <cellStyle name="출력 6 5 2 3 2" xfId="48202" xr:uid="{00000000-0005-0000-0000-0000AAB40000}"/>
    <cellStyle name="출력 6 5 2 4" xfId="23028" xr:uid="{00000000-0005-0000-0000-0000ABB40000}"/>
    <cellStyle name="출력 6 5 2 4 2" xfId="48203" xr:uid="{00000000-0005-0000-0000-0000ACB40000}"/>
    <cellStyle name="출력 6 5 2 5" xfId="23029" xr:uid="{00000000-0005-0000-0000-0000ADB40000}"/>
    <cellStyle name="출력 6 5 2 5 2" xfId="48204" xr:uid="{00000000-0005-0000-0000-0000AEB40000}"/>
    <cellStyle name="출력 6 5 2 6" xfId="48200" xr:uid="{00000000-0005-0000-0000-0000AFB40000}"/>
    <cellStyle name="출력 6 5 3" xfId="23030" xr:uid="{00000000-0005-0000-0000-0000B0B40000}"/>
    <cellStyle name="출력 6 5 3 2" xfId="23031" xr:uid="{00000000-0005-0000-0000-0000B1B40000}"/>
    <cellStyle name="출력 6 5 3 2 2" xfId="48206" xr:uid="{00000000-0005-0000-0000-0000B2B40000}"/>
    <cellStyle name="출력 6 5 3 3" xfId="23032" xr:uid="{00000000-0005-0000-0000-0000B3B40000}"/>
    <cellStyle name="출력 6 5 3 3 2" xfId="48207" xr:uid="{00000000-0005-0000-0000-0000B4B40000}"/>
    <cellStyle name="출력 6 5 3 4" xfId="23033" xr:uid="{00000000-0005-0000-0000-0000B5B40000}"/>
    <cellStyle name="출력 6 5 3 4 2" xfId="48208" xr:uid="{00000000-0005-0000-0000-0000B6B40000}"/>
    <cellStyle name="출력 6 5 3 5" xfId="23034" xr:uid="{00000000-0005-0000-0000-0000B7B40000}"/>
    <cellStyle name="출력 6 5 3 5 2" xfId="48209" xr:uid="{00000000-0005-0000-0000-0000B8B40000}"/>
    <cellStyle name="출력 6 5 3 6" xfId="48205" xr:uid="{00000000-0005-0000-0000-0000B9B40000}"/>
    <cellStyle name="출력 6 5 4" xfId="23035" xr:uid="{00000000-0005-0000-0000-0000BAB40000}"/>
    <cellStyle name="출력 6 5 4 2" xfId="48210" xr:uid="{00000000-0005-0000-0000-0000BBB40000}"/>
    <cellStyle name="출력 6 5 5" xfId="23036" xr:uid="{00000000-0005-0000-0000-0000BCB40000}"/>
    <cellStyle name="출력 6 5 5 2" xfId="48211" xr:uid="{00000000-0005-0000-0000-0000BDB40000}"/>
    <cellStyle name="출력 6 5 6" xfId="23037" xr:uid="{00000000-0005-0000-0000-0000BEB40000}"/>
    <cellStyle name="출력 6 5 6 2" xfId="48212" xr:uid="{00000000-0005-0000-0000-0000BFB40000}"/>
    <cellStyle name="출력 6 5 7" xfId="23038" xr:uid="{00000000-0005-0000-0000-0000C0B40000}"/>
    <cellStyle name="출력 6 5 7 2" xfId="48213" xr:uid="{00000000-0005-0000-0000-0000C1B40000}"/>
    <cellStyle name="출력 6 5 8" xfId="48199" xr:uid="{00000000-0005-0000-0000-0000C2B40000}"/>
    <cellStyle name="출력 6 6" xfId="23039" xr:uid="{00000000-0005-0000-0000-0000C3B40000}"/>
    <cellStyle name="출력 6 6 2" xfId="23040" xr:uid="{00000000-0005-0000-0000-0000C4B40000}"/>
    <cellStyle name="출력 6 6 2 2" xfId="23041" xr:uid="{00000000-0005-0000-0000-0000C5B40000}"/>
    <cellStyle name="출력 6 6 2 2 2" xfId="48216" xr:uid="{00000000-0005-0000-0000-0000C6B40000}"/>
    <cellStyle name="출력 6 6 2 3" xfId="23042" xr:uid="{00000000-0005-0000-0000-0000C7B40000}"/>
    <cellStyle name="출력 6 6 2 3 2" xfId="48217" xr:uid="{00000000-0005-0000-0000-0000C8B40000}"/>
    <cellStyle name="출력 6 6 2 4" xfId="23043" xr:uid="{00000000-0005-0000-0000-0000C9B40000}"/>
    <cellStyle name="출력 6 6 2 4 2" xfId="48218" xr:uid="{00000000-0005-0000-0000-0000CAB40000}"/>
    <cellStyle name="출력 6 6 2 5" xfId="23044" xr:uid="{00000000-0005-0000-0000-0000CBB40000}"/>
    <cellStyle name="출력 6 6 2 5 2" xfId="48219" xr:uid="{00000000-0005-0000-0000-0000CCB40000}"/>
    <cellStyle name="출력 6 6 2 6" xfId="48215" xr:uid="{00000000-0005-0000-0000-0000CDB40000}"/>
    <cellStyle name="출력 6 6 3" xfId="23045" xr:uid="{00000000-0005-0000-0000-0000CEB40000}"/>
    <cellStyle name="출력 6 6 3 2" xfId="23046" xr:uid="{00000000-0005-0000-0000-0000CFB40000}"/>
    <cellStyle name="출력 6 6 3 2 2" xfId="48221" xr:uid="{00000000-0005-0000-0000-0000D0B40000}"/>
    <cellStyle name="출력 6 6 3 3" xfId="23047" xr:uid="{00000000-0005-0000-0000-0000D1B40000}"/>
    <cellStyle name="출력 6 6 3 3 2" xfId="48222" xr:uid="{00000000-0005-0000-0000-0000D2B40000}"/>
    <cellStyle name="출력 6 6 3 4" xfId="23048" xr:uid="{00000000-0005-0000-0000-0000D3B40000}"/>
    <cellStyle name="출력 6 6 3 4 2" xfId="48223" xr:uid="{00000000-0005-0000-0000-0000D4B40000}"/>
    <cellStyle name="출력 6 6 3 5" xfId="23049" xr:uid="{00000000-0005-0000-0000-0000D5B40000}"/>
    <cellStyle name="출력 6 6 3 5 2" xfId="48224" xr:uid="{00000000-0005-0000-0000-0000D6B40000}"/>
    <cellStyle name="출력 6 6 3 6" xfId="48220" xr:uid="{00000000-0005-0000-0000-0000D7B40000}"/>
    <cellStyle name="출력 6 6 4" xfId="23050" xr:uid="{00000000-0005-0000-0000-0000D8B40000}"/>
    <cellStyle name="출력 6 6 4 2" xfId="48225" xr:uid="{00000000-0005-0000-0000-0000D9B40000}"/>
    <cellStyle name="출력 6 6 5" xfId="23051" xr:uid="{00000000-0005-0000-0000-0000DAB40000}"/>
    <cellStyle name="출력 6 6 5 2" xfId="48226" xr:uid="{00000000-0005-0000-0000-0000DBB40000}"/>
    <cellStyle name="출력 6 6 6" xfId="23052" xr:uid="{00000000-0005-0000-0000-0000DCB40000}"/>
    <cellStyle name="출력 6 6 6 2" xfId="48227" xr:uid="{00000000-0005-0000-0000-0000DDB40000}"/>
    <cellStyle name="출력 6 6 7" xfId="23053" xr:uid="{00000000-0005-0000-0000-0000DEB40000}"/>
    <cellStyle name="출력 6 6 7 2" xfId="48228" xr:uid="{00000000-0005-0000-0000-0000DFB40000}"/>
    <cellStyle name="출력 6 6 8" xfId="48214" xr:uid="{00000000-0005-0000-0000-0000E0B40000}"/>
    <cellStyle name="출력 6 7" xfId="23054" xr:uid="{00000000-0005-0000-0000-0000E1B40000}"/>
    <cellStyle name="출력 6 7 2" xfId="23055" xr:uid="{00000000-0005-0000-0000-0000E2B40000}"/>
    <cellStyle name="출력 6 7 2 2" xfId="23056" xr:uid="{00000000-0005-0000-0000-0000E3B40000}"/>
    <cellStyle name="출력 6 7 2 2 2" xfId="48231" xr:uid="{00000000-0005-0000-0000-0000E4B40000}"/>
    <cellStyle name="출력 6 7 2 3" xfId="23057" xr:uid="{00000000-0005-0000-0000-0000E5B40000}"/>
    <cellStyle name="출력 6 7 2 3 2" xfId="48232" xr:uid="{00000000-0005-0000-0000-0000E6B40000}"/>
    <cellStyle name="출력 6 7 2 4" xfId="23058" xr:uid="{00000000-0005-0000-0000-0000E7B40000}"/>
    <cellStyle name="출력 6 7 2 4 2" xfId="48233" xr:uid="{00000000-0005-0000-0000-0000E8B40000}"/>
    <cellStyle name="출력 6 7 2 5" xfId="23059" xr:uid="{00000000-0005-0000-0000-0000E9B40000}"/>
    <cellStyle name="출력 6 7 2 5 2" xfId="48234" xr:uid="{00000000-0005-0000-0000-0000EAB40000}"/>
    <cellStyle name="출력 6 7 2 6" xfId="48230" xr:uid="{00000000-0005-0000-0000-0000EBB40000}"/>
    <cellStyle name="출력 6 7 3" xfId="23060" xr:uid="{00000000-0005-0000-0000-0000ECB40000}"/>
    <cellStyle name="출력 6 7 3 2" xfId="23061" xr:uid="{00000000-0005-0000-0000-0000EDB40000}"/>
    <cellStyle name="출력 6 7 3 2 2" xfId="48236" xr:uid="{00000000-0005-0000-0000-0000EEB40000}"/>
    <cellStyle name="출력 6 7 3 3" xfId="23062" xr:uid="{00000000-0005-0000-0000-0000EFB40000}"/>
    <cellStyle name="출력 6 7 3 3 2" xfId="48237" xr:uid="{00000000-0005-0000-0000-0000F0B40000}"/>
    <cellStyle name="출력 6 7 3 4" xfId="23063" xr:uid="{00000000-0005-0000-0000-0000F1B40000}"/>
    <cellStyle name="출력 6 7 3 4 2" xfId="48238" xr:uid="{00000000-0005-0000-0000-0000F2B40000}"/>
    <cellStyle name="출력 6 7 3 5" xfId="23064" xr:uid="{00000000-0005-0000-0000-0000F3B40000}"/>
    <cellStyle name="출력 6 7 3 5 2" xfId="48239" xr:uid="{00000000-0005-0000-0000-0000F4B40000}"/>
    <cellStyle name="출력 6 7 3 6" xfId="48235" xr:uid="{00000000-0005-0000-0000-0000F5B40000}"/>
    <cellStyle name="출력 6 7 4" xfId="23065" xr:uid="{00000000-0005-0000-0000-0000F6B40000}"/>
    <cellStyle name="출력 6 7 4 2" xfId="48240" xr:uid="{00000000-0005-0000-0000-0000F7B40000}"/>
    <cellStyle name="출력 6 7 5" xfId="23066" xr:uid="{00000000-0005-0000-0000-0000F8B40000}"/>
    <cellStyle name="출력 6 7 5 2" xfId="48241" xr:uid="{00000000-0005-0000-0000-0000F9B40000}"/>
    <cellStyle name="출력 6 7 6" xfId="23067" xr:uid="{00000000-0005-0000-0000-0000FAB40000}"/>
    <cellStyle name="출력 6 7 6 2" xfId="48242" xr:uid="{00000000-0005-0000-0000-0000FBB40000}"/>
    <cellStyle name="출력 6 7 7" xfId="23068" xr:uid="{00000000-0005-0000-0000-0000FCB40000}"/>
    <cellStyle name="출력 6 7 7 2" xfId="48243" xr:uid="{00000000-0005-0000-0000-0000FDB40000}"/>
    <cellStyle name="출력 6 7 8" xfId="48229" xr:uid="{00000000-0005-0000-0000-0000FEB40000}"/>
    <cellStyle name="출력 6 8" xfId="23069" xr:uid="{00000000-0005-0000-0000-0000FFB40000}"/>
    <cellStyle name="출력 6 8 2" xfId="23070" xr:uid="{00000000-0005-0000-0000-000000B50000}"/>
    <cellStyle name="출력 6 8 2 2" xfId="23071" xr:uid="{00000000-0005-0000-0000-000001B50000}"/>
    <cellStyle name="출력 6 8 2 2 2" xfId="48246" xr:uid="{00000000-0005-0000-0000-000002B50000}"/>
    <cellStyle name="출력 6 8 2 3" xfId="23072" xr:uid="{00000000-0005-0000-0000-000003B50000}"/>
    <cellStyle name="출력 6 8 2 3 2" xfId="48247" xr:uid="{00000000-0005-0000-0000-000004B50000}"/>
    <cellStyle name="출력 6 8 2 4" xfId="23073" xr:uid="{00000000-0005-0000-0000-000005B50000}"/>
    <cellStyle name="출력 6 8 2 4 2" xfId="48248" xr:uid="{00000000-0005-0000-0000-000006B50000}"/>
    <cellStyle name="출력 6 8 2 5" xfId="23074" xr:uid="{00000000-0005-0000-0000-000007B50000}"/>
    <cellStyle name="출력 6 8 2 5 2" xfId="48249" xr:uid="{00000000-0005-0000-0000-000008B50000}"/>
    <cellStyle name="출력 6 8 2 6" xfId="48245" xr:uid="{00000000-0005-0000-0000-000009B50000}"/>
    <cellStyle name="출력 6 8 3" xfId="23075" xr:uid="{00000000-0005-0000-0000-00000AB50000}"/>
    <cellStyle name="출력 6 8 3 2" xfId="23076" xr:uid="{00000000-0005-0000-0000-00000BB50000}"/>
    <cellStyle name="출력 6 8 3 2 2" xfId="48251" xr:uid="{00000000-0005-0000-0000-00000CB50000}"/>
    <cellStyle name="출력 6 8 3 3" xfId="23077" xr:uid="{00000000-0005-0000-0000-00000DB50000}"/>
    <cellStyle name="출력 6 8 3 3 2" xfId="48252" xr:uid="{00000000-0005-0000-0000-00000EB50000}"/>
    <cellStyle name="출력 6 8 3 4" xfId="23078" xr:uid="{00000000-0005-0000-0000-00000FB50000}"/>
    <cellStyle name="출력 6 8 3 4 2" xfId="48253" xr:uid="{00000000-0005-0000-0000-000010B50000}"/>
    <cellStyle name="출력 6 8 3 5" xfId="23079" xr:uid="{00000000-0005-0000-0000-000011B50000}"/>
    <cellStyle name="출력 6 8 3 5 2" xfId="48254" xr:uid="{00000000-0005-0000-0000-000012B50000}"/>
    <cellStyle name="출력 6 8 3 6" xfId="48250" xr:uid="{00000000-0005-0000-0000-000013B50000}"/>
    <cellStyle name="출력 6 8 4" xfId="23080" xr:uid="{00000000-0005-0000-0000-000014B50000}"/>
    <cellStyle name="출력 6 8 4 2" xfId="48255" xr:uid="{00000000-0005-0000-0000-000015B50000}"/>
    <cellStyle name="출력 6 8 5" xfId="23081" xr:uid="{00000000-0005-0000-0000-000016B50000}"/>
    <cellStyle name="출력 6 8 5 2" xfId="48256" xr:uid="{00000000-0005-0000-0000-000017B50000}"/>
    <cellStyle name="출력 6 8 6" xfId="23082" xr:uid="{00000000-0005-0000-0000-000018B50000}"/>
    <cellStyle name="출력 6 8 6 2" xfId="48257" xr:uid="{00000000-0005-0000-0000-000019B50000}"/>
    <cellStyle name="출력 6 8 7" xfId="23083" xr:uid="{00000000-0005-0000-0000-00001AB50000}"/>
    <cellStyle name="출력 6 8 7 2" xfId="48258" xr:uid="{00000000-0005-0000-0000-00001BB50000}"/>
    <cellStyle name="출력 6 8 8" xfId="48244" xr:uid="{00000000-0005-0000-0000-00001CB50000}"/>
    <cellStyle name="출력 6 9" xfId="23084" xr:uid="{00000000-0005-0000-0000-00001DB50000}"/>
    <cellStyle name="출력 6 9 2" xfId="23085" xr:uid="{00000000-0005-0000-0000-00001EB50000}"/>
    <cellStyle name="출력 6 9 2 2" xfId="23086" xr:uid="{00000000-0005-0000-0000-00001FB50000}"/>
    <cellStyle name="출력 6 9 2 2 2" xfId="48261" xr:uid="{00000000-0005-0000-0000-000020B50000}"/>
    <cellStyle name="출력 6 9 2 3" xfId="23087" xr:uid="{00000000-0005-0000-0000-000021B50000}"/>
    <cellStyle name="출력 6 9 2 3 2" xfId="48262" xr:uid="{00000000-0005-0000-0000-000022B50000}"/>
    <cellStyle name="출력 6 9 2 4" xfId="23088" xr:uid="{00000000-0005-0000-0000-000023B50000}"/>
    <cellStyle name="출력 6 9 2 4 2" xfId="48263" xr:uid="{00000000-0005-0000-0000-000024B50000}"/>
    <cellStyle name="출력 6 9 2 5" xfId="23089" xr:uid="{00000000-0005-0000-0000-000025B50000}"/>
    <cellStyle name="출력 6 9 2 5 2" xfId="48264" xr:uid="{00000000-0005-0000-0000-000026B50000}"/>
    <cellStyle name="출력 6 9 2 6" xfId="48260" xr:uid="{00000000-0005-0000-0000-000027B50000}"/>
    <cellStyle name="출력 6 9 3" xfId="23090" xr:uid="{00000000-0005-0000-0000-000028B50000}"/>
    <cellStyle name="출력 6 9 3 2" xfId="23091" xr:uid="{00000000-0005-0000-0000-000029B50000}"/>
    <cellStyle name="출력 6 9 3 2 2" xfId="48266" xr:uid="{00000000-0005-0000-0000-00002AB50000}"/>
    <cellStyle name="출력 6 9 3 3" xfId="23092" xr:uid="{00000000-0005-0000-0000-00002BB50000}"/>
    <cellStyle name="출력 6 9 3 3 2" xfId="48267" xr:uid="{00000000-0005-0000-0000-00002CB50000}"/>
    <cellStyle name="출력 6 9 3 4" xfId="23093" xr:uid="{00000000-0005-0000-0000-00002DB50000}"/>
    <cellStyle name="출력 6 9 3 4 2" xfId="48268" xr:uid="{00000000-0005-0000-0000-00002EB50000}"/>
    <cellStyle name="출력 6 9 3 5" xfId="23094" xr:uid="{00000000-0005-0000-0000-00002FB50000}"/>
    <cellStyle name="출력 6 9 3 5 2" xfId="48269" xr:uid="{00000000-0005-0000-0000-000030B50000}"/>
    <cellStyle name="출력 6 9 3 6" xfId="48265" xr:uid="{00000000-0005-0000-0000-000031B50000}"/>
    <cellStyle name="출력 6 9 4" xfId="23095" xr:uid="{00000000-0005-0000-0000-000032B50000}"/>
    <cellStyle name="출력 6 9 4 2" xfId="48270" xr:uid="{00000000-0005-0000-0000-000033B50000}"/>
    <cellStyle name="출력 6 9 5" xfId="23096" xr:uid="{00000000-0005-0000-0000-000034B50000}"/>
    <cellStyle name="출력 6 9 5 2" xfId="48271" xr:uid="{00000000-0005-0000-0000-000035B50000}"/>
    <cellStyle name="출력 6 9 6" xfId="23097" xr:uid="{00000000-0005-0000-0000-000036B50000}"/>
    <cellStyle name="출력 6 9 6 2" xfId="48272" xr:uid="{00000000-0005-0000-0000-000037B50000}"/>
    <cellStyle name="출력 6 9 7" xfId="23098" xr:uid="{00000000-0005-0000-0000-000038B50000}"/>
    <cellStyle name="출력 6 9 7 2" xfId="48273" xr:uid="{00000000-0005-0000-0000-000039B50000}"/>
    <cellStyle name="출력 6 9 8" xfId="48259" xr:uid="{00000000-0005-0000-0000-00003AB50000}"/>
    <cellStyle name="출력 7" xfId="23099" xr:uid="{00000000-0005-0000-0000-00003BB50000}"/>
    <cellStyle name="출력 7 10" xfId="23100" xr:uid="{00000000-0005-0000-0000-00003CB50000}"/>
    <cellStyle name="출력 7 10 2" xfId="23101" xr:uid="{00000000-0005-0000-0000-00003DB50000}"/>
    <cellStyle name="출력 7 10 2 2" xfId="23102" xr:uid="{00000000-0005-0000-0000-00003EB50000}"/>
    <cellStyle name="출력 7 10 2 2 2" xfId="48277" xr:uid="{00000000-0005-0000-0000-00003FB50000}"/>
    <cellStyle name="출력 7 10 2 3" xfId="23103" xr:uid="{00000000-0005-0000-0000-000040B50000}"/>
    <cellStyle name="출력 7 10 2 3 2" xfId="48278" xr:uid="{00000000-0005-0000-0000-000041B50000}"/>
    <cellStyle name="출력 7 10 2 4" xfId="23104" xr:uid="{00000000-0005-0000-0000-000042B50000}"/>
    <cellStyle name="출력 7 10 2 4 2" xfId="48279" xr:uid="{00000000-0005-0000-0000-000043B50000}"/>
    <cellStyle name="출력 7 10 2 5" xfId="23105" xr:uid="{00000000-0005-0000-0000-000044B50000}"/>
    <cellStyle name="출력 7 10 2 5 2" xfId="48280" xr:uid="{00000000-0005-0000-0000-000045B50000}"/>
    <cellStyle name="출력 7 10 2 6" xfId="48276" xr:uid="{00000000-0005-0000-0000-000046B50000}"/>
    <cellStyle name="출력 7 10 3" xfId="23106" xr:uid="{00000000-0005-0000-0000-000047B50000}"/>
    <cellStyle name="출력 7 10 3 2" xfId="23107" xr:uid="{00000000-0005-0000-0000-000048B50000}"/>
    <cellStyle name="출력 7 10 3 2 2" xfId="48282" xr:uid="{00000000-0005-0000-0000-000049B50000}"/>
    <cellStyle name="출력 7 10 3 3" xfId="23108" xr:uid="{00000000-0005-0000-0000-00004AB50000}"/>
    <cellStyle name="출력 7 10 3 3 2" xfId="48283" xr:uid="{00000000-0005-0000-0000-00004BB50000}"/>
    <cellStyle name="출력 7 10 3 4" xfId="23109" xr:uid="{00000000-0005-0000-0000-00004CB50000}"/>
    <cellStyle name="출력 7 10 3 4 2" xfId="48284" xr:uid="{00000000-0005-0000-0000-00004DB50000}"/>
    <cellStyle name="출력 7 10 3 5" xfId="23110" xr:uid="{00000000-0005-0000-0000-00004EB50000}"/>
    <cellStyle name="출력 7 10 3 5 2" xfId="48285" xr:uid="{00000000-0005-0000-0000-00004FB50000}"/>
    <cellStyle name="출력 7 10 3 6" xfId="48281" xr:uid="{00000000-0005-0000-0000-000050B50000}"/>
    <cellStyle name="출력 7 10 4" xfId="23111" xr:uid="{00000000-0005-0000-0000-000051B50000}"/>
    <cellStyle name="출력 7 10 4 2" xfId="48286" xr:uid="{00000000-0005-0000-0000-000052B50000}"/>
    <cellStyle name="출력 7 10 5" xfId="23112" xr:uid="{00000000-0005-0000-0000-000053B50000}"/>
    <cellStyle name="출력 7 10 5 2" xfId="48287" xr:uid="{00000000-0005-0000-0000-000054B50000}"/>
    <cellStyle name="출력 7 10 6" xfId="23113" xr:uid="{00000000-0005-0000-0000-000055B50000}"/>
    <cellStyle name="출력 7 10 6 2" xfId="48288" xr:uid="{00000000-0005-0000-0000-000056B50000}"/>
    <cellStyle name="출력 7 10 7" xfId="23114" xr:uid="{00000000-0005-0000-0000-000057B50000}"/>
    <cellStyle name="출력 7 10 7 2" xfId="48289" xr:uid="{00000000-0005-0000-0000-000058B50000}"/>
    <cellStyle name="출력 7 10 8" xfId="48275" xr:uid="{00000000-0005-0000-0000-000059B50000}"/>
    <cellStyle name="출력 7 11" xfId="23115" xr:uid="{00000000-0005-0000-0000-00005AB50000}"/>
    <cellStyle name="출력 7 11 2" xfId="23116" xr:uid="{00000000-0005-0000-0000-00005BB50000}"/>
    <cellStyle name="출력 7 11 2 2" xfId="48291" xr:uid="{00000000-0005-0000-0000-00005CB50000}"/>
    <cellStyle name="출력 7 11 3" xfId="23117" xr:uid="{00000000-0005-0000-0000-00005DB50000}"/>
    <cellStyle name="출력 7 11 3 2" xfId="48292" xr:uid="{00000000-0005-0000-0000-00005EB50000}"/>
    <cellStyle name="출력 7 11 4" xfId="23118" xr:uid="{00000000-0005-0000-0000-00005FB50000}"/>
    <cellStyle name="출력 7 11 4 2" xfId="48293" xr:uid="{00000000-0005-0000-0000-000060B50000}"/>
    <cellStyle name="출력 7 11 5" xfId="23119" xr:uid="{00000000-0005-0000-0000-000061B50000}"/>
    <cellStyle name="출력 7 11 5 2" xfId="48294" xr:uid="{00000000-0005-0000-0000-000062B50000}"/>
    <cellStyle name="출력 7 11 6" xfId="48290" xr:uid="{00000000-0005-0000-0000-000063B50000}"/>
    <cellStyle name="출력 7 12" xfId="23120" xr:uid="{00000000-0005-0000-0000-000064B50000}"/>
    <cellStyle name="출력 7 12 2" xfId="23121" xr:uid="{00000000-0005-0000-0000-000065B50000}"/>
    <cellStyle name="출력 7 12 2 2" xfId="48296" xr:uid="{00000000-0005-0000-0000-000066B50000}"/>
    <cellStyle name="출력 7 12 3" xfId="23122" xr:uid="{00000000-0005-0000-0000-000067B50000}"/>
    <cellStyle name="출력 7 12 3 2" xfId="48297" xr:uid="{00000000-0005-0000-0000-000068B50000}"/>
    <cellStyle name="출력 7 12 4" xfId="23123" xr:uid="{00000000-0005-0000-0000-000069B50000}"/>
    <cellStyle name="출력 7 12 4 2" xfId="48298" xr:uid="{00000000-0005-0000-0000-00006AB50000}"/>
    <cellStyle name="출력 7 12 5" xfId="23124" xr:uid="{00000000-0005-0000-0000-00006BB50000}"/>
    <cellStyle name="출력 7 12 5 2" xfId="48299" xr:uid="{00000000-0005-0000-0000-00006CB50000}"/>
    <cellStyle name="출력 7 12 6" xfId="48295" xr:uid="{00000000-0005-0000-0000-00006DB50000}"/>
    <cellStyle name="출력 7 13" xfId="23125" xr:uid="{00000000-0005-0000-0000-00006EB50000}"/>
    <cellStyle name="출력 7 13 2" xfId="48300" xr:uid="{00000000-0005-0000-0000-00006FB50000}"/>
    <cellStyle name="출력 7 14" xfId="23126" xr:uid="{00000000-0005-0000-0000-000070B50000}"/>
    <cellStyle name="출력 7 14 2" xfId="48301" xr:uid="{00000000-0005-0000-0000-000071B50000}"/>
    <cellStyle name="출력 7 15" xfId="23127" xr:uid="{00000000-0005-0000-0000-000072B50000}"/>
    <cellStyle name="출력 7 15 2" xfId="48302" xr:uid="{00000000-0005-0000-0000-000073B50000}"/>
    <cellStyle name="출력 7 16" xfId="23128" xr:uid="{00000000-0005-0000-0000-000074B50000}"/>
    <cellStyle name="출력 7 16 2" xfId="48303" xr:uid="{00000000-0005-0000-0000-000075B50000}"/>
    <cellStyle name="출력 7 17" xfId="48274" xr:uid="{00000000-0005-0000-0000-000076B50000}"/>
    <cellStyle name="출력 7 18" xfId="50663" xr:uid="{00000000-0005-0000-0000-000077B50000}"/>
    <cellStyle name="출력 7 2" xfId="23129" xr:uid="{00000000-0005-0000-0000-000078B50000}"/>
    <cellStyle name="출력 7 2 2" xfId="23130" xr:uid="{00000000-0005-0000-0000-000079B50000}"/>
    <cellStyle name="출력 7 2 2 2" xfId="23131" xr:uid="{00000000-0005-0000-0000-00007AB50000}"/>
    <cellStyle name="출력 7 2 2 2 2" xfId="23132" xr:uid="{00000000-0005-0000-0000-00007BB50000}"/>
    <cellStyle name="출력 7 2 2 2 2 2" xfId="48307" xr:uid="{00000000-0005-0000-0000-00007CB50000}"/>
    <cellStyle name="출력 7 2 2 2 3" xfId="23133" xr:uid="{00000000-0005-0000-0000-00007DB50000}"/>
    <cellStyle name="출력 7 2 2 2 3 2" xfId="48308" xr:uid="{00000000-0005-0000-0000-00007EB50000}"/>
    <cellStyle name="출력 7 2 2 2 4" xfId="23134" xr:uid="{00000000-0005-0000-0000-00007FB50000}"/>
    <cellStyle name="출력 7 2 2 2 4 2" xfId="48309" xr:uid="{00000000-0005-0000-0000-000080B50000}"/>
    <cellStyle name="출력 7 2 2 2 5" xfId="23135" xr:uid="{00000000-0005-0000-0000-000081B50000}"/>
    <cellStyle name="출력 7 2 2 2 5 2" xfId="48310" xr:uid="{00000000-0005-0000-0000-000082B50000}"/>
    <cellStyle name="출력 7 2 2 2 6" xfId="48306" xr:uid="{00000000-0005-0000-0000-000083B50000}"/>
    <cellStyle name="출력 7 2 2 3" xfId="23136" xr:uid="{00000000-0005-0000-0000-000084B50000}"/>
    <cellStyle name="출력 7 2 2 3 2" xfId="48311" xr:uid="{00000000-0005-0000-0000-000085B50000}"/>
    <cellStyle name="출력 7 2 2 4" xfId="23137" xr:uid="{00000000-0005-0000-0000-000086B50000}"/>
    <cellStyle name="출력 7 2 2 4 2" xfId="48312" xr:uid="{00000000-0005-0000-0000-000087B50000}"/>
    <cellStyle name="출력 7 2 2 5" xfId="23138" xr:uid="{00000000-0005-0000-0000-000088B50000}"/>
    <cellStyle name="출력 7 2 2 5 2" xfId="48313" xr:uid="{00000000-0005-0000-0000-000089B50000}"/>
    <cellStyle name="출력 7 2 2 6" xfId="23139" xr:uid="{00000000-0005-0000-0000-00008AB50000}"/>
    <cellStyle name="출력 7 2 2 6 2" xfId="48314" xr:uid="{00000000-0005-0000-0000-00008BB50000}"/>
    <cellStyle name="출력 7 2 2 7" xfId="48305" xr:uid="{00000000-0005-0000-0000-00008CB50000}"/>
    <cellStyle name="출력 7 2 3" xfId="23140" xr:uid="{00000000-0005-0000-0000-00008DB50000}"/>
    <cellStyle name="출력 7 2 3 2" xfId="23141" xr:uid="{00000000-0005-0000-0000-00008EB50000}"/>
    <cellStyle name="출력 7 2 3 2 2" xfId="48316" xr:uid="{00000000-0005-0000-0000-00008FB50000}"/>
    <cellStyle name="출력 7 2 3 3" xfId="23142" xr:uid="{00000000-0005-0000-0000-000090B50000}"/>
    <cellStyle name="출력 7 2 3 3 2" xfId="48317" xr:uid="{00000000-0005-0000-0000-000091B50000}"/>
    <cellStyle name="출력 7 2 3 4" xfId="23143" xr:uid="{00000000-0005-0000-0000-000092B50000}"/>
    <cellStyle name="출력 7 2 3 4 2" xfId="48318" xr:uid="{00000000-0005-0000-0000-000093B50000}"/>
    <cellStyle name="출력 7 2 3 5" xfId="23144" xr:uid="{00000000-0005-0000-0000-000094B50000}"/>
    <cellStyle name="출력 7 2 3 5 2" xfId="48319" xr:uid="{00000000-0005-0000-0000-000095B50000}"/>
    <cellStyle name="출력 7 2 3 6" xfId="48315" xr:uid="{00000000-0005-0000-0000-000096B50000}"/>
    <cellStyle name="출력 7 2 4" xfId="23145" xr:uid="{00000000-0005-0000-0000-000097B50000}"/>
    <cellStyle name="출력 7 2 4 2" xfId="23146" xr:uid="{00000000-0005-0000-0000-000098B50000}"/>
    <cellStyle name="출력 7 2 4 2 2" xfId="48321" xr:uid="{00000000-0005-0000-0000-000099B50000}"/>
    <cellStyle name="출력 7 2 4 3" xfId="48320" xr:uid="{00000000-0005-0000-0000-00009AB50000}"/>
    <cellStyle name="출력 7 2 5" xfId="23147" xr:uid="{00000000-0005-0000-0000-00009BB50000}"/>
    <cellStyle name="출력 7 2 5 2" xfId="23148" xr:uid="{00000000-0005-0000-0000-00009CB50000}"/>
    <cellStyle name="출력 7 2 5 2 2" xfId="48323" xr:uid="{00000000-0005-0000-0000-00009DB50000}"/>
    <cellStyle name="출력 7 2 5 3" xfId="48322" xr:uid="{00000000-0005-0000-0000-00009EB50000}"/>
    <cellStyle name="출력 7 2 6" xfId="23149" xr:uid="{00000000-0005-0000-0000-00009FB50000}"/>
    <cellStyle name="출력 7 2 6 2" xfId="23150" xr:uid="{00000000-0005-0000-0000-0000A0B50000}"/>
    <cellStyle name="출력 7 2 6 2 2" xfId="48325" xr:uid="{00000000-0005-0000-0000-0000A1B50000}"/>
    <cellStyle name="출력 7 2 6 3" xfId="48324" xr:uid="{00000000-0005-0000-0000-0000A2B50000}"/>
    <cellStyle name="출력 7 2 7" xfId="23151" xr:uid="{00000000-0005-0000-0000-0000A3B50000}"/>
    <cellStyle name="출력 7 2 7 2" xfId="48326" xr:uid="{00000000-0005-0000-0000-0000A4B50000}"/>
    <cellStyle name="출력 7 2 8" xfId="48304" xr:uid="{00000000-0005-0000-0000-0000A5B50000}"/>
    <cellStyle name="출력 7 3" xfId="23152" xr:uid="{00000000-0005-0000-0000-0000A6B50000}"/>
    <cellStyle name="출력 7 3 2" xfId="23153" xr:uid="{00000000-0005-0000-0000-0000A7B50000}"/>
    <cellStyle name="출력 7 3 2 2" xfId="23154" xr:uid="{00000000-0005-0000-0000-0000A8B50000}"/>
    <cellStyle name="출력 7 3 2 2 2" xfId="23155" xr:uid="{00000000-0005-0000-0000-0000A9B50000}"/>
    <cellStyle name="출력 7 3 2 2 2 2" xfId="48330" xr:uid="{00000000-0005-0000-0000-0000AAB50000}"/>
    <cellStyle name="출력 7 3 2 2 3" xfId="23156" xr:uid="{00000000-0005-0000-0000-0000ABB50000}"/>
    <cellStyle name="출력 7 3 2 2 3 2" xfId="48331" xr:uid="{00000000-0005-0000-0000-0000ACB50000}"/>
    <cellStyle name="출력 7 3 2 2 4" xfId="23157" xr:uid="{00000000-0005-0000-0000-0000ADB50000}"/>
    <cellStyle name="출력 7 3 2 2 4 2" xfId="48332" xr:uid="{00000000-0005-0000-0000-0000AEB50000}"/>
    <cellStyle name="출력 7 3 2 2 5" xfId="23158" xr:uid="{00000000-0005-0000-0000-0000AFB50000}"/>
    <cellStyle name="출력 7 3 2 2 5 2" xfId="48333" xr:uid="{00000000-0005-0000-0000-0000B0B50000}"/>
    <cellStyle name="출력 7 3 2 2 6" xfId="48329" xr:uid="{00000000-0005-0000-0000-0000B1B50000}"/>
    <cellStyle name="출력 7 3 2 3" xfId="23159" xr:uid="{00000000-0005-0000-0000-0000B2B50000}"/>
    <cellStyle name="출력 7 3 2 3 2" xfId="48334" xr:uid="{00000000-0005-0000-0000-0000B3B50000}"/>
    <cellStyle name="출력 7 3 2 4" xfId="23160" xr:uid="{00000000-0005-0000-0000-0000B4B50000}"/>
    <cellStyle name="출력 7 3 2 4 2" xfId="48335" xr:uid="{00000000-0005-0000-0000-0000B5B50000}"/>
    <cellStyle name="출력 7 3 2 5" xfId="23161" xr:uid="{00000000-0005-0000-0000-0000B6B50000}"/>
    <cellStyle name="출력 7 3 2 5 2" xfId="48336" xr:uid="{00000000-0005-0000-0000-0000B7B50000}"/>
    <cellStyle name="출력 7 3 2 6" xfId="23162" xr:uid="{00000000-0005-0000-0000-0000B8B50000}"/>
    <cellStyle name="출력 7 3 2 6 2" xfId="48337" xr:uid="{00000000-0005-0000-0000-0000B9B50000}"/>
    <cellStyle name="출력 7 3 2 7" xfId="48328" xr:uid="{00000000-0005-0000-0000-0000BAB50000}"/>
    <cellStyle name="출력 7 3 3" xfId="23163" xr:uid="{00000000-0005-0000-0000-0000BBB50000}"/>
    <cellStyle name="출력 7 3 3 2" xfId="23164" xr:uid="{00000000-0005-0000-0000-0000BCB50000}"/>
    <cellStyle name="출력 7 3 3 2 2" xfId="48339" xr:uid="{00000000-0005-0000-0000-0000BDB50000}"/>
    <cellStyle name="출력 7 3 3 3" xfId="23165" xr:uid="{00000000-0005-0000-0000-0000BEB50000}"/>
    <cellStyle name="출력 7 3 3 3 2" xfId="48340" xr:uid="{00000000-0005-0000-0000-0000BFB50000}"/>
    <cellStyle name="출력 7 3 3 4" xfId="23166" xr:uid="{00000000-0005-0000-0000-0000C0B50000}"/>
    <cellStyle name="출력 7 3 3 4 2" xfId="48341" xr:uid="{00000000-0005-0000-0000-0000C1B50000}"/>
    <cellStyle name="출력 7 3 3 5" xfId="23167" xr:uid="{00000000-0005-0000-0000-0000C2B50000}"/>
    <cellStyle name="출력 7 3 3 5 2" xfId="48342" xr:uid="{00000000-0005-0000-0000-0000C3B50000}"/>
    <cellStyle name="출력 7 3 3 6" xfId="48338" xr:uid="{00000000-0005-0000-0000-0000C4B50000}"/>
    <cellStyle name="출력 7 3 4" xfId="23168" xr:uid="{00000000-0005-0000-0000-0000C5B50000}"/>
    <cellStyle name="출력 7 3 4 2" xfId="23169" xr:uid="{00000000-0005-0000-0000-0000C6B50000}"/>
    <cellStyle name="출력 7 3 4 2 2" xfId="48344" xr:uid="{00000000-0005-0000-0000-0000C7B50000}"/>
    <cellStyle name="출력 7 3 4 3" xfId="48343" xr:uid="{00000000-0005-0000-0000-0000C8B50000}"/>
    <cellStyle name="출력 7 3 5" xfId="23170" xr:uid="{00000000-0005-0000-0000-0000C9B50000}"/>
    <cellStyle name="출력 7 3 5 2" xfId="23171" xr:uid="{00000000-0005-0000-0000-0000CAB50000}"/>
    <cellStyle name="출력 7 3 5 2 2" xfId="48346" xr:uid="{00000000-0005-0000-0000-0000CBB50000}"/>
    <cellStyle name="출력 7 3 5 3" xfId="48345" xr:uid="{00000000-0005-0000-0000-0000CCB50000}"/>
    <cellStyle name="출력 7 3 6" xfId="23172" xr:uid="{00000000-0005-0000-0000-0000CDB50000}"/>
    <cellStyle name="출력 7 3 6 2" xfId="23173" xr:uid="{00000000-0005-0000-0000-0000CEB50000}"/>
    <cellStyle name="출력 7 3 6 2 2" xfId="48348" xr:uid="{00000000-0005-0000-0000-0000CFB50000}"/>
    <cellStyle name="출력 7 3 6 3" xfId="48347" xr:uid="{00000000-0005-0000-0000-0000D0B50000}"/>
    <cellStyle name="출력 7 3 7" xfId="23174" xr:uid="{00000000-0005-0000-0000-0000D1B50000}"/>
    <cellStyle name="출력 7 3 7 2" xfId="48349" xr:uid="{00000000-0005-0000-0000-0000D2B50000}"/>
    <cellStyle name="출력 7 3 8" xfId="48327" xr:uid="{00000000-0005-0000-0000-0000D3B50000}"/>
    <cellStyle name="출력 7 4" xfId="23175" xr:uid="{00000000-0005-0000-0000-0000D4B50000}"/>
    <cellStyle name="출력 7 4 2" xfId="23176" xr:uid="{00000000-0005-0000-0000-0000D5B50000}"/>
    <cellStyle name="출력 7 4 2 2" xfId="23177" xr:uid="{00000000-0005-0000-0000-0000D6B50000}"/>
    <cellStyle name="출력 7 4 2 2 2" xfId="48352" xr:uid="{00000000-0005-0000-0000-0000D7B50000}"/>
    <cellStyle name="출력 7 4 2 3" xfId="23178" xr:uid="{00000000-0005-0000-0000-0000D8B50000}"/>
    <cellStyle name="출력 7 4 2 3 2" xfId="48353" xr:uid="{00000000-0005-0000-0000-0000D9B50000}"/>
    <cellStyle name="출력 7 4 2 4" xfId="23179" xr:uid="{00000000-0005-0000-0000-0000DAB50000}"/>
    <cellStyle name="출력 7 4 2 4 2" xfId="48354" xr:uid="{00000000-0005-0000-0000-0000DBB50000}"/>
    <cellStyle name="출력 7 4 2 5" xfId="23180" xr:uid="{00000000-0005-0000-0000-0000DCB50000}"/>
    <cellStyle name="출력 7 4 2 5 2" xfId="48355" xr:uid="{00000000-0005-0000-0000-0000DDB50000}"/>
    <cellStyle name="출력 7 4 2 6" xfId="48351" xr:uid="{00000000-0005-0000-0000-0000DEB50000}"/>
    <cellStyle name="출력 7 4 3" xfId="23181" xr:uid="{00000000-0005-0000-0000-0000DFB50000}"/>
    <cellStyle name="출력 7 4 3 2" xfId="23182" xr:uid="{00000000-0005-0000-0000-0000E0B50000}"/>
    <cellStyle name="출력 7 4 3 2 2" xfId="48357" xr:uid="{00000000-0005-0000-0000-0000E1B50000}"/>
    <cellStyle name="출력 7 4 3 3" xfId="23183" xr:uid="{00000000-0005-0000-0000-0000E2B50000}"/>
    <cellStyle name="출력 7 4 3 3 2" xfId="48358" xr:uid="{00000000-0005-0000-0000-0000E3B50000}"/>
    <cellStyle name="출력 7 4 3 4" xfId="23184" xr:uid="{00000000-0005-0000-0000-0000E4B50000}"/>
    <cellStyle name="출력 7 4 3 4 2" xfId="48359" xr:uid="{00000000-0005-0000-0000-0000E5B50000}"/>
    <cellStyle name="출력 7 4 3 5" xfId="23185" xr:uid="{00000000-0005-0000-0000-0000E6B50000}"/>
    <cellStyle name="출력 7 4 3 5 2" xfId="48360" xr:uid="{00000000-0005-0000-0000-0000E7B50000}"/>
    <cellStyle name="출력 7 4 3 6" xfId="48356" xr:uid="{00000000-0005-0000-0000-0000E8B50000}"/>
    <cellStyle name="출력 7 4 4" xfId="23186" xr:uid="{00000000-0005-0000-0000-0000E9B50000}"/>
    <cellStyle name="출력 7 4 4 2" xfId="48361" xr:uid="{00000000-0005-0000-0000-0000EAB50000}"/>
    <cellStyle name="출력 7 4 5" xfId="23187" xr:uid="{00000000-0005-0000-0000-0000EBB50000}"/>
    <cellStyle name="출력 7 4 5 2" xfId="48362" xr:uid="{00000000-0005-0000-0000-0000ECB50000}"/>
    <cellStyle name="출력 7 4 6" xfId="23188" xr:uid="{00000000-0005-0000-0000-0000EDB50000}"/>
    <cellStyle name="출력 7 4 6 2" xfId="48363" xr:uid="{00000000-0005-0000-0000-0000EEB50000}"/>
    <cellStyle name="출력 7 4 7" xfId="23189" xr:uid="{00000000-0005-0000-0000-0000EFB50000}"/>
    <cellStyle name="출력 7 4 7 2" xfId="48364" xr:uid="{00000000-0005-0000-0000-0000F0B50000}"/>
    <cellStyle name="출력 7 4 8" xfId="48350" xr:uid="{00000000-0005-0000-0000-0000F1B50000}"/>
    <cellStyle name="출력 7 5" xfId="23190" xr:uid="{00000000-0005-0000-0000-0000F2B50000}"/>
    <cellStyle name="출력 7 5 2" xfId="23191" xr:uid="{00000000-0005-0000-0000-0000F3B50000}"/>
    <cellStyle name="출력 7 5 2 2" xfId="23192" xr:uid="{00000000-0005-0000-0000-0000F4B50000}"/>
    <cellStyle name="출력 7 5 2 2 2" xfId="48367" xr:uid="{00000000-0005-0000-0000-0000F5B50000}"/>
    <cellStyle name="출력 7 5 2 3" xfId="23193" xr:uid="{00000000-0005-0000-0000-0000F6B50000}"/>
    <cellStyle name="출력 7 5 2 3 2" xfId="48368" xr:uid="{00000000-0005-0000-0000-0000F7B50000}"/>
    <cellStyle name="출력 7 5 2 4" xfId="23194" xr:uid="{00000000-0005-0000-0000-0000F8B50000}"/>
    <cellStyle name="출력 7 5 2 4 2" xfId="48369" xr:uid="{00000000-0005-0000-0000-0000F9B50000}"/>
    <cellStyle name="출력 7 5 2 5" xfId="23195" xr:uid="{00000000-0005-0000-0000-0000FAB50000}"/>
    <cellStyle name="출력 7 5 2 5 2" xfId="48370" xr:uid="{00000000-0005-0000-0000-0000FBB50000}"/>
    <cellStyle name="출력 7 5 2 6" xfId="48366" xr:uid="{00000000-0005-0000-0000-0000FCB50000}"/>
    <cellStyle name="출력 7 5 3" xfId="23196" xr:uid="{00000000-0005-0000-0000-0000FDB50000}"/>
    <cellStyle name="출력 7 5 3 2" xfId="23197" xr:uid="{00000000-0005-0000-0000-0000FEB50000}"/>
    <cellStyle name="출력 7 5 3 2 2" xfId="48372" xr:uid="{00000000-0005-0000-0000-0000FFB50000}"/>
    <cellStyle name="출력 7 5 3 3" xfId="23198" xr:uid="{00000000-0005-0000-0000-000000B60000}"/>
    <cellStyle name="출력 7 5 3 3 2" xfId="48373" xr:uid="{00000000-0005-0000-0000-000001B60000}"/>
    <cellStyle name="출력 7 5 3 4" xfId="23199" xr:uid="{00000000-0005-0000-0000-000002B60000}"/>
    <cellStyle name="출력 7 5 3 4 2" xfId="48374" xr:uid="{00000000-0005-0000-0000-000003B60000}"/>
    <cellStyle name="출력 7 5 3 5" xfId="23200" xr:uid="{00000000-0005-0000-0000-000004B60000}"/>
    <cellStyle name="출력 7 5 3 5 2" xfId="48375" xr:uid="{00000000-0005-0000-0000-000005B60000}"/>
    <cellStyle name="출력 7 5 3 6" xfId="48371" xr:uid="{00000000-0005-0000-0000-000006B60000}"/>
    <cellStyle name="출력 7 5 4" xfId="23201" xr:uid="{00000000-0005-0000-0000-000007B60000}"/>
    <cellStyle name="출력 7 5 4 2" xfId="48376" xr:uid="{00000000-0005-0000-0000-000008B60000}"/>
    <cellStyle name="출력 7 5 5" xfId="23202" xr:uid="{00000000-0005-0000-0000-000009B60000}"/>
    <cellStyle name="출력 7 5 5 2" xfId="48377" xr:uid="{00000000-0005-0000-0000-00000AB60000}"/>
    <cellStyle name="출력 7 5 6" xfId="23203" xr:uid="{00000000-0005-0000-0000-00000BB60000}"/>
    <cellStyle name="출력 7 5 6 2" xfId="48378" xr:uid="{00000000-0005-0000-0000-00000CB60000}"/>
    <cellStyle name="출력 7 5 7" xfId="23204" xr:uid="{00000000-0005-0000-0000-00000DB60000}"/>
    <cellStyle name="출력 7 5 7 2" xfId="48379" xr:uid="{00000000-0005-0000-0000-00000EB60000}"/>
    <cellStyle name="출력 7 5 8" xfId="48365" xr:uid="{00000000-0005-0000-0000-00000FB60000}"/>
    <cellStyle name="출력 7 6" xfId="23205" xr:uid="{00000000-0005-0000-0000-000010B60000}"/>
    <cellStyle name="출력 7 6 2" xfId="23206" xr:uid="{00000000-0005-0000-0000-000011B60000}"/>
    <cellStyle name="출력 7 6 2 2" xfId="23207" xr:uid="{00000000-0005-0000-0000-000012B60000}"/>
    <cellStyle name="출력 7 6 2 2 2" xfId="48382" xr:uid="{00000000-0005-0000-0000-000013B60000}"/>
    <cellStyle name="출력 7 6 2 3" xfId="23208" xr:uid="{00000000-0005-0000-0000-000014B60000}"/>
    <cellStyle name="출력 7 6 2 3 2" xfId="48383" xr:uid="{00000000-0005-0000-0000-000015B60000}"/>
    <cellStyle name="출력 7 6 2 4" xfId="23209" xr:uid="{00000000-0005-0000-0000-000016B60000}"/>
    <cellStyle name="출력 7 6 2 4 2" xfId="48384" xr:uid="{00000000-0005-0000-0000-000017B60000}"/>
    <cellStyle name="출력 7 6 2 5" xfId="23210" xr:uid="{00000000-0005-0000-0000-000018B60000}"/>
    <cellStyle name="출력 7 6 2 5 2" xfId="48385" xr:uid="{00000000-0005-0000-0000-000019B60000}"/>
    <cellStyle name="출력 7 6 2 6" xfId="48381" xr:uid="{00000000-0005-0000-0000-00001AB60000}"/>
    <cellStyle name="출력 7 6 3" xfId="23211" xr:uid="{00000000-0005-0000-0000-00001BB60000}"/>
    <cellStyle name="출력 7 6 3 2" xfId="23212" xr:uid="{00000000-0005-0000-0000-00001CB60000}"/>
    <cellStyle name="출력 7 6 3 2 2" xfId="48387" xr:uid="{00000000-0005-0000-0000-00001DB60000}"/>
    <cellStyle name="출력 7 6 3 3" xfId="23213" xr:uid="{00000000-0005-0000-0000-00001EB60000}"/>
    <cellStyle name="출력 7 6 3 3 2" xfId="48388" xr:uid="{00000000-0005-0000-0000-00001FB60000}"/>
    <cellStyle name="출력 7 6 3 4" xfId="23214" xr:uid="{00000000-0005-0000-0000-000020B60000}"/>
    <cellStyle name="출력 7 6 3 4 2" xfId="48389" xr:uid="{00000000-0005-0000-0000-000021B60000}"/>
    <cellStyle name="출력 7 6 3 5" xfId="23215" xr:uid="{00000000-0005-0000-0000-000022B60000}"/>
    <cellStyle name="출력 7 6 3 5 2" xfId="48390" xr:uid="{00000000-0005-0000-0000-000023B60000}"/>
    <cellStyle name="출력 7 6 3 6" xfId="48386" xr:uid="{00000000-0005-0000-0000-000024B60000}"/>
    <cellStyle name="출력 7 6 4" xfId="23216" xr:uid="{00000000-0005-0000-0000-000025B60000}"/>
    <cellStyle name="출력 7 6 4 2" xfId="48391" xr:uid="{00000000-0005-0000-0000-000026B60000}"/>
    <cellStyle name="출력 7 6 5" xfId="23217" xr:uid="{00000000-0005-0000-0000-000027B60000}"/>
    <cellStyle name="출력 7 6 5 2" xfId="48392" xr:uid="{00000000-0005-0000-0000-000028B60000}"/>
    <cellStyle name="출력 7 6 6" xfId="23218" xr:uid="{00000000-0005-0000-0000-000029B60000}"/>
    <cellStyle name="출력 7 6 6 2" xfId="48393" xr:uid="{00000000-0005-0000-0000-00002AB60000}"/>
    <cellStyle name="출력 7 6 7" xfId="23219" xr:uid="{00000000-0005-0000-0000-00002BB60000}"/>
    <cellStyle name="출력 7 6 7 2" xfId="48394" xr:uid="{00000000-0005-0000-0000-00002CB60000}"/>
    <cellStyle name="출력 7 6 8" xfId="48380" xr:uid="{00000000-0005-0000-0000-00002DB60000}"/>
    <cellStyle name="출력 7 7" xfId="23220" xr:uid="{00000000-0005-0000-0000-00002EB60000}"/>
    <cellStyle name="출력 7 7 2" xfId="23221" xr:uid="{00000000-0005-0000-0000-00002FB60000}"/>
    <cellStyle name="출력 7 7 2 2" xfId="23222" xr:uid="{00000000-0005-0000-0000-000030B60000}"/>
    <cellStyle name="출력 7 7 2 2 2" xfId="48397" xr:uid="{00000000-0005-0000-0000-000031B60000}"/>
    <cellStyle name="출력 7 7 2 3" xfId="23223" xr:uid="{00000000-0005-0000-0000-000032B60000}"/>
    <cellStyle name="출력 7 7 2 3 2" xfId="48398" xr:uid="{00000000-0005-0000-0000-000033B60000}"/>
    <cellStyle name="출력 7 7 2 4" xfId="23224" xr:uid="{00000000-0005-0000-0000-000034B60000}"/>
    <cellStyle name="출력 7 7 2 4 2" xfId="48399" xr:uid="{00000000-0005-0000-0000-000035B60000}"/>
    <cellStyle name="출력 7 7 2 5" xfId="23225" xr:uid="{00000000-0005-0000-0000-000036B60000}"/>
    <cellStyle name="출력 7 7 2 5 2" xfId="48400" xr:uid="{00000000-0005-0000-0000-000037B60000}"/>
    <cellStyle name="출력 7 7 2 6" xfId="48396" xr:uid="{00000000-0005-0000-0000-000038B60000}"/>
    <cellStyle name="출력 7 7 3" xfId="23226" xr:uid="{00000000-0005-0000-0000-000039B60000}"/>
    <cellStyle name="출력 7 7 3 2" xfId="23227" xr:uid="{00000000-0005-0000-0000-00003AB60000}"/>
    <cellStyle name="출력 7 7 3 2 2" xfId="48402" xr:uid="{00000000-0005-0000-0000-00003BB60000}"/>
    <cellStyle name="출력 7 7 3 3" xfId="23228" xr:uid="{00000000-0005-0000-0000-00003CB60000}"/>
    <cellStyle name="출력 7 7 3 3 2" xfId="48403" xr:uid="{00000000-0005-0000-0000-00003DB60000}"/>
    <cellStyle name="출력 7 7 3 4" xfId="23229" xr:uid="{00000000-0005-0000-0000-00003EB60000}"/>
    <cellStyle name="출력 7 7 3 4 2" xfId="48404" xr:uid="{00000000-0005-0000-0000-00003FB60000}"/>
    <cellStyle name="출력 7 7 3 5" xfId="23230" xr:uid="{00000000-0005-0000-0000-000040B60000}"/>
    <cellStyle name="출력 7 7 3 5 2" xfId="48405" xr:uid="{00000000-0005-0000-0000-000041B60000}"/>
    <cellStyle name="출력 7 7 3 6" xfId="48401" xr:uid="{00000000-0005-0000-0000-000042B60000}"/>
    <cellStyle name="출력 7 7 4" xfId="23231" xr:uid="{00000000-0005-0000-0000-000043B60000}"/>
    <cellStyle name="출력 7 7 4 2" xfId="48406" xr:uid="{00000000-0005-0000-0000-000044B60000}"/>
    <cellStyle name="출력 7 7 5" xfId="23232" xr:uid="{00000000-0005-0000-0000-000045B60000}"/>
    <cellStyle name="출력 7 7 5 2" xfId="48407" xr:uid="{00000000-0005-0000-0000-000046B60000}"/>
    <cellStyle name="출력 7 7 6" xfId="23233" xr:uid="{00000000-0005-0000-0000-000047B60000}"/>
    <cellStyle name="출력 7 7 6 2" xfId="48408" xr:uid="{00000000-0005-0000-0000-000048B60000}"/>
    <cellStyle name="출력 7 7 7" xfId="23234" xr:uid="{00000000-0005-0000-0000-000049B60000}"/>
    <cellStyle name="출력 7 7 7 2" xfId="48409" xr:uid="{00000000-0005-0000-0000-00004AB60000}"/>
    <cellStyle name="출력 7 7 8" xfId="48395" xr:uid="{00000000-0005-0000-0000-00004BB60000}"/>
    <cellStyle name="출력 7 8" xfId="23235" xr:uid="{00000000-0005-0000-0000-00004CB60000}"/>
    <cellStyle name="출력 7 8 2" xfId="23236" xr:uid="{00000000-0005-0000-0000-00004DB60000}"/>
    <cellStyle name="출력 7 8 2 2" xfId="23237" xr:uid="{00000000-0005-0000-0000-00004EB60000}"/>
    <cellStyle name="출력 7 8 2 2 2" xfId="48412" xr:uid="{00000000-0005-0000-0000-00004FB60000}"/>
    <cellStyle name="출력 7 8 2 3" xfId="23238" xr:uid="{00000000-0005-0000-0000-000050B60000}"/>
    <cellStyle name="출력 7 8 2 3 2" xfId="48413" xr:uid="{00000000-0005-0000-0000-000051B60000}"/>
    <cellStyle name="출력 7 8 2 4" xfId="23239" xr:uid="{00000000-0005-0000-0000-000052B60000}"/>
    <cellStyle name="출력 7 8 2 4 2" xfId="48414" xr:uid="{00000000-0005-0000-0000-000053B60000}"/>
    <cellStyle name="출력 7 8 2 5" xfId="23240" xr:uid="{00000000-0005-0000-0000-000054B60000}"/>
    <cellStyle name="출력 7 8 2 5 2" xfId="48415" xr:uid="{00000000-0005-0000-0000-000055B60000}"/>
    <cellStyle name="출력 7 8 2 6" xfId="48411" xr:uid="{00000000-0005-0000-0000-000056B60000}"/>
    <cellStyle name="출력 7 8 3" xfId="23241" xr:uid="{00000000-0005-0000-0000-000057B60000}"/>
    <cellStyle name="출력 7 8 3 2" xfId="23242" xr:uid="{00000000-0005-0000-0000-000058B60000}"/>
    <cellStyle name="출력 7 8 3 2 2" xfId="48417" xr:uid="{00000000-0005-0000-0000-000059B60000}"/>
    <cellStyle name="출력 7 8 3 3" xfId="23243" xr:uid="{00000000-0005-0000-0000-00005AB60000}"/>
    <cellStyle name="출력 7 8 3 3 2" xfId="48418" xr:uid="{00000000-0005-0000-0000-00005BB60000}"/>
    <cellStyle name="출력 7 8 3 4" xfId="23244" xr:uid="{00000000-0005-0000-0000-00005CB60000}"/>
    <cellStyle name="출력 7 8 3 4 2" xfId="48419" xr:uid="{00000000-0005-0000-0000-00005DB60000}"/>
    <cellStyle name="출력 7 8 3 5" xfId="23245" xr:uid="{00000000-0005-0000-0000-00005EB60000}"/>
    <cellStyle name="출력 7 8 3 5 2" xfId="48420" xr:uid="{00000000-0005-0000-0000-00005FB60000}"/>
    <cellStyle name="출력 7 8 3 6" xfId="48416" xr:uid="{00000000-0005-0000-0000-000060B60000}"/>
    <cellStyle name="출력 7 8 4" xfId="23246" xr:uid="{00000000-0005-0000-0000-000061B60000}"/>
    <cellStyle name="출력 7 8 4 2" xfId="48421" xr:uid="{00000000-0005-0000-0000-000062B60000}"/>
    <cellStyle name="출력 7 8 5" xfId="23247" xr:uid="{00000000-0005-0000-0000-000063B60000}"/>
    <cellStyle name="출력 7 8 5 2" xfId="48422" xr:uid="{00000000-0005-0000-0000-000064B60000}"/>
    <cellStyle name="출력 7 8 6" xfId="23248" xr:uid="{00000000-0005-0000-0000-000065B60000}"/>
    <cellStyle name="출력 7 8 6 2" xfId="48423" xr:uid="{00000000-0005-0000-0000-000066B60000}"/>
    <cellStyle name="출력 7 8 7" xfId="23249" xr:uid="{00000000-0005-0000-0000-000067B60000}"/>
    <cellStyle name="출력 7 8 7 2" xfId="48424" xr:uid="{00000000-0005-0000-0000-000068B60000}"/>
    <cellStyle name="출력 7 8 8" xfId="48410" xr:uid="{00000000-0005-0000-0000-000069B60000}"/>
    <cellStyle name="출력 7 9" xfId="23250" xr:uid="{00000000-0005-0000-0000-00006AB60000}"/>
    <cellStyle name="출력 7 9 2" xfId="23251" xr:uid="{00000000-0005-0000-0000-00006BB60000}"/>
    <cellStyle name="출력 7 9 2 2" xfId="23252" xr:uid="{00000000-0005-0000-0000-00006CB60000}"/>
    <cellStyle name="출력 7 9 2 2 2" xfId="48427" xr:uid="{00000000-0005-0000-0000-00006DB60000}"/>
    <cellStyle name="출력 7 9 2 3" xfId="23253" xr:uid="{00000000-0005-0000-0000-00006EB60000}"/>
    <cellStyle name="출력 7 9 2 3 2" xfId="48428" xr:uid="{00000000-0005-0000-0000-00006FB60000}"/>
    <cellStyle name="출력 7 9 2 4" xfId="23254" xr:uid="{00000000-0005-0000-0000-000070B60000}"/>
    <cellStyle name="출력 7 9 2 4 2" xfId="48429" xr:uid="{00000000-0005-0000-0000-000071B60000}"/>
    <cellStyle name="출력 7 9 2 5" xfId="23255" xr:uid="{00000000-0005-0000-0000-000072B60000}"/>
    <cellStyle name="출력 7 9 2 5 2" xfId="48430" xr:uid="{00000000-0005-0000-0000-000073B60000}"/>
    <cellStyle name="출력 7 9 2 6" xfId="48426" xr:uid="{00000000-0005-0000-0000-000074B60000}"/>
    <cellStyle name="출력 7 9 3" xfId="23256" xr:uid="{00000000-0005-0000-0000-000075B60000}"/>
    <cellStyle name="출력 7 9 3 2" xfId="23257" xr:uid="{00000000-0005-0000-0000-000076B60000}"/>
    <cellStyle name="출력 7 9 3 2 2" xfId="48432" xr:uid="{00000000-0005-0000-0000-000077B60000}"/>
    <cellStyle name="출력 7 9 3 3" xfId="23258" xr:uid="{00000000-0005-0000-0000-000078B60000}"/>
    <cellStyle name="출력 7 9 3 3 2" xfId="48433" xr:uid="{00000000-0005-0000-0000-000079B60000}"/>
    <cellStyle name="출력 7 9 3 4" xfId="23259" xr:uid="{00000000-0005-0000-0000-00007AB60000}"/>
    <cellStyle name="출력 7 9 3 4 2" xfId="48434" xr:uid="{00000000-0005-0000-0000-00007BB60000}"/>
    <cellStyle name="출력 7 9 3 5" xfId="23260" xr:uid="{00000000-0005-0000-0000-00007CB60000}"/>
    <cellStyle name="출력 7 9 3 5 2" xfId="48435" xr:uid="{00000000-0005-0000-0000-00007DB60000}"/>
    <cellStyle name="출력 7 9 3 6" xfId="48431" xr:uid="{00000000-0005-0000-0000-00007EB60000}"/>
    <cellStyle name="출력 7 9 4" xfId="23261" xr:uid="{00000000-0005-0000-0000-00007FB60000}"/>
    <cellStyle name="출력 7 9 4 2" xfId="48436" xr:uid="{00000000-0005-0000-0000-000080B60000}"/>
    <cellStyle name="출력 7 9 5" xfId="23262" xr:uid="{00000000-0005-0000-0000-000081B60000}"/>
    <cellStyle name="출력 7 9 5 2" xfId="48437" xr:uid="{00000000-0005-0000-0000-000082B60000}"/>
    <cellStyle name="출력 7 9 6" xfId="23263" xr:uid="{00000000-0005-0000-0000-000083B60000}"/>
    <cellStyle name="출력 7 9 6 2" xfId="48438" xr:uid="{00000000-0005-0000-0000-000084B60000}"/>
    <cellStyle name="출력 7 9 7" xfId="23264" xr:uid="{00000000-0005-0000-0000-000085B60000}"/>
    <cellStyle name="출력 7 9 7 2" xfId="48439" xr:uid="{00000000-0005-0000-0000-000086B60000}"/>
    <cellStyle name="출력 7 9 8" xfId="48425" xr:uid="{00000000-0005-0000-0000-000087B60000}"/>
    <cellStyle name="출력 8" xfId="23265" xr:uid="{00000000-0005-0000-0000-000088B60000}"/>
    <cellStyle name="출력 8 10" xfId="23266" xr:uid="{00000000-0005-0000-0000-000089B60000}"/>
    <cellStyle name="출력 8 10 2" xfId="23267" xr:uid="{00000000-0005-0000-0000-00008AB60000}"/>
    <cellStyle name="출력 8 10 2 2" xfId="23268" xr:uid="{00000000-0005-0000-0000-00008BB60000}"/>
    <cellStyle name="출력 8 10 2 2 2" xfId="48443" xr:uid="{00000000-0005-0000-0000-00008CB60000}"/>
    <cellStyle name="출력 8 10 2 3" xfId="23269" xr:uid="{00000000-0005-0000-0000-00008DB60000}"/>
    <cellStyle name="출력 8 10 2 3 2" xfId="48444" xr:uid="{00000000-0005-0000-0000-00008EB60000}"/>
    <cellStyle name="출력 8 10 2 4" xfId="23270" xr:uid="{00000000-0005-0000-0000-00008FB60000}"/>
    <cellStyle name="출력 8 10 2 4 2" xfId="48445" xr:uid="{00000000-0005-0000-0000-000090B60000}"/>
    <cellStyle name="출력 8 10 2 5" xfId="23271" xr:uid="{00000000-0005-0000-0000-000091B60000}"/>
    <cellStyle name="출력 8 10 2 5 2" xfId="48446" xr:uid="{00000000-0005-0000-0000-000092B60000}"/>
    <cellStyle name="출력 8 10 2 6" xfId="48442" xr:uid="{00000000-0005-0000-0000-000093B60000}"/>
    <cellStyle name="출력 8 10 3" xfId="23272" xr:uid="{00000000-0005-0000-0000-000094B60000}"/>
    <cellStyle name="출력 8 10 3 2" xfId="23273" xr:uid="{00000000-0005-0000-0000-000095B60000}"/>
    <cellStyle name="출력 8 10 3 2 2" xfId="48448" xr:uid="{00000000-0005-0000-0000-000096B60000}"/>
    <cellStyle name="출력 8 10 3 3" xfId="23274" xr:uid="{00000000-0005-0000-0000-000097B60000}"/>
    <cellStyle name="출력 8 10 3 3 2" xfId="48449" xr:uid="{00000000-0005-0000-0000-000098B60000}"/>
    <cellStyle name="출력 8 10 3 4" xfId="23275" xr:uid="{00000000-0005-0000-0000-000099B60000}"/>
    <cellStyle name="출력 8 10 3 4 2" xfId="48450" xr:uid="{00000000-0005-0000-0000-00009AB60000}"/>
    <cellStyle name="출력 8 10 3 5" xfId="23276" xr:uid="{00000000-0005-0000-0000-00009BB60000}"/>
    <cellStyle name="출력 8 10 3 5 2" xfId="48451" xr:uid="{00000000-0005-0000-0000-00009CB60000}"/>
    <cellStyle name="출력 8 10 3 6" xfId="48447" xr:uid="{00000000-0005-0000-0000-00009DB60000}"/>
    <cellStyle name="출력 8 10 4" xfId="23277" xr:uid="{00000000-0005-0000-0000-00009EB60000}"/>
    <cellStyle name="출력 8 10 4 2" xfId="48452" xr:uid="{00000000-0005-0000-0000-00009FB60000}"/>
    <cellStyle name="출력 8 10 5" xfId="23278" xr:uid="{00000000-0005-0000-0000-0000A0B60000}"/>
    <cellStyle name="출력 8 10 5 2" xfId="48453" xr:uid="{00000000-0005-0000-0000-0000A1B60000}"/>
    <cellStyle name="출력 8 10 6" xfId="23279" xr:uid="{00000000-0005-0000-0000-0000A2B60000}"/>
    <cellStyle name="출력 8 10 6 2" xfId="48454" xr:uid="{00000000-0005-0000-0000-0000A3B60000}"/>
    <cellStyle name="출력 8 10 7" xfId="23280" xr:uid="{00000000-0005-0000-0000-0000A4B60000}"/>
    <cellStyle name="출력 8 10 7 2" xfId="48455" xr:uid="{00000000-0005-0000-0000-0000A5B60000}"/>
    <cellStyle name="출력 8 10 8" xfId="48441" xr:uid="{00000000-0005-0000-0000-0000A6B60000}"/>
    <cellStyle name="출력 8 11" xfId="23281" xr:uid="{00000000-0005-0000-0000-0000A7B60000}"/>
    <cellStyle name="출력 8 11 2" xfId="23282" xr:uid="{00000000-0005-0000-0000-0000A8B60000}"/>
    <cellStyle name="출력 8 11 2 2" xfId="48457" xr:uid="{00000000-0005-0000-0000-0000A9B60000}"/>
    <cellStyle name="출력 8 11 3" xfId="23283" xr:uid="{00000000-0005-0000-0000-0000AAB60000}"/>
    <cellStyle name="출력 8 11 3 2" xfId="48458" xr:uid="{00000000-0005-0000-0000-0000ABB60000}"/>
    <cellStyle name="출력 8 11 4" xfId="23284" xr:uid="{00000000-0005-0000-0000-0000ACB60000}"/>
    <cellStyle name="출력 8 11 4 2" xfId="48459" xr:uid="{00000000-0005-0000-0000-0000ADB60000}"/>
    <cellStyle name="출력 8 11 5" xfId="23285" xr:uid="{00000000-0005-0000-0000-0000AEB60000}"/>
    <cellStyle name="출력 8 11 5 2" xfId="48460" xr:uid="{00000000-0005-0000-0000-0000AFB60000}"/>
    <cellStyle name="출력 8 11 6" xfId="48456" xr:uid="{00000000-0005-0000-0000-0000B0B60000}"/>
    <cellStyle name="출력 8 12" xfId="23286" xr:uid="{00000000-0005-0000-0000-0000B1B60000}"/>
    <cellStyle name="출력 8 12 2" xfId="23287" xr:uid="{00000000-0005-0000-0000-0000B2B60000}"/>
    <cellStyle name="출력 8 12 2 2" xfId="48462" xr:uid="{00000000-0005-0000-0000-0000B3B60000}"/>
    <cellStyle name="출력 8 12 3" xfId="23288" xr:uid="{00000000-0005-0000-0000-0000B4B60000}"/>
    <cellStyle name="출력 8 12 3 2" xfId="48463" xr:uid="{00000000-0005-0000-0000-0000B5B60000}"/>
    <cellStyle name="출력 8 12 4" xfId="23289" xr:uid="{00000000-0005-0000-0000-0000B6B60000}"/>
    <cellStyle name="출력 8 12 4 2" xfId="48464" xr:uid="{00000000-0005-0000-0000-0000B7B60000}"/>
    <cellStyle name="출력 8 12 5" xfId="23290" xr:uid="{00000000-0005-0000-0000-0000B8B60000}"/>
    <cellStyle name="출력 8 12 5 2" xfId="48465" xr:uid="{00000000-0005-0000-0000-0000B9B60000}"/>
    <cellStyle name="출력 8 12 6" xfId="48461" xr:uid="{00000000-0005-0000-0000-0000BAB60000}"/>
    <cellStyle name="출력 8 13" xfId="23291" xr:uid="{00000000-0005-0000-0000-0000BBB60000}"/>
    <cellStyle name="출력 8 13 2" xfId="48466" xr:uid="{00000000-0005-0000-0000-0000BCB60000}"/>
    <cellStyle name="출력 8 14" xfId="23292" xr:uid="{00000000-0005-0000-0000-0000BDB60000}"/>
    <cellStyle name="출력 8 14 2" xfId="48467" xr:uid="{00000000-0005-0000-0000-0000BEB60000}"/>
    <cellStyle name="출력 8 15" xfId="23293" xr:uid="{00000000-0005-0000-0000-0000BFB60000}"/>
    <cellStyle name="출력 8 15 2" xfId="48468" xr:uid="{00000000-0005-0000-0000-0000C0B60000}"/>
    <cellStyle name="출력 8 16" xfId="23294" xr:uid="{00000000-0005-0000-0000-0000C1B60000}"/>
    <cellStyle name="출력 8 16 2" xfId="48469" xr:uid="{00000000-0005-0000-0000-0000C2B60000}"/>
    <cellStyle name="출력 8 17" xfId="48440" xr:uid="{00000000-0005-0000-0000-0000C3B60000}"/>
    <cellStyle name="출력 8 2" xfId="23295" xr:uid="{00000000-0005-0000-0000-0000C4B60000}"/>
    <cellStyle name="출력 8 2 2" xfId="23296" xr:uid="{00000000-0005-0000-0000-0000C5B60000}"/>
    <cellStyle name="출력 8 2 2 2" xfId="23297" xr:uid="{00000000-0005-0000-0000-0000C6B60000}"/>
    <cellStyle name="출력 8 2 2 2 2" xfId="23298" xr:uid="{00000000-0005-0000-0000-0000C7B60000}"/>
    <cellStyle name="출력 8 2 2 2 2 2" xfId="48473" xr:uid="{00000000-0005-0000-0000-0000C8B60000}"/>
    <cellStyle name="출력 8 2 2 2 3" xfId="23299" xr:uid="{00000000-0005-0000-0000-0000C9B60000}"/>
    <cellStyle name="출력 8 2 2 2 3 2" xfId="48474" xr:uid="{00000000-0005-0000-0000-0000CAB60000}"/>
    <cellStyle name="출력 8 2 2 2 4" xfId="23300" xr:uid="{00000000-0005-0000-0000-0000CBB60000}"/>
    <cellStyle name="출력 8 2 2 2 4 2" xfId="48475" xr:uid="{00000000-0005-0000-0000-0000CCB60000}"/>
    <cellStyle name="출력 8 2 2 2 5" xfId="23301" xr:uid="{00000000-0005-0000-0000-0000CDB60000}"/>
    <cellStyle name="출력 8 2 2 2 5 2" xfId="48476" xr:uid="{00000000-0005-0000-0000-0000CEB60000}"/>
    <cellStyle name="출력 8 2 2 2 6" xfId="48472" xr:uid="{00000000-0005-0000-0000-0000CFB60000}"/>
    <cellStyle name="출력 8 2 2 3" xfId="23302" xr:uid="{00000000-0005-0000-0000-0000D0B60000}"/>
    <cellStyle name="출력 8 2 2 3 2" xfId="48477" xr:uid="{00000000-0005-0000-0000-0000D1B60000}"/>
    <cellStyle name="출력 8 2 2 4" xfId="23303" xr:uid="{00000000-0005-0000-0000-0000D2B60000}"/>
    <cellStyle name="출력 8 2 2 4 2" xfId="48478" xr:uid="{00000000-0005-0000-0000-0000D3B60000}"/>
    <cellStyle name="출력 8 2 2 5" xfId="23304" xr:uid="{00000000-0005-0000-0000-0000D4B60000}"/>
    <cellStyle name="출력 8 2 2 5 2" xfId="48479" xr:uid="{00000000-0005-0000-0000-0000D5B60000}"/>
    <cellStyle name="출력 8 2 2 6" xfId="23305" xr:uid="{00000000-0005-0000-0000-0000D6B60000}"/>
    <cellStyle name="출력 8 2 2 6 2" xfId="48480" xr:uid="{00000000-0005-0000-0000-0000D7B60000}"/>
    <cellStyle name="출력 8 2 2 7" xfId="48471" xr:uid="{00000000-0005-0000-0000-0000D8B60000}"/>
    <cellStyle name="출력 8 2 3" xfId="23306" xr:uid="{00000000-0005-0000-0000-0000D9B60000}"/>
    <cellStyle name="출력 8 2 3 2" xfId="23307" xr:uid="{00000000-0005-0000-0000-0000DAB60000}"/>
    <cellStyle name="출력 8 2 3 2 2" xfId="48482" xr:uid="{00000000-0005-0000-0000-0000DBB60000}"/>
    <cellStyle name="출력 8 2 3 3" xfId="23308" xr:uid="{00000000-0005-0000-0000-0000DCB60000}"/>
    <cellStyle name="출력 8 2 3 3 2" xfId="48483" xr:uid="{00000000-0005-0000-0000-0000DDB60000}"/>
    <cellStyle name="출력 8 2 3 4" xfId="23309" xr:uid="{00000000-0005-0000-0000-0000DEB60000}"/>
    <cellStyle name="출력 8 2 3 4 2" xfId="48484" xr:uid="{00000000-0005-0000-0000-0000DFB60000}"/>
    <cellStyle name="출력 8 2 3 5" xfId="23310" xr:uid="{00000000-0005-0000-0000-0000E0B60000}"/>
    <cellStyle name="출력 8 2 3 5 2" xfId="48485" xr:uid="{00000000-0005-0000-0000-0000E1B60000}"/>
    <cellStyle name="출력 8 2 3 6" xfId="48481" xr:uid="{00000000-0005-0000-0000-0000E2B60000}"/>
    <cellStyle name="출력 8 2 4" xfId="23311" xr:uid="{00000000-0005-0000-0000-0000E3B60000}"/>
    <cellStyle name="출력 8 2 4 2" xfId="23312" xr:uid="{00000000-0005-0000-0000-0000E4B60000}"/>
    <cellStyle name="출력 8 2 4 2 2" xfId="48487" xr:uid="{00000000-0005-0000-0000-0000E5B60000}"/>
    <cellStyle name="출력 8 2 4 3" xfId="48486" xr:uid="{00000000-0005-0000-0000-0000E6B60000}"/>
    <cellStyle name="출력 8 2 5" xfId="23313" xr:uid="{00000000-0005-0000-0000-0000E7B60000}"/>
    <cellStyle name="출력 8 2 5 2" xfId="23314" xr:uid="{00000000-0005-0000-0000-0000E8B60000}"/>
    <cellStyle name="출력 8 2 5 2 2" xfId="48489" xr:uid="{00000000-0005-0000-0000-0000E9B60000}"/>
    <cellStyle name="출력 8 2 5 3" xfId="48488" xr:uid="{00000000-0005-0000-0000-0000EAB60000}"/>
    <cellStyle name="출력 8 2 6" xfId="23315" xr:uid="{00000000-0005-0000-0000-0000EBB60000}"/>
    <cellStyle name="출력 8 2 6 2" xfId="23316" xr:uid="{00000000-0005-0000-0000-0000ECB60000}"/>
    <cellStyle name="출력 8 2 6 2 2" xfId="48491" xr:uid="{00000000-0005-0000-0000-0000EDB60000}"/>
    <cellStyle name="출력 8 2 6 3" xfId="48490" xr:uid="{00000000-0005-0000-0000-0000EEB60000}"/>
    <cellStyle name="출력 8 2 7" xfId="23317" xr:uid="{00000000-0005-0000-0000-0000EFB60000}"/>
    <cellStyle name="출력 8 2 7 2" xfId="48492" xr:uid="{00000000-0005-0000-0000-0000F0B60000}"/>
    <cellStyle name="출력 8 2 8" xfId="48470" xr:uid="{00000000-0005-0000-0000-0000F1B60000}"/>
    <cellStyle name="출력 8 3" xfId="23318" xr:uid="{00000000-0005-0000-0000-0000F2B60000}"/>
    <cellStyle name="출력 8 3 2" xfId="23319" xr:uid="{00000000-0005-0000-0000-0000F3B60000}"/>
    <cellStyle name="출력 8 3 2 2" xfId="23320" xr:uid="{00000000-0005-0000-0000-0000F4B60000}"/>
    <cellStyle name="출력 8 3 2 2 2" xfId="23321" xr:uid="{00000000-0005-0000-0000-0000F5B60000}"/>
    <cellStyle name="출력 8 3 2 2 2 2" xfId="48496" xr:uid="{00000000-0005-0000-0000-0000F6B60000}"/>
    <cellStyle name="출력 8 3 2 2 3" xfId="23322" xr:uid="{00000000-0005-0000-0000-0000F7B60000}"/>
    <cellStyle name="출력 8 3 2 2 3 2" xfId="48497" xr:uid="{00000000-0005-0000-0000-0000F8B60000}"/>
    <cellStyle name="출력 8 3 2 2 4" xfId="23323" xr:uid="{00000000-0005-0000-0000-0000F9B60000}"/>
    <cellStyle name="출력 8 3 2 2 4 2" xfId="48498" xr:uid="{00000000-0005-0000-0000-0000FAB60000}"/>
    <cellStyle name="출력 8 3 2 2 5" xfId="23324" xr:uid="{00000000-0005-0000-0000-0000FBB60000}"/>
    <cellStyle name="출력 8 3 2 2 5 2" xfId="48499" xr:uid="{00000000-0005-0000-0000-0000FCB60000}"/>
    <cellStyle name="출력 8 3 2 2 6" xfId="48495" xr:uid="{00000000-0005-0000-0000-0000FDB60000}"/>
    <cellStyle name="출력 8 3 2 3" xfId="23325" xr:uid="{00000000-0005-0000-0000-0000FEB60000}"/>
    <cellStyle name="출력 8 3 2 3 2" xfId="48500" xr:uid="{00000000-0005-0000-0000-0000FFB60000}"/>
    <cellStyle name="출력 8 3 2 4" xfId="23326" xr:uid="{00000000-0005-0000-0000-000000B70000}"/>
    <cellStyle name="출력 8 3 2 4 2" xfId="48501" xr:uid="{00000000-0005-0000-0000-000001B70000}"/>
    <cellStyle name="출력 8 3 2 5" xfId="23327" xr:uid="{00000000-0005-0000-0000-000002B70000}"/>
    <cellStyle name="출력 8 3 2 5 2" xfId="48502" xr:uid="{00000000-0005-0000-0000-000003B70000}"/>
    <cellStyle name="출력 8 3 2 6" xfId="23328" xr:uid="{00000000-0005-0000-0000-000004B70000}"/>
    <cellStyle name="출력 8 3 2 6 2" xfId="48503" xr:uid="{00000000-0005-0000-0000-000005B70000}"/>
    <cellStyle name="출력 8 3 2 7" xfId="48494" xr:uid="{00000000-0005-0000-0000-000006B70000}"/>
    <cellStyle name="출력 8 3 3" xfId="23329" xr:uid="{00000000-0005-0000-0000-000007B70000}"/>
    <cellStyle name="출력 8 3 3 2" xfId="23330" xr:uid="{00000000-0005-0000-0000-000008B70000}"/>
    <cellStyle name="출력 8 3 3 2 2" xfId="48505" xr:uid="{00000000-0005-0000-0000-000009B70000}"/>
    <cellStyle name="출력 8 3 3 3" xfId="23331" xr:uid="{00000000-0005-0000-0000-00000AB70000}"/>
    <cellStyle name="출력 8 3 3 3 2" xfId="48506" xr:uid="{00000000-0005-0000-0000-00000BB70000}"/>
    <cellStyle name="출력 8 3 3 4" xfId="23332" xr:uid="{00000000-0005-0000-0000-00000CB70000}"/>
    <cellStyle name="출력 8 3 3 4 2" xfId="48507" xr:uid="{00000000-0005-0000-0000-00000DB70000}"/>
    <cellStyle name="출력 8 3 3 5" xfId="23333" xr:uid="{00000000-0005-0000-0000-00000EB70000}"/>
    <cellStyle name="출력 8 3 3 5 2" xfId="48508" xr:uid="{00000000-0005-0000-0000-00000FB70000}"/>
    <cellStyle name="출력 8 3 3 6" xfId="48504" xr:uid="{00000000-0005-0000-0000-000010B70000}"/>
    <cellStyle name="출력 8 3 4" xfId="23334" xr:uid="{00000000-0005-0000-0000-000011B70000}"/>
    <cellStyle name="출력 8 3 4 2" xfId="23335" xr:uid="{00000000-0005-0000-0000-000012B70000}"/>
    <cellStyle name="출력 8 3 4 2 2" xfId="48510" xr:uid="{00000000-0005-0000-0000-000013B70000}"/>
    <cellStyle name="출력 8 3 4 3" xfId="48509" xr:uid="{00000000-0005-0000-0000-000014B70000}"/>
    <cellStyle name="출력 8 3 5" xfId="23336" xr:uid="{00000000-0005-0000-0000-000015B70000}"/>
    <cellStyle name="출력 8 3 5 2" xfId="23337" xr:uid="{00000000-0005-0000-0000-000016B70000}"/>
    <cellStyle name="출력 8 3 5 2 2" xfId="48512" xr:uid="{00000000-0005-0000-0000-000017B70000}"/>
    <cellStyle name="출력 8 3 5 3" xfId="48511" xr:uid="{00000000-0005-0000-0000-000018B70000}"/>
    <cellStyle name="출력 8 3 6" xfId="23338" xr:uid="{00000000-0005-0000-0000-000019B70000}"/>
    <cellStyle name="출력 8 3 6 2" xfId="23339" xr:uid="{00000000-0005-0000-0000-00001AB70000}"/>
    <cellStyle name="출력 8 3 6 2 2" xfId="48514" xr:uid="{00000000-0005-0000-0000-00001BB70000}"/>
    <cellStyle name="출력 8 3 6 3" xfId="48513" xr:uid="{00000000-0005-0000-0000-00001CB70000}"/>
    <cellStyle name="출력 8 3 7" xfId="23340" xr:uid="{00000000-0005-0000-0000-00001DB70000}"/>
    <cellStyle name="출력 8 3 7 2" xfId="48515" xr:uid="{00000000-0005-0000-0000-00001EB70000}"/>
    <cellStyle name="출력 8 3 8" xfId="48493" xr:uid="{00000000-0005-0000-0000-00001FB70000}"/>
    <cellStyle name="출력 8 4" xfId="23341" xr:uid="{00000000-0005-0000-0000-000020B70000}"/>
    <cellStyle name="출력 8 4 2" xfId="23342" xr:uid="{00000000-0005-0000-0000-000021B70000}"/>
    <cellStyle name="출력 8 4 2 2" xfId="23343" xr:uid="{00000000-0005-0000-0000-000022B70000}"/>
    <cellStyle name="출력 8 4 2 2 2" xfId="48518" xr:uid="{00000000-0005-0000-0000-000023B70000}"/>
    <cellStyle name="출력 8 4 2 3" xfId="23344" xr:uid="{00000000-0005-0000-0000-000024B70000}"/>
    <cellStyle name="출력 8 4 2 3 2" xfId="48519" xr:uid="{00000000-0005-0000-0000-000025B70000}"/>
    <cellStyle name="출력 8 4 2 4" xfId="23345" xr:uid="{00000000-0005-0000-0000-000026B70000}"/>
    <cellStyle name="출력 8 4 2 4 2" xfId="48520" xr:uid="{00000000-0005-0000-0000-000027B70000}"/>
    <cellStyle name="출력 8 4 2 5" xfId="23346" xr:uid="{00000000-0005-0000-0000-000028B70000}"/>
    <cellStyle name="출력 8 4 2 5 2" xfId="48521" xr:uid="{00000000-0005-0000-0000-000029B70000}"/>
    <cellStyle name="출력 8 4 2 6" xfId="48517" xr:uid="{00000000-0005-0000-0000-00002AB70000}"/>
    <cellStyle name="출력 8 4 3" xfId="23347" xr:uid="{00000000-0005-0000-0000-00002BB70000}"/>
    <cellStyle name="출력 8 4 3 2" xfId="23348" xr:uid="{00000000-0005-0000-0000-00002CB70000}"/>
    <cellStyle name="출력 8 4 3 2 2" xfId="48523" xr:uid="{00000000-0005-0000-0000-00002DB70000}"/>
    <cellStyle name="출력 8 4 3 3" xfId="23349" xr:uid="{00000000-0005-0000-0000-00002EB70000}"/>
    <cellStyle name="출력 8 4 3 3 2" xfId="48524" xr:uid="{00000000-0005-0000-0000-00002FB70000}"/>
    <cellStyle name="출력 8 4 3 4" xfId="23350" xr:uid="{00000000-0005-0000-0000-000030B70000}"/>
    <cellStyle name="출력 8 4 3 4 2" xfId="48525" xr:uid="{00000000-0005-0000-0000-000031B70000}"/>
    <cellStyle name="출력 8 4 3 5" xfId="23351" xr:uid="{00000000-0005-0000-0000-000032B70000}"/>
    <cellStyle name="출력 8 4 3 5 2" xfId="48526" xr:uid="{00000000-0005-0000-0000-000033B70000}"/>
    <cellStyle name="출력 8 4 3 6" xfId="48522" xr:uid="{00000000-0005-0000-0000-000034B70000}"/>
    <cellStyle name="출력 8 4 4" xfId="23352" xr:uid="{00000000-0005-0000-0000-000035B70000}"/>
    <cellStyle name="출력 8 4 4 2" xfId="48527" xr:uid="{00000000-0005-0000-0000-000036B70000}"/>
    <cellStyle name="출력 8 4 5" xfId="23353" xr:uid="{00000000-0005-0000-0000-000037B70000}"/>
    <cellStyle name="출력 8 4 5 2" xfId="48528" xr:uid="{00000000-0005-0000-0000-000038B70000}"/>
    <cellStyle name="출력 8 4 6" xfId="23354" xr:uid="{00000000-0005-0000-0000-000039B70000}"/>
    <cellStyle name="출력 8 4 6 2" xfId="48529" xr:uid="{00000000-0005-0000-0000-00003AB70000}"/>
    <cellStyle name="출력 8 4 7" xfId="23355" xr:uid="{00000000-0005-0000-0000-00003BB70000}"/>
    <cellStyle name="출력 8 4 7 2" xfId="48530" xr:uid="{00000000-0005-0000-0000-00003CB70000}"/>
    <cellStyle name="출력 8 4 8" xfId="48516" xr:uid="{00000000-0005-0000-0000-00003DB70000}"/>
    <cellStyle name="출력 8 5" xfId="23356" xr:uid="{00000000-0005-0000-0000-00003EB70000}"/>
    <cellStyle name="출력 8 5 2" xfId="23357" xr:uid="{00000000-0005-0000-0000-00003FB70000}"/>
    <cellStyle name="출력 8 5 2 2" xfId="23358" xr:uid="{00000000-0005-0000-0000-000040B70000}"/>
    <cellStyle name="출력 8 5 2 2 2" xfId="48533" xr:uid="{00000000-0005-0000-0000-000041B70000}"/>
    <cellStyle name="출력 8 5 2 3" xfId="23359" xr:uid="{00000000-0005-0000-0000-000042B70000}"/>
    <cellStyle name="출력 8 5 2 3 2" xfId="48534" xr:uid="{00000000-0005-0000-0000-000043B70000}"/>
    <cellStyle name="출력 8 5 2 4" xfId="23360" xr:uid="{00000000-0005-0000-0000-000044B70000}"/>
    <cellStyle name="출력 8 5 2 4 2" xfId="48535" xr:uid="{00000000-0005-0000-0000-000045B70000}"/>
    <cellStyle name="출력 8 5 2 5" xfId="23361" xr:uid="{00000000-0005-0000-0000-000046B70000}"/>
    <cellStyle name="출력 8 5 2 5 2" xfId="48536" xr:uid="{00000000-0005-0000-0000-000047B70000}"/>
    <cellStyle name="출력 8 5 2 6" xfId="48532" xr:uid="{00000000-0005-0000-0000-000048B70000}"/>
    <cellStyle name="출력 8 5 3" xfId="23362" xr:uid="{00000000-0005-0000-0000-000049B70000}"/>
    <cellStyle name="출력 8 5 3 2" xfId="23363" xr:uid="{00000000-0005-0000-0000-00004AB70000}"/>
    <cellStyle name="출력 8 5 3 2 2" xfId="48538" xr:uid="{00000000-0005-0000-0000-00004BB70000}"/>
    <cellStyle name="출력 8 5 3 3" xfId="23364" xr:uid="{00000000-0005-0000-0000-00004CB70000}"/>
    <cellStyle name="출력 8 5 3 3 2" xfId="48539" xr:uid="{00000000-0005-0000-0000-00004DB70000}"/>
    <cellStyle name="출력 8 5 3 4" xfId="23365" xr:uid="{00000000-0005-0000-0000-00004EB70000}"/>
    <cellStyle name="출력 8 5 3 4 2" xfId="48540" xr:uid="{00000000-0005-0000-0000-00004FB70000}"/>
    <cellStyle name="출력 8 5 3 5" xfId="23366" xr:uid="{00000000-0005-0000-0000-000050B70000}"/>
    <cellStyle name="출력 8 5 3 5 2" xfId="48541" xr:uid="{00000000-0005-0000-0000-000051B70000}"/>
    <cellStyle name="출력 8 5 3 6" xfId="48537" xr:uid="{00000000-0005-0000-0000-000052B70000}"/>
    <cellStyle name="출력 8 5 4" xfId="23367" xr:uid="{00000000-0005-0000-0000-000053B70000}"/>
    <cellStyle name="출력 8 5 4 2" xfId="48542" xr:uid="{00000000-0005-0000-0000-000054B70000}"/>
    <cellStyle name="출력 8 5 5" xfId="23368" xr:uid="{00000000-0005-0000-0000-000055B70000}"/>
    <cellStyle name="출력 8 5 5 2" xfId="48543" xr:uid="{00000000-0005-0000-0000-000056B70000}"/>
    <cellStyle name="출력 8 5 6" xfId="23369" xr:uid="{00000000-0005-0000-0000-000057B70000}"/>
    <cellStyle name="출력 8 5 6 2" xfId="48544" xr:uid="{00000000-0005-0000-0000-000058B70000}"/>
    <cellStyle name="출력 8 5 7" xfId="23370" xr:uid="{00000000-0005-0000-0000-000059B70000}"/>
    <cellStyle name="출력 8 5 7 2" xfId="48545" xr:uid="{00000000-0005-0000-0000-00005AB70000}"/>
    <cellStyle name="출력 8 5 8" xfId="48531" xr:uid="{00000000-0005-0000-0000-00005BB70000}"/>
    <cellStyle name="출력 8 6" xfId="23371" xr:uid="{00000000-0005-0000-0000-00005CB70000}"/>
    <cellStyle name="출력 8 6 2" xfId="23372" xr:uid="{00000000-0005-0000-0000-00005DB70000}"/>
    <cellStyle name="출력 8 6 2 2" xfId="23373" xr:uid="{00000000-0005-0000-0000-00005EB70000}"/>
    <cellStyle name="출력 8 6 2 2 2" xfId="48548" xr:uid="{00000000-0005-0000-0000-00005FB70000}"/>
    <cellStyle name="출력 8 6 2 3" xfId="23374" xr:uid="{00000000-0005-0000-0000-000060B70000}"/>
    <cellStyle name="출력 8 6 2 3 2" xfId="48549" xr:uid="{00000000-0005-0000-0000-000061B70000}"/>
    <cellStyle name="출력 8 6 2 4" xfId="23375" xr:uid="{00000000-0005-0000-0000-000062B70000}"/>
    <cellStyle name="출력 8 6 2 4 2" xfId="48550" xr:uid="{00000000-0005-0000-0000-000063B70000}"/>
    <cellStyle name="출력 8 6 2 5" xfId="23376" xr:uid="{00000000-0005-0000-0000-000064B70000}"/>
    <cellStyle name="출력 8 6 2 5 2" xfId="48551" xr:uid="{00000000-0005-0000-0000-000065B70000}"/>
    <cellStyle name="출력 8 6 2 6" xfId="48547" xr:uid="{00000000-0005-0000-0000-000066B70000}"/>
    <cellStyle name="출력 8 6 3" xfId="23377" xr:uid="{00000000-0005-0000-0000-000067B70000}"/>
    <cellStyle name="출력 8 6 3 2" xfId="23378" xr:uid="{00000000-0005-0000-0000-000068B70000}"/>
    <cellStyle name="출력 8 6 3 2 2" xfId="48553" xr:uid="{00000000-0005-0000-0000-000069B70000}"/>
    <cellStyle name="출력 8 6 3 3" xfId="23379" xr:uid="{00000000-0005-0000-0000-00006AB70000}"/>
    <cellStyle name="출력 8 6 3 3 2" xfId="48554" xr:uid="{00000000-0005-0000-0000-00006BB70000}"/>
    <cellStyle name="출력 8 6 3 4" xfId="23380" xr:uid="{00000000-0005-0000-0000-00006CB70000}"/>
    <cellStyle name="출력 8 6 3 4 2" xfId="48555" xr:uid="{00000000-0005-0000-0000-00006DB70000}"/>
    <cellStyle name="출력 8 6 3 5" xfId="23381" xr:uid="{00000000-0005-0000-0000-00006EB70000}"/>
    <cellStyle name="출력 8 6 3 5 2" xfId="48556" xr:uid="{00000000-0005-0000-0000-00006FB70000}"/>
    <cellStyle name="출력 8 6 3 6" xfId="48552" xr:uid="{00000000-0005-0000-0000-000070B70000}"/>
    <cellStyle name="출력 8 6 4" xfId="23382" xr:uid="{00000000-0005-0000-0000-000071B70000}"/>
    <cellStyle name="출력 8 6 4 2" xfId="48557" xr:uid="{00000000-0005-0000-0000-000072B70000}"/>
    <cellStyle name="출력 8 6 5" xfId="23383" xr:uid="{00000000-0005-0000-0000-000073B70000}"/>
    <cellStyle name="출력 8 6 5 2" xfId="48558" xr:uid="{00000000-0005-0000-0000-000074B70000}"/>
    <cellStyle name="출력 8 6 6" xfId="23384" xr:uid="{00000000-0005-0000-0000-000075B70000}"/>
    <cellStyle name="출력 8 6 6 2" xfId="48559" xr:uid="{00000000-0005-0000-0000-000076B70000}"/>
    <cellStyle name="출력 8 6 7" xfId="23385" xr:uid="{00000000-0005-0000-0000-000077B70000}"/>
    <cellStyle name="출력 8 6 7 2" xfId="48560" xr:uid="{00000000-0005-0000-0000-000078B70000}"/>
    <cellStyle name="출력 8 6 8" xfId="48546" xr:uid="{00000000-0005-0000-0000-000079B70000}"/>
    <cellStyle name="출력 8 7" xfId="23386" xr:uid="{00000000-0005-0000-0000-00007AB70000}"/>
    <cellStyle name="출력 8 7 2" xfId="23387" xr:uid="{00000000-0005-0000-0000-00007BB70000}"/>
    <cellStyle name="출력 8 7 2 2" xfId="23388" xr:uid="{00000000-0005-0000-0000-00007CB70000}"/>
    <cellStyle name="출력 8 7 2 2 2" xfId="48563" xr:uid="{00000000-0005-0000-0000-00007DB70000}"/>
    <cellStyle name="출력 8 7 2 3" xfId="23389" xr:uid="{00000000-0005-0000-0000-00007EB70000}"/>
    <cellStyle name="출력 8 7 2 3 2" xfId="48564" xr:uid="{00000000-0005-0000-0000-00007FB70000}"/>
    <cellStyle name="출력 8 7 2 4" xfId="23390" xr:uid="{00000000-0005-0000-0000-000080B70000}"/>
    <cellStyle name="출력 8 7 2 4 2" xfId="48565" xr:uid="{00000000-0005-0000-0000-000081B70000}"/>
    <cellStyle name="출력 8 7 2 5" xfId="23391" xr:uid="{00000000-0005-0000-0000-000082B70000}"/>
    <cellStyle name="출력 8 7 2 5 2" xfId="48566" xr:uid="{00000000-0005-0000-0000-000083B70000}"/>
    <cellStyle name="출력 8 7 2 6" xfId="48562" xr:uid="{00000000-0005-0000-0000-000084B70000}"/>
    <cellStyle name="출력 8 7 3" xfId="23392" xr:uid="{00000000-0005-0000-0000-000085B70000}"/>
    <cellStyle name="출력 8 7 3 2" xfId="23393" xr:uid="{00000000-0005-0000-0000-000086B70000}"/>
    <cellStyle name="출력 8 7 3 2 2" xfId="48568" xr:uid="{00000000-0005-0000-0000-000087B70000}"/>
    <cellStyle name="출력 8 7 3 3" xfId="23394" xr:uid="{00000000-0005-0000-0000-000088B70000}"/>
    <cellStyle name="출력 8 7 3 3 2" xfId="48569" xr:uid="{00000000-0005-0000-0000-000089B70000}"/>
    <cellStyle name="출력 8 7 3 4" xfId="23395" xr:uid="{00000000-0005-0000-0000-00008AB70000}"/>
    <cellStyle name="출력 8 7 3 4 2" xfId="48570" xr:uid="{00000000-0005-0000-0000-00008BB70000}"/>
    <cellStyle name="출력 8 7 3 5" xfId="23396" xr:uid="{00000000-0005-0000-0000-00008CB70000}"/>
    <cellStyle name="출력 8 7 3 5 2" xfId="48571" xr:uid="{00000000-0005-0000-0000-00008DB70000}"/>
    <cellStyle name="출력 8 7 3 6" xfId="48567" xr:uid="{00000000-0005-0000-0000-00008EB70000}"/>
    <cellStyle name="출력 8 7 4" xfId="23397" xr:uid="{00000000-0005-0000-0000-00008FB70000}"/>
    <cellStyle name="출력 8 7 4 2" xfId="48572" xr:uid="{00000000-0005-0000-0000-000090B70000}"/>
    <cellStyle name="출력 8 7 5" xfId="23398" xr:uid="{00000000-0005-0000-0000-000091B70000}"/>
    <cellStyle name="출력 8 7 5 2" xfId="48573" xr:uid="{00000000-0005-0000-0000-000092B70000}"/>
    <cellStyle name="출력 8 7 6" xfId="23399" xr:uid="{00000000-0005-0000-0000-000093B70000}"/>
    <cellStyle name="출력 8 7 6 2" xfId="48574" xr:uid="{00000000-0005-0000-0000-000094B70000}"/>
    <cellStyle name="출력 8 7 7" xfId="23400" xr:uid="{00000000-0005-0000-0000-000095B70000}"/>
    <cellStyle name="출력 8 7 7 2" xfId="48575" xr:uid="{00000000-0005-0000-0000-000096B70000}"/>
    <cellStyle name="출력 8 7 8" xfId="48561" xr:uid="{00000000-0005-0000-0000-000097B70000}"/>
    <cellStyle name="출력 8 8" xfId="23401" xr:uid="{00000000-0005-0000-0000-000098B70000}"/>
    <cellStyle name="출력 8 8 2" xfId="23402" xr:uid="{00000000-0005-0000-0000-000099B70000}"/>
    <cellStyle name="출력 8 8 2 2" xfId="23403" xr:uid="{00000000-0005-0000-0000-00009AB70000}"/>
    <cellStyle name="출력 8 8 2 2 2" xfId="48578" xr:uid="{00000000-0005-0000-0000-00009BB70000}"/>
    <cellStyle name="출력 8 8 2 3" xfId="23404" xr:uid="{00000000-0005-0000-0000-00009CB70000}"/>
    <cellStyle name="출력 8 8 2 3 2" xfId="48579" xr:uid="{00000000-0005-0000-0000-00009DB70000}"/>
    <cellStyle name="출력 8 8 2 4" xfId="23405" xr:uid="{00000000-0005-0000-0000-00009EB70000}"/>
    <cellStyle name="출력 8 8 2 4 2" xfId="48580" xr:uid="{00000000-0005-0000-0000-00009FB70000}"/>
    <cellStyle name="출력 8 8 2 5" xfId="23406" xr:uid="{00000000-0005-0000-0000-0000A0B70000}"/>
    <cellStyle name="출력 8 8 2 5 2" xfId="48581" xr:uid="{00000000-0005-0000-0000-0000A1B70000}"/>
    <cellStyle name="출력 8 8 2 6" xfId="48577" xr:uid="{00000000-0005-0000-0000-0000A2B70000}"/>
    <cellStyle name="출력 8 8 3" xfId="23407" xr:uid="{00000000-0005-0000-0000-0000A3B70000}"/>
    <cellStyle name="출력 8 8 3 2" xfId="23408" xr:uid="{00000000-0005-0000-0000-0000A4B70000}"/>
    <cellStyle name="출력 8 8 3 2 2" xfId="48583" xr:uid="{00000000-0005-0000-0000-0000A5B70000}"/>
    <cellStyle name="출력 8 8 3 3" xfId="23409" xr:uid="{00000000-0005-0000-0000-0000A6B70000}"/>
    <cellStyle name="출력 8 8 3 3 2" xfId="48584" xr:uid="{00000000-0005-0000-0000-0000A7B70000}"/>
    <cellStyle name="출력 8 8 3 4" xfId="23410" xr:uid="{00000000-0005-0000-0000-0000A8B70000}"/>
    <cellStyle name="출력 8 8 3 4 2" xfId="48585" xr:uid="{00000000-0005-0000-0000-0000A9B70000}"/>
    <cellStyle name="출력 8 8 3 5" xfId="23411" xr:uid="{00000000-0005-0000-0000-0000AAB70000}"/>
    <cellStyle name="출력 8 8 3 5 2" xfId="48586" xr:uid="{00000000-0005-0000-0000-0000ABB70000}"/>
    <cellStyle name="출력 8 8 3 6" xfId="48582" xr:uid="{00000000-0005-0000-0000-0000ACB70000}"/>
    <cellStyle name="출력 8 8 4" xfId="23412" xr:uid="{00000000-0005-0000-0000-0000ADB70000}"/>
    <cellStyle name="출력 8 8 4 2" xfId="48587" xr:uid="{00000000-0005-0000-0000-0000AEB70000}"/>
    <cellStyle name="출력 8 8 5" xfId="23413" xr:uid="{00000000-0005-0000-0000-0000AFB70000}"/>
    <cellStyle name="출력 8 8 5 2" xfId="48588" xr:uid="{00000000-0005-0000-0000-0000B0B70000}"/>
    <cellStyle name="출력 8 8 6" xfId="23414" xr:uid="{00000000-0005-0000-0000-0000B1B70000}"/>
    <cellStyle name="출력 8 8 6 2" xfId="48589" xr:uid="{00000000-0005-0000-0000-0000B2B70000}"/>
    <cellStyle name="출력 8 8 7" xfId="23415" xr:uid="{00000000-0005-0000-0000-0000B3B70000}"/>
    <cellStyle name="출력 8 8 7 2" xfId="48590" xr:uid="{00000000-0005-0000-0000-0000B4B70000}"/>
    <cellStyle name="출력 8 8 8" xfId="48576" xr:uid="{00000000-0005-0000-0000-0000B5B70000}"/>
    <cellStyle name="출력 8 9" xfId="23416" xr:uid="{00000000-0005-0000-0000-0000B6B70000}"/>
    <cellStyle name="출력 8 9 2" xfId="23417" xr:uid="{00000000-0005-0000-0000-0000B7B70000}"/>
    <cellStyle name="출력 8 9 2 2" xfId="23418" xr:uid="{00000000-0005-0000-0000-0000B8B70000}"/>
    <cellStyle name="출력 8 9 2 2 2" xfId="48593" xr:uid="{00000000-0005-0000-0000-0000B9B70000}"/>
    <cellStyle name="출력 8 9 2 3" xfId="23419" xr:uid="{00000000-0005-0000-0000-0000BAB70000}"/>
    <cellStyle name="출력 8 9 2 3 2" xfId="48594" xr:uid="{00000000-0005-0000-0000-0000BBB70000}"/>
    <cellStyle name="출력 8 9 2 4" xfId="23420" xr:uid="{00000000-0005-0000-0000-0000BCB70000}"/>
    <cellStyle name="출력 8 9 2 4 2" xfId="48595" xr:uid="{00000000-0005-0000-0000-0000BDB70000}"/>
    <cellStyle name="출력 8 9 2 5" xfId="23421" xr:uid="{00000000-0005-0000-0000-0000BEB70000}"/>
    <cellStyle name="출력 8 9 2 5 2" xfId="48596" xr:uid="{00000000-0005-0000-0000-0000BFB70000}"/>
    <cellStyle name="출력 8 9 2 6" xfId="48592" xr:uid="{00000000-0005-0000-0000-0000C0B70000}"/>
    <cellStyle name="출력 8 9 3" xfId="23422" xr:uid="{00000000-0005-0000-0000-0000C1B70000}"/>
    <cellStyle name="출력 8 9 3 2" xfId="23423" xr:uid="{00000000-0005-0000-0000-0000C2B70000}"/>
    <cellStyle name="출력 8 9 3 2 2" xfId="48598" xr:uid="{00000000-0005-0000-0000-0000C3B70000}"/>
    <cellStyle name="출력 8 9 3 3" xfId="23424" xr:uid="{00000000-0005-0000-0000-0000C4B70000}"/>
    <cellStyle name="출력 8 9 3 3 2" xfId="48599" xr:uid="{00000000-0005-0000-0000-0000C5B70000}"/>
    <cellStyle name="출력 8 9 3 4" xfId="23425" xr:uid="{00000000-0005-0000-0000-0000C6B70000}"/>
    <cellStyle name="출력 8 9 3 4 2" xfId="48600" xr:uid="{00000000-0005-0000-0000-0000C7B70000}"/>
    <cellStyle name="출력 8 9 3 5" xfId="23426" xr:uid="{00000000-0005-0000-0000-0000C8B70000}"/>
    <cellStyle name="출력 8 9 3 5 2" xfId="48601" xr:uid="{00000000-0005-0000-0000-0000C9B70000}"/>
    <cellStyle name="출력 8 9 3 6" xfId="48597" xr:uid="{00000000-0005-0000-0000-0000CAB70000}"/>
    <cellStyle name="출력 8 9 4" xfId="23427" xr:uid="{00000000-0005-0000-0000-0000CBB70000}"/>
    <cellStyle name="출력 8 9 4 2" xfId="48602" xr:uid="{00000000-0005-0000-0000-0000CCB70000}"/>
    <cellStyle name="출력 8 9 5" xfId="23428" xr:uid="{00000000-0005-0000-0000-0000CDB70000}"/>
    <cellStyle name="출력 8 9 5 2" xfId="48603" xr:uid="{00000000-0005-0000-0000-0000CEB70000}"/>
    <cellStyle name="출력 8 9 6" xfId="23429" xr:uid="{00000000-0005-0000-0000-0000CFB70000}"/>
    <cellStyle name="출력 8 9 6 2" xfId="48604" xr:uid="{00000000-0005-0000-0000-0000D0B70000}"/>
    <cellStyle name="출력 8 9 7" xfId="23430" xr:uid="{00000000-0005-0000-0000-0000D1B70000}"/>
    <cellStyle name="출력 8 9 7 2" xfId="48605" xr:uid="{00000000-0005-0000-0000-0000D2B70000}"/>
    <cellStyle name="출력 8 9 8" xfId="48591" xr:uid="{00000000-0005-0000-0000-0000D3B70000}"/>
    <cellStyle name="출력 9" xfId="23431" xr:uid="{00000000-0005-0000-0000-0000D4B70000}"/>
    <cellStyle name="출력 9 10" xfId="23432" xr:uid="{00000000-0005-0000-0000-0000D5B70000}"/>
    <cellStyle name="출력 9 10 2" xfId="23433" xr:uid="{00000000-0005-0000-0000-0000D6B70000}"/>
    <cellStyle name="출력 9 10 2 2" xfId="23434" xr:uid="{00000000-0005-0000-0000-0000D7B70000}"/>
    <cellStyle name="출력 9 10 2 2 2" xfId="48609" xr:uid="{00000000-0005-0000-0000-0000D8B70000}"/>
    <cellStyle name="출력 9 10 2 3" xfId="23435" xr:uid="{00000000-0005-0000-0000-0000D9B70000}"/>
    <cellStyle name="출력 9 10 2 3 2" xfId="48610" xr:uid="{00000000-0005-0000-0000-0000DAB70000}"/>
    <cellStyle name="출력 9 10 2 4" xfId="23436" xr:uid="{00000000-0005-0000-0000-0000DBB70000}"/>
    <cellStyle name="출력 9 10 2 4 2" xfId="48611" xr:uid="{00000000-0005-0000-0000-0000DCB70000}"/>
    <cellStyle name="출력 9 10 2 5" xfId="23437" xr:uid="{00000000-0005-0000-0000-0000DDB70000}"/>
    <cellStyle name="출력 9 10 2 5 2" xfId="48612" xr:uid="{00000000-0005-0000-0000-0000DEB70000}"/>
    <cellStyle name="출력 9 10 2 6" xfId="48608" xr:uid="{00000000-0005-0000-0000-0000DFB70000}"/>
    <cellStyle name="출력 9 10 3" xfId="23438" xr:uid="{00000000-0005-0000-0000-0000E0B70000}"/>
    <cellStyle name="출력 9 10 3 2" xfId="23439" xr:uid="{00000000-0005-0000-0000-0000E1B70000}"/>
    <cellStyle name="출력 9 10 3 2 2" xfId="48614" xr:uid="{00000000-0005-0000-0000-0000E2B70000}"/>
    <cellStyle name="출력 9 10 3 3" xfId="23440" xr:uid="{00000000-0005-0000-0000-0000E3B70000}"/>
    <cellStyle name="출력 9 10 3 3 2" xfId="48615" xr:uid="{00000000-0005-0000-0000-0000E4B70000}"/>
    <cellStyle name="출력 9 10 3 4" xfId="23441" xr:uid="{00000000-0005-0000-0000-0000E5B70000}"/>
    <cellStyle name="출력 9 10 3 4 2" xfId="48616" xr:uid="{00000000-0005-0000-0000-0000E6B70000}"/>
    <cellStyle name="출력 9 10 3 5" xfId="23442" xr:uid="{00000000-0005-0000-0000-0000E7B70000}"/>
    <cellStyle name="출력 9 10 3 5 2" xfId="48617" xr:uid="{00000000-0005-0000-0000-0000E8B70000}"/>
    <cellStyle name="출력 9 10 3 6" xfId="48613" xr:uid="{00000000-0005-0000-0000-0000E9B70000}"/>
    <cellStyle name="출력 9 10 4" xfId="23443" xr:uid="{00000000-0005-0000-0000-0000EAB70000}"/>
    <cellStyle name="출력 9 10 4 2" xfId="48618" xr:uid="{00000000-0005-0000-0000-0000EBB70000}"/>
    <cellStyle name="출력 9 10 5" xfId="23444" xr:uid="{00000000-0005-0000-0000-0000ECB70000}"/>
    <cellStyle name="출력 9 10 5 2" xfId="48619" xr:uid="{00000000-0005-0000-0000-0000EDB70000}"/>
    <cellStyle name="출력 9 10 6" xfId="23445" xr:uid="{00000000-0005-0000-0000-0000EEB70000}"/>
    <cellStyle name="출력 9 10 6 2" xfId="48620" xr:uid="{00000000-0005-0000-0000-0000EFB70000}"/>
    <cellStyle name="출력 9 10 7" xfId="23446" xr:uid="{00000000-0005-0000-0000-0000F0B70000}"/>
    <cellStyle name="출력 9 10 7 2" xfId="48621" xr:uid="{00000000-0005-0000-0000-0000F1B70000}"/>
    <cellStyle name="출력 9 10 8" xfId="48607" xr:uid="{00000000-0005-0000-0000-0000F2B70000}"/>
    <cellStyle name="출력 9 11" xfId="23447" xr:uid="{00000000-0005-0000-0000-0000F3B70000}"/>
    <cellStyle name="출력 9 11 2" xfId="23448" xr:uid="{00000000-0005-0000-0000-0000F4B70000}"/>
    <cellStyle name="출력 9 11 2 2" xfId="48623" xr:uid="{00000000-0005-0000-0000-0000F5B70000}"/>
    <cellStyle name="출력 9 11 3" xfId="23449" xr:uid="{00000000-0005-0000-0000-0000F6B70000}"/>
    <cellStyle name="출력 9 11 3 2" xfId="48624" xr:uid="{00000000-0005-0000-0000-0000F7B70000}"/>
    <cellStyle name="출력 9 11 4" xfId="23450" xr:uid="{00000000-0005-0000-0000-0000F8B70000}"/>
    <cellStyle name="출력 9 11 4 2" xfId="48625" xr:uid="{00000000-0005-0000-0000-0000F9B70000}"/>
    <cellStyle name="출력 9 11 5" xfId="23451" xr:uid="{00000000-0005-0000-0000-0000FAB70000}"/>
    <cellStyle name="출력 9 11 5 2" xfId="48626" xr:uid="{00000000-0005-0000-0000-0000FBB70000}"/>
    <cellStyle name="출력 9 11 6" xfId="48622" xr:uid="{00000000-0005-0000-0000-0000FCB70000}"/>
    <cellStyle name="출력 9 12" xfId="23452" xr:uid="{00000000-0005-0000-0000-0000FDB70000}"/>
    <cellStyle name="출력 9 12 2" xfId="23453" xr:uid="{00000000-0005-0000-0000-0000FEB70000}"/>
    <cellStyle name="출력 9 12 2 2" xfId="48628" xr:uid="{00000000-0005-0000-0000-0000FFB70000}"/>
    <cellStyle name="출력 9 12 3" xfId="23454" xr:uid="{00000000-0005-0000-0000-000000B80000}"/>
    <cellStyle name="출력 9 12 3 2" xfId="48629" xr:uid="{00000000-0005-0000-0000-000001B80000}"/>
    <cellStyle name="출력 9 12 4" xfId="23455" xr:uid="{00000000-0005-0000-0000-000002B80000}"/>
    <cellStyle name="출력 9 12 4 2" xfId="48630" xr:uid="{00000000-0005-0000-0000-000003B80000}"/>
    <cellStyle name="출력 9 12 5" xfId="23456" xr:uid="{00000000-0005-0000-0000-000004B80000}"/>
    <cellStyle name="출력 9 12 5 2" xfId="48631" xr:uid="{00000000-0005-0000-0000-000005B80000}"/>
    <cellStyle name="출력 9 12 6" xfId="48627" xr:uid="{00000000-0005-0000-0000-000006B80000}"/>
    <cellStyle name="출력 9 13" xfId="23457" xr:uid="{00000000-0005-0000-0000-000007B80000}"/>
    <cellStyle name="출력 9 13 2" xfId="48632" xr:uid="{00000000-0005-0000-0000-000008B80000}"/>
    <cellStyle name="출력 9 14" xfId="23458" xr:uid="{00000000-0005-0000-0000-000009B80000}"/>
    <cellStyle name="출력 9 14 2" xfId="48633" xr:uid="{00000000-0005-0000-0000-00000AB80000}"/>
    <cellStyle name="출력 9 15" xfId="23459" xr:uid="{00000000-0005-0000-0000-00000BB80000}"/>
    <cellStyle name="출력 9 15 2" xfId="48634" xr:uid="{00000000-0005-0000-0000-00000CB80000}"/>
    <cellStyle name="출력 9 16" xfId="23460" xr:uid="{00000000-0005-0000-0000-00000DB80000}"/>
    <cellStyle name="출력 9 16 2" xfId="48635" xr:uid="{00000000-0005-0000-0000-00000EB80000}"/>
    <cellStyle name="출력 9 17" xfId="48606" xr:uid="{00000000-0005-0000-0000-00000FB80000}"/>
    <cellStyle name="출력 9 2" xfId="23461" xr:uid="{00000000-0005-0000-0000-000010B80000}"/>
    <cellStyle name="출력 9 2 2" xfId="23462" xr:uid="{00000000-0005-0000-0000-000011B80000}"/>
    <cellStyle name="출력 9 2 2 2" xfId="23463" xr:uid="{00000000-0005-0000-0000-000012B80000}"/>
    <cellStyle name="출력 9 2 2 2 2" xfId="23464" xr:uid="{00000000-0005-0000-0000-000013B80000}"/>
    <cellStyle name="출력 9 2 2 2 2 2" xfId="48639" xr:uid="{00000000-0005-0000-0000-000014B80000}"/>
    <cellStyle name="출력 9 2 2 2 3" xfId="23465" xr:uid="{00000000-0005-0000-0000-000015B80000}"/>
    <cellStyle name="출력 9 2 2 2 3 2" xfId="48640" xr:uid="{00000000-0005-0000-0000-000016B80000}"/>
    <cellStyle name="출력 9 2 2 2 4" xfId="23466" xr:uid="{00000000-0005-0000-0000-000017B80000}"/>
    <cellStyle name="출력 9 2 2 2 4 2" xfId="48641" xr:uid="{00000000-0005-0000-0000-000018B80000}"/>
    <cellStyle name="출력 9 2 2 2 5" xfId="23467" xr:uid="{00000000-0005-0000-0000-000019B80000}"/>
    <cellStyle name="출력 9 2 2 2 5 2" xfId="48642" xr:uid="{00000000-0005-0000-0000-00001AB80000}"/>
    <cellStyle name="출력 9 2 2 2 6" xfId="48638" xr:uid="{00000000-0005-0000-0000-00001BB80000}"/>
    <cellStyle name="출력 9 2 2 3" xfId="23468" xr:uid="{00000000-0005-0000-0000-00001CB80000}"/>
    <cellStyle name="출력 9 2 2 3 2" xfId="48643" xr:uid="{00000000-0005-0000-0000-00001DB80000}"/>
    <cellStyle name="출력 9 2 2 4" xfId="23469" xr:uid="{00000000-0005-0000-0000-00001EB80000}"/>
    <cellStyle name="출력 9 2 2 4 2" xfId="48644" xr:uid="{00000000-0005-0000-0000-00001FB80000}"/>
    <cellStyle name="출력 9 2 2 5" xfId="23470" xr:uid="{00000000-0005-0000-0000-000020B80000}"/>
    <cellStyle name="출력 9 2 2 5 2" xfId="48645" xr:uid="{00000000-0005-0000-0000-000021B80000}"/>
    <cellStyle name="출력 9 2 2 6" xfId="23471" xr:uid="{00000000-0005-0000-0000-000022B80000}"/>
    <cellStyle name="출력 9 2 2 6 2" xfId="48646" xr:uid="{00000000-0005-0000-0000-000023B80000}"/>
    <cellStyle name="출력 9 2 2 7" xfId="48637" xr:uid="{00000000-0005-0000-0000-000024B80000}"/>
    <cellStyle name="출력 9 2 3" xfId="23472" xr:uid="{00000000-0005-0000-0000-000025B80000}"/>
    <cellStyle name="출력 9 2 3 2" xfId="23473" xr:uid="{00000000-0005-0000-0000-000026B80000}"/>
    <cellStyle name="출력 9 2 3 2 2" xfId="48648" xr:uid="{00000000-0005-0000-0000-000027B80000}"/>
    <cellStyle name="출력 9 2 3 3" xfId="23474" xr:uid="{00000000-0005-0000-0000-000028B80000}"/>
    <cellStyle name="출력 9 2 3 3 2" xfId="48649" xr:uid="{00000000-0005-0000-0000-000029B80000}"/>
    <cellStyle name="출력 9 2 3 4" xfId="23475" xr:uid="{00000000-0005-0000-0000-00002AB80000}"/>
    <cellStyle name="출력 9 2 3 4 2" xfId="48650" xr:uid="{00000000-0005-0000-0000-00002BB80000}"/>
    <cellStyle name="출력 9 2 3 5" xfId="23476" xr:uid="{00000000-0005-0000-0000-00002CB80000}"/>
    <cellStyle name="출력 9 2 3 5 2" xfId="48651" xr:uid="{00000000-0005-0000-0000-00002DB80000}"/>
    <cellStyle name="출력 9 2 3 6" xfId="48647" xr:uid="{00000000-0005-0000-0000-00002EB80000}"/>
    <cellStyle name="출력 9 2 4" xfId="23477" xr:uid="{00000000-0005-0000-0000-00002FB80000}"/>
    <cellStyle name="출력 9 2 4 2" xfId="23478" xr:uid="{00000000-0005-0000-0000-000030B80000}"/>
    <cellStyle name="출력 9 2 4 2 2" xfId="48653" xr:uid="{00000000-0005-0000-0000-000031B80000}"/>
    <cellStyle name="출력 9 2 4 3" xfId="48652" xr:uid="{00000000-0005-0000-0000-000032B80000}"/>
    <cellStyle name="출력 9 2 5" xfId="23479" xr:uid="{00000000-0005-0000-0000-000033B80000}"/>
    <cellStyle name="출력 9 2 5 2" xfId="23480" xr:uid="{00000000-0005-0000-0000-000034B80000}"/>
    <cellStyle name="출력 9 2 5 2 2" xfId="48655" xr:uid="{00000000-0005-0000-0000-000035B80000}"/>
    <cellStyle name="출력 9 2 5 3" xfId="48654" xr:uid="{00000000-0005-0000-0000-000036B80000}"/>
    <cellStyle name="출력 9 2 6" xfId="23481" xr:uid="{00000000-0005-0000-0000-000037B80000}"/>
    <cellStyle name="출력 9 2 6 2" xfId="23482" xr:uid="{00000000-0005-0000-0000-000038B80000}"/>
    <cellStyle name="출력 9 2 6 2 2" xfId="48657" xr:uid="{00000000-0005-0000-0000-000039B80000}"/>
    <cellStyle name="출력 9 2 6 3" xfId="48656" xr:uid="{00000000-0005-0000-0000-00003AB80000}"/>
    <cellStyle name="출력 9 2 7" xfId="23483" xr:uid="{00000000-0005-0000-0000-00003BB80000}"/>
    <cellStyle name="출력 9 2 7 2" xfId="48658" xr:uid="{00000000-0005-0000-0000-00003CB80000}"/>
    <cellStyle name="출력 9 2 8" xfId="48636" xr:uid="{00000000-0005-0000-0000-00003DB80000}"/>
    <cellStyle name="출력 9 3" xfId="23484" xr:uid="{00000000-0005-0000-0000-00003EB80000}"/>
    <cellStyle name="출력 9 3 2" xfId="23485" xr:uid="{00000000-0005-0000-0000-00003FB80000}"/>
    <cellStyle name="출력 9 3 2 2" xfId="23486" xr:uid="{00000000-0005-0000-0000-000040B80000}"/>
    <cellStyle name="출력 9 3 2 2 2" xfId="23487" xr:uid="{00000000-0005-0000-0000-000041B80000}"/>
    <cellStyle name="출력 9 3 2 2 2 2" xfId="48662" xr:uid="{00000000-0005-0000-0000-000042B80000}"/>
    <cellStyle name="출력 9 3 2 2 3" xfId="23488" xr:uid="{00000000-0005-0000-0000-000043B80000}"/>
    <cellStyle name="출력 9 3 2 2 3 2" xfId="48663" xr:uid="{00000000-0005-0000-0000-000044B80000}"/>
    <cellStyle name="출력 9 3 2 2 4" xfId="23489" xr:uid="{00000000-0005-0000-0000-000045B80000}"/>
    <cellStyle name="출력 9 3 2 2 4 2" xfId="48664" xr:uid="{00000000-0005-0000-0000-000046B80000}"/>
    <cellStyle name="출력 9 3 2 2 5" xfId="23490" xr:uid="{00000000-0005-0000-0000-000047B80000}"/>
    <cellStyle name="출력 9 3 2 2 5 2" xfId="48665" xr:uid="{00000000-0005-0000-0000-000048B80000}"/>
    <cellStyle name="출력 9 3 2 2 6" xfId="48661" xr:uid="{00000000-0005-0000-0000-000049B80000}"/>
    <cellStyle name="출력 9 3 2 3" xfId="23491" xr:uid="{00000000-0005-0000-0000-00004AB80000}"/>
    <cellStyle name="출력 9 3 2 3 2" xfId="48666" xr:uid="{00000000-0005-0000-0000-00004BB80000}"/>
    <cellStyle name="출력 9 3 2 4" xfId="23492" xr:uid="{00000000-0005-0000-0000-00004CB80000}"/>
    <cellStyle name="출력 9 3 2 4 2" xfId="48667" xr:uid="{00000000-0005-0000-0000-00004DB80000}"/>
    <cellStyle name="출력 9 3 2 5" xfId="23493" xr:uid="{00000000-0005-0000-0000-00004EB80000}"/>
    <cellStyle name="출력 9 3 2 5 2" xfId="48668" xr:uid="{00000000-0005-0000-0000-00004FB80000}"/>
    <cellStyle name="출력 9 3 2 6" xfId="23494" xr:uid="{00000000-0005-0000-0000-000050B80000}"/>
    <cellStyle name="출력 9 3 2 6 2" xfId="48669" xr:uid="{00000000-0005-0000-0000-000051B80000}"/>
    <cellStyle name="출력 9 3 2 7" xfId="48660" xr:uid="{00000000-0005-0000-0000-000052B80000}"/>
    <cellStyle name="출력 9 3 3" xfId="23495" xr:uid="{00000000-0005-0000-0000-000053B80000}"/>
    <cellStyle name="출력 9 3 3 2" xfId="23496" xr:uid="{00000000-0005-0000-0000-000054B80000}"/>
    <cellStyle name="출력 9 3 3 2 2" xfId="48671" xr:uid="{00000000-0005-0000-0000-000055B80000}"/>
    <cellStyle name="출력 9 3 3 3" xfId="23497" xr:uid="{00000000-0005-0000-0000-000056B80000}"/>
    <cellStyle name="출력 9 3 3 3 2" xfId="48672" xr:uid="{00000000-0005-0000-0000-000057B80000}"/>
    <cellStyle name="출력 9 3 3 4" xfId="23498" xr:uid="{00000000-0005-0000-0000-000058B80000}"/>
    <cellStyle name="출력 9 3 3 4 2" xfId="48673" xr:uid="{00000000-0005-0000-0000-000059B80000}"/>
    <cellStyle name="출력 9 3 3 5" xfId="23499" xr:uid="{00000000-0005-0000-0000-00005AB80000}"/>
    <cellStyle name="출력 9 3 3 5 2" xfId="48674" xr:uid="{00000000-0005-0000-0000-00005BB80000}"/>
    <cellStyle name="출력 9 3 3 6" xfId="48670" xr:uid="{00000000-0005-0000-0000-00005CB80000}"/>
    <cellStyle name="출력 9 3 4" xfId="23500" xr:uid="{00000000-0005-0000-0000-00005DB80000}"/>
    <cellStyle name="출력 9 3 4 2" xfId="23501" xr:uid="{00000000-0005-0000-0000-00005EB80000}"/>
    <cellStyle name="출력 9 3 4 2 2" xfId="48676" xr:uid="{00000000-0005-0000-0000-00005FB80000}"/>
    <cellStyle name="출력 9 3 4 3" xfId="48675" xr:uid="{00000000-0005-0000-0000-000060B80000}"/>
    <cellStyle name="출력 9 3 5" xfId="23502" xr:uid="{00000000-0005-0000-0000-000061B80000}"/>
    <cellStyle name="출력 9 3 5 2" xfId="23503" xr:uid="{00000000-0005-0000-0000-000062B80000}"/>
    <cellStyle name="출력 9 3 5 2 2" xfId="48678" xr:uid="{00000000-0005-0000-0000-000063B80000}"/>
    <cellStyle name="출력 9 3 5 3" xfId="48677" xr:uid="{00000000-0005-0000-0000-000064B80000}"/>
    <cellStyle name="출력 9 3 6" xfId="23504" xr:uid="{00000000-0005-0000-0000-000065B80000}"/>
    <cellStyle name="출력 9 3 6 2" xfId="23505" xr:uid="{00000000-0005-0000-0000-000066B80000}"/>
    <cellStyle name="출력 9 3 6 2 2" xfId="48680" xr:uid="{00000000-0005-0000-0000-000067B80000}"/>
    <cellStyle name="출력 9 3 6 3" xfId="48679" xr:uid="{00000000-0005-0000-0000-000068B80000}"/>
    <cellStyle name="출력 9 3 7" xfId="23506" xr:uid="{00000000-0005-0000-0000-000069B80000}"/>
    <cellStyle name="출력 9 3 7 2" xfId="48681" xr:uid="{00000000-0005-0000-0000-00006AB80000}"/>
    <cellStyle name="출력 9 3 8" xfId="48659" xr:uid="{00000000-0005-0000-0000-00006BB80000}"/>
    <cellStyle name="출력 9 4" xfId="23507" xr:uid="{00000000-0005-0000-0000-00006CB80000}"/>
    <cellStyle name="출력 9 4 2" xfId="23508" xr:uid="{00000000-0005-0000-0000-00006DB80000}"/>
    <cellStyle name="출력 9 4 2 2" xfId="23509" xr:uid="{00000000-0005-0000-0000-00006EB80000}"/>
    <cellStyle name="출력 9 4 2 2 2" xfId="48684" xr:uid="{00000000-0005-0000-0000-00006FB80000}"/>
    <cellStyle name="출력 9 4 2 3" xfId="23510" xr:uid="{00000000-0005-0000-0000-000070B80000}"/>
    <cellStyle name="출력 9 4 2 3 2" xfId="48685" xr:uid="{00000000-0005-0000-0000-000071B80000}"/>
    <cellStyle name="출력 9 4 2 4" xfId="23511" xr:uid="{00000000-0005-0000-0000-000072B80000}"/>
    <cellStyle name="출력 9 4 2 4 2" xfId="48686" xr:uid="{00000000-0005-0000-0000-000073B80000}"/>
    <cellStyle name="출력 9 4 2 5" xfId="23512" xr:uid="{00000000-0005-0000-0000-000074B80000}"/>
    <cellStyle name="출력 9 4 2 5 2" xfId="48687" xr:uid="{00000000-0005-0000-0000-000075B80000}"/>
    <cellStyle name="출력 9 4 2 6" xfId="48683" xr:uid="{00000000-0005-0000-0000-000076B80000}"/>
    <cellStyle name="출력 9 4 3" xfId="23513" xr:uid="{00000000-0005-0000-0000-000077B80000}"/>
    <cellStyle name="출력 9 4 3 2" xfId="23514" xr:uid="{00000000-0005-0000-0000-000078B80000}"/>
    <cellStyle name="출력 9 4 3 2 2" xfId="48689" xr:uid="{00000000-0005-0000-0000-000079B80000}"/>
    <cellStyle name="출력 9 4 3 3" xfId="23515" xr:uid="{00000000-0005-0000-0000-00007AB80000}"/>
    <cellStyle name="출력 9 4 3 3 2" xfId="48690" xr:uid="{00000000-0005-0000-0000-00007BB80000}"/>
    <cellStyle name="출력 9 4 3 4" xfId="23516" xr:uid="{00000000-0005-0000-0000-00007CB80000}"/>
    <cellStyle name="출력 9 4 3 4 2" xfId="48691" xr:uid="{00000000-0005-0000-0000-00007DB80000}"/>
    <cellStyle name="출력 9 4 3 5" xfId="23517" xr:uid="{00000000-0005-0000-0000-00007EB80000}"/>
    <cellStyle name="출력 9 4 3 5 2" xfId="48692" xr:uid="{00000000-0005-0000-0000-00007FB80000}"/>
    <cellStyle name="출력 9 4 3 6" xfId="48688" xr:uid="{00000000-0005-0000-0000-000080B80000}"/>
    <cellStyle name="출력 9 4 4" xfId="23518" xr:uid="{00000000-0005-0000-0000-000081B80000}"/>
    <cellStyle name="출력 9 4 4 2" xfId="48693" xr:uid="{00000000-0005-0000-0000-000082B80000}"/>
    <cellStyle name="출력 9 4 5" xfId="23519" xr:uid="{00000000-0005-0000-0000-000083B80000}"/>
    <cellStyle name="출력 9 4 5 2" xfId="48694" xr:uid="{00000000-0005-0000-0000-000084B80000}"/>
    <cellStyle name="출력 9 4 6" xfId="23520" xr:uid="{00000000-0005-0000-0000-000085B80000}"/>
    <cellStyle name="출력 9 4 6 2" xfId="48695" xr:uid="{00000000-0005-0000-0000-000086B80000}"/>
    <cellStyle name="출력 9 4 7" xfId="23521" xr:uid="{00000000-0005-0000-0000-000087B80000}"/>
    <cellStyle name="출력 9 4 7 2" xfId="48696" xr:uid="{00000000-0005-0000-0000-000088B80000}"/>
    <cellStyle name="출력 9 4 8" xfId="48682" xr:uid="{00000000-0005-0000-0000-000089B80000}"/>
    <cellStyle name="출력 9 5" xfId="23522" xr:uid="{00000000-0005-0000-0000-00008AB80000}"/>
    <cellStyle name="출력 9 5 2" xfId="23523" xr:uid="{00000000-0005-0000-0000-00008BB80000}"/>
    <cellStyle name="출력 9 5 2 2" xfId="23524" xr:uid="{00000000-0005-0000-0000-00008CB80000}"/>
    <cellStyle name="출력 9 5 2 2 2" xfId="48699" xr:uid="{00000000-0005-0000-0000-00008DB80000}"/>
    <cellStyle name="출력 9 5 2 3" xfId="23525" xr:uid="{00000000-0005-0000-0000-00008EB80000}"/>
    <cellStyle name="출력 9 5 2 3 2" xfId="48700" xr:uid="{00000000-0005-0000-0000-00008FB80000}"/>
    <cellStyle name="출력 9 5 2 4" xfId="23526" xr:uid="{00000000-0005-0000-0000-000090B80000}"/>
    <cellStyle name="출력 9 5 2 4 2" xfId="48701" xr:uid="{00000000-0005-0000-0000-000091B80000}"/>
    <cellStyle name="출력 9 5 2 5" xfId="23527" xr:uid="{00000000-0005-0000-0000-000092B80000}"/>
    <cellStyle name="출력 9 5 2 5 2" xfId="48702" xr:uid="{00000000-0005-0000-0000-000093B80000}"/>
    <cellStyle name="출력 9 5 2 6" xfId="48698" xr:uid="{00000000-0005-0000-0000-000094B80000}"/>
    <cellStyle name="출력 9 5 3" xfId="23528" xr:uid="{00000000-0005-0000-0000-000095B80000}"/>
    <cellStyle name="출력 9 5 3 2" xfId="23529" xr:uid="{00000000-0005-0000-0000-000096B80000}"/>
    <cellStyle name="출력 9 5 3 2 2" xfId="48704" xr:uid="{00000000-0005-0000-0000-000097B80000}"/>
    <cellStyle name="출력 9 5 3 3" xfId="23530" xr:uid="{00000000-0005-0000-0000-000098B80000}"/>
    <cellStyle name="출력 9 5 3 3 2" xfId="48705" xr:uid="{00000000-0005-0000-0000-000099B80000}"/>
    <cellStyle name="출력 9 5 3 4" xfId="23531" xr:uid="{00000000-0005-0000-0000-00009AB80000}"/>
    <cellStyle name="출력 9 5 3 4 2" xfId="48706" xr:uid="{00000000-0005-0000-0000-00009BB80000}"/>
    <cellStyle name="출력 9 5 3 5" xfId="23532" xr:uid="{00000000-0005-0000-0000-00009CB80000}"/>
    <cellStyle name="출력 9 5 3 5 2" xfId="48707" xr:uid="{00000000-0005-0000-0000-00009DB80000}"/>
    <cellStyle name="출력 9 5 3 6" xfId="48703" xr:uid="{00000000-0005-0000-0000-00009EB80000}"/>
    <cellStyle name="출력 9 5 4" xfId="23533" xr:uid="{00000000-0005-0000-0000-00009FB80000}"/>
    <cellStyle name="출력 9 5 4 2" xfId="48708" xr:uid="{00000000-0005-0000-0000-0000A0B80000}"/>
    <cellStyle name="출력 9 5 5" xfId="23534" xr:uid="{00000000-0005-0000-0000-0000A1B80000}"/>
    <cellStyle name="출력 9 5 5 2" xfId="48709" xr:uid="{00000000-0005-0000-0000-0000A2B80000}"/>
    <cellStyle name="출력 9 5 6" xfId="23535" xr:uid="{00000000-0005-0000-0000-0000A3B80000}"/>
    <cellStyle name="출력 9 5 6 2" xfId="48710" xr:uid="{00000000-0005-0000-0000-0000A4B80000}"/>
    <cellStyle name="출력 9 5 7" xfId="23536" xr:uid="{00000000-0005-0000-0000-0000A5B80000}"/>
    <cellStyle name="출력 9 5 7 2" xfId="48711" xr:uid="{00000000-0005-0000-0000-0000A6B80000}"/>
    <cellStyle name="출력 9 5 8" xfId="48697" xr:uid="{00000000-0005-0000-0000-0000A7B80000}"/>
    <cellStyle name="출력 9 6" xfId="23537" xr:uid="{00000000-0005-0000-0000-0000A8B80000}"/>
    <cellStyle name="출력 9 6 2" xfId="23538" xr:uid="{00000000-0005-0000-0000-0000A9B80000}"/>
    <cellStyle name="출력 9 6 2 2" xfId="23539" xr:uid="{00000000-0005-0000-0000-0000AAB80000}"/>
    <cellStyle name="출력 9 6 2 2 2" xfId="48714" xr:uid="{00000000-0005-0000-0000-0000ABB80000}"/>
    <cellStyle name="출력 9 6 2 3" xfId="23540" xr:uid="{00000000-0005-0000-0000-0000ACB80000}"/>
    <cellStyle name="출력 9 6 2 3 2" xfId="48715" xr:uid="{00000000-0005-0000-0000-0000ADB80000}"/>
    <cellStyle name="출력 9 6 2 4" xfId="23541" xr:uid="{00000000-0005-0000-0000-0000AEB80000}"/>
    <cellStyle name="출력 9 6 2 4 2" xfId="48716" xr:uid="{00000000-0005-0000-0000-0000AFB80000}"/>
    <cellStyle name="출력 9 6 2 5" xfId="23542" xr:uid="{00000000-0005-0000-0000-0000B0B80000}"/>
    <cellStyle name="출력 9 6 2 5 2" xfId="48717" xr:uid="{00000000-0005-0000-0000-0000B1B80000}"/>
    <cellStyle name="출력 9 6 2 6" xfId="48713" xr:uid="{00000000-0005-0000-0000-0000B2B80000}"/>
    <cellStyle name="출력 9 6 3" xfId="23543" xr:uid="{00000000-0005-0000-0000-0000B3B80000}"/>
    <cellStyle name="출력 9 6 3 2" xfId="23544" xr:uid="{00000000-0005-0000-0000-0000B4B80000}"/>
    <cellStyle name="출력 9 6 3 2 2" xfId="48719" xr:uid="{00000000-0005-0000-0000-0000B5B80000}"/>
    <cellStyle name="출력 9 6 3 3" xfId="23545" xr:uid="{00000000-0005-0000-0000-0000B6B80000}"/>
    <cellStyle name="출력 9 6 3 3 2" xfId="48720" xr:uid="{00000000-0005-0000-0000-0000B7B80000}"/>
    <cellStyle name="출력 9 6 3 4" xfId="23546" xr:uid="{00000000-0005-0000-0000-0000B8B80000}"/>
    <cellStyle name="출력 9 6 3 4 2" xfId="48721" xr:uid="{00000000-0005-0000-0000-0000B9B80000}"/>
    <cellStyle name="출력 9 6 3 5" xfId="23547" xr:uid="{00000000-0005-0000-0000-0000BAB80000}"/>
    <cellStyle name="출력 9 6 3 5 2" xfId="48722" xr:uid="{00000000-0005-0000-0000-0000BBB80000}"/>
    <cellStyle name="출력 9 6 3 6" xfId="48718" xr:uid="{00000000-0005-0000-0000-0000BCB80000}"/>
    <cellStyle name="출력 9 6 4" xfId="23548" xr:uid="{00000000-0005-0000-0000-0000BDB80000}"/>
    <cellStyle name="출력 9 6 4 2" xfId="48723" xr:uid="{00000000-0005-0000-0000-0000BEB80000}"/>
    <cellStyle name="출력 9 6 5" xfId="23549" xr:uid="{00000000-0005-0000-0000-0000BFB80000}"/>
    <cellStyle name="출력 9 6 5 2" xfId="48724" xr:uid="{00000000-0005-0000-0000-0000C0B80000}"/>
    <cellStyle name="출력 9 6 6" xfId="23550" xr:uid="{00000000-0005-0000-0000-0000C1B80000}"/>
    <cellStyle name="출력 9 6 6 2" xfId="48725" xr:uid="{00000000-0005-0000-0000-0000C2B80000}"/>
    <cellStyle name="출력 9 6 7" xfId="23551" xr:uid="{00000000-0005-0000-0000-0000C3B80000}"/>
    <cellStyle name="출력 9 6 7 2" xfId="48726" xr:uid="{00000000-0005-0000-0000-0000C4B80000}"/>
    <cellStyle name="출력 9 6 8" xfId="48712" xr:uid="{00000000-0005-0000-0000-0000C5B80000}"/>
    <cellStyle name="출력 9 7" xfId="23552" xr:uid="{00000000-0005-0000-0000-0000C6B80000}"/>
    <cellStyle name="출력 9 7 2" xfId="23553" xr:uid="{00000000-0005-0000-0000-0000C7B80000}"/>
    <cellStyle name="출력 9 7 2 2" xfId="23554" xr:uid="{00000000-0005-0000-0000-0000C8B80000}"/>
    <cellStyle name="출력 9 7 2 2 2" xfId="48729" xr:uid="{00000000-0005-0000-0000-0000C9B80000}"/>
    <cellStyle name="출력 9 7 2 3" xfId="23555" xr:uid="{00000000-0005-0000-0000-0000CAB80000}"/>
    <cellStyle name="출력 9 7 2 3 2" xfId="48730" xr:uid="{00000000-0005-0000-0000-0000CBB80000}"/>
    <cellStyle name="출력 9 7 2 4" xfId="23556" xr:uid="{00000000-0005-0000-0000-0000CCB80000}"/>
    <cellStyle name="출력 9 7 2 4 2" xfId="48731" xr:uid="{00000000-0005-0000-0000-0000CDB80000}"/>
    <cellStyle name="출력 9 7 2 5" xfId="23557" xr:uid="{00000000-0005-0000-0000-0000CEB80000}"/>
    <cellStyle name="출력 9 7 2 5 2" xfId="48732" xr:uid="{00000000-0005-0000-0000-0000CFB80000}"/>
    <cellStyle name="출력 9 7 2 6" xfId="48728" xr:uid="{00000000-0005-0000-0000-0000D0B80000}"/>
    <cellStyle name="출력 9 7 3" xfId="23558" xr:uid="{00000000-0005-0000-0000-0000D1B80000}"/>
    <cellStyle name="출력 9 7 3 2" xfId="23559" xr:uid="{00000000-0005-0000-0000-0000D2B80000}"/>
    <cellStyle name="출력 9 7 3 2 2" xfId="48734" xr:uid="{00000000-0005-0000-0000-0000D3B80000}"/>
    <cellStyle name="출력 9 7 3 3" xfId="23560" xr:uid="{00000000-0005-0000-0000-0000D4B80000}"/>
    <cellStyle name="출력 9 7 3 3 2" xfId="48735" xr:uid="{00000000-0005-0000-0000-0000D5B80000}"/>
    <cellStyle name="출력 9 7 3 4" xfId="23561" xr:uid="{00000000-0005-0000-0000-0000D6B80000}"/>
    <cellStyle name="출력 9 7 3 4 2" xfId="48736" xr:uid="{00000000-0005-0000-0000-0000D7B80000}"/>
    <cellStyle name="출력 9 7 3 5" xfId="23562" xr:uid="{00000000-0005-0000-0000-0000D8B80000}"/>
    <cellStyle name="출력 9 7 3 5 2" xfId="48737" xr:uid="{00000000-0005-0000-0000-0000D9B80000}"/>
    <cellStyle name="출력 9 7 3 6" xfId="48733" xr:uid="{00000000-0005-0000-0000-0000DAB80000}"/>
    <cellStyle name="출력 9 7 4" xfId="23563" xr:uid="{00000000-0005-0000-0000-0000DBB80000}"/>
    <cellStyle name="출력 9 7 4 2" xfId="48738" xr:uid="{00000000-0005-0000-0000-0000DCB80000}"/>
    <cellStyle name="출력 9 7 5" xfId="23564" xr:uid="{00000000-0005-0000-0000-0000DDB80000}"/>
    <cellStyle name="출력 9 7 5 2" xfId="48739" xr:uid="{00000000-0005-0000-0000-0000DEB80000}"/>
    <cellStyle name="출력 9 7 6" xfId="23565" xr:uid="{00000000-0005-0000-0000-0000DFB80000}"/>
    <cellStyle name="출력 9 7 6 2" xfId="48740" xr:uid="{00000000-0005-0000-0000-0000E0B80000}"/>
    <cellStyle name="출력 9 7 7" xfId="23566" xr:uid="{00000000-0005-0000-0000-0000E1B80000}"/>
    <cellStyle name="출력 9 7 7 2" xfId="48741" xr:uid="{00000000-0005-0000-0000-0000E2B80000}"/>
    <cellStyle name="출력 9 7 8" xfId="48727" xr:uid="{00000000-0005-0000-0000-0000E3B80000}"/>
    <cellStyle name="출력 9 8" xfId="23567" xr:uid="{00000000-0005-0000-0000-0000E4B80000}"/>
    <cellStyle name="출력 9 8 2" xfId="23568" xr:uid="{00000000-0005-0000-0000-0000E5B80000}"/>
    <cellStyle name="출력 9 8 2 2" xfId="23569" xr:uid="{00000000-0005-0000-0000-0000E6B80000}"/>
    <cellStyle name="출력 9 8 2 2 2" xfId="48744" xr:uid="{00000000-0005-0000-0000-0000E7B80000}"/>
    <cellStyle name="출력 9 8 2 3" xfId="23570" xr:uid="{00000000-0005-0000-0000-0000E8B80000}"/>
    <cellStyle name="출력 9 8 2 3 2" xfId="48745" xr:uid="{00000000-0005-0000-0000-0000E9B80000}"/>
    <cellStyle name="출력 9 8 2 4" xfId="23571" xr:uid="{00000000-0005-0000-0000-0000EAB80000}"/>
    <cellStyle name="출력 9 8 2 4 2" xfId="48746" xr:uid="{00000000-0005-0000-0000-0000EBB80000}"/>
    <cellStyle name="출력 9 8 2 5" xfId="23572" xr:uid="{00000000-0005-0000-0000-0000ECB80000}"/>
    <cellStyle name="출력 9 8 2 5 2" xfId="48747" xr:uid="{00000000-0005-0000-0000-0000EDB80000}"/>
    <cellStyle name="출력 9 8 2 6" xfId="48743" xr:uid="{00000000-0005-0000-0000-0000EEB80000}"/>
    <cellStyle name="출력 9 8 3" xfId="23573" xr:uid="{00000000-0005-0000-0000-0000EFB80000}"/>
    <cellStyle name="출력 9 8 3 2" xfId="23574" xr:uid="{00000000-0005-0000-0000-0000F0B80000}"/>
    <cellStyle name="출력 9 8 3 2 2" xfId="48749" xr:uid="{00000000-0005-0000-0000-0000F1B80000}"/>
    <cellStyle name="출력 9 8 3 3" xfId="23575" xr:uid="{00000000-0005-0000-0000-0000F2B80000}"/>
    <cellStyle name="출력 9 8 3 3 2" xfId="48750" xr:uid="{00000000-0005-0000-0000-0000F3B80000}"/>
    <cellStyle name="출력 9 8 3 4" xfId="23576" xr:uid="{00000000-0005-0000-0000-0000F4B80000}"/>
    <cellStyle name="출력 9 8 3 4 2" xfId="48751" xr:uid="{00000000-0005-0000-0000-0000F5B80000}"/>
    <cellStyle name="출력 9 8 3 5" xfId="23577" xr:uid="{00000000-0005-0000-0000-0000F6B80000}"/>
    <cellStyle name="출력 9 8 3 5 2" xfId="48752" xr:uid="{00000000-0005-0000-0000-0000F7B80000}"/>
    <cellStyle name="출력 9 8 3 6" xfId="48748" xr:uid="{00000000-0005-0000-0000-0000F8B80000}"/>
    <cellStyle name="출력 9 8 4" xfId="23578" xr:uid="{00000000-0005-0000-0000-0000F9B80000}"/>
    <cellStyle name="출력 9 8 4 2" xfId="48753" xr:uid="{00000000-0005-0000-0000-0000FAB80000}"/>
    <cellStyle name="출력 9 8 5" xfId="23579" xr:uid="{00000000-0005-0000-0000-0000FBB80000}"/>
    <cellStyle name="출력 9 8 5 2" xfId="48754" xr:uid="{00000000-0005-0000-0000-0000FCB80000}"/>
    <cellStyle name="출력 9 8 6" xfId="23580" xr:uid="{00000000-0005-0000-0000-0000FDB80000}"/>
    <cellStyle name="출력 9 8 6 2" xfId="48755" xr:uid="{00000000-0005-0000-0000-0000FEB80000}"/>
    <cellStyle name="출력 9 8 7" xfId="23581" xr:uid="{00000000-0005-0000-0000-0000FFB80000}"/>
    <cellStyle name="출력 9 8 7 2" xfId="48756" xr:uid="{00000000-0005-0000-0000-000000B90000}"/>
    <cellStyle name="출력 9 8 8" xfId="48742" xr:uid="{00000000-0005-0000-0000-000001B90000}"/>
    <cellStyle name="출력 9 9" xfId="23582" xr:uid="{00000000-0005-0000-0000-000002B90000}"/>
    <cellStyle name="출력 9 9 2" xfId="23583" xr:uid="{00000000-0005-0000-0000-000003B90000}"/>
    <cellStyle name="출력 9 9 2 2" xfId="23584" xr:uid="{00000000-0005-0000-0000-000004B90000}"/>
    <cellStyle name="출력 9 9 2 2 2" xfId="48759" xr:uid="{00000000-0005-0000-0000-000005B90000}"/>
    <cellStyle name="출력 9 9 2 3" xfId="23585" xr:uid="{00000000-0005-0000-0000-000006B90000}"/>
    <cellStyle name="출력 9 9 2 3 2" xfId="48760" xr:uid="{00000000-0005-0000-0000-000007B90000}"/>
    <cellStyle name="출력 9 9 2 4" xfId="23586" xr:uid="{00000000-0005-0000-0000-000008B90000}"/>
    <cellStyle name="출력 9 9 2 4 2" xfId="48761" xr:uid="{00000000-0005-0000-0000-000009B90000}"/>
    <cellStyle name="출력 9 9 2 5" xfId="23587" xr:uid="{00000000-0005-0000-0000-00000AB90000}"/>
    <cellStyle name="출력 9 9 2 5 2" xfId="48762" xr:uid="{00000000-0005-0000-0000-00000BB90000}"/>
    <cellStyle name="출력 9 9 2 6" xfId="48758" xr:uid="{00000000-0005-0000-0000-00000CB90000}"/>
    <cellStyle name="출력 9 9 3" xfId="23588" xr:uid="{00000000-0005-0000-0000-00000DB90000}"/>
    <cellStyle name="출력 9 9 3 2" xfId="23589" xr:uid="{00000000-0005-0000-0000-00000EB90000}"/>
    <cellStyle name="출력 9 9 3 2 2" xfId="48764" xr:uid="{00000000-0005-0000-0000-00000FB90000}"/>
    <cellStyle name="출력 9 9 3 3" xfId="23590" xr:uid="{00000000-0005-0000-0000-000010B90000}"/>
    <cellStyle name="출력 9 9 3 3 2" xfId="48765" xr:uid="{00000000-0005-0000-0000-000011B90000}"/>
    <cellStyle name="출력 9 9 3 4" xfId="23591" xr:uid="{00000000-0005-0000-0000-000012B90000}"/>
    <cellStyle name="출력 9 9 3 4 2" xfId="48766" xr:uid="{00000000-0005-0000-0000-000013B90000}"/>
    <cellStyle name="출력 9 9 3 5" xfId="23592" xr:uid="{00000000-0005-0000-0000-000014B90000}"/>
    <cellStyle name="출력 9 9 3 5 2" xfId="48767" xr:uid="{00000000-0005-0000-0000-000015B90000}"/>
    <cellStyle name="출력 9 9 3 6" xfId="48763" xr:uid="{00000000-0005-0000-0000-000016B90000}"/>
    <cellStyle name="출력 9 9 4" xfId="23593" xr:uid="{00000000-0005-0000-0000-000017B90000}"/>
    <cellStyle name="출력 9 9 4 2" xfId="48768" xr:uid="{00000000-0005-0000-0000-000018B90000}"/>
    <cellStyle name="출력 9 9 5" xfId="23594" xr:uid="{00000000-0005-0000-0000-000019B90000}"/>
    <cellStyle name="출력 9 9 5 2" xfId="48769" xr:uid="{00000000-0005-0000-0000-00001AB90000}"/>
    <cellStyle name="출력 9 9 6" xfId="23595" xr:uid="{00000000-0005-0000-0000-00001BB90000}"/>
    <cellStyle name="출력 9 9 6 2" xfId="48770" xr:uid="{00000000-0005-0000-0000-00001CB90000}"/>
    <cellStyle name="출력 9 9 7" xfId="23596" xr:uid="{00000000-0005-0000-0000-00001DB90000}"/>
    <cellStyle name="출력 9 9 7 2" xfId="48771" xr:uid="{00000000-0005-0000-0000-00001EB90000}"/>
    <cellStyle name="출력 9 9 8" xfId="48757" xr:uid="{00000000-0005-0000-0000-00001FB90000}"/>
    <cellStyle name="콤마 [0]_95" xfId="30" xr:uid="{00000000-0005-0000-0000-000020B90000}"/>
    <cellStyle name="콤마_95" xfId="31" xr:uid="{00000000-0005-0000-0000-000021B90000}"/>
    <cellStyle name="통화 [0] 2" xfId="32" xr:uid="{00000000-0005-0000-0000-000022B90000}"/>
    <cellStyle name="표준" xfId="0" builtinId="0"/>
    <cellStyle name="표준 10" xfId="25202" xr:uid="{00000000-0005-0000-0000-000024B90000}"/>
    <cellStyle name="표준 10 2" xfId="50353" xr:uid="{00000000-0005-0000-0000-000025B90000}"/>
    <cellStyle name="표준 11" xfId="25204" xr:uid="{00000000-0005-0000-0000-000026B90000}"/>
    <cellStyle name="표준 11 2" xfId="50355" xr:uid="{00000000-0005-0000-0000-000027B90000}"/>
    <cellStyle name="표준 12" xfId="25207" xr:uid="{00000000-0005-0000-0000-000028B90000}"/>
    <cellStyle name="표준 12 2" xfId="50358" xr:uid="{00000000-0005-0000-0000-000029B90000}"/>
    <cellStyle name="표준 13" xfId="25209" xr:uid="{00000000-0005-0000-0000-00002AB90000}"/>
    <cellStyle name="표준 14" xfId="25328" xr:uid="{00000000-0005-0000-0000-00002BB90000}"/>
    <cellStyle name="표준 15" xfId="25210" xr:uid="{00000000-0005-0000-0000-00002CB90000}"/>
    <cellStyle name="표준 16" xfId="50360" xr:uid="{00000000-0005-0000-0000-00002DB90000}"/>
    <cellStyle name="표준 17" xfId="50361" xr:uid="{00000000-0005-0000-0000-00002EB90000}"/>
    <cellStyle name="표준 18" xfId="50683" xr:uid="{00000000-0005-0000-0000-00002FB90000}"/>
    <cellStyle name="표준 19" xfId="50684" xr:uid="{00000000-0005-0000-0000-000030B90000}"/>
    <cellStyle name="표준 2" xfId="3" xr:uid="{00000000-0005-0000-0000-000031B90000}"/>
    <cellStyle name="표준 2 1" xfId="50664" xr:uid="{00000000-0005-0000-0000-000032B90000}"/>
    <cellStyle name="표준 2 10" xfId="23597" xr:uid="{00000000-0005-0000-0000-000033B90000}"/>
    <cellStyle name="표준 2 10 10" xfId="23598" xr:uid="{00000000-0005-0000-0000-000034B90000}"/>
    <cellStyle name="표준 2 10 10 2" xfId="24416" xr:uid="{00000000-0005-0000-0000-000035B90000}"/>
    <cellStyle name="표준 2 10 10 2 2" xfId="49567" xr:uid="{00000000-0005-0000-0000-000036B90000}"/>
    <cellStyle name="표준 2 10 10 3" xfId="48773" xr:uid="{00000000-0005-0000-0000-000037B90000}"/>
    <cellStyle name="표준 2 10 11" xfId="23599" xr:uid="{00000000-0005-0000-0000-000038B90000}"/>
    <cellStyle name="표준 2 10 11 2" xfId="24417" xr:uid="{00000000-0005-0000-0000-000039B90000}"/>
    <cellStyle name="표준 2 10 11 2 2" xfId="49568" xr:uid="{00000000-0005-0000-0000-00003AB90000}"/>
    <cellStyle name="표준 2 10 11 3" xfId="48774" xr:uid="{00000000-0005-0000-0000-00003BB90000}"/>
    <cellStyle name="표준 2 10 12" xfId="23600" xr:uid="{00000000-0005-0000-0000-00003CB90000}"/>
    <cellStyle name="표준 2 10 12 2" xfId="24418" xr:uid="{00000000-0005-0000-0000-00003DB90000}"/>
    <cellStyle name="표준 2 10 12 2 2" xfId="49569" xr:uid="{00000000-0005-0000-0000-00003EB90000}"/>
    <cellStyle name="표준 2 10 12 3" xfId="48775" xr:uid="{00000000-0005-0000-0000-00003FB90000}"/>
    <cellStyle name="표준 2 10 13" xfId="23601" xr:uid="{00000000-0005-0000-0000-000040B90000}"/>
    <cellStyle name="표준 2 10 13 2" xfId="24419" xr:uid="{00000000-0005-0000-0000-000041B90000}"/>
    <cellStyle name="표준 2 10 13 2 2" xfId="49570" xr:uid="{00000000-0005-0000-0000-000042B90000}"/>
    <cellStyle name="표준 2 10 13 3" xfId="48776" xr:uid="{00000000-0005-0000-0000-000043B90000}"/>
    <cellStyle name="표준 2 10 14" xfId="24415" xr:uid="{00000000-0005-0000-0000-000044B90000}"/>
    <cellStyle name="표준 2 10 14 2" xfId="49566" xr:uid="{00000000-0005-0000-0000-000045B90000}"/>
    <cellStyle name="표준 2 10 15" xfId="48772" xr:uid="{00000000-0005-0000-0000-000046B90000}"/>
    <cellStyle name="표준 2 10 16" xfId="25272" xr:uid="{00000000-0005-0000-0000-000047B90000}"/>
    <cellStyle name="표준 2 10 2" xfId="23602" xr:uid="{00000000-0005-0000-0000-000048B90000}"/>
    <cellStyle name="표준 2 10 2 2" xfId="23603" xr:uid="{00000000-0005-0000-0000-000049B90000}"/>
    <cellStyle name="표준 2 10 2 2 2" xfId="24421" xr:uid="{00000000-0005-0000-0000-00004AB90000}"/>
    <cellStyle name="표준 2 10 2 2 2 2" xfId="49572" xr:uid="{00000000-0005-0000-0000-00004BB90000}"/>
    <cellStyle name="표준 2 10 2 2 3" xfId="48778" xr:uid="{00000000-0005-0000-0000-00004CB90000}"/>
    <cellStyle name="표준 2 10 2 3" xfId="23604" xr:uid="{00000000-0005-0000-0000-00004DB90000}"/>
    <cellStyle name="표준 2 10 2 3 2" xfId="24422" xr:uid="{00000000-0005-0000-0000-00004EB90000}"/>
    <cellStyle name="표준 2 10 2 3 2 2" xfId="49573" xr:uid="{00000000-0005-0000-0000-00004FB90000}"/>
    <cellStyle name="표준 2 10 2 3 3" xfId="48779" xr:uid="{00000000-0005-0000-0000-000050B90000}"/>
    <cellStyle name="표준 2 10 2 4" xfId="23605" xr:uid="{00000000-0005-0000-0000-000051B90000}"/>
    <cellStyle name="표준 2 10 2 4 2" xfId="24423" xr:uid="{00000000-0005-0000-0000-000052B90000}"/>
    <cellStyle name="표준 2 10 2 4 2 2" xfId="49574" xr:uid="{00000000-0005-0000-0000-000053B90000}"/>
    <cellStyle name="표준 2 10 2 4 3" xfId="48780" xr:uid="{00000000-0005-0000-0000-000054B90000}"/>
    <cellStyle name="표준 2 10 2 5" xfId="23606" xr:uid="{00000000-0005-0000-0000-000055B90000}"/>
    <cellStyle name="표준 2 10 2 5 2" xfId="24424" xr:uid="{00000000-0005-0000-0000-000056B90000}"/>
    <cellStyle name="표준 2 10 2 5 2 2" xfId="49575" xr:uid="{00000000-0005-0000-0000-000057B90000}"/>
    <cellStyle name="표준 2 10 2 5 3" xfId="48781" xr:uid="{00000000-0005-0000-0000-000058B90000}"/>
    <cellStyle name="표준 2 10 2 6" xfId="24420" xr:uid="{00000000-0005-0000-0000-000059B90000}"/>
    <cellStyle name="표준 2 10 2 6 2" xfId="49571" xr:uid="{00000000-0005-0000-0000-00005AB90000}"/>
    <cellStyle name="표준 2 10 2 7" xfId="48777" xr:uid="{00000000-0005-0000-0000-00005BB90000}"/>
    <cellStyle name="표준 2 10 3" xfId="23607" xr:uid="{00000000-0005-0000-0000-00005CB90000}"/>
    <cellStyle name="표준 2 10 3 2" xfId="23608" xr:uid="{00000000-0005-0000-0000-00005DB90000}"/>
    <cellStyle name="표준 2 10 3 2 2" xfId="24426" xr:uid="{00000000-0005-0000-0000-00005EB90000}"/>
    <cellStyle name="표준 2 10 3 2 2 2" xfId="49577" xr:uid="{00000000-0005-0000-0000-00005FB90000}"/>
    <cellStyle name="표준 2 10 3 2 3" xfId="48783" xr:uid="{00000000-0005-0000-0000-000060B90000}"/>
    <cellStyle name="표준 2 10 3 3" xfId="23609" xr:uid="{00000000-0005-0000-0000-000061B90000}"/>
    <cellStyle name="표준 2 10 3 3 2" xfId="24427" xr:uid="{00000000-0005-0000-0000-000062B90000}"/>
    <cellStyle name="표준 2 10 3 3 2 2" xfId="49578" xr:uid="{00000000-0005-0000-0000-000063B90000}"/>
    <cellStyle name="표준 2 10 3 3 3" xfId="48784" xr:uid="{00000000-0005-0000-0000-000064B90000}"/>
    <cellStyle name="표준 2 10 3 4" xfId="23610" xr:uid="{00000000-0005-0000-0000-000065B90000}"/>
    <cellStyle name="표준 2 10 3 4 2" xfId="24428" xr:uid="{00000000-0005-0000-0000-000066B90000}"/>
    <cellStyle name="표준 2 10 3 4 2 2" xfId="49579" xr:uid="{00000000-0005-0000-0000-000067B90000}"/>
    <cellStyle name="표준 2 10 3 4 3" xfId="48785" xr:uid="{00000000-0005-0000-0000-000068B90000}"/>
    <cellStyle name="표준 2 10 3 5" xfId="23611" xr:uid="{00000000-0005-0000-0000-000069B90000}"/>
    <cellStyle name="표준 2 10 3 5 2" xfId="24429" xr:uid="{00000000-0005-0000-0000-00006AB90000}"/>
    <cellStyle name="표준 2 10 3 5 2 2" xfId="49580" xr:uid="{00000000-0005-0000-0000-00006BB90000}"/>
    <cellStyle name="표준 2 10 3 5 3" xfId="48786" xr:uid="{00000000-0005-0000-0000-00006CB90000}"/>
    <cellStyle name="표준 2 10 3 6" xfId="24425" xr:uid="{00000000-0005-0000-0000-00006DB90000}"/>
    <cellStyle name="표준 2 10 3 6 2" xfId="49576" xr:uid="{00000000-0005-0000-0000-00006EB90000}"/>
    <cellStyle name="표준 2 10 3 7" xfId="48782" xr:uid="{00000000-0005-0000-0000-00006FB90000}"/>
    <cellStyle name="표준 2 10 4" xfId="23612" xr:uid="{00000000-0005-0000-0000-000070B90000}"/>
    <cellStyle name="표준 2 10 4 2" xfId="23613" xr:uid="{00000000-0005-0000-0000-000071B90000}"/>
    <cellStyle name="표준 2 10 4 2 2" xfId="24431" xr:uid="{00000000-0005-0000-0000-000072B90000}"/>
    <cellStyle name="표준 2 10 4 2 2 2" xfId="49582" xr:uid="{00000000-0005-0000-0000-000073B90000}"/>
    <cellStyle name="표준 2 10 4 2 3" xfId="48788" xr:uid="{00000000-0005-0000-0000-000074B90000}"/>
    <cellStyle name="표준 2 10 4 3" xfId="23614" xr:uid="{00000000-0005-0000-0000-000075B90000}"/>
    <cellStyle name="표준 2 10 4 3 2" xfId="24432" xr:uid="{00000000-0005-0000-0000-000076B90000}"/>
    <cellStyle name="표준 2 10 4 3 2 2" xfId="49583" xr:uid="{00000000-0005-0000-0000-000077B90000}"/>
    <cellStyle name="표준 2 10 4 3 3" xfId="48789" xr:uid="{00000000-0005-0000-0000-000078B90000}"/>
    <cellStyle name="표준 2 10 4 4" xfId="23615" xr:uid="{00000000-0005-0000-0000-000079B90000}"/>
    <cellStyle name="표준 2 10 4 4 2" xfId="24433" xr:uid="{00000000-0005-0000-0000-00007AB90000}"/>
    <cellStyle name="표준 2 10 4 4 2 2" xfId="49584" xr:uid="{00000000-0005-0000-0000-00007BB90000}"/>
    <cellStyle name="표준 2 10 4 4 3" xfId="48790" xr:uid="{00000000-0005-0000-0000-00007CB90000}"/>
    <cellStyle name="표준 2 10 4 5" xfId="23616" xr:uid="{00000000-0005-0000-0000-00007DB90000}"/>
    <cellStyle name="표준 2 10 4 5 2" xfId="24434" xr:uid="{00000000-0005-0000-0000-00007EB90000}"/>
    <cellStyle name="표준 2 10 4 5 2 2" xfId="49585" xr:uid="{00000000-0005-0000-0000-00007FB90000}"/>
    <cellStyle name="표준 2 10 4 5 3" xfId="48791" xr:uid="{00000000-0005-0000-0000-000080B90000}"/>
    <cellStyle name="표준 2 10 4 6" xfId="24430" xr:uid="{00000000-0005-0000-0000-000081B90000}"/>
    <cellStyle name="표준 2 10 4 6 2" xfId="49581" xr:uid="{00000000-0005-0000-0000-000082B90000}"/>
    <cellStyle name="표준 2 10 4 7" xfId="48787" xr:uid="{00000000-0005-0000-0000-000083B90000}"/>
    <cellStyle name="표준 2 10 5" xfId="23617" xr:uid="{00000000-0005-0000-0000-000084B90000}"/>
    <cellStyle name="표준 2 10 5 2" xfId="23618" xr:uid="{00000000-0005-0000-0000-000085B90000}"/>
    <cellStyle name="표준 2 10 5 2 2" xfId="24436" xr:uid="{00000000-0005-0000-0000-000086B90000}"/>
    <cellStyle name="표준 2 10 5 2 2 2" xfId="49587" xr:uid="{00000000-0005-0000-0000-000087B90000}"/>
    <cellStyle name="표준 2 10 5 2 3" xfId="48793" xr:uid="{00000000-0005-0000-0000-000088B90000}"/>
    <cellStyle name="표준 2 10 5 3" xfId="23619" xr:uid="{00000000-0005-0000-0000-000089B90000}"/>
    <cellStyle name="표준 2 10 5 3 2" xfId="24437" xr:uid="{00000000-0005-0000-0000-00008AB90000}"/>
    <cellStyle name="표준 2 10 5 3 2 2" xfId="49588" xr:uid="{00000000-0005-0000-0000-00008BB90000}"/>
    <cellStyle name="표준 2 10 5 3 3" xfId="48794" xr:uid="{00000000-0005-0000-0000-00008CB90000}"/>
    <cellStyle name="표준 2 10 5 4" xfId="23620" xr:uid="{00000000-0005-0000-0000-00008DB90000}"/>
    <cellStyle name="표준 2 10 5 4 2" xfId="24438" xr:uid="{00000000-0005-0000-0000-00008EB90000}"/>
    <cellStyle name="표준 2 10 5 4 2 2" xfId="49589" xr:uid="{00000000-0005-0000-0000-00008FB90000}"/>
    <cellStyle name="표준 2 10 5 4 3" xfId="48795" xr:uid="{00000000-0005-0000-0000-000090B90000}"/>
    <cellStyle name="표준 2 10 5 5" xfId="23621" xr:uid="{00000000-0005-0000-0000-000091B90000}"/>
    <cellStyle name="표준 2 10 5 5 2" xfId="24439" xr:uid="{00000000-0005-0000-0000-000092B90000}"/>
    <cellStyle name="표준 2 10 5 5 2 2" xfId="49590" xr:uid="{00000000-0005-0000-0000-000093B90000}"/>
    <cellStyle name="표준 2 10 5 5 3" xfId="48796" xr:uid="{00000000-0005-0000-0000-000094B90000}"/>
    <cellStyle name="표준 2 10 5 6" xfId="24435" xr:uid="{00000000-0005-0000-0000-000095B90000}"/>
    <cellStyle name="표준 2 10 5 6 2" xfId="49586" xr:uid="{00000000-0005-0000-0000-000096B90000}"/>
    <cellStyle name="표준 2 10 5 7" xfId="48792" xr:uid="{00000000-0005-0000-0000-000097B90000}"/>
    <cellStyle name="표준 2 10 6" xfId="23622" xr:uid="{00000000-0005-0000-0000-000098B90000}"/>
    <cellStyle name="표준 2 10 6 2" xfId="23623" xr:uid="{00000000-0005-0000-0000-000099B90000}"/>
    <cellStyle name="표준 2 10 6 2 2" xfId="24441" xr:uid="{00000000-0005-0000-0000-00009AB90000}"/>
    <cellStyle name="표준 2 10 6 2 2 2" xfId="49592" xr:uid="{00000000-0005-0000-0000-00009BB90000}"/>
    <cellStyle name="표준 2 10 6 2 3" xfId="48798" xr:uid="{00000000-0005-0000-0000-00009CB90000}"/>
    <cellStyle name="표준 2 10 6 3" xfId="23624" xr:uid="{00000000-0005-0000-0000-00009DB90000}"/>
    <cellStyle name="표준 2 10 6 3 2" xfId="24442" xr:uid="{00000000-0005-0000-0000-00009EB90000}"/>
    <cellStyle name="표준 2 10 6 3 2 2" xfId="49593" xr:uid="{00000000-0005-0000-0000-00009FB90000}"/>
    <cellStyle name="표준 2 10 6 3 3" xfId="48799" xr:uid="{00000000-0005-0000-0000-0000A0B90000}"/>
    <cellStyle name="표준 2 10 6 4" xfId="23625" xr:uid="{00000000-0005-0000-0000-0000A1B90000}"/>
    <cellStyle name="표준 2 10 6 4 2" xfId="24443" xr:uid="{00000000-0005-0000-0000-0000A2B90000}"/>
    <cellStyle name="표준 2 10 6 4 2 2" xfId="49594" xr:uid="{00000000-0005-0000-0000-0000A3B90000}"/>
    <cellStyle name="표준 2 10 6 4 3" xfId="48800" xr:uid="{00000000-0005-0000-0000-0000A4B90000}"/>
    <cellStyle name="표준 2 10 6 5" xfId="23626" xr:uid="{00000000-0005-0000-0000-0000A5B90000}"/>
    <cellStyle name="표준 2 10 6 5 2" xfId="24444" xr:uid="{00000000-0005-0000-0000-0000A6B90000}"/>
    <cellStyle name="표준 2 10 6 5 2 2" xfId="49595" xr:uid="{00000000-0005-0000-0000-0000A7B90000}"/>
    <cellStyle name="표준 2 10 6 5 3" xfId="48801" xr:uid="{00000000-0005-0000-0000-0000A8B90000}"/>
    <cellStyle name="표준 2 10 6 6" xfId="24440" xr:uid="{00000000-0005-0000-0000-0000A9B90000}"/>
    <cellStyle name="표준 2 10 6 6 2" xfId="49591" xr:uid="{00000000-0005-0000-0000-0000AAB90000}"/>
    <cellStyle name="표준 2 10 6 7" xfId="48797" xr:uid="{00000000-0005-0000-0000-0000ABB90000}"/>
    <cellStyle name="표준 2 10 7" xfId="23627" xr:uid="{00000000-0005-0000-0000-0000ACB90000}"/>
    <cellStyle name="표준 2 10 7 2" xfId="23628" xr:uid="{00000000-0005-0000-0000-0000ADB90000}"/>
    <cellStyle name="표준 2 10 7 2 2" xfId="24446" xr:uid="{00000000-0005-0000-0000-0000AEB90000}"/>
    <cellStyle name="표준 2 10 7 2 2 2" xfId="49597" xr:uid="{00000000-0005-0000-0000-0000AFB90000}"/>
    <cellStyle name="표준 2 10 7 2 3" xfId="48803" xr:uid="{00000000-0005-0000-0000-0000B0B90000}"/>
    <cellStyle name="표준 2 10 7 3" xfId="23629" xr:uid="{00000000-0005-0000-0000-0000B1B90000}"/>
    <cellStyle name="표준 2 10 7 3 2" xfId="24447" xr:uid="{00000000-0005-0000-0000-0000B2B90000}"/>
    <cellStyle name="표준 2 10 7 3 2 2" xfId="49598" xr:uid="{00000000-0005-0000-0000-0000B3B90000}"/>
    <cellStyle name="표준 2 10 7 3 3" xfId="48804" xr:uid="{00000000-0005-0000-0000-0000B4B90000}"/>
    <cellStyle name="표준 2 10 7 4" xfId="23630" xr:uid="{00000000-0005-0000-0000-0000B5B90000}"/>
    <cellStyle name="표준 2 10 7 4 2" xfId="24448" xr:uid="{00000000-0005-0000-0000-0000B6B90000}"/>
    <cellStyle name="표준 2 10 7 4 2 2" xfId="49599" xr:uid="{00000000-0005-0000-0000-0000B7B90000}"/>
    <cellStyle name="표준 2 10 7 4 3" xfId="48805" xr:uid="{00000000-0005-0000-0000-0000B8B90000}"/>
    <cellStyle name="표준 2 10 7 5" xfId="23631" xr:uid="{00000000-0005-0000-0000-0000B9B90000}"/>
    <cellStyle name="표준 2 10 7 5 2" xfId="24449" xr:uid="{00000000-0005-0000-0000-0000BAB90000}"/>
    <cellStyle name="표준 2 10 7 5 2 2" xfId="49600" xr:uid="{00000000-0005-0000-0000-0000BBB90000}"/>
    <cellStyle name="표준 2 10 7 5 3" xfId="48806" xr:uid="{00000000-0005-0000-0000-0000BCB90000}"/>
    <cellStyle name="표준 2 10 7 6" xfId="24445" xr:uid="{00000000-0005-0000-0000-0000BDB90000}"/>
    <cellStyle name="표준 2 10 7 6 2" xfId="49596" xr:uid="{00000000-0005-0000-0000-0000BEB90000}"/>
    <cellStyle name="표준 2 10 7 7" xfId="48802" xr:uid="{00000000-0005-0000-0000-0000BFB90000}"/>
    <cellStyle name="표준 2 10 8" xfId="23632" xr:uid="{00000000-0005-0000-0000-0000C0B90000}"/>
    <cellStyle name="표준 2 10 8 2" xfId="23633" xr:uid="{00000000-0005-0000-0000-0000C1B90000}"/>
    <cellStyle name="표준 2 10 8 2 2" xfId="24451" xr:uid="{00000000-0005-0000-0000-0000C2B90000}"/>
    <cellStyle name="표준 2 10 8 2 2 2" xfId="49602" xr:uid="{00000000-0005-0000-0000-0000C3B90000}"/>
    <cellStyle name="표준 2 10 8 2 3" xfId="48808" xr:uid="{00000000-0005-0000-0000-0000C4B90000}"/>
    <cellStyle name="표준 2 10 8 3" xfId="23634" xr:uid="{00000000-0005-0000-0000-0000C5B90000}"/>
    <cellStyle name="표준 2 10 8 3 2" xfId="24452" xr:uid="{00000000-0005-0000-0000-0000C6B90000}"/>
    <cellStyle name="표준 2 10 8 3 2 2" xfId="49603" xr:uid="{00000000-0005-0000-0000-0000C7B90000}"/>
    <cellStyle name="표준 2 10 8 3 3" xfId="48809" xr:uid="{00000000-0005-0000-0000-0000C8B90000}"/>
    <cellStyle name="표준 2 10 8 4" xfId="23635" xr:uid="{00000000-0005-0000-0000-0000C9B90000}"/>
    <cellStyle name="표준 2 10 8 4 2" xfId="24453" xr:uid="{00000000-0005-0000-0000-0000CAB90000}"/>
    <cellStyle name="표준 2 10 8 4 2 2" xfId="49604" xr:uid="{00000000-0005-0000-0000-0000CBB90000}"/>
    <cellStyle name="표준 2 10 8 4 3" xfId="48810" xr:uid="{00000000-0005-0000-0000-0000CCB90000}"/>
    <cellStyle name="표준 2 10 8 5" xfId="23636" xr:uid="{00000000-0005-0000-0000-0000CDB90000}"/>
    <cellStyle name="표준 2 10 8 5 2" xfId="24454" xr:uid="{00000000-0005-0000-0000-0000CEB90000}"/>
    <cellStyle name="표준 2 10 8 5 2 2" xfId="49605" xr:uid="{00000000-0005-0000-0000-0000CFB90000}"/>
    <cellStyle name="표준 2 10 8 5 3" xfId="48811" xr:uid="{00000000-0005-0000-0000-0000D0B90000}"/>
    <cellStyle name="표준 2 10 8 6" xfId="24450" xr:uid="{00000000-0005-0000-0000-0000D1B90000}"/>
    <cellStyle name="표준 2 10 8 6 2" xfId="49601" xr:uid="{00000000-0005-0000-0000-0000D2B90000}"/>
    <cellStyle name="표준 2 10 8 7" xfId="48807" xr:uid="{00000000-0005-0000-0000-0000D3B90000}"/>
    <cellStyle name="표준 2 10 9" xfId="23637" xr:uid="{00000000-0005-0000-0000-0000D4B90000}"/>
    <cellStyle name="표준 2 10 9 2" xfId="23638" xr:uid="{00000000-0005-0000-0000-0000D5B90000}"/>
    <cellStyle name="표준 2 10 9 2 2" xfId="24456" xr:uid="{00000000-0005-0000-0000-0000D6B90000}"/>
    <cellStyle name="표준 2 10 9 2 2 2" xfId="49607" xr:uid="{00000000-0005-0000-0000-0000D7B90000}"/>
    <cellStyle name="표준 2 10 9 2 3" xfId="48813" xr:uid="{00000000-0005-0000-0000-0000D8B90000}"/>
    <cellStyle name="표준 2 10 9 3" xfId="23639" xr:uid="{00000000-0005-0000-0000-0000D9B90000}"/>
    <cellStyle name="표준 2 10 9 3 2" xfId="24457" xr:uid="{00000000-0005-0000-0000-0000DAB90000}"/>
    <cellStyle name="표준 2 10 9 3 2 2" xfId="49608" xr:uid="{00000000-0005-0000-0000-0000DBB90000}"/>
    <cellStyle name="표준 2 10 9 3 3" xfId="48814" xr:uid="{00000000-0005-0000-0000-0000DCB90000}"/>
    <cellStyle name="표준 2 10 9 4" xfId="23640" xr:uid="{00000000-0005-0000-0000-0000DDB90000}"/>
    <cellStyle name="표준 2 10 9 4 2" xfId="24458" xr:uid="{00000000-0005-0000-0000-0000DEB90000}"/>
    <cellStyle name="표준 2 10 9 4 2 2" xfId="49609" xr:uid="{00000000-0005-0000-0000-0000DFB90000}"/>
    <cellStyle name="표준 2 10 9 4 3" xfId="48815" xr:uid="{00000000-0005-0000-0000-0000E0B90000}"/>
    <cellStyle name="표준 2 10 9 5" xfId="23641" xr:uid="{00000000-0005-0000-0000-0000E1B90000}"/>
    <cellStyle name="표준 2 10 9 5 2" xfId="24459" xr:uid="{00000000-0005-0000-0000-0000E2B90000}"/>
    <cellStyle name="표준 2 10 9 5 2 2" xfId="49610" xr:uid="{00000000-0005-0000-0000-0000E3B90000}"/>
    <cellStyle name="표준 2 10 9 5 3" xfId="48816" xr:uid="{00000000-0005-0000-0000-0000E4B90000}"/>
    <cellStyle name="표준 2 10 9 6" xfId="24455" xr:uid="{00000000-0005-0000-0000-0000E5B90000}"/>
    <cellStyle name="표준 2 10 9 6 2" xfId="49606" xr:uid="{00000000-0005-0000-0000-0000E6B90000}"/>
    <cellStyle name="표준 2 10 9 7" xfId="48812" xr:uid="{00000000-0005-0000-0000-0000E7B90000}"/>
    <cellStyle name="표준 2 11" xfId="23642" xr:uid="{00000000-0005-0000-0000-0000E8B90000}"/>
    <cellStyle name="표준 2 11 10" xfId="25273" xr:uid="{00000000-0005-0000-0000-0000E9B90000}"/>
    <cellStyle name="표준 2 11 2" xfId="23643" xr:uid="{00000000-0005-0000-0000-0000EAB90000}"/>
    <cellStyle name="표준 2 11 2 2" xfId="23644" xr:uid="{00000000-0005-0000-0000-0000EBB90000}"/>
    <cellStyle name="표준 2 11 2 2 2" xfId="24462" xr:uid="{00000000-0005-0000-0000-0000ECB90000}"/>
    <cellStyle name="표준 2 11 2 2 2 2" xfId="49613" xr:uid="{00000000-0005-0000-0000-0000EDB90000}"/>
    <cellStyle name="표준 2 11 2 2 3" xfId="48819" xr:uid="{00000000-0005-0000-0000-0000EEB90000}"/>
    <cellStyle name="표준 2 11 2 3" xfId="23645" xr:uid="{00000000-0005-0000-0000-0000EFB90000}"/>
    <cellStyle name="표준 2 11 2 3 2" xfId="24463" xr:uid="{00000000-0005-0000-0000-0000F0B90000}"/>
    <cellStyle name="표준 2 11 2 3 2 2" xfId="49614" xr:uid="{00000000-0005-0000-0000-0000F1B90000}"/>
    <cellStyle name="표준 2 11 2 3 3" xfId="48820" xr:uid="{00000000-0005-0000-0000-0000F2B90000}"/>
    <cellStyle name="표준 2 11 2 4" xfId="23646" xr:uid="{00000000-0005-0000-0000-0000F3B90000}"/>
    <cellStyle name="표준 2 11 2 4 2" xfId="24464" xr:uid="{00000000-0005-0000-0000-0000F4B90000}"/>
    <cellStyle name="표준 2 11 2 4 2 2" xfId="49615" xr:uid="{00000000-0005-0000-0000-0000F5B90000}"/>
    <cellStyle name="표준 2 11 2 4 3" xfId="48821" xr:uid="{00000000-0005-0000-0000-0000F6B90000}"/>
    <cellStyle name="표준 2 11 2 5" xfId="23647" xr:uid="{00000000-0005-0000-0000-0000F7B90000}"/>
    <cellStyle name="표준 2 11 2 5 2" xfId="24465" xr:uid="{00000000-0005-0000-0000-0000F8B90000}"/>
    <cellStyle name="표준 2 11 2 5 2 2" xfId="49616" xr:uid="{00000000-0005-0000-0000-0000F9B90000}"/>
    <cellStyle name="표준 2 11 2 5 3" xfId="48822" xr:uid="{00000000-0005-0000-0000-0000FAB90000}"/>
    <cellStyle name="표준 2 11 2 6" xfId="24461" xr:uid="{00000000-0005-0000-0000-0000FBB90000}"/>
    <cellStyle name="표준 2 11 2 6 2" xfId="49612" xr:uid="{00000000-0005-0000-0000-0000FCB90000}"/>
    <cellStyle name="표준 2 11 2 7" xfId="48818" xr:uid="{00000000-0005-0000-0000-0000FDB90000}"/>
    <cellStyle name="표준 2 11 3" xfId="23648" xr:uid="{00000000-0005-0000-0000-0000FEB90000}"/>
    <cellStyle name="표준 2 11 3 2" xfId="23649" xr:uid="{00000000-0005-0000-0000-0000FFB90000}"/>
    <cellStyle name="표준 2 11 3 2 2" xfId="24467" xr:uid="{00000000-0005-0000-0000-000000BA0000}"/>
    <cellStyle name="표준 2 11 3 2 2 2" xfId="49618" xr:uid="{00000000-0005-0000-0000-000001BA0000}"/>
    <cellStyle name="표준 2 11 3 2 3" xfId="48824" xr:uid="{00000000-0005-0000-0000-000002BA0000}"/>
    <cellStyle name="표준 2 11 3 3" xfId="23650" xr:uid="{00000000-0005-0000-0000-000003BA0000}"/>
    <cellStyle name="표준 2 11 3 3 2" xfId="24468" xr:uid="{00000000-0005-0000-0000-000004BA0000}"/>
    <cellStyle name="표준 2 11 3 3 2 2" xfId="49619" xr:uid="{00000000-0005-0000-0000-000005BA0000}"/>
    <cellStyle name="표준 2 11 3 3 3" xfId="48825" xr:uid="{00000000-0005-0000-0000-000006BA0000}"/>
    <cellStyle name="표준 2 11 3 4" xfId="23651" xr:uid="{00000000-0005-0000-0000-000007BA0000}"/>
    <cellStyle name="표준 2 11 3 4 2" xfId="24469" xr:uid="{00000000-0005-0000-0000-000008BA0000}"/>
    <cellStyle name="표준 2 11 3 4 2 2" xfId="49620" xr:uid="{00000000-0005-0000-0000-000009BA0000}"/>
    <cellStyle name="표준 2 11 3 4 3" xfId="48826" xr:uid="{00000000-0005-0000-0000-00000ABA0000}"/>
    <cellStyle name="표준 2 11 3 5" xfId="23652" xr:uid="{00000000-0005-0000-0000-00000BBA0000}"/>
    <cellStyle name="표준 2 11 3 5 2" xfId="24470" xr:uid="{00000000-0005-0000-0000-00000CBA0000}"/>
    <cellStyle name="표준 2 11 3 5 2 2" xfId="49621" xr:uid="{00000000-0005-0000-0000-00000DBA0000}"/>
    <cellStyle name="표준 2 11 3 5 3" xfId="48827" xr:uid="{00000000-0005-0000-0000-00000EBA0000}"/>
    <cellStyle name="표준 2 11 3 6" xfId="24466" xr:uid="{00000000-0005-0000-0000-00000FBA0000}"/>
    <cellStyle name="표준 2 11 3 6 2" xfId="49617" xr:uid="{00000000-0005-0000-0000-000010BA0000}"/>
    <cellStyle name="표준 2 11 3 7" xfId="48823" xr:uid="{00000000-0005-0000-0000-000011BA0000}"/>
    <cellStyle name="표준 2 11 4" xfId="23653" xr:uid="{00000000-0005-0000-0000-000012BA0000}"/>
    <cellStyle name="표준 2 11 4 2" xfId="24471" xr:uid="{00000000-0005-0000-0000-000013BA0000}"/>
    <cellStyle name="표준 2 11 4 2 2" xfId="49622" xr:uid="{00000000-0005-0000-0000-000014BA0000}"/>
    <cellStyle name="표준 2 11 4 3" xfId="48828" xr:uid="{00000000-0005-0000-0000-000015BA0000}"/>
    <cellStyle name="표준 2 11 5" xfId="23654" xr:uid="{00000000-0005-0000-0000-000016BA0000}"/>
    <cellStyle name="표준 2 11 5 2" xfId="24472" xr:uid="{00000000-0005-0000-0000-000017BA0000}"/>
    <cellStyle name="표준 2 11 5 2 2" xfId="49623" xr:uid="{00000000-0005-0000-0000-000018BA0000}"/>
    <cellStyle name="표준 2 11 5 3" xfId="48829" xr:uid="{00000000-0005-0000-0000-000019BA0000}"/>
    <cellStyle name="표준 2 11 6" xfId="23655" xr:uid="{00000000-0005-0000-0000-00001ABA0000}"/>
    <cellStyle name="표준 2 11 6 2" xfId="24473" xr:uid="{00000000-0005-0000-0000-00001BBA0000}"/>
    <cellStyle name="표준 2 11 6 2 2" xfId="49624" xr:uid="{00000000-0005-0000-0000-00001CBA0000}"/>
    <cellStyle name="표준 2 11 6 3" xfId="48830" xr:uid="{00000000-0005-0000-0000-00001DBA0000}"/>
    <cellStyle name="표준 2 11 7" xfId="23656" xr:uid="{00000000-0005-0000-0000-00001EBA0000}"/>
    <cellStyle name="표준 2 11 7 2" xfId="24474" xr:uid="{00000000-0005-0000-0000-00001FBA0000}"/>
    <cellStyle name="표준 2 11 7 2 2" xfId="49625" xr:uid="{00000000-0005-0000-0000-000020BA0000}"/>
    <cellStyle name="표준 2 11 7 3" xfId="48831" xr:uid="{00000000-0005-0000-0000-000021BA0000}"/>
    <cellStyle name="표준 2 11 8" xfId="24460" xr:uid="{00000000-0005-0000-0000-000022BA0000}"/>
    <cellStyle name="표준 2 11 8 2" xfId="49611" xr:uid="{00000000-0005-0000-0000-000023BA0000}"/>
    <cellStyle name="표준 2 11 9" xfId="48817" xr:uid="{00000000-0005-0000-0000-000024BA0000}"/>
    <cellStyle name="표준 2 12" xfId="23657" xr:uid="{00000000-0005-0000-0000-000025BA0000}"/>
    <cellStyle name="표준 2 12 10" xfId="25274" xr:uid="{00000000-0005-0000-0000-000026BA0000}"/>
    <cellStyle name="표준 2 12 2" xfId="23658" xr:uid="{00000000-0005-0000-0000-000027BA0000}"/>
    <cellStyle name="표준 2 12 2 2" xfId="23659" xr:uid="{00000000-0005-0000-0000-000028BA0000}"/>
    <cellStyle name="표준 2 12 2 2 2" xfId="24477" xr:uid="{00000000-0005-0000-0000-000029BA0000}"/>
    <cellStyle name="표준 2 12 2 2 2 2" xfId="49628" xr:uid="{00000000-0005-0000-0000-00002ABA0000}"/>
    <cellStyle name="표준 2 12 2 2 3" xfId="48834" xr:uid="{00000000-0005-0000-0000-00002BBA0000}"/>
    <cellStyle name="표준 2 12 2 3" xfId="23660" xr:uid="{00000000-0005-0000-0000-00002CBA0000}"/>
    <cellStyle name="표준 2 12 2 3 2" xfId="24478" xr:uid="{00000000-0005-0000-0000-00002DBA0000}"/>
    <cellStyle name="표준 2 12 2 3 2 2" xfId="49629" xr:uid="{00000000-0005-0000-0000-00002EBA0000}"/>
    <cellStyle name="표준 2 12 2 3 3" xfId="48835" xr:uid="{00000000-0005-0000-0000-00002FBA0000}"/>
    <cellStyle name="표준 2 12 2 4" xfId="23661" xr:uid="{00000000-0005-0000-0000-000030BA0000}"/>
    <cellStyle name="표준 2 12 2 4 2" xfId="24479" xr:uid="{00000000-0005-0000-0000-000031BA0000}"/>
    <cellStyle name="표준 2 12 2 4 2 2" xfId="49630" xr:uid="{00000000-0005-0000-0000-000032BA0000}"/>
    <cellStyle name="표준 2 12 2 4 3" xfId="48836" xr:uid="{00000000-0005-0000-0000-000033BA0000}"/>
    <cellStyle name="표준 2 12 2 5" xfId="23662" xr:uid="{00000000-0005-0000-0000-000034BA0000}"/>
    <cellStyle name="표준 2 12 2 5 2" xfId="24480" xr:uid="{00000000-0005-0000-0000-000035BA0000}"/>
    <cellStyle name="표준 2 12 2 5 2 2" xfId="49631" xr:uid="{00000000-0005-0000-0000-000036BA0000}"/>
    <cellStyle name="표준 2 12 2 5 3" xfId="48837" xr:uid="{00000000-0005-0000-0000-000037BA0000}"/>
    <cellStyle name="표준 2 12 2 6" xfId="24476" xr:uid="{00000000-0005-0000-0000-000038BA0000}"/>
    <cellStyle name="표준 2 12 2 6 2" xfId="49627" xr:uid="{00000000-0005-0000-0000-000039BA0000}"/>
    <cellStyle name="표준 2 12 2 7" xfId="48833" xr:uid="{00000000-0005-0000-0000-00003ABA0000}"/>
    <cellStyle name="표준 2 12 3" xfId="23663" xr:uid="{00000000-0005-0000-0000-00003BBA0000}"/>
    <cellStyle name="표준 2 12 3 2" xfId="23664" xr:uid="{00000000-0005-0000-0000-00003CBA0000}"/>
    <cellStyle name="표준 2 12 3 2 2" xfId="24482" xr:uid="{00000000-0005-0000-0000-00003DBA0000}"/>
    <cellStyle name="표준 2 12 3 2 2 2" xfId="49633" xr:uid="{00000000-0005-0000-0000-00003EBA0000}"/>
    <cellStyle name="표준 2 12 3 2 3" xfId="48839" xr:uid="{00000000-0005-0000-0000-00003FBA0000}"/>
    <cellStyle name="표준 2 12 3 3" xfId="23665" xr:uid="{00000000-0005-0000-0000-000040BA0000}"/>
    <cellStyle name="표준 2 12 3 3 2" xfId="24483" xr:uid="{00000000-0005-0000-0000-000041BA0000}"/>
    <cellStyle name="표준 2 12 3 3 2 2" xfId="49634" xr:uid="{00000000-0005-0000-0000-000042BA0000}"/>
    <cellStyle name="표준 2 12 3 3 3" xfId="48840" xr:uid="{00000000-0005-0000-0000-000043BA0000}"/>
    <cellStyle name="표준 2 12 3 4" xfId="23666" xr:uid="{00000000-0005-0000-0000-000044BA0000}"/>
    <cellStyle name="표준 2 12 3 4 2" xfId="24484" xr:uid="{00000000-0005-0000-0000-000045BA0000}"/>
    <cellStyle name="표준 2 12 3 4 2 2" xfId="49635" xr:uid="{00000000-0005-0000-0000-000046BA0000}"/>
    <cellStyle name="표준 2 12 3 4 3" xfId="48841" xr:uid="{00000000-0005-0000-0000-000047BA0000}"/>
    <cellStyle name="표준 2 12 3 5" xfId="23667" xr:uid="{00000000-0005-0000-0000-000048BA0000}"/>
    <cellStyle name="표준 2 12 3 5 2" xfId="24485" xr:uid="{00000000-0005-0000-0000-000049BA0000}"/>
    <cellStyle name="표준 2 12 3 5 2 2" xfId="49636" xr:uid="{00000000-0005-0000-0000-00004ABA0000}"/>
    <cellStyle name="표준 2 12 3 5 3" xfId="48842" xr:uid="{00000000-0005-0000-0000-00004BBA0000}"/>
    <cellStyle name="표준 2 12 3 6" xfId="24481" xr:uid="{00000000-0005-0000-0000-00004CBA0000}"/>
    <cellStyle name="표준 2 12 3 6 2" xfId="49632" xr:uid="{00000000-0005-0000-0000-00004DBA0000}"/>
    <cellStyle name="표준 2 12 3 7" xfId="48838" xr:uid="{00000000-0005-0000-0000-00004EBA0000}"/>
    <cellStyle name="표준 2 12 4" xfId="23668" xr:uid="{00000000-0005-0000-0000-00004FBA0000}"/>
    <cellStyle name="표준 2 12 4 2" xfId="24486" xr:uid="{00000000-0005-0000-0000-000050BA0000}"/>
    <cellStyle name="표준 2 12 4 2 2" xfId="49637" xr:uid="{00000000-0005-0000-0000-000051BA0000}"/>
    <cellStyle name="표준 2 12 4 3" xfId="48843" xr:uid="{00000000-0005-0000-0000-000052BA0000}"/>
    <cellStyle name="표준 2 12 5" xfId="23669" xr:uid="{00000000-0005-0000-0000-000053BA0000}"/>
    <cellStyle name="표준 2 12 5 2" xfId="24487" xr:uid="{00000000-0005-0000-0000-000054BA0000}"/>
    <cellStyle name="표준 2 12 5 2 2" xfId="49638" xr:uid="{00000000-0005-0000-0000-000055BA0000}"/>
    <cellStyle name="표준 2 12 5 3" xfId="48844" xr:uid="{00000000-0005-0000-0000-000056BA0000}"/>
    <cellStyle name="표준 2 12 6" xfId="23670" xr:uid="{00000000-0005-0000-0000-000057BA0000}"/>
    <cellStyle name="표준 2 12 6 2" xfId="24488" xr:uid="{00000000-0005-0000-0000-000058BA0000}"/>
    <cellStyle name="표준 2 12 6 2 2" xfId="49639" xr:uid="{00000000-0005-0000-0000-000059BA0000}"/>
    <cellStyle name="표준 2 12 6 3" xfId="48845" xr:uid="{00000000-0005-0000-0000-00005ABA0000}"/>
    <cellStyle name="표준 2 12 7" xfId="23671" xr:uid="{00000000-0005-0000-0000-00005BBA0000}"/>
    <cellStyle name="표준 2 12 7 2" xfId="24489" xr:uid="{00000000-0005-0000-0000-00005CBA0000}"/>
    <cellStyle name="표준 2 12 7 2 2" xfId="49640" xr:uid="{00000000-0005-0000-0000-00005DBA0000}"/>
    <cellStyle name="표준 2 12 7 3" xfId="48846" xr:uid="{00000000-0005-0000-0000-00005EBA0000}"/>
    <cellStyle name="표준 2 12 8" xfId="24475" xr:uid="{00000000-0005-0000-0000-00005FBA0000}"/>
    <cellStyle name="표준 2 12 8 2" xfId="49626" xr:uid="{00000000-0005-0000-0000-000060BA0000}"/>
    <cellStyle name="표준 2 12 9" xfId="48832" xr:uid="{00000000-0005-0000-0000-000061BA0000}"/>
    <cellStyle name="표준 2 13" xfId="23672" xr:uid="{00000000-0005-0000-0000-000062BA0000}"/>
    <cellStyle name="표준 2 13 10" xfId="25275" xr:uid="{00000000-0005-0000-0000-000063BA0000}"/>
    <cellStyle name="표준 2 13 2" xfId="23673" xr:uid="{00000000-0005-0000-0000-000064BA0000}"/>
    <cellStyle name="표준 2 13 2 2" xfId="23674" xr:uid="{00000000-0005-0000-0000-000065BA0000}"/>
    <cellStyle name="표준 2 13 2 2 2" xfId="24492" xr:uid="{00000000-0005-0000-0000-000066BA0000}"/>
    <cellStyle name="표준 2 13 2 2 2 2" xfId="49643" xr:uid="{00000000-0005-0000-0000-000067BA0000}"/>
    <cellStyle name="표준 2 13 2 2 3" xfId="48849" xr:uid="{00000000-0005-0000-0000-000068BA0000}"/>
    <cellStyle name="표준 2 13 2 3" xfId="23675" xr:uid="{00000000-0005-0000-0000-000069BA0000}"/>
    <cellStyle name="표준 2 13 2 3 2" xfId="24493" xr:uid="{00000000-0005-0000-0000-00006ABA0000}"/>
    <cellStyle name="표준 2 13 2 3 2 2" xfId="49644" xr:uid="{00000000-0005-0000-0000-00006BBA0000}"/>
    <cellStyle name="표준 2 13 2 3 3" xfId="48850" xr:uid="{00000000-0005-0000-0000-00006CBA0000}"/>
    <cellStyle name="표준 2 13 2 4" xfId="23676" xr:uid="{00000000-0005-0000-0000-00006DBA0000}"/>
    <cellStyle name="표준 2 13 2 4 2" xfId="24494" xr:uid="{00000000-0005-0000-0000-00006EBA0000}"/>
    <cellStyle name="표준 2 13 2 4 2 2" xfId="49645" xr:uid="{00000000-0005-0000-0000-00006FBA0000}"/>
    <cellStyle name="표준 2 13 2 4 3" xfId="48851" xr:uid="{00000000-0005-0000-0000-000070BA0000}"/>
    <cellStyle name="표준 2 13 2 5" xfId="23677" xr:uid="{00000000-0005-0000-0000-000071BA0000}"/>
    <cellStyle name="표준 2 13 2 5 2" xfId="24495" xr:uid="{00000000-0005-0000-0000-000072BA0000}"/>
    <cellStyle name="표준 2 13 2 5 2 2" xfId="49646" xr:uid="{00000000-0005-0000-0000-000073BA0000}"/>
    <cellStyle name="표준 2 13 2 5 3" xfId="48852" xr:uid="{00000000-0005-0000-0000-000074BA0000}"/>
    <cellStyle name="표준 2 13 2 6" xfId="24491" xr:uid="{00000000-0005-0000-0000-000075BA0000}"/>
    <cellStyle name="표준 2 13 2 6 2" xfId="49642" xr:uid="{00000000-0005-0000-0000-000076BA0000}"/>
    <cellStyle name="표준 2 13 2 7" xfId="48848" xr:uid="{00000000-0005-0000-0000-000077BA0000}"/>
    <cellStyle name="표준 2 13 3" xfId="23678" xr:uid="{00000000-0005-0000-0000-000078BA0000}"/>
    <cellStyle name="표준 2 13 3 2" xfId="23679" xr:uid="{00000000-0005-0000-0000-000079BA0000}"/>
    <cellStyle name="표준 2 13 3 2 2" xfId="24497" xr:uid="{00000000-0005-0000-0000-00007ABA0000}"/>
    <cellStyle name="표준 2 13 3 2 2 2" xfId="49648" xr:uid="{00000000-0005-0000-0000-00007BBA0000}"/>
    <cellStyle name="표준 2 13 3 2 3" xfId="48854" xr:uid="{00000000-0005-0000-0000-00007CBA0000}"/>
    <cellStyle name="표준 2 13 3 3" xfId="23680" xr:uid="{00000000-0005-0000-0000-00007DBA0000}"/>
    <cellStyle name="표준 2 13 3 3 2" xfId="24498" xr:uid="{00000000-0005-0000-0000-00007EBA0000}"/>
    <cellStyle name="표준 2 13 3 3 2 2" xfId="49649" xr:uid="{00000000-0005-0000-0000-00007FBA0000}"/>
    <cellStyle name="표준 2 13 3 3 3" xfId="48855" xr:uid="{00000000-0005-0000-0000-000080BA0000}"/>
    <cellStyle name="표준 2 13 3 4" xfId="23681" xr:uid="{00000000-0005-0000-0000-000081BA0000}"/>
    <cellStyle name="표준 2 13 3 4 2" xfId="24499" xr:uid="{00000000-0005-0000-0000-000082BA0000}"/>
    <cellStyle name="표준 2 13 3 4 2 2" xfId="49650" xr:uid="{00000000-0005-0000-0000-000083BA0000}"/>
    <cellStyle name="표준 2 13 3 4 3" xfId="48856" xr:uid="{00000000-0005-0000-0000-000084BA0000}"/>
    <cellStyle name="표준 2 13 3 5" xfId="23682" xr:uid="{00000000-0005-0000-0000-000085BA0000}"/>
    <cellStyle name="표준 2 13 3 5 2" xfId="24500" xr:uid="{00000000-0005-0000-0000-000086BA0000}"/>
    <cellStyle name="표준 2 13 3 5 2 2" xfId="49651" xr:uid="{00000000-0005-0000-0000-000087BA0000}"/>
    <cellStyle name="표준 2 13 3 5 3" xfId="48857" xr:uid="{00000000-0005-0000-0000-000088BA0000}"/>
    <cellStyle name="표준 2 13 3 6" xfId="24496" xr:uid="{00000000-0005-0000-0000-000089BA0000}"/>
    <cellStyle name="표준 2 13 3 6 2" xfId="49647" xr:uid="{00000000-0005-0000-0000-00008ABA0000}"/>
    <cellStyle name="표준 2 13 3 7" xfId="48853" xr:uid="{00000000-0005-0000-0000-00008BBA0000}"/>
    <cellStyle name="표준 2 13 4" xfId="23683" xr:uid="{00000000-0005-0000-0000-00008CBA0000}"/>
    <cellStyle name="표준 2 13 4 2" xfId="24501" xr:uid="{00000000-0005-0000-0000-00008DBA0000}"/>
    <cellStyle name="표준 2 13 4 2 2" xfId="49652" xr:uid="{00000000-0005-0000-0000-00008EBA0000}"/>
    <cellStyle name="표준 2 13 4 3" xfId="48858" xr:uid="{00000000-0005-0000-0000-00008FBA0000}"/>
    <cellStyle name="표준 2 13 5" xfId="23684" xr:uid="{00000000-0005-0000-0000-000090BA0000}"/>
    <cellStyle name="표준 2 13 5 2" xfId="24502" xr:uid="{00000000-0005-0000-0000-000091BA0000}"/>
    <cellStyle name="표준 2 13 5 2 2" xfId="49653" xr:uid="{00000000-0005-0000-0000-000092BA0000}"/>
    <cellStyle name="표준 2 13 5 3" xfId="48859" xr:uid="{00000000-0005-0000-0000-000093BA0000}"/>
    <cellStyle name="표준 2 13 6" xfId="23685" xr:uid="{00000000-0005-0000-0000-000094BA0000}"/>
    <cellStyle name="표준 2 13 6 2" xfId="24503" xr:uid="{00000000-0005-0000-0000-000095BA0000}"/>
    <cellStyle name="표준 2 13 6 2 2" xfId="49654" xr:uid="{00000000-0005-0000-0000-000096BA0000}"/>
    <cellStyle name="표준 2 13 6 3" xfId="48860" xr:uid="{00000000-0005-0000-0000-000097BA0000}"/>
    <cellStyle name="표준 2 13 7" xfId="23686" xr:uid="{00000000-0005-0000-0000-000098BA0000}"/>
    <cellStyle name="표준 2 13 7 2" xfId="24504" xr:uid="{00000000-0005-0000-0000-000099BA0000}"/>
    <cellStyle name="표준 2 13 7 2 2" xfId="49655" xr:uid="{00000000-0005-0000-0000-00009ABA0000}"/>
    <cellStyle name="표준 2 13 7 3" xfId="48861" xr:uid="{00000000-0005-0000-0000-00009BBA0000}"/>
    <cellStyle name="표준 2 13 8" xfId="24490" xr:uid="{00000000-0005-0000-0000-00009CBA0000}"/>
    <cellStyle name="표준 2 13 8 2" xfId="49641" xr:uid="{00000000-0005-0000-0000-00009DBA0000}"/>
    <cellStyle name="표준 2 13 9" xfId="48847" xr:uid="{00000000-0005-0000-0000-00009EBA0000}"/>
    <cellStyle name="표준 2 14" xfId="23687" xr:uid="{00000000-0005-0000-0000-00009FBA0000}"/>
    <cellStyle name="표준 2 14 10" xfId="25276" xr:uid="{00000000-0005-0000-0000-0000A0BA0000}"/>
    <cellStyle name="표준 2 14 2" xfId="23688" xr:uid="{00000000-0005-0000-0000-0000A1BA0000}"/>
    <cellStyle name="표준 2 14 2 2" xfId="23689" xr:uid="{00000000-0005-0000-0000-0000A2BA0000}"/>
    <cellStyle name="표준 2 14 2 2 2" xfId="24507" xr:uid="{00000000-0005-0000-0000-0000A3BA0000}"/>
    <cellStyle name="표준 2 14 2 2 2 2" xfId="49658" xr:uid="{00000000-0005-0000-0000-0000A4BA0000}"/>
    <cellStyle name="표준 2 14 2 2 3" xfId="48864" xr:uid="{00000000-0005-0000-0000-0000A5BA0000}"/>
    <cellStyle name="표준 2 14 2 3" xfId="23690" xr:uid="{00000000-0005-0000-0000-0000A6BA0000}"/>
    <cellStyle name="표준 2 14 2 3 2" xfId="24508" xr:uid="{00000000-0005-0000-0000-0000A7BA0000}"/>
    <cellStyle name="표준 2 14 2 3 2 2" xfId="49659" xr:uid="{00000000-0005-0000-0000-0000A8BA0000}"/>
    <cellStyle name="표준 2 14 2 3 3" xfId="48865" xr:uid="{00000000-0005-0000-0000-0000A9BA0000}"/>
    <cellStyle name="표준 2 14 2 4" xfId="23691" xr:uid="{00000000-0005-0000-0000-0000AABA0000}"/>
    <cellStyle name="표준 2 14 2 4 2" xfId="24509" xr:uid="{00000000-0005-0000-0000-0000ABBA0000}"/>
    <cellStyle name="표준 2 14 2 4 2 2" xfId="49660" xr:uid="{00000000-0005-0000-0000-0000ACBA0000}"/>
    <cellStyle name="표준 2 14 2 4 3" xfId="48866" xr:uid="{00000000-0005-0000-0000-0000ADBA0000}"/>
    <cellStyle name="표준 2 14 2 5" xfId="23692" xr:uid="{00000000-0005-0000-0000-0000AEBA0000}"/>
    <cellStyle name="표준 2 14 2 5 2" xfId="24510" xr:uid="{00000000-0005-0000-0000-0000AFBA0000}"/>
    <cellStyle name="표준 2 14 2 5 2 2" xfId="49661" xr:uid="{00000000-0005-0000-0000-0000B0BA0000}"/>
    <cellStyle name="표준 2 14 2 5 3" xfId="48867" xr:uid="{00000000-0005-0000-0000-0000B1BA0000}"/>
    <cellStyle name="표준 2 14 2 6" xfId="24506" xr:uid="{00000000-0005-0000-0000-0000B2BA0000}"/>
    <cellStyle name="표준 2 14 2 6 2" xfId="49657" xr:uid="{00000000-0005-0000-0000-0000B3BA0000}"/>
    <cellStyle name="표준 2 14 2 7" xfId="48863" xr:uid="{00000000-0005-0000-0000-0000B4BA0000}"/>
    <cellStyle name="표준 2 14 3" xfId="23693" xr:uid="{00000000-0005-0000-0000-0000B5BA0000}"/>
    <cellStyle name="표준 2 14 3 2" xfId="23694" xr:uid="{00000000-0005-0000-0000-0000B6BA0000}"/>
    <cellStyle name="표준 2 14 3 2 2" xfId="24512" xr:uid="{00000000-0005-0000-0000-0000B7BA0000}"/>
    <cellStyle name="표준 2 14 3 2 2 2" xfId="49663" xr:uid="{00000000-0005-0000-0000-0000B8BA0000}"/>
    <cellStyle name="표준 2 14 3 2 3" xfId="48869" xr:uid="{00000000-0005-0000-0000-0000B9BA0000}"/>
    <cellStyle name="표준 2 14 3 3" xfId="23695" xr:uid="{00000000-0005-0000-0000-0000BABA0000}"/>
    <cellStyle name="표준 2 14 3 3 2" xfId="24513" xr:uid="{00000000-0005-0000-0000-0000BBBA0000}"/>
    <cellStyle name="표준 2 14 3 3 2 2" xfId="49664" xr:uid="{00000000-0005-0000-0000-0000BCBA0000}"/>
    <cellStyle name="표준 2 14 3 3 3" xfId="48870" xr:uid="{00000000-0005-0000-0000-0000BDBA0000}"/>
    <cellStyle name="표준 2 14 3 4" xfId="23696" xr:uid="{00000000-0005-0000-0000-0000BEBA0000}"/>
    <cellStyle name="표준 2 14 3 4 2" xfId="24514" xr:uid="{00000000-0005-0000-0000-0000BFBA0000}"/>
    <cellStyle name="표준 2 14 3 4 2 2" xfId="49665" xr:uid="{00000000-0005-0000-0000-0000C0BA0000}"/>
    <cellStyle name="표준 2 14 3 4 3" xfId="48871" xr:uid="{00000000-0005-0000-0000-0000C1BA0000}"/>
    <cellStyle name="표준 2 14 3 5" xfId="23697" xr:uid="{00000000-0005-0000-0000-0000C2BA0000}"/>
    <cellStyle name="표준 2 14 3 5 2" xfId="24515" xr:uid="{00000000-0005-0000-0000-0000C3BA0000}"/>
    <cellStyle name="표준 2 14 3 5 2 2" xfId="49666" xr:uid="{00000000-0005-0000-0000-0000C4BA0000}"/>
    <cellStyle name="표준 2 14 3 5 3" xfId="48872" xr:uid="{00000000-0005-0000-0000-0000C5BA0000}"/>
    <cellStyle name="표준 2 14 3 6" xfId="24511" xr:uid="{00000000-0005-0000-0000-0000C6BA0000}"/>
    <cellStyle name="표준 2 14 3 6 2" xfId="49662" xr:uid="{00000000-0005-0000-0000-0000C7BA0000}"/>
    <cellStyle name="표준 2 14 3 7" xfId="48868" xr:uid="{00000000-0005-0000-0000-0000C8BA0000}"/>
    <cellStyle name="표준 2 14 4" xfId="23698" xr:uid="{00000000-0005-0000-0000-0000C9BA0000}"/>
    <cellStyle name="표준 2 14 4 2" xfId="24516" xr:uid="{00000000-0005-0000-0000-0000CABA0000}"/>
    <cellStyle name="표준 2 14 4 2 2" xfId="49667" xr:uid="{00000000-0005-0000-0000-0000CBBA0000}"/>
    <cellStyle name="표준 2 14 4 3" xfId="48873" xr:uid="{00000000-0005-0000-0000-0000CCBA0000}"/>
    <cellStyle name="표준 2 14 5" xfId="23699" xr:uid="{00000000-0005-0000-0000-0000CDBA0000}"/>
    <cellStyle name="표준 2 14 5 2" xfId="24517" xr:uid="{00000000-0005-0000-0000-0000CEBA0000}"/>
    <cellStyle name="표준 2 14 5 2 2" xfId="49668" xr:uid="{00000000-0005-0000-0000-0000CFBA0000}"/>
    <cellStyle name="표준 2 14 5 3" xfId="48874" xr:uid="{00000000-0005-0000-0000-0000D0BA0000}"/>
    <cellStyle name="표준 2 14 6" xfId="23700" xr:uid="{00000000-0005-0000-0000-0000D1BA0000}"/>
    <cellStyle name="표준 2 14 6 2" xfId="24518" xr:uid="{00000000-0005-0000-0000-0000D2BA0000}"/>
    <cellStyle name="표준 2 14 6 2 2" xfId="49669" xr:uid="{00000000-0005-0000-0000-0000D3BA0000}"/>
    <cellStyle name="표준 2 14 6 3" xfId="48875" xr:uid="{00000000-0005-0000-0000-0000D4BA0000}"/>
    <cellStyle name="표준 2 14 7" xfId="23701" xr:uid="{00000000-0005-0000-0000-0000D5BA0000}"/>
    <cellStyle name="표준 2 14 7 2" xfId="24519" xr:uid="{00000000-0005-0000-0000-0000D6BA0000}"/>
    <cellStyle name="표준 2 14 7 2 2" xfId="49670" xr:uid="{00000000-0005-0000-0000-0000D7BA0000}"/>
    <cellStyle name="표준 2 14 7 3" xfId="48876" xr:uid="{00000000-0005-0000-0000-0000D8BA0000}"/>
    <cellStyle name="표준 2 14 8" xfId="24505" xr:uid="{00000000-0005-0000-0000-0000D9BA0000}"/>
    <cellStyle name="표준 2 14 8 2" xfId="49656" xr:uid="{00000000-0005-0000-0000-0000DABA0000}"/>
    <cellStyle name="표준 2 14 9" xfId="48862" xr:uid="{00000000-0005-0000-0000-0000DBBA0000}"/>
    <cellStyle name="표준 2 15" xfId="23702" xr:uid="{00000000-0005-0000-0000-0000DCBA0000}"/>
    <cellStyle name="표준 2 15 10" xfId="25277" xr:uid="{00000000-0005-0000-0000-0000DDBA0000}"/>
    <cellStyle name="표준 2 15 2" xfId="23703" xr:uid="{00000000-0005-0000-0000-0000DEBA0000}"/>
    <cellStyle name="표준 2 15 2 2" xfId="23704" xr:uid="{00000000-0005-0000-0000-0000DFBA0000}"/>
    <cellStyle name="표준 2 15 2 2 2" xfId="24522" xr:uid="{00000000-0005-0000-0000-0000E0BA0000}"/>
    <cellStyle name="표준 2 15 2 2 2 2" xfId="49673" xr:uid="{00000000-0005-0000-0000-0000E1BA0000}"/>
    <cellStyle name="표준 2 15 2 2 3" xfId="48879" xr:uid="{00000000-0005-0000-0000-0000E2BA0000}"/>
    <cellStyle name="표준 2 15 2 3" xfId="23705" xr:uid="{00000000-0005-0000-0000-0000E3BA0000}"/>
    <cellStyle name="표준 2 15 2 3 2" xfId="24523" xr:uid="{00000000-0005-0000-0000-0000E4BA0000}"/>
    <cellStyle name="표준 2 15 2 3 2 2" xfId="49674" xr:uid="{00000000-0005-0000-0000-0000E5BA0000}"/>
    <cellStyle name="표준 2 15 2 3 3" xfId="48880" xr:uid="{00000000-0005-0000-0000-0000E6BA0000}"/>
    <cellStyle name="표준 2 15 2 4" xfId="23706" xr:uid="{00000000-0005-0000-0000-0000E7BA0000}"/>
    <cellStyle name="표준 2 15 2 4 2" xfId="24524" xr:uid="{00000000-0005-0000-0000-0000E8BA0000}"/>
    <cellStyle name="표준 2 15 2 4 2 2" xfId="49675" xr:uid="{00000000-0005-0000-0000-0000E9BA0000}"/>
    <cellStyle name="표준 2 15 2 4 3" xfId="48881" xr:uid="{00000000-0005-0000-0000-0000EABA0000}"/>
    <cellStyle name="표준 2 15 2 5" xfId="23707" xr:uid="{00000000-0005-0000-0000-0000EBBA0000}"/>
    <cellStyle name="표준 2 15 2 5 2" xfId="24525" xr:uid="{00000000-0005-0000-0000-0000ECBA0000}"/>
    <cellStyle name="표준 2 15 2 5 2 2" xfId="49676" xr:uid="{00000000-0005-0000-0000-0000EDBA0000}"/>
    <cellStyle name="표준 2 15 2 5 3" xfId="48882" xr:uid="{00000000-0005-0000-0000-0000EEBA0000}"/>
    <cellStyle name="표준 2 15 2 6" xfId="24521" xr:uid="{00000000-0005-0000-0000-0000EFBA0000}"/>
    <cellStyle name="표준 2 15 2 6 2" xfId="49672" xr:uid="{00000000-0005-0000-0000-0000F0BA0000}"/>
    <cellStyle name="표준 2 15 2 7" xfId="48878" xr:uid="{00000000-0005-0000-0000-0000F1BA0000}"/>
    <cellStyle name="표준 2 15 3" xfId="23708" xr:uid="{00000000-0005-0000-0000-0000F2BA0000}"/>
    <cellStyle name="표준 2 15 3 2" xfId="23709" xr:uid="{00000000-0005-0000-0000-0000F3BA0000}"/>
    <cellStyle name="표준 2 15 3 2 2" xfId="24527" xr:uid="{00000000-0005-0000-0000-0000F4BA0000}"/>
    <cellStyle name="표준 2 15 3 2 2 2" xfId="49678" xr:uid="{00000000-0005-0000-0000-0000F5BA0000}"/>
    <cellStyle name="표준 2 15 3 2 3" xfId="48884" xr:uid="{00000000-0005-0000-0000-0000F6BA0000}"/>
    <cellStyle name="표준 2 15 3 3" xfId="23710" xr:uid="{00000000-0005-0000-0000-0000F7BA0000}"/>
    <cellStyle name="표준 2 15 3 3 2" xfId="24528" xr:uid="{00000000-0005-0000-0000-0000F8BA0000}"/>
    <cellStyle name="표준 2 15 3 3 2 2" xfId="49679" xr:uid="{00000000-0005-0000-0000-0000F9BA0000}"/>
    <cellStyle name="표준 2 15 3 3 3" xfId="48885" xr:uid="{00000000-0005-0000-0000-0000FABA0000}"/>
    <cellStyle name="표준 2 15 3 4" xfId="23711" xr:uid="{00000000-0005-0000-0000-0000FBBA0000}"/>
    <cellStyle name="표준 2 15 3 4 2" xfId="24529" xr:uid="{00000000-0005-0000-0000-0000FCBA0000}"/>
    <cellStyle name="표준 2 15 3 4 2 2" xfId="49680" xr:uid="{00000000-0005-0000-0000-0000FDBA0000}"/>
    <cellStyle name="표준 2 15 3 4 3" xfId="48886" xr:uid="{00000000-0005-0000-0000-0000FEBA0000}"/>
    <cellStyle name="표준 2 15 3 5" xfId="23712" xr:uid="{00000000-0005-0000-0000-0000FFBA0000}"/>
    <cellStyle name="표준 2 15 3 5 2" xfId="24530" xr:uid="{00000000-0005-0000-0000-000000BB0000}"/>
    <cellStyle name="표준 2 15 3 5 2 2" xfId="49681" xr:uid="{00000000-0005-0000-0000-000001BB0000}"/>
    <cellStyle name="표준 2 15 3 5 3" xfId="48887" xr:uid="{00000000-0005-0000-0000-000002BB0000}"/>
    <cellStyle name="표준 2 15 3 6" xfId="24526" xr:uid="{00000000-0005-0000-0000-000003BB0000}"/>
    <cellStyle name="표준 2 15 3 6 2" xfId="49677" xr:uid="{00000000-0005-0000-0000-000004BB0000}"/>
    <cellStyle name="표준 2 15 3 7" xfId="48883" xr:uid="{00000000-0005-0000-0000-000005BB0000}"/>
    <cellStyle name="표준 2 15 4" xfId="23713" xr:uid="{00000000-0005-0000-0000-000006BB0000}"/>
    <cellStyle name="표준 2 15 4 2" xfId="24531" xr:uid="{00000000-0005-0000-0000-000007BB0000}"/>
    <cellStyle name="표준 2 15 4 2 2" xfId="49682" xr:uid="{00000000-0005-0000-0000-000008BB0000}"/>
    <cellStyle name="표준 2 15 4 3" xfId="48888" xr:uid="{00000000-0005-0000-0000-000009BB0000}"/>
    <cellStyle name="표준 2 15 5" xfId="23714" xr:uid="{00000000-0005-0000-0000-00000ABB0000}"/>
    <cellStyle name="표준 2 15 5 2" xfId="24532" xr:uid="{00000000-0005-0000-0000-00000BBB0000}"/>
    <cellStyle name="표준 2 15 5 2 2" xfId="49683" xr:uid="{00000000-0005-0000-0000-00000CBB0000}"/>
    <cellStyle name="표준 2 15 5 3" xfId="48889" xr:uid="{00000000-0005-0000-0000-00000DBB0000}"/>
    <cellStyle name="표준 2 15 6" xfId="23715" xr:uid="{00000000-0005-0000-0000-00000EBB0000}"/>
    <cellStyle name="표준 2 15 6 2" xfId="24533" xr:uid="{00000000-0005-0000-0000-00000FBB0000}"/>
    <cellStyle name="표준 2 15 6 2 2" xfId="49684" xr:uid="{00000000-0005-0000-0000-000010BB0000}"/>
    <cellStyle name="표준 2 15 6 3" xfId="48890" xr:uid="{00000000-0005-0000-0000-000011BB0000}"/>
    <cellStyle name="표준 2 15 7" xfId="23716" xr:uid="{00000000-0005-0000-0000-000012BB0000}"/>
    <cellStyle name="표준 2 15 7 2" xfId="24534" xr:uid="{00000000-0005-0000-0000-000013BB0000}"/>
    <cellStyle name="표준 2 15 7 2 2" xfId="49685" xr:uid="{00000000-0005-0000-0000-000014BB0000}"/>
    <cellStyle name="표준 2 15 7 3" xfId="48891" xr:uid="{00000000-0005-0000-0000-000015BB0000}"/>
    <cellStyle name="표준 2 15 8" xfId="24520" xr:uid="{00000000-0005-0000-0000-000016BB0000}"/>
    <cellStyle name="표준 2 15 8 2" xfId="49671" xr:uid="{00000000-0005-0000-0000-000017BB0000}"/>
    <cellStyle name="표준 2 15 9" xfId="48877" xr:uid="{00000000-0005-0000-0000-000018BB0000}"/>
    <cellStyle name="표준 2 16" xfId="23717" xr:uid="{00000000-0005-0000-0000-000019BB0000}"/>
    <cellStyle name="표준 2 16 10" xfId="25278" xr:uid="{00000000-0005-0000-0000-00001ABB0000}"/>
    <cellStyle name="표준 2 16 2" xfId="23718" xr:uid="{00000000-0005-0000-0000-00001BBB0000}"/>
    <cellStyle name="표준 2 16 2 2" xfId="23719" xr:uid="{00000000-0005-0000-0000-00001CBB0000}"/>
    <cellStyle name="표준 2 16 2 2 2" xfId="24537" xr:uid="{00000000-0005-0000-0000-00001DBB0000}"/>
    <cellStyle name="표준 2 16 2 2 2 2" xfId="49688" xr:uid="{00000000-0005-0000-0000-00001EBB0000}"/>
    <cellStyle name="표준 2 16 2 2 3" xfId="48894" xr:uid="{00000000-0005-0000-0000-00001FBB0000}"/>
    <cellStyle name="표준 2 16 2 3" xfId="23720" xr:uid="{00000000-0005-0000-0000-000020BB0000}"/>
    <cellStyle name="표준 2 16 2 3 2" xfId="24538" xr:uid="{00000000-0005-0000-0000-000021BB0000}"/>
    <cellStyle name="표준 2 16 2 3 2 2" xfId="49689" xr:uid="{00000000-0005-0000-0000-000022BB0000}"/>
    <cellStyle name="표준 2 16 2 3 3" xfId="48895" xr:uid="{00000000-0005-0000-0000-000023BB0000}"/>
    <cellStyle name="표준 2 16 2 4" xfId="23721" xr:uid="{00000000-0005-0000-0000-000024BB0000}"/>
    <cellStyle name="표준 2 16 2 4 2" xfId="24539" xr:uid="{00000000-0005-0000-0000-000025BB0000}"/>
    <cellStyle name="표준 2 16 2 4 2 2" xfId="49690" xr:uid="{00000000-0005-0000-0000-000026BB0000}"/>
    <cellStyle name="표준 2 16 2 4 3" xfId="48896" xr:uid="{00000000-0005-0000-0000-000027BB0000}"/>
    <cellStyle name="표준 2 16 2 5" xfId="23722" xr:uid="{00000000-0005-0000-0000-000028BB0000}"/>
    <cellStyle name="표준 2 16 2 5 2" xfId="24540" xr:uid="{00000000-0005-0000-0000-000029BB0000}"/>
    <cellStyle name="표준 2 16 2 5 2 2" xfId="49691" xr:uid="{00000000-0005-0000-0000-00002ABB0000}"/>
    <cellStyle name="표준 2 16 2 5 3" xfId="48897" xr:uid="{00000000-0005-0000-0000-00002BBB0000}"/>
    <cellStyle name="표준 2 16 2 6" xfId="24536" xr:uid="{00000000-0005-0000-0000-00002CBB0000}"/>
    <cellStyle name="표준 2 16 2 6 2" xfId="49687" xr:uid="{00000000-0005-0000-0000-00002DBB0000}"/>
    <cellStyle name="표준 2 16 2 7" xfId="48893" xr:uid="{00000000-0005-0000-0000-00002EBB0000}"/>
    <cellStyle name="표준 2 16 3" xfId="23723" xr:uid="{00000000-0005-0000-0000-00002FBB0000}"/>
    <cellStyle name="표준 2 16 3 2" xfId="23724" xr:uid="{00000000-0005-0000-0000-000030BB0000}"/>
    <cellStyle name="표준 2 16 3 2 2" xfId="24542" xr:uid="{00000000-0005-0000-0000-000031BB0000}"/>
    <cellStyle name="표준 2 16 3 2 2 2" xfId="49693" xr:uid="{00000000-0005-0000-0000-000032BB0000}"/>
    <cellStyle name="표준 2 16 3 2 3" xfId="48899" xr:uid="{00000000-0005-0000-0000-000033BB0000}"/>
    <cellStyle name="표준 2 16 3 3" xfId="23725" xr:uid="{00000000-0005-0000-0000-000034BB0000}"/>
    <cellStyle name="표준 2 16 3 3 2" xfId="24543" xr:uid="{00000000-0005-0000-0000-000035BB0000}"/>
    <cellStyle name="표준 2 16 3 3 2 2" xfId="49694" xr:uid="{00000000-0005-0000-0000-000036BB0000}"/>
    <cellStyle name="표준 2 16 3 3 3" xfId="48900" xr:uid="{00000000-0005-0000-0000-000037BB0000}"/>
    <cellStyle name="표준 2 16 3 4" xfId="23726" xr:uid="{00000000-0005-0000-0000-000038BB0000}"/>
    <cellStyle name="표준 2 16 3 4 2" xfId="24544" xr:uid="{00000000-0005-0000-0000-000039BB0000}"/>
    <cellStyle name="표준 2 16 3 4 2 2" xfId="49695" xr:uid="{00000000-0005-0000-0000-00003ABB0000}"/>
    <cellStyle name="표준 2 16 3 4 3" xfId="48901" xr:uid="{00000000-0005-0000-0000-00003BBB0000}"/>
    <cellStyle name="표준 2 16 3 5" xfId="23727" xr:uid="{00000000-0005-0000-0000-00003CBB0000}"/>
    <cellStyle name="표준 2 16 3 5 2" xfId="24545" xr:uid="{00000000-0005-0000-0000-00003DBB0000}"/>
    <cellStyle name="표준 2 16 3 5 2 2" xfId="49696" xr:uid="{00000000-0005-0000-0000-00003EBB0000}"/>
    <cellStyle name="표준 2 16 3 5 3" xfId="48902" xr:uid="{00000000-0005-0000-0000-00003FBB0000}"/>
    <cellStyle name="표준 2 16 3 6" xfId="24541" xr:uid="{00000000-0005-0000-0000-000040BB0000}"/>
    <cellStyle name="표준 2 16 3 6 2" xfId="49692" xr:uid="{00000000-0005-0000-0000-000041BB0000}"/>
    <cellStyle name="표준 2 16 3 7" xfId="48898" xr:uid="{00000000-0005-0000-0000-000042BB0000}"/>
    <cellStyle name="표준 2 16 4" xfId="23728" xr:uid="{00000000-0005-0000-0000-000043BB0000}"/>
    <cellStyle name="표준 2 16 4 2" xfId="24546" xr:uid="{00000000-0005-0000-0000-000044BB0000}"/>
    <cellStyle name="표준 2 16 4 2 2" xfId="49697" xr:uid="{00000000-0005-0000-0000-000045BB0000}"/>
    <cellStyle name="표준 2 16 4 3" xfId="48903" xr:uid="{00000000-0005-0000-0000-000046BB0000}"/>
    <cellStyle name="표준 2 16 5" xfId="23729" xr:uid="{00000000-0005-0000-0000-000047BB0000}"/>
    <cellStyle name="표준 2 16 5 2" xfId="24547" xr:uid="{00000000-0005-0000-0000-000048BB0000}"/>
    <cellStyle name="표준 2 16 5 2 2" xfId="49698" xr:uid="{00000000-0005-0000-0000-000049BB0000}"/>
    <cellStyle name="표준 2 16 5 3" xfId="48904" xr:uid="{00000000-0005-0000-0000-00004ABB0000}"/>
    <cellStyle name="표준 2 16 6" xfId="23730" xr:uid="{00000000-0005-0000-0000-00004BBB0000}"/>
    <cellStyle name="표준 2 16 6 2" xfId="24548" xr:uid="{00000000-0005-0000-0000-00004CBB0000}"/>
    <cellStyle name="표준 2 16 6 2 2" xfId="49699" xr:uid="{00000000-0005-0000-0000-00004DBB0000}"/>
    <cellStyle name="표준 2 16 6 3" xfId="48905" xr:uid="{00000000-0005-0000-0000-00004EBB0000}"/>
    <cellStyle name="표준 2 16 7" xfId="23731" xr:uid="{00000000-0005-0000-0000-00004FBB0000}"/>
    <cellStyle name="표준 2 16 7 2" xfId="24549" xr:uid="{00000000-0005-0000-0000-000050BB0000}"/>
    <cellStyle name="표준 2 16 7 2 2" xfId="49700" xr:uid="{00000000-0005-0000-0000-000051BB0000}"/>
    <cellStyle name="표준 2 16 7 3" xfId="48906" xr:uid="{00000000-0005-0000-0000-000052BB0000}"/>
    <cellStyle name="표준 2 16 8" xfId="24535" xr:uid="{00000000-0005-0000-0000-000053BB0000}"/>
    <cellStyle name="표준 2 16 8 2" xfId="49686" xr:uid="{00000000-0005-0000-0000-000054BB0000}"/>
    <cellStyle name="표준 2 16 9" xfId="48892" xr:uid="{00000000-0005-0000-0000-000055BB0000}"/>
    <cellStyle name="표준 2 17" xfId="23732" xr:uid="{00000000-0005-0000-0000-000056BB0000}"/>
    <cellStyle name="표준 2 17 10" xfId="25279" xr:uid="{00000000-0005-0000-0000-000057BB0000}"/>
    <cellStyle name="표준 2 17 2" xfId="23733" xr:uid="{00000000-0005-0000-0000-000058BB0000}"/>
    <cellStyle name="표준 2 17 2 2" xfId="23734" xr:uid="{00000000-0005-0000-0000-000059BB0000}"/>
    <cellStyle name="표준 2 17 2 2 2" xfId="24552" xr:uid="{00000000-0005-0000-0000-00005ABB0000}"/>
    <cellStyle name="표준 2 17 2 2 2 2" xfId="49703" xr:uid="{00000000-0005-0000-0000-00005BBB0000}"/>
    <cellStyle name="표준 2 17 2 2 3" xfId="48909" xr:uid="{00000000-0005-0000-0000-00005CBB0000}"/>
    <cellStyle name="표준 2 17 2 3" xfId="23735" xr:uid="{00000000-0005-0000-0000-00005DBB0000}"/>
    <cellStyle name="표준 2 17 2 3 2" xfId="24553" xr:uid="{00000000-0005-0000-0000-00005EBB0000}"/>
    <cellStyle name="표준 2 17 2 3 2 2" xfId="49704" xr:uid="{00000000-0005-0000-0000-00005FBB0000}"/>
    <cellStyle name="표준 2 17 2 3 3" xfId="48910" xr:uid="{00000000-0005-0000-0000-000060BB0000}"/>
    <cellStyle name="표준 2 17 2 4" xfId="23736" xr:uid="{00000000-0005-0000-0000-000061BB0000}"/>
    <cellStyle name="표준 2 17 2 4 2" xfId="24554" xr:uid="{00000000-0005-0000-0000-000062BB0000}"/>
    <cellStyle name="표준 2 17 2 4 2 2" xfId="49705" xr:uid="{00000000-0005-0000-0000-000063BB0000}"/>
    <cellStyle name="표준 2 17 2 4 3" xfId="48911" xr:uid="{00000000-0005-0000-0000-000064BB0000}"/>
    <cellStyle name="표준 2 17 2 5" xfId="23737" xr:uid="{00000000-0005-0000-0000-000065BB0000}"/>
    <cellStyle name="표준 2 17 2 5 2" xfId="24555" xr:uid="{00000000-0005-0000-0000-000066BB0000}"/>
    <cellStyle name="표준 2 17 2 5 2 2" xfId="49706" xr:uid="{00000000-0005-0000-0000-000067BB0000}"/>
    <cellStyle name="표준 2 17 2 5 3" xfId="48912" xr:uid="{00000000-0005-0000-0000-000068BB0000}"/>
    <cellStyle name="표준 2 17 2 6" xfId="24551" xr:uid="{00000000-0005-0000-0000-000069BB0000}"/>
    <cellStyle name="표준 2 17 2 6 2" xfId="49702" xr:uid="{00000000-0005-0000-0000-00006ABB0000}"/>
    <cellStyle name="표준 2 17 2 7" xfId="48908" xr:uid="{00000000-0005-0000-0000-00006BBB0000}"/>
    <cellStyle name="표준 2 17 3" xfId="23738" xr:uid="{00000000-0005-0000-0000-00006CBB0000}"/>
    <cellStyle name="표준 2 17 3 2" xfId="23739" xr:uid="{00000000-0005-0000-0000-00006DBB0000}"/>
    <cellStyle name="표준 2 17 3 2 2" xfId="24557" xr:uid="{00000000-0005-0000-0000-00006EBB0000}"/>
    <cellStyle name="표준 2 17 3 2 2 2" xfId="49708" xr:uid="{00000000-0005-0000-0000-00006FBB0000}"/>
    <cellStyle name="표준 2 17 3 2 3" xfId="48914" xr:uid="{00000000-0005-0000-0000-000070BB0000}"/>
    <cellStyle name="표준 2 17 3 3" xfId="23740" xr:uid="{00000000-0005-0000-0000-000071BB0000}"/>
    <cellStyle name="표준 2 17 3 3 2" xfId="24558" xr:uid="{00000000-0005-0000-0000-000072BB0000}"/>
    <cellStyle name="표준 2 17 3 3 2 2" xfId="49709" xr:uid="{00000000-0005-0000-0000-000073BB0000}"/>
    <cellStyle name="표준 2 17 3 3 3" xfId="48915" xr:uid="{00000000-0005-0000-0000-000074BB0000}"/>
    <cellStyle name="표준 2 17 3 4" xfId="23741" xr:uid="{00000000-0005-0000-0000-000075BB0000}"/>
    <cellStyle name="표준 2 17 3 4 2" xfId="24559" xr:uid="{00000000-0005-0000-0000-000076BB0000}"/>
    <cellStyle name="표준 2 17 3 4 2 2" xfId="49710" xr:uid="{00000000-0005-0000-0000-000077BB0000}"/>
    <cellStyle name="표준 2 17 3 4 3" xfId="48916" xr:uid="{00000000-0005-0000-0000-000078BB0000}"/>
    <cellStyle name="표준 2 17 3 5" xfId="23742" xr:uid="{00000000-0005-0000-0000-000079BB0000}"/>
    <cellStyle name="표준 2 17 3 5 2" xfId="24560" xr:uid="{00000000-0005-0000-0000-00007ABB0000}"/>
    <cellStyle name="표준 2 17 3 5 2 2" xfId="49711" xr:uid="{00000000-0005-0000-0000-00007BBB0000}"/>
    <cellStyle name="표준 2 17 3 5 3" xfId="48917" xr:uid="{00000000-0005-0000-0000-00007CBB0000}"/>
    <cellStyle name="표준 2 17 3 6" xfId="24556" xr:uid="{00000000-0005-0000-0000-00007DBB0000}"/>
    <cellStyle name="표준 2 17 3 6 2" xfId="49707" xr:uid="{00000000-0005-0000-0000-00007EBB0000}"/>
    <cellStyle name="표준 2 17 3 7" xfId="48913" xr:uid="{00000000-0005-0000-0000-00007FBB0000}"/>
    <cellStyle name="표준 2 17 4" xfId="23743" xr:uid="{00000000-0005-0000-0000-000080BB0000}"/>
    <cellStyle name="표준 2 17 4 2" xfId="24561" xr:uid="{00000000-0005-0000-0000-000081BB0000}"/>
    <cellStyle name="표준 2 17 4 2 2" xfId="49712" xr:uid="{00000000-0005-0000-0000-000082BB0000}"/>
    <cellStyle name="표준 2 17 4 3" xfId="48918" xr:uid="{00000000-0005-0000-0000-000083BB0000}"/>
    <cellStyle name="표준 2 17 5" xfId="23744" xr:uid="{00000000-0005-0000-0000-000084BB0000}"/>
    <cellStyle name="표준 2 17 5 2" xfId="24562" xr:uid="{00000000-0005-0000-0000-000085BB0000}"/>
    <cellStyle name="표준 2 17 5 2 2" xfId="49713" xr:uid="{00000000-0005-0000-0000-000086BB0000}"/>
    <cellStyle name="표준 2 17 5 3" xfId="48919" xr:uid="{00000000-0005-0000-0000-000087BB0000}"/>
    <cellStyle name="표준 2 17 6" xfId="23745" xr:uid="{00000000-0005-0000-0000-000088BB0000}"/>
    <cellStyle name="표준 2 17 6 2" xfId="24563" xr:uid="{00000000-0005-0000-0000-000089BB0000}"/>
    <cellStyle name="표준 2 17 6 2 2" xfId="49714" xr:uid="{00000000-0005-0000-0000-00008ABB0000}"/>
    <cellStyle name="표준 2 17 6 3" xfId="48920" xr:uid="{00000000-0005-0000-0000-00008BBB0000}"/>
    <cellStyle name="표준 2 17 7" xfId="23746" xr:uid="{00000000-0005-0000-0000-00008CBB0000}"/>
    <cellStyle name="표준 2 17 7 2" xfId="24564" xr:uid="{00000000-0005-0000-0000-00008DBB0000}"/>
    <cellStyle name="표준 2 17 7 2 2" xfId="49715" xr:uid="{00000000-0005-0000-0000-00008EBB0000}"/>
    <cellStyle name="표준 2 17 7 3" xfId="48921" xr:uid="{00000000-0005-0000-0000-00008FBB0000}"/>
    <cellStyle name="표준 2 17 8" xfId="24550" xr:uid="{00000000-0005-0000-0000-000090BB0000}"/>
    <cellStyle name="표준 2 17 8 2" xfId="49701" xr:uid="{00000000-0005-0000-0000-000091BB0000}"/>
    <cellStyle name="표준 2 17 9" xfId="48907" xr:uid="{00000000-0005-0000-0000-000092BB0000}"/>
    <cellStyle name="표준 2 18" xfId="23747" xr:uid="{00000000-0005-0000-0000-000093BB0000}"/>
    <cellStyle name="표준 2 18 10" xfId="25280" xr:uid="{00000000-0005-0000-0000-000094BB0000}"/>
    <cellStyle name="표준 2 18 2" xfId="23748" xr:uid="{00000000-0005-0000-0000-000095BB0000}"/>
    <cellStyle name="표준 2 18 2 2" xfId="23749" xr:uid="{00000000-0005-0000-0000-000096BB0000}"/>
    <cellStyle name="표준 2 18 2 2 2" xfId="24567" xr:uid="{00000000-0005-0000-0000-000097BB0000}"/>
    <cellStyle name="표준 2 18 2 2 2 2" xfId="49718" xr:uid="{00000000-0005-0000-0000-000098BB0000}"/>
    <cellStyle name="표준 2 18 2 2 3" xfId="48924" xr:uid="{00000000-0005-0000-0000-000099BB0000}"/>
    <cellStyle name="표준 2 18 2 3" xfId="23750" xr:uid="{00000000-0005-0000-0000-00009ABB0000}"/>
    <cellStyle name="표준 2 18 2 3 2" xfId="24568" xr:uid="{00000000-0005-0000-0000-00009BBB0000}"/>
    <cellStyle name="표준 2 18 2 3 2 2" xfId="49719" xr:uid="{00000000-0005-0000-0000-00009CBB0000}"/>
    <cellStyle name="표준 2 18 2 3 3" xfId="48925" xr:uid="{00000000-0005-0000-0000-00009DBB0000}"/>
    <cellStyle name="표준 2 18 2 4" xfId="23751" xr:uid="{00000000-0005-0000-0000-00009EBB0000}"/>
    <cellStyle name="표준 2 18 2 4 2" xfId="24569" xr:uid="{00000000-0005-0000-0000-00009FBB0000}"/>
    <cellStyle name="표준 2 18 2 4 2 2" xfId="49720" xr:uid="{00000000-0005-0000-0000-0000A0BB0000}"/>
    <cellStyle name="표준 2 18 2 4 3" xfId="48926" xr:uid="{00000000-0005-0000-0000-0000A1BB0000}"/>
    <cellStyle name="표준 2 18 2 5" xfId="23752" xr:uid="{00000000-0005-0000-0000-0000A2BB0000}"/>
    <cellStyle name="표준 2 18 2 5 2" xfId="24570" xr:uid="{00000000-0005-0000-0000-0000A3BB0000}"/>
    <cellStyle name="표준 2 18 2 5 2 2" xfId="49721" xr:uid="{00000000-0005-0000-0000-0000A4BB0000}"/>
    <cellStyle name="표준 2 18 2 5 3" xfId="48927" xr:uid="{00000000-0005-0000-0000-0000A5BB0000}"/>
    <cellStyle name="표준 2 18 2 6" xfId="24566" xr:uid="{00000000-0005-0000-0000-0000A6BB0000}"/>
    <cellStyle name="표준 2 18 2 6 2" xfId="49717" xr:uid="{00000000-0005-0000-0000-0000A7BB0000}"/>
    <cellStyle name="표준 2 18 2 7" xfId="48923" xr:uid="{00000000-0005-0000-0000-0000A8BB0000}"/>
    <cellStyle name="표준 2 18 3" xfId="23753" xr:uid="{00000000-0005-0000-0000-0000A9BB0000}"/>
    <cellStyle name="표준 2 18 3 2" xfId="23754" xr:uid="{00000000-0005-0000-0000-0000AABB0000}"/>
    <cellStyle name="표준 2 18 3 2 2" xfId="24572" xr:uid="{00000000-0005-0000-0000-0000ABBB0000}"/>
    <cellStyle name="표준 2 18 3 2 2 2" xfId="49723" xr:uid="{00000000-0005-0000-0000-0000ACBB0000}"/>
    <cellStyle name="표준 2 18 3 2 3" xfId="48929" xr:uid="{00000000-0005-0000-0000-0000ADBB0000}"/>
    <cellStyle name="표준 2 18 3 3" xfId="23755" xr:uid="{00000000-0005-0000-0000-0000AEBB0000}"/>
    <cellStyle name="표준 2 18 3 3 2" xfId="24573" xr:uid="{00000000-0005-0000-0000-0000AFBB0000}"/>
    <cellStyle name="표준 2 18 3 3 2 2" xfId="49724" xr:uid="{00000000-0005-0000-0000-0000B0BB0000}"/>
    <cellStyle name="표준 2 18 3 3 3" xfId="48930" xr:uid="{00000000-0005-0000-0000-0000B1BB0000}"/>
    <cellStyle name="표준 2 18 3 4" xfId="23756" xr:uid="{00000000-0005-0000-0000-0000B2BB0000}"/>
    <cellStyle name="표준 2 18 3 4 2" xfId="24574" xr:uid="{00000000-0005-0000-0000-0000B3BB0000}"/>
    <cellStyle name="표준 2 18 3 4 2 2" xfId="49725" xr:uid="{00000000-0005-0000-0000-0000B4BB0000}"/>
    <cellStyle name="표준 2 18 3 4 3" xfId="48931" xr:uid="{00000000-0005-0000-0000-0000B5BB0000}"/>
    <cellStyle name="표준 2 18 3 5" xfId="23757" xr:uid="{00000000-0005-0000-0000-0000B6BB0000}"/>
    <cellStyle name="표준 2 18 3 5 2" xfId="24575" xr:uid="{00000000-0005-0000-0000-0000B7BB0000}"/>
    <cellStyle name="표준 2 18 3 5 2 2" xfId="49726" xr:uid="{00000000-0005-0000-0000-0000B8BB0000}"/>
    <cellStyle name="표준 2 18 3 5 3" xfId="48932" xr:uid="{00000000-0005-0000-0000-0000B9BB0000}"/>
    <cellStyle name="표준 2 18 3 6" xfId="24571" xr:uid="{00000000-0005-0000-0000-0000BABB0000}"/>
    <cellStyle name="표준 2 18 3 6 2" xfId="49722" xr:uid="{00000000-0005-0000-0000-0000BBBB0000}"/>
    <cellStyle name="표준 2 18 3 7" xfId="48928" xr:uid="{00000000-0005-0000-0000-0000BCBB0000}"/>
    <cellStyle name="표준 2 18 4" xfId="23758" xr:uid="{00000000-0005-0000-0000-0000BDBB0000}"/>
    <cellStyle name="표준 2 18 4 2" xfId="24576" xr:uid="{00000000-0005-0000-0000-0000BEBB0000}"/>
    <cellStyle name="표준 2 18 4 2 2" xfId="49727" xr:uid="{00000000-0005-0000-0000-0000BFBB0000}"/>
    <cellStyle name="표준 2 18 4 3" xfId="48933" xr:uid="{00000000-0005-0000-0000-0000C0BB0000}"/>
    <cellStyle name="표준 2 18 5" xfId="23759" xr:uid="{00000000-0005-0000-0000-0000C1BB0000}"/>
    <cellStyle name="표준 2 18 5 2" xfId="24577" xr:uid="{00000000-0005-0000-0000-0000C2BB0000}"/>
    <cellStyle name="표준 2 18 5 2 2" xfId="49728" xr:uid="{00000000-0005-0000-0000-0000C3BB0000}"/>
    <cellStyle name="표준 2 18 5 3" xfId="48934" xr:uid="{00000000-0005-0000-0000-0000C4BB0000}"/>
    <cellStyle name="표준 2 18 6" xfId="23760" xr:uid="{00000000-0005-0000-0000-0000C5BB0000}"/>
    <cellStyle name="표준 2 18 6 2" xfId="24578" xr:uid="{00000000-0005-0000-0000-0000C6BB0000}"/>
    <cellStyle name="표준 2 18 6 2 2" xfId="49729" xr:uid="{00000000-0005-0000-0000-0000C7BB0000}"/>
    <cellStyle name="표준 2 18 6 3" xfId="48935" xr:uid="{00000000-0005-0000-0000-0000C8BB0000}"/>
    <cellStyle name="표준 2 18 7" xfId="23761" xr:uid="{00000000-0005-0000-0000-0000C9BB0000}"/>
    <cellStyle name="표준 2 18 7 2" xfId="24579" xr:uid="{00000000-0005-0000-0000-0000CABB0000}"/>
    <cellStyle name="표준 2 18 7 2 2" xfId="49730" xr:uid="{00000000-0005-0000-0000-0000CBBB0000}"/>
    <cellStyle name="표준 2 18 7 3" xfId="48936" xr:uid="{00000000-0005-0000-0000-0000CCBB0000}"/>
    <cellStyle name="표준 2 18 8" xfId="24565" xr:uid="{00000000-0005-0000-0000-0000CDBB0000}"/>
    <cellStyle name="표준 2 18 8 2" xfId="49716" xr:uid="{00000000-0005-0000-0000-0000CEBB0000}"/>
    <cellStyle name="표준 2 18 9" xfId="48922" xr:uid="{00000000-0005-0000-0000-0000CFBB0000}"/>
    <cellStyle name="표준 2 19" xfId="23762" xr:uid="{00000000-0005-0000-0000-0000D0BB0000}"/>
    <cellStyle name="표준 2 19 10" xfId="25281" xr:uid="{00000000-0005-0000-0000-0000D1BB0000}"/>
    <cellStyle name="표준 2 19 2" xfId="23763" xr:uid="{00000000-0005-0000-0000-0000D2BB0000}"/>
    <cellStyle name="표준 2 19 2 2" xfId="23764" xr:uid="{00000000-0005-0000-0000-0000D3BB0000}"/>
    <cellStyle name="표준 2 19 2 2 2" xfId="24582" xr:uid="{00000000-0005-0000-0000-0000D4BB0000}"/>
    <cellStyle name="표준 2 19 2 2 2 2" xfId="49733" xr:uid="{00000000-0005-0000-0000-0000D5BB0000}"/>
    <cellStyle name="표준 2 19 2 2 3" xfId="48939" xr:uid="{00000000-0005-0000-0000-0000D6BB0000}"/>
    <cellStyle name="표준 2 19 2 3" xfId="23765" xr:uid="{00000000-0005-0000-0000-0000D7BB0000}"/>
    <cellStyle name="표준 2 19 2 3 2" xfId="24583" xr:uid="{00000000-0005-0000-0000-0000D8BB0000}"/>
    <cellStyle name="표준 2 19 2 3 2 2" xfId="49734" xr:uid="{00000000-0005-0000-0000-0000D9BB0000}"/>
    <cellStyle name="표준 2 19 2 3 3" xfId="48940" xr:uid="{00000000-0005-0000-0000-0000DABB0000}"/>
    <cellStyle name="표준 2 19 2 4" xfId="23766" xr:uid="{00000000-0005-0000-0000-0000DBBB0000}"/>
    <cellStyle name="표준 2 19 2 4 2" xfId="24584" xr:uid="{00000000-0005-0000-0000-0000DCBB0000}"/>
    <cellStyle name="표준 2 19 2 4 2 2" xfId="49735" xr:uid="{00000000-0005-0000-0000-0000DDBB0000}"/>
    <cellStyle name="표준 2 19 2 4 3" xfId="48941" xr:uid="{00000000-0005-0000-0000-0000DEBB0000}"/>
    <cellStyle name="표준 2 19 2 5" xfId="23767" xr:uid="{00000000-0005-0000-0000-0000DFBB0000}"/>
    <cellStyle name="표준 2 19 2 5 2" xfId="24585" xr:uid="{00000000-0005-0000-0000-0000E0BB0000}"/>
    <cellStyle name="표준 2 19 2 5 2 2" xfId="49736" xr:uid="{00000000-0005-0000-0000-0000E1BB0000}"/>
    <cellStyle name="표준 2 19 2 5 3" xfId="48942" xr:uid="{00000000-0005-0000-0000-0000E2BB0000}"/>
    <cellStyle name="표준 2 19 2 6" xfId="24581" xr:uid="{00000000-0005-0000-0000-0000E3BB0000}"/>
    <cellStyle name="표준 2 19 2 6 2" xfId="49732" xr:uid="{00000000-0005-0000-0000-0000E4BB0000}"/>
    <cellStyle name="표준 2 19 2 7" xfId="48938" xr:uid="{00000000-0005-0000-0000-0000E5BB0000}"/>
    <cellStyle name="표준 2 19 3" xfId="23768" xr:uid="{00000000-0005-0000-0000-0000E6BB0000}"/>
    <cellStyle name="표준 2 19 3 2" xfId="23769" xr:uid="{00000000-0005-0000-0000-0000E7BB0000}"/>
    <cellStyle name="표준 2 19 3 2 2" xfId="24587" xr:uid="{00000000-0005-0000-0000-0000E8BB0000}"/>
    <cellStyle name="표준 2 19 3 2 2 2" xfId="49738" xr:uid="{00000000-0005-0000-0000-0000E9BB0000}"/>
    <cellStyle name="표준 2 19 3 2 3" xfId="48944" xr:uid="{00000000-0005-0000-0000-0000EABB0000}"/>
    <cellStyle name="표준 2 19 3 3" xfId="23770" xr:uid="{00000000-0005-0000-0000-0000EBBB0000}"/>
    <cellStyle name="표준 2 19 3 3 2" xfId="24588" xr:uid="{00000000-0005-0000-0000-0000ECBB0000}"/>
    <cellStyle name="표준 2 19 3 3 2 2" xfId="49739" xr:uid="{00000000-0005-0000-0000-0000EDBB0000}"/>
    <cellStyle name="표준 2 19 3 3 3" xfId="48945" xr:uid="{00000000-0005-0000-0000-0000EEBB0000}"/>
    <cellStyle name="표준 2 19 3 4" xfId="23771" xr:uid="{00000000-0005-0000-0000-0000EFBB0000}"/>
    <cellStyle name="표준 2 19 3 4 2" xfId="24589" xr:uid="{00000000-0005-0000-0000-0000F0BB0000}"/>
    <cellStyle name="표준 2 19 3 4 2 2" xfId="49740" xr:uid="{00000000-0005-0000-0000-0000F1BB0000}"/>
    <cellStyle name="표준 2 19 3 4 3" xfId="48946" xr:uid="{00000000-0005-0000-0000-0000F2BB0000}"/>
    <cellStyle name="표준 2 19 3 5" xfId="23772" xr:uid="{00000000-0005-0000-0000-0000F3BB0000}"/>
    <cellStyle name="표준 2 19 3 5 2" xfId="24590" xr:uid="{00000000-0005-0000-0000-0000F4BB0000}"/>
    <cellStyle name="표준 2 19 3 5 2 2" xfId="49741" xr:uid="{00000000-0005-0000-0000-0000F5BB0000}"/>
    <cellStyle name="표준 2 19 3 5 3" xfId="48947" xr:uid="{00000000-0005-0000-0000-0000F6BB0000}"/>
    <cellStyle name="표준 2 19 3 6" xfId="24586" xr:uid="{00000000-0005-0000-0000-0000F7BB0000}"/>
    <cellStyle name="표준 2 19 3 6 2" xfId="49737" xr:uid="{00000000-0005-0000-0000-0000F8BB0000}"/>
    <cellStyle name="표준 2 19 3 7" xfId="48943" xr:uid="{00000000-0005-0000-0000-0000F9BB0000}"/>
    <cellStyle name="표준 2 19 4" xfId="23773" xr:uid="{00000000-0005-0000-0000-0000FABB0000}"/>
    <cellStyle name="표준 2 19 4 2" xfId="24591" xr:uid="{00000000-0005-0000-0000-0000FBBB0000}"/>
    <cellStyle name="표준 2 19 4 2 2" xfId="49742" xr:uid="{00000000-0005-0000-0000-0000FCBB0000}"/>
    <cellStyle name="표준 2 19 4 3" xfId="48948" xr:uid="{00000000-0005-0000-0000-0000FDBB0000}"/>
    <cellStyle name="표준 2 19 5" xfId="23774" xr:uid="{00000000-0005-0000-0000-0000FEBB0000}"/>
    <cellStyle name="표준 2 19 5 2" xfId="24592" xr:uid="{00000000-0005-0000-0000-0000FFBB0000}"/>
    <cellStyle name="표준 2 19 5 2 2" xfId="49743" xr:uid="{00000000-0005-0000-0000-000000BC0000}"/>
    <cellStyle name="표준 2 19 5 3" xfId="48949" xr:uid="{00000000-0005-0000-0000-000001BC0000}"/>
    <cellStyle name="표준 2 19 6" xfId="23775" xr:uid="{00000000-0005-0000-0000-000002BC0000}"/>
    <cellStyle name="표준 2 19 6 2" xfId="24593" xr:uid="{00000000-0005-0000-0000-000003BC0000}"/>
    <cellStyle name="표준 2 19 6 2 2" xfId="49744" xr:uid="{00000000-0005-0000-0000-000004BC0000}"/>
    <cellStyle name="표준 2 19 6 3" xfId="48950" xr:uid="{00000000-0005-0000-0000-000005BC0000}"/>
    <cellStyle name="표준 2 19 7" xfId="23776" xr:uid="{00000000-0005-0000-0000-000006BC0000}"/>
    <cellStyle name="표준 2 19 7 2" xfId="24594" xr:uid="{00000000-0005-0000-0000-000007BC0000}"/>
    <cellStyle name="표준 2 19 7 2 2" xfId="49745" xr:uid="{00000000-0005-0000-0000-000008BC0000}"/>
    <cellStyle name="표준 2 19 7 3" xfId="48951" xr:uid="{00000000-0005-0000-0000-000009BC0000}"/>
    <cellStyle name="표준 2 19 8" xfId="24580" xr:uid="{00000000-0005-0000-0000-00000ABC0000}"/>
    <cellStyle name="표준 2 19 8 2" xfId="49731" xr:uid="{00000000-0005-0000-0000-00000BBC0000}"/>
    <cellStyle name="표준 2 19 9" xfId="48937" xr:uid="{00000000-0005-0000-0000-00000CBC0000}"/>
    <cellStyle name="표준 2 2" xfId="33" xr:uid="{00000000-0005-0000-0000-00000DBC0000}"/>
    <cellStyle name="표준 2 2 10" xfId="23777" xr:uid="{00000000-0005-0000-0000-00000EBC0000}"/>
    <cellStyle name="표준 2 2 10 2" xfId="23778" xr:uid="{00000000-0005-0000-0000-00000FBC0000}"/>
    <cellStyle name="표준 2 2 10 2 2" xfId="23779" xr:uid="{00000000-0005-0000-0000-000010BC0000}"/>
    <cellStyle name="표준 2 2 10 2 2 2" xfId="24597" xr:uid="{00000000-0005-0000-0000-000011BC0000}"/>
    <cellStyle name="표준 2 2 10 2 2 2 2" xfId="49748" xr:uid="{00000000-0005-0000-0000-000012BC0000}"/>
    <cellStyle name="표준 2 2 10 2 2 3" xfId="48954" xr:uid="{00000000-0005-0000-0000-000013BC0000}"/>
    <cellStyle name="표준 2 2 10 2 3" xfId="23780" xr:uid="{00000000-0005-0000-0000-000014BC0000}"/>
    <cellStyle name="표준 2 2 10 2 3 2" xfId="24598" xr:uid="{00000000-0005-0000-0000-000015BC0000}"/>
    <cellStyle name="표준 2 2 10 2 3 2 2" xfId="49749" xr:uid="{00000000-0005-0000-0000-000016BC0000}"/>
    <cellStyle name="표준 2 2 10 2 3 3" xfId="48955" xr:uid="{00000000-0005-0000-0000-000017BC0000}"/>
    <cellStyle name="표준 2 2 10 2 4" xfId="23781" xr:uid="{00000000-0005-0000-0000-000018BC0000}"/>
    <cellStyle name="표준 2 2 10 2 4 2" xfId="24599" xr:uid="{00000000-0005-0000-0000-000019BC0000}"/>
    <cellStyle name="표준 2 2 10 2 4 2 2" xfId="49750" xr:uid="{00000000-0005-0000-0000-00001ABC0000}"/>
    <cellStyle name="표준 2 2 10 2 4 3" xfId="48956" xr:uid="{00000000-0005-0000-0000-00001BBC0000}"/>
    <cellStyle name="표준 2 2 10 2 5" xfId="23782" xr:uid="{00000000-0005-0000-0000-00001CBC0000}"/>
    <cellStyle name="표준 2 2 10 2 5 2" xfId="24600" xr:uid="{00000000-0005-0000-0000-00001DBC0000}"/>
    <cellStyle name="표준 2 2 10 2 5 2 2" xfId="49751" xr:uid="{00000000-0005-0000-0000-00001EBC0000}"/>
    <cellStyle name="표준 2 2 10 2 5 3" xfId="48957" xr:uid="{00000000-0005-0000-0000-00001FBC0000}"/>
    <cellStyle name="표준 2 2 10 2 6" xfId="24596" xr:uid="{00000000-0005-0000-0000-000020BC0000}"/>
    <cellStyle name="표준 2 2 10 2 6 2" xfId="49747" xr:uid="{00000000-0005-0000-0000-000021BC0000}"/>
    <cellStyle name="표준 2 2 10 2 7" xfId="48953" xr:uid="{00000000-0005-0000-0000-000022BC0000}"/>
    <cellStyle name="표준 2 2 10 3" xfId="23783" xr:uid="{00000000-0005-0000-0000-000023BC0000}"/>
    <cellStyle name="표준 2 2 10 3 2" xfId="23784" xr:uid="{00000000-0005-0000-0000-000024BC0000}"/>
    <cellStyle name="표준 2 2 10 3 2 2" xfId="24602" xr:uid="{00000000-0005-0000-0000-000025BC0000}"/>
    <cellStyle name="표준 2 2 10 3 2 2 2" xfId="49753" xr:uid="{00000000-0005-0000-0000-000026BC0000}"/>
    <cellStyle name="표준 2 2 10 3 2 3" xfId="48959" xr:uid="{00000000-0005-0000-0000-000027BC0000}"/>
    <cellStyle name="표준 2 2 10 3 3" xfId="23785" xr:uid="{00000000-0005-0000-0000-000028BC0000}"/>
    <cellStyle name="표준 2 2 10 3 3 2" xfId="24603" xr:uid="{00000000-0005-0000-0000-000029BC0000}"/>
    <cellStyle name="표준 2 2 10 3 3 2 2" xfId="49754" xr:uid="{00000000-0005-0000-0000-00002ABC0000}"/>
    <cellStyle name="표준 2 2 10 3 3 3" xfId="48960" xr:uid="{00000000-0005-0000-0000-00002BBC0000}"/>
    <cellStyle name="표준 2 2 10 3 4" xfId="23786" xr:uid="{00000000-0005-0000-0000-00002CBC0000}"/>
    <cellStyle name="표준 2 2 10 3 4 2" xfId="24604" xr:uid="{00000000-0005-0000-0000-00002DBC0000}"/>
    <cellStyle name="표준 2 2 10 3 4 2 2" xfId="49755" xr:uid="{00000000-0005-0000-0000-00002EBC0000}"/>
    <cellStyle name="표준 2 2 10 3 4 3" xfId="48961" xr:uid="{00000000-0005-0000-0000-00002FBC0000}"/>
    <cellStyle name="표준 2 2 10 3 5" xfId="23787" xr:uid="{00000000-0005-0000-0000-000030BC0000}"/>
    <cellStyle name="표준 2 2 10 3 5 2" xfId="24605" xr:uid="{00000000-0005-0000-0000-000031BC0000}"/>
    <cellStyle name="표준 2 2 10 3 5 2 2" xfId="49756" xr:uid="{00000000-0005-0000-0000-000032BC0000}"/>
    <cellStyle name="표준 2 2 10 3 5 3" xfId="48962" xr:uid="{00000000-0005-0000-0000-000033BC0000}"/>
    <cellStyle name="표준 2 2 10 3 6" xfId="24601" xr:uid="{00000000-0005-0000-0000-000034BC0000}"/>
    <cellStyle name="표준 2 2 10 3 6 2" xfId="49752" xr:uid="{00000000-0005-0000-0000-000035BC0000}"/>
    <cellStyle name="표준 2 2 10 3 7" xfId="48958" xr:uid="{00000000-0005-0000-0000-000036BC0000}"/>
    <cellStyle name="표준 2 2 10 4" xfId="23788" xr:uid="{00000000-0005-0000-0000-000037BC0000}"/>
    <cellStyle name="표준 2 2 10 4 2" xfId="24606" xr:uid="{00000000-0005-0000-0000-000038BC0000}"/>
    <cellStyle name="표준 2 2 10 4 2 2" xfId="49757" xr:uid="{00000000-0005-0000-0000-000039BC0000}"/>
    <cellStyle name="표준 2 2 10 4 3" xfId="48963" xr:uid="{00000000-0005-0000-0000-00003ABC0000}"/>
    <cellStyle name="표준 2 2 10 5" xfId="23789" xr:uid="{00000000-0005-0000-0000-00003BBC0000}"/>
    <cellStyle name="표준 2 2 10 5 2" xfId="24607" xr:uid="{00000000-0005-0000-0000-00003CBC0000}"/>
    <cellStyle name="표준 2 2 10 5 2 2" xfId="49758" xr:uid="{00000000-0005-0000-0000-00003DBC0000}"/>
    <cellStyle name="표준 2 2 10 5 3" xfId="48964" xr:uid="{00000000-0005-0000-0000-00003EBC0000}"/>
    <cellStyle name="표준 2 2 10 6" xfId="23790" xr:uid="{00000000-0005-0000-0000-00003FBC0000}"/>
    <cellStyle name="표준 2 2 10 6 2" xfId="24608" xr:uid="{00000000-0005-0000-0000-000040BC0000}"/>
    <cellStyle name="표준 2 2 10 6 2 2" xfId="49759" xr:uid="{00000000-0005-0000-0000-000041BC0000}"/>
    <cellStyle name="표준 2 2 10 6 3" xfId="48965" xr:uid="{00000000-0005-0000-0000-000042BC0000}"/>
    <cellStyle name="표준 2 2 10 7" xfId="23791" xr:uid="{00000000-0005-0000-0000-000043BC0000}"/>
    <cellStyle name="표준 2 2 10 7 2" xfId="24609" xr:uid="{00000000-0005-0000-0000-000044BC0000}"/>
    <cellStyle name="표준 2 2 10 7 2 2" xfId="49760" xr:uid="{00000000-0005-0000-0000-000045BC0000}"/>
    <cellStyle name="표준 2 2 10 7 3" xfId="48966" xr:uid="{00000000-0005-0000-0000-000046BC0000}"/>
    <cellStyle name="표준 2 2 10 8" xfId="24595" xr:uid="{00000000-0005-0000-0000-000047BC0000}"/>
    <cellStyle name="표준 2 2 10 8 2" xfId="49746" xr:uid="{00000000-0005-0000-0000-000048BC0000}"/>
    <cellStyle name="표준 2 2 10 9" xfId="48952" xr:uid="{00000000-0005-0000-0000-000049BC0000}"/>
    <cellStyle name="표준 2 2 11" xfId="23792" xr:uid="{00000000-0005-0000-0000-00004ABC0000}"/>
    <cellStyle name="표준 2 2 11 2" xfId="23793" xr:uid="{00000000-0005-0000-0000-00004BBC0000}"/>
    <cellStyle name="표준 2 2 11 2 2" xfId="23794" xr:uid="{00000000-0005-0000-0000-00004CBC0000}"/>
    <cellStyle name="표준 2 2 11 2 2 2" xfId="24612" xr:uid="{00000000-0005-0000-0000-00004DBC0000}"/>
    <cellStyle name="표준 2 2 11 2 2 2 2" xfId="49763" xr:uid="{00000000-0005-0000-0000-00004EBC0000}"/>
    <cellStyle name="표준 2 2 11 2 2 3" xfId="48969" xr:uid="{00000000-0005-0000-0000-00004FBC0000}"/>
    <cellStyle name="표준 2 2 11 2 3" xfId="23795" xr:uid="{00000000-0005-0000-0000-000050BC0000}"/>
    <cellStyle name="표준 2 2 11 2 3 2" xfId="24613" xr:uid="{00000000-0005-0000-0000-000051BC0000}"/>
    <cellStyle name="표준 2 2 11 2 3 2 2" xfId="49764" xr:uid="{00000000-0005-0000-0000-000052BC0000}"/>
    <cellStyle name="표준 2 2 11 2 3 3" xfId="48970" xr:uid="{00000000-0005-0000-0000-000053BC0000}"/>
    <cellStyle name="표준 2 2 11 2 4" xfId="23796" xr:uid="{00000000-0005-0000-0000-000054BC0000}"/>
    <cellStyle name="표준 2 2 11 2 4 2" xfId="24614" xr:uid="{00000000-0005-0000-0000-000055BC0000}"/>
    <cellStyle name="표준 2 2 11 2 4 2 2" xfId="49765" xr:uid="{00000000-0005-0000-0000-000056BC0000}"/>
    <cellStyle name="표준 2 2 11 2 4 3" xfId="48971" xr:uid="{00000000-0005-0000-0000-000057BC0000}"/>
    <cellStyle name="표준 2 2 11 2 5" xfId="23797" xr:uid="{00000000-0005-0000-0000-000058BC0000}"/>
    <cellStyle name="표준 2 2 11 2 5 2" xfId="24615" xr:uid="{00000000-0005-0000-0000-000059BC0000}"/>
    <cellStyle name="표준 2 2 11 2 5 2 2" xfId="49766" xr:uid="{00000000-0005-0000-0000-00005ABC0000}"/>
    <cellStyle name="표준 2 2 11 2 5 3" xfId="48972" xr:uid="{00000000-0005-0000-0000-00005BBC0000}"/>
    <cellStyle name="표준 2 2 11 2 6" xfId="24611" xr:uid="{00000000-0005-0000-0000-00005CBC0000}"/>
    <cellStyle name="표준 2 2 11 2 6 2" xfId="49762" xr:uid="{00000000-0005-0000-0000-00005DBC0000}"/>
    <cellStyle name="표준 2 2 11 2 7" xfId="48968" xr:uid="{00000000-0005-0000-0000-00005EBC0000}"/>
    <cellStyle name="표준 2 2 11 3" xfId="23798" xr:uid="{00000000-0005-0000-0000-00005FBC0000}"/>
    <cellStyle name="표준 2 2 11 3 2" xfId="23799" xr:uid="{00000000-0005-0000-0000-000060BC0000}"/>
    <cellStyle name="표준 2 2 11 3 2 2" xfId="24617" xr:uid="{00000000-0005-0000-0000-000061BC0000}"/>
    <cellStyle name="표준 2 2 11 3 2 2 2" xfId="49768" xr:uid="{00000000-0005-0000-0000-000062BC0000}"/>
    <cellStyle name="표준 2 2 11 3 2 3" xfId="48974" xr:uid="{00000000-0005-0000-0000-000063BC0000}"/>
    <cellStyle name="표준 2 2 11 3 3" xfId="23800" xr:uid="{00000000-0005-0000-0000-000064BC0000}"/>
    <cellStyle name="표준 2 2 11 3 3 2" xfId="24618" xr:uid="{00000000-0005-0000-0000-000065BC0000}"/>
    <cellStyle name="표준 2 2 11 3 3 2 2" xfId="49769" xr:uid="{00000000-0005-0000-0000-000066BC0000}"/>
    <cellStyle name="표준 2 2 11 3 3 3" xfId="48975" xr:uid="{00000000-0005-0000-0000-000067BC0000}"/>
    <cellStyle name="표준 2 2 11 3 4" xfId="23801" xr:uid="{00000000-0005-0000-0000-000068BC0000}"/>
    <cellStyle name="표준 2 2 11 3 4 2" xfId="24619" xr:uid="{00000000-0005-0000-0000-000069BC0000}"/>
    <cellStyle name="표준 2 2 11 3 4 2 2" xfId="49770" xr:uid="{00000000-0005-0000-0000-00006ABC0000}"/>
    <cellStyle name="표준 2 2 11 3 4 3" xfId="48976" xr:uid="{00000000-0005-0000-0000-00006BBC0000}"/>
    <cellStyle name="표준 2 2 11 3 5" xfId="23802" xr:uid="{00000000-0005-0000-0000-00006CBC0000}"/>
    <cellStyle name="표준 2 2 11 3 5 2" xfId="24620" xr:uid="{00000000-0005-0000-0000-00006DBC0000}"/>
    <cellStyle name="표준 2 2 11 3 5 2 2" xfId="49771" xr:uid="{00000000-0005-0000-0000-00006EBC0000}"/>
    <cellStyle name="표준 2 2 11 3 5 3" xfId="48977" xr:uid="{00000000-0005-0000-0000-00006FBC0000}"/>
    <cellStyle name="표준 2 2 11 3 6" xfId="24616" xr:uid="{00000000-0005-0000-0000-000070BC0000}"/>
    <cellStyle name="표준 2 2 11 3 6 2" xfId="49767" xr:uid="{00000000-0005-0000-0000-000071BC0000}"/>
    <cellStyle name="표준 2 2 11 3 7" xfId="48973" xr:uid="{00000000-0005-0000-0000-000072BC0000}"/>
    <cellStyle name="표준 2 2 11 4" xfId="23803" xr:uid="{00000000-0005-0000-0000-000073BC0000}"/>
    <cellStyle name="표준 2 2 11 4 2" xfId="24621" xr:uid="{00000000-0005-0000-0000-000074BC0000}"/>
    <cellStyle name="표준 2 2 11 4 2 2" xfId="49772" xr:uid="{00000000-0005-0000-0000-000075BC0000}"/>
    <cellStyle name="표준 2 2 11 4 3" xfId="48978" xr:uid="{00000000-0005-0000-0000-000076BC0000}"/>
    <cellStyle name="표준 2 2 11 5" xfId="23804" xr:uid="{00000000-0005-0000-0000-000077BC0000}"/>
    <cellStyle name="표준 2 2 11 5 2" xfId="24622" xr:uid="{00000000-0005-0000-0000-000078BC0000}"/>
    <cellStyle name="표준 2 2 11 5 2 2" xfId="49773" xr:uid="{00000000-0005-0000-0000-000079BC0000}"/>
    <cellStyle name="표준 2 2 11 5 3" xfId="48979" xr:uid="{00000000-0005-0000-0000-00007ABC0000}"/>
    <cellStyle name="표준 2 2 11 6" xfId="23805" xr:uid="{00000000-0005-0000-0000-00007BBC0000}"/>
    <cellStyle name="표준 2 2 11 6 2" xfId="24623" xr:uid="{00000000-0005-0000-0000-00007CBC0000}"/>
    <cellStyle name="표준 2 2 11 6 2 2" xfId="49774" xr:uid="{00000000-0005-0000-0000-00007DBC0000}"/>
    <cellStyle name="표준 2 2 11 6 3" xfId="48980" xr:uid="{00000000-0005-0000-0000-00007EBC0000}"/>
    <cellStyle name="표준 2 2 11 7" xfId="23806" xr:uid="{00000000-0005-0000-0000-00007FBC0000}"/>
    <cellStyle name="표준 2 2 11 7 2" xfId="24624" xr:uid="{00000000-0005-0000-0000-000080BC0000}"/>
    <cellStyle name="표준 2 2 11 7 2 2" xfId="49775" xr:uid="{00000000-0005-0000-0000-000081BC0000}"/>
    <cellStyle name="표준 2 2 11 7 3" xfId="48981" xr:uid="{00000000-0005-0000-0000-000082BC0000}"/>
    <cellStyle name="표준 2 2 11 8" xfId="24610" xr:uid="{00000000-0005-0000-0000-000083BC0000}"/>
    <cellStyle name="표준 2 2 11 8 2" xfId="49761" xr:uid="{00000000-0005-0000-0000-000084BC0000}"/>
    <cellStyle name="표준 2 2 11 9" xfId="48967" xr:uid="{00000000-0005-0000-0000-000085BC0000}"/>
    <cellStyle name="표준 2 2 12" xfId="23807" xr:uid="{00000000-0005-0000-0000-000086BC0000}"/>
    <cellStyle name="표준 2 2 12 2" xfId="23808" xr:uid="{00000000-0005-0000-0000-000087BC0000}"/>
    <cellStyle name="표준 2 2 12 2 2" xfId="23809" xr:uid="{00000000-0005-0000-0000-000088BC0000}"/>
    <cellStyle name="표준 2 2 12 2 2 2" xfId="24626" xr:uid="{00000000-0005-0000-0000-000089BC0000}"/>
    <cellStyle name="표준 2 2 12 2 2 2 2" xfId="49777" xr:uid="{00000000-0005-0000-0000-00008ABC0000}"/>
    <cellStyle name="표준 2 2 12 2 2 3" xfId="48983" xr:uid="{00000000-0005-0000-0000-00008BBC0000}"/>
    <cellStyle name="표준 2 2 12 2 3" xfId="23810" xr:uid="{00000000-0005-0000-0000-00008CBC0000}"/>
    <cellStyle name="표준 2 2 12 2 3 2" xfId="24627" xr:uid="{00000000-0005-0000-0000-00008DBC0000}"/>
    <cellStyle name="표준 2 2 12 2 3 2 2" xfId="49778" xr:uid="{00000000-0005-0000-0000-00008EBC0000}"/>
    <cellStyle name="표준 2 2 12 2 3 3" xfId="48984" xr:uid="{00000000-0005-0000-0000-00008FBC0000}"/>
    <cellStyle name="표준 2 2 12 2 4" xfId="23811" xr:uid="{00000000-0005-0000-0000-000090BC0000}"/>
    <cellStyle name="표준 2 2 12 2 4 2" xfId="24628" xr:uid="{00000000-0005-0000-0000-000091BC0000}"/>
    <cellStyle name="표준 2 2 12 2 4 2 2" xfId="49779" xr:uid="{00000000-0005-0000-0000-000092BC0000}"/>
    <cellStyle name="표준 2 2 12 2 4 3" xfId="48985" xr:uid="{00000000-0005-0000-0000-000093BC0000}"/>
    <cellStyle name="표준 2 2 12 2 5" xfId="23812" xr:uid="{00000000-0005-0000-0000-000094BC0000}"/>
    <cellStyle name="표준 2 2 12 2 5 2" xfId="24629" xr:uid="{00000000-0005-0000-0000-000095BC0000}"/>
    <cellStyle name="표준 2 2 12 2 5 2 2" xfId="49780" xr:uid="{00000000-0005-0000-0000-000096BC0000}"/>
    <cellStyle name="표준 2 2 12 2 5 3" xfId="48986" xr:uid="{00000000-0005-0000-0000-000097BC0000}"/>
    <cellStyle name="표준 2 2 12 2 6" xfId="24625" xr:uid="{00000000-0005-0000-0000-000098BC0000}"/>
    <cellStyle name="표준 2 2 12 2 6 2" xfId="49776" xr:uid="{00000000-0005-0000-0000-000099BC0000}"/>
    <cellStyle name="표준 2 2 12 2 7" xfId="48982" xr:uid="{00000000-0005-0000-0000-00009ABC0000}"/>
    <cellStyle name="표준 2 2 12 3" xfId="23813" xr:uid="{00000000-0005-0000-0000-00009BBC0000}"/>
    <cellStyle name="표준 2 2 12 3 2" xfId="23814" xr:uid="{00000000-0005-0000-0000-00009CBC0000}"/>
    <cellStyle name="표준 2 2 12 3 2 2" xfId="24631" xr:uid="{00000000-0005-0000-0000-00009DBC0000}"/>
    <cellStyle name="표준 2 2 12 3 2 2 2" xfId="49782" xr:uid="{00000000-0005-0000-0000-00009EBC0000}"/>
    <cellStyle name="표준 2 2 12 3 2 3" xfId="48988" xr:uid="{00000000-0005-0000-0000-00009FBC0000}"/>
    <cellStyle name="표준 2 2 12 3 3" xfId="23815" xr:uid="{00000000-0005-0000-0000-0000A0BC0000}"/>
    <cellStyle name="표준 2 2 12 3 3 2" xfId="24632" xr:uid="{00000000-0005-0000-0000-0000A1BC0000}"/>
    <cellStyle name="표준 2 2 12 3 3 2 2" xfId="49783" xr:uid="{00000000-0005-0000-0000-0000A2BC0000}"/>
    <cellStyle name="표준 2 2 12 3 3 3" xfId="48989" xr:uid="{00000000-0005-0000-0000-0000A3BC0000}"/>
    <cellStyle name="표준 2 2 12 3 4" xfId="23816" xr:uid="{00000000-0005-0000-0000-0000A4BC0000}"/>
    <cellStyle name="표준 2 2 12 3 4 2" xfId="24633" xr:uid="{00000000-0005-0000-0000-0000A5BC0000}"/>
    <cellStyle name="표준 2 2 12 3 4 2 2" xfId="49784" xr:uid="{00000000-0005-0000-0000-0000A6BC0000}"/>
    <cellStyle name="표준 2 2 12 3 4 3" xfId="48990" xr:uid="{00000000-0005-0000-0000-0000A7BC0000}"/>
    <cellStyle name="표준 2 2 12 3 5" xfId="23817" xr:uid="{00000000-0005-0000-0000-0000A8BC0000}"/>
    <cellStyle name="표준 2 2 12 3 5 2" xfId="24634" xr:uid="{00000000-0005-0000-0000-0000A9BC0000}"/>
    <cellStyle name="표준 2 2 12 3 5 2 2" xfId="49785" xr:uid="{00000000-0005-0000-0000-0000AABC0000}"/>
    <cellStyle name="표준 2 2 12 3 5 3" xfId="48991" xr:uid="{00000000-0005-0000-0000-0000ABBC0000}"/>
    <cellStyle name="표준 2 2 12 3 6" xfId="24630" xr:uid="{00000000-0005-0000-0000-0000ACBC0000}"/>
    <cellStyle name="표준 2 2 12 3 6 2" xfId="49781" xr:uid="{00000000-0005-0000-0000-0000ADBC0000}"/>
    <cellStyle name="표준 2 2 12 3 7" xfId="48987" xr:uid="{00000000-0005-0000-0000-0000AEBC0000}"/>
    <cellStyle name="표준 2 2 12 4" xfId="23818" xr:uid="{00000000-0005-0000-0000-0000AFBC0000}"/>
    <cellStyle name="표준 2 2 12 4 2" xfId="23819" xr:uid="{00000000-0005-0000-0000-0000B0BC0000}"/>
    <cellStyle name="표준 2 2 12 4 2 2" xfId="24636" xr:uid="{00000000-0005-0000-0000-0000B1BC0000}"/>
    <cellStyle name="표준 2 2 12 4 2 2 2" xfId="49787" xr:uid="{00000000-0005-0000-0000-0000B2BC0000}"/>
    <cellStyle name="표준 2 2 12 4 2 3" xfId="48993" xr:uid="{00000000-0005-0000-0000-0000B3BC0000}"/>
    <cellStyle name="표준 2 2 12 4 3" xfId="23820" xr:uid="{00000000-0005-0000-0000-0000B4BC0000}"/>
    <cellStyle name="표준 2 2 12 4 3 2" xfId="24637" xr:uid="{00000000-0005-0000-0000-0000B5BC0000}"/>
    <cellStyle name="표준 2 2 12 4 3 2 2" xfId="49788" xr:uid="{00000000-0005-0000-0000-0000B6BC0000}"/>
    <cellStyle name="표준 2 2 12 4 3 3" xfId="48994" xr:uid="{00000000-0005-0000-0000-0000B7BC0000}"/>
    <cellStyle name="표준 2 2 12 4 4" xfId="23821" xr:uid="{00000000-0005-0000-0000-0000B8BC0000}"/>
    <cellStyle name="표준 2 2 12 4 4 2" xfId="24638" xr:uid="{00000000-0005-0000-0000-0000B9BC0000}"/>
    <cellStyle name="표준 2 2 12 4 4 2 2" xfId="49789" xr:uid="{00000000-0005-0000-0000-0000BABC0000}"/>
    <cellStyle name="표준 2 2 12 4 4 3" xfId="48995" xr:uid="{00000000-0005-0000-0000-0000BBBC0000}"/>
    <cellStyle name="표준 2 2 12 4 5" xfId="23822" xr:uid="{00000000-0005-0000-0000-0000BCBC0000}"/>
    <cellStyle name="표준 2 2 12 4 5 2" xfId="24639" xr:uid="{00000000-0005-0000-0000-0000BDBC0000}"/>
    <cellStyle name="표준 2 2 12 4 5 2 2" xfId="49790" xr:uid="{00000000-0005-0000-0000-0000BEBC0000}"/>
    <cellStyle name="표준 2 2 12 4 5 3" xfId="48996" xr:uid="{00000000-0005-0000-0000-0000BFBC0000}"/>
    <cellStyle name="표준 2 2 12 4 6" xfId="24635" xr:uid="{00000000-0005-0000-0000-0000C0BC0000}"/>
    <cellStyle name="표준 2 2 12 4 6 2" xfId="49786" xr:uid="{00000000-0005-0000-0000-0000C1BC0000}"/>
    <cellStyle name="표준 2 2 12 4 7" xfId="48992" xr:uid="{00000000-0005-0000-0000-0000C2BC0000}"/>
    <cellStyle name="표준 2 2 12 5" xfId="23823" xr:uid="{00000000-0005-0000-0000-0000C3BC0000}"/>
    <cellStyle name="표준 2 2 12 5 2" xfId="23824" xr:uid="{00000000-0005-0000-0000-0000C4BC0000}"/>
    <cellStyle name="표준 2 2 12 5 2 2" xfId="24641" xr:uid="{00000000-0005-0000-0000-0000C5BC0000}"/>
    <cellStyle name="표준 2 2 12 5 2 2 2" xfId="49792" xr:uid="{00000000-0005-0000-0000-0000C6BC0000}"/>
    <cellStyle name="표준 2 2 12 5 2 3" xfId="48998" xr:uid="{00000000-0005-0000-0000-0000C7BC0000}"/>
    <cellStyle name="표준 2 2 12 5 3" xfId="23825" xr:uid="{00000000-0005-0000-0000-0000C8BC0000}"/>
    <cellStyle name="표준 2 2 12 5 3 2" xfId="24642" xr:uid="{00000000-0005-0000-0000-0000C9BC0000}"/>
    <cellStyle name="표준 2 2 12 5 3 2 2" xfId="49793" xr:uid="{00000000-0005-0000-0000-0000CABC0000}"/>
    <cellStyle name="표준 2 2 12 5 3 3" xfId="48999" xr:uid="{00000000-0005-0000-0000-0000CBBC0000}"/>
    <cellStyle name="표준 2 2 12 5 4" xfId="23826" xr:uid="{00000000-0005-0000-0000-0000CCBC0000}"/>
    <cellStyle name="표준 2 2 12 5 4 2" xfId="24643" xr:uid="{00000000-0005-0000-0000-0000CDBC0000}"/>
    <cellStyle name="표준 2 2 12 5 4 2 2" xfId="49794" xr:uid="{00000000-0005-0000-0000-0000CEBC0000}"/>
    <cellStyle name="표준 2 2 12 5 4 3" xfId="49000" xr:uid="{00000000-0005-0000-0000-0000CFBC0000}"/>
    <cellStyle name="표준 2 2 12 5 5" xfId="23827" xr:uid="{00000000-0005-0000-0000-0000D0BC0000}"/>
    <cellStyle name="표준 2 2 12 5 5 2" xfId="24644" xr:uid="{00000000-0005-0000-0000-0000D1BC0000}"/>
    <cellStyle name="표준 2 2 12 5 5 2 2" xfId="49795" xr:uid="{00000000-0005-0000-0000-0000D2BC0000}"/>
    <cellStyle name="표준 2 2 12 5 5 3" xfId="49001" xr:uid="{00000000-0005-0000-0000-0000D3BC0000}"/>
    <cellStyle name="표준 2 2 12 5 6" xfId="24640" xr:uid="{00000000-0005-0000-0000-0000D4BC0000}"/>
    <cellStyle name="표준 2 2 12 5 6 2" xfId="49791" xr:uid="{00000000-0005-0000-0000-0000D5BC0000}"/>
    <cellStyle name="표준 2 2 12 5 7" xfId="48997" xr:uid="{00000000-0005-0000-0000-0000D6BC0000}"/>
    <cellStyle name="표준 2 2 12 6" xfId="23828" xr:uid="{00000000-0005-0000-0000-0000D7BC0000}"/>
    <cellStyle name="표준 2 2 12 6 2" xfId="23829" xr:uid="{00000000-0005-0000-0000-0000D8BC0000}"/>
    <cellStyle name="표준 2 2 12 6 2 2" xfId="24646" xr:uid="{00000000-0005-0000-0000-0000D9BC0000}"/>
    <cellStyle name="표준 2 2 12 6 2 2 2" xfId="49797" xr:uid="{00000000-0005-0000-0000-0000DABC0000}"/>
    <cellStyle name="표준 2 2 12 6 2 3" xfId="49003" xr:uid="{00000000-0005-0000-0000-0000DBBC0000}"/>
    <cellStyle name="표준 2 2 12 6 3" xfId="23830" xr:uid="{00000000-0005-0000-0000-0000DCBC0000}"/>
    <cellStyle name="표준 2 2 12 6 3 2" xfId="24647" xr:uid="{00000000-0005-0000-0000-0000DDBC0000}"/>
    <cellStyle name="표준 2 2 12 6 3 2 2" xfId="49798" xr:uid="{00000000-0005-0000-0000-0000DEBC0000}"/>
    <cellStyle name="표준 2 2 12 6 3 3" xfId="49004" xr:uid="{00000000-0005-0000-0000-0000DFBC0000}"/>
    <cellStyle name="표준 2 2 12 6 4" xfId="23831" xr:uid="{00000000-0005-0000-0000-0000E0BC0000}"/>
    <cellStyle name="표준 2 2 12 6 4 2" xfId="24648" xr:uid="{00000000-0005-0000-0000-0000E1BC0000}"/>
    <cellStyle name="표준 2 2 12 6 4 2 2" xfId="49799" xr:uid="{00000000-0005-0000-0000-0000E2BC0000}"/>
    <cellStyle name="표준 2 2 12 6 4 3" xfId="49005" xr:uid="{00000000-0005-0000-0000-0000E3BC0000}"/>
    <cellStyle name="표준 2 2 12 6 5" xfId="23832" xr:uid="{00000000-0005-0000-0000-0000E4BC0000}"/>
    <cellStyle name="표준 2 2 12 6 5 2" xfId="24649" xr:uid="{00000000-0005-0000-0000-0000E5BC0000}"/>
    <cellStyle name="표준 2 2 12 6 5 2 2" xfId="49800" xr:uid="{00000000-0005-0000-0000-0000E6BC0000}"/>
    <cellStyle name="표준 2 2 12 6 5 3" xfId="49006" xr:uid="{00000000-0005-0000-0000-0000E7BC0000}"/>
    <cellStyle name="표준 2 2 12 6 6" xfId="24645" xr:uid="{00000000-0005-0000-0000-0000E8BC0000}"/>
    <cellStyle name="표준 2 2 12 6 6 2" xfId="49796" xr:uid="{00000000-0005-0000-0000-0000E9BC0000}"/>
    <cellStyle name="표준 2 2 12 6 7" xfId="49002" xr:uid="{00000000-0005-0000-0000-0000EABC0000}"/>
    <cellStyle name="표준 2 2 12 7" xfId="23833" xr:uid="{00000000-0005-0000-0000-0000EBBC0000}"/>
    <cellStyle name="표준 2 2 12 7 2" xfId="23834" xr:uid="{00000000-0005-0000-0000-0000ECBC0000}"/>
    <cellStyle name="표준 2 2 12 7 2 2" xfId="24651" xr:uid="{00000000-0005-0000-0000-0000EDBC0000}"/>
    <cellStyle name="표준 2 2 12 7 2 2 2" xfId="49802" xr:uid="{00000000-0005-0000-0000-0000EEBC0000}"/>
    <cellStyle name="표준 2 2 12 7 2 3" xfId="49008" xr:uid="{00000000-0005-0000-0000-0000EFBC0000}"/>
    <cellStyle name="표준 2 2 12 7 3" xfId="23835" xr:uid="{00000000-0005-0000-0000-0000F0BC0000}"/>
    <cellStyle name="표준 2 2 12 7 3 2" xfId="24652" xr:uid="{00000000-0005-0000-0000-0000F1BC0000}"/>
    <cellStyle name="표준 2 2 12 7 3 2 2" xfId="49803" xr:uid="{00000000-0005-0000-0000-0000F2BC0000}"/>
    <cellStyle name="표준 2 2 12 7 3 3" xfId="49009" xr:uid="{00000000-0005-0000-0000-0000F3BC0000}"/>
    <cellStyle name="표준 2 2 12 7 4" xfId="23836" xr:uid="{00000000-0005-0000-0000-0000F4BC0000}"/>
    <cellStyle name="표준 2 2 12 7 4 2" xfId="24653" xr:uid="{00000000-0005-0000-0000-0000F5BC0000}"/>
    <cellStyle name="표준 2 2 12 7 4 2 2" xfId="49804" xr:uid="{00000000-0005-0000-0000-0000F6BC0000}"/>
    <cellStyle name="표준 2 2 12 7 4 3" xfId="49010" xr:uid="{00000000-0005-0000-0000-0000F7BC0000}"/>
    <cellStyle name="표준 2 2 12 7 5" xfId="23837" xr:uid="{00000000-0005-0000-0000-0000F8BC0000}"/>
    <cellStyle name="표준 2 2 12 7 5 2" xfId="24654" xr:uid="{00000000-0005-0000-0000-0000F9BC0000}"/>
    <cellStyle name="표준 2 2 12 7 5 2 2" xfId="49805" xr:uid="{00000000-0005-0000-0000-0000FABC0000}"/>
    <cellStyle name="표준 2 2 12 7 5 3" xfId="49011" xr:uid="{00000000-0005-0000-0000-0000FBBC0000}"/>
    <cellStyle name="표준 2 2 12 7 6" xfId="24650" xr:uid="{00000000-0005-0000-0000-0000FCBC0000}"/>
    <cellStyle name="표준 2 2 12 7 6 2" xfId="49801" xr:uid="{00000000-0005-0000-0000-0000FDBC0000}"/>
    <cellStyle name="표준 2 2 12 7 7" xfId="49007" xr:uid="{00000000-0005-0000-0000-0000FEBC0000}"/>
    <cellStyle name="표준 2 2 12 8" xfId="23838" xr:uid="{00000000-0005-0000-0000-0000FFBC0000}"/>
    <cellStyle name="표준 2 2 12 8 2" xfId="23839" xr:uid="{00000000-0005-0000-0000-000000BD0000}"/>
    <cellStyle name="표준 2 2 12 8 2 2" xfId="24656" xr:uid="{00000000-0005-0000-0000-000001BD0000}"/>
    <cellStyle name="표준 2 2 12 8 2 2 2" xfId="49807" xr:uid="{00000000-0005-0000-0000-000002BD0000}"/>
    <cellStyle name="표준 2 2 12 8 2 3" xfId="49013" xr:uid="{00000000-0005-0000-0000-000003BD0000}"/>
    <cellStyle name="표준 2 2 12 8 3" xfId="23840" xr:uid="{00000000-0005-0000-0000-000004BD0000}"/>
    <cellStyle name="표준 2 2 12 8 3 2" xfId="24657" xr:uid="{00000000-0005-0000-0000-000005BD0000}"/>
    <cellStyle name="표준 2 2 12 8 3 2 2" xfId="49808" xr:uid="{00000000-0005-0000-0000-000006BD0000}"/>
    <cellStyle name="표준 2 2 12 8 3 3" xfId="49014" xr:uid="{00000000-0005-0000-0000-000007BD0000}"/>
    <cellStyle name="표준 2 2 12 8 4" xfId="23841" xr:uid="{00000000-0005-0000-0000-000008BD0000}"/>
    <cellStyle name="표준 2 2 12 8 4 2" xfId="24658" xr:uid="{00000000-0005-0000-0000-000009BD0000}"/>
    <cellStyle name="표준 2 2 12 8 4 2 2" xfId="49809" xr:uid="{00000000-0005-0000-0000-00000ABD0000}"/>
    <cellStyle name="표준 2 2 12 8 4 3" xfId="49015" xr:uid="{00000000-0005-0000-0000-00000BBD0000}"/>
    <cellStyle name="표준 2 2 12 8 5" xfId="23842" xr:uid="{00000000-0005-0000-0000-00000CBD0000}"/>
    <cellStyle name="표준 2 2 12 8 5 2" xfId="24659" xr:uid="{00000000-0005-0000-0000-00000DBD0000}"/>
    <cellStyle name="표준 2 2 12 8 5 2 2" xfId="49810" xr:uid="{00000000-0005-0000-0000-00000EBD0000}"/>
    <cellStyle name="표준 2 2 12 8 5 3" xfId="49016" xr:uid="{00000000-0005-0000-0000-00000FBD0000}"/>
    <cellStyle name="표준 2 2 12 8 6" xfId="24655" xr:uid="{00000000-0005-0000-0000-000010BD0000}"/>
    <cellStyle name="표준 2 2 12 8 6 2" xfId="49806" xr:uid="{00000000-0005-0000-0000-000011BD0000}"/>
    <cellStyle name="표준 2 2 12 8 7" xfId="49012" xr:uid="{00000000-0005-0000-0000-000012BD0000}"/>
    <cellStyle name="표준 2 2 13" xfId="23843" xr:uid="{00000000-0005-0000-0000-000013BD0000}"/>
    <cellStyle name="표준 2 2 13 2" xfId="23844" xr:uid="{00000000-0005-0000-0000-000014BD0000}"/>
    <cellStyle name="표준 2 2 13 2 2" xfId="24661" xr:uid="{00000000-0005-0000-0000-000015BD0000}"/>
    <cellStyle name="표준 2 2 13 2 2 2" xfId="49812" xr:uid="{00000000-0005-0000-0000-000016BD0000}"/>
    <cellStyle name="표준 2 2 13 2 3" xfId="49018" xr:uid="{00000000-0005-0000-0000-000017BD0000}"/>
    <cellStyle name="표준 2 2 13 3" xfId="23845" xr:uid="{00000000-0005-0000-0000-000018BD0000}"/>
    <cellStyle name="표준 2 2 13 3 2" xfId="24662" xr:uid="{00000000-0005-0000-0000-000019BD0000}"/>
    <cellStyle name="표준 2 2 13 3 2 2" xfId="49813" xr:uid="{00000000-0005-0000-0000-00001ABD0000}"/>
    <cellStyle name="표준 2 2 13 3 3" xfId="49019" xr:uid="{00000000-0005-0000-0000-00001BBD0000}"/>
    <cellStyle name="표준 2 2 13 4" xfId="23846" xr:uid="{00000000-0005-0000-0000-00001CBD0000}"/>
    <cellStyle name="표준 2 2 13 4 2" xfId="24663" xr:uid="{00000000-0005-0000-0000-00001DBD0000}"/>
    <cellStyle name="표준 2 2 13 4 2 2" xfId="49814" xr:uid="{00000000-0005-0000-0000-00001EBD0000}"/>
    <cellStyle name="표준 2 2 13 4 3" xfId="49020" xr:uid="{00000000-0005-0000-0000-00001FBD0000}"/>
    <cellStyle name="표준 2 2 13 5" xfId="23847" xr:uid="{00000000-0005-0000-0000-000020BD0000}"/>
    <cellStyle name="표준 2 2 13 5 2" xfId="24664" xr:uid="{00000000-0005-0000-0000-000021BD0000}"/>
    <cellStyle name="표준 2 2 13 5 2 2" xfId="49815" xr:uid="{00000000-0005-0000-0000-000022BD0000}"/>
    <cellStyle name="표준 2 2 13 5 3" xfId="49021" xr:uid="{00000000-0005-0000-0000-000023BD0000}"/>
    <cellStyle name="표준 2 2 13 6" xfId="24660" xr:uid="{00000000-0005-0000-0000-000024BD0000}"/>
    <cellStyle name="표준 2 2 13 6 2" xfId="49811" xr:uid="{00000000-0005-0000-0000-000025BD0000}"/>
    <cellStyle name="표준 2 2 13 7" xfId="49017" xr:uid="{00000000-0005-0000-0000-000026BD0000}"/>
    <cellStyle name="표준 2 2 14" xfId="23848" xr:uid="{00000000-0005-0000-0000-000027BD0000}"/>
    <cellStyle name="표준 2 2 15" xfId="23849" xr:uid="{00000000-0005-0000-0000-000028BD0000}"/>
    <cellStyle name="표준 2 2 16" xfId="23850" xr:uid="{00000000-0005-0000-0000-000029BD0000}"/>
    <cellStyle name="표준 2 2 17" xfId="23851" xr:uid="{00000000-0005-0000-0000-00002ABD0000}"/>
    <cellStyle name="표준 2 2 18" xfId="23852" xr:uid="{00000000-0005-0000-0000-00002BBD0000}"/>
    <cellStyle name="표준 2 2 19" xfId="23853" xr:uid="{00000000-0005-0000-0000-00002CBD0000}"/>
    <cellStyle name="표준 2 2 2" xfId="23854" xr:uid="{00000000-0005-0000-0000-00002DBD0000}"/>
    <cellStyle name="표준 2 2 2 10" xfId="23855" xr:uid="{00000000-0005-0000-0000-00002EBD0000}"/>
    <cellStyle name="표준 2 2 2 10 2" xfId="24666" xr:uid="{00000000-0005-0000-0000-00002FBD0000}"/>
    <cellStyle name="표준 2 2 2 10 2 2" xfId="49817" xr:uid="{00000000-0005-0000-0000-000030BD0000}"/>
    <cellStyle name="표준 2 2 2 10 3" xfId="49023" xr:uid="{00000000-0005-0000-0000-000031BD0000}"/>
    <cellStyle name="표준 2 2 2 11" xfId="23856" xr:uid="{00000000-0005-0000-0000-000032BD0000}"/>
    <cellStyle name="표준 2 2 2 11 2" xfId="24667" xr:uid="{00000000-0005-0000-0000-000033BD0000}"/>
    <cellStyle name="표준 2 2 2 11 2 2" xfId="49818" xr:uid="{00000000-0005-0000-0000-000034BD0000}"/>
    <cellStyle name="표준 2 2 2 11 3" xfId="49024" xr:uid="{00000000-0005-0000-0000-000035BD0000}"/>
    <cellStyle name="표준 2 2 2 12" xfId="23857" xr:uid="{00000000-0005-0000-0000-000036BD0000}"/>
    <cellStyle name="표준 2 2 2 12 2" xfId="24668" xr:uid="{00000000-0005-0000-0000-000037BD0000}"/>
    <cellStyle name="표준 2 2 2 12 2 2" xfId="49819" xr:uid="{00000000-0005-0000-0000-000038BD0000}"/>
    <cellStyle name="표준 2 2 2 12 3" xfId="49025" xr:uid="{00000000-0005-0000-0000-000039BD0000}"/>
    <cellStyle name="표준 2 2 2 13" xfId="23858" xr:uid="{00000000-0005-0000-0000-00003ABD0000}"/>
    <cellStyle name="표준 2 2 2 13 2" xfId="24669" xr:uid="{00000000-0005-0000-0000-00003BBD0000}"/>
    <cellStyle name="표준 2 2 2 13 2 2" xfId="49820" xr:uid="{00000000-0005-0000-0000-00003CBD0000}"/>
    <cellStyle name="표준 2 2 2 13 3" xfId="49026" xr:uid="{00000000-0005-0000-0000-00003DBD0000}"/>
    <cellStyle name="표준 2 2 2 14" xfId="24665" xr:uid="{00000000-0005-0000-0000-00003EBD0000}"/>
    <cellStyle name="표준 2 2 2 14 2" xfId="49816" xr:uid="{00000000-0005-0000-0000-00003FBD0000}"/>
    <cellStyle name="표준 2 2 2 15" xfId="49022" xr:uid="{00000000-0005-0000-0000-000040BD0000}"/>
    <cellStyle name="표준 2 2 2 2" xfId="23859" xr:uid="{00000000-0005-0000-0000-000041BD0000}"/>
    <cellStyle name="표준 2 2 2 2 2" xfId="23860" xr:uid="{00000000-0005-0000-0000-000042BD0000}"/>
    <cellStyle name="표준 2 2 2 2 2 10" xfId="23861" xr:uid="{00000000-0005-0000-0000-000043BD0000}"/>
    <cellStyle name="표준 2 2 2 2 2 10 2" xfId="24671" xr:uid="{00000000-0005-0000-0000-000044BD0000}"/>
    <cellStyle name="표준 2 2 2 2 2 10 2 2" xfId="49822" xr:uid="{00000000-0005-0000-0000-000045BD0000}"/>
    <cellStyle name="표준 2 2 2 2 2 10 3" xfId="49028" xr:uid="{00000000-0005-0000-0000-000046BD0000}"/>
    <cellStyle name="표준 2 2 2 2 2 11" xfId="23862" xr:uid="{00000000-0005-0000-0000-000047BD0000}"/>
    <cellStyle name="표준 2 2 2 2 2 11 2" xfId="24672" xr:uid="{00000000-0005-0000-0000-000048BD0000}"/>
    <cellStyle name="표준 2 2 2 2 2 11 2 2" xfId="49823" xr:uid="{00000000-0005-0000-0000-000049BD0000}"/>
    <cellStyle name="표준 2 2 2 2 2 11 3" xfId="49029" xr:uid="{00000000-0005-0000-0000-00004ABD0000}"/>
    <cellStyle name="표준 2 2 2 2 2 12" xfId="23863" xr:uid="{00000000-0005-0000-0000-00004BBD0000}"/>
    <cellStyle name="표준 2 2 2 2 2 12 2" xfId="24673" xr:uid="{00000000-0005-0000-0000-00004CBD0000}"/>
    <cellStyle name="표준 2 2 2 2 2 12 2 2" xfId="49824" xr:uid="{00000000-0005-0000-0000-00004DBD0000}"/>
    <cellStyle name="표준 2 2 2 2 2 12 3" xfId="49030" xr:uid="{00000000-0005-0000-0000-00004EBD0000}"/>
    <cellStyle name="표준 2 2 2 2 2 13" xfId="24670" xr:uid="{00000000-0005-0000-0000-00004FBD0000}"/>
    <cellStyle name="표준 2 2 2 2 2 13 2" xfId="49821" xr:uid="{00000000-0005-0000-0000-000050BD0000}"/>
    <cellStyle name="표준 2 2 2 2 2 14" xfId="49027" xr:uid="{00000000-0005-0000-0000-000051BD0000}"/>
    <cellStyle name="표준 2 2 2 2 2 2" xfId="23864" xr:uid="{00000000-0005-0000-0000-000052BD0000}"/>
    <cellStyle name="표준 2 2 2 2 2 2 2" xfId="23865" xr:uid="{00000000-0005-0000-0000-000053BD0000}"/>
    <cellStyle name="표준 2 2 2 2 2 2 2 2" xfId="23866" xr:uid="{00000000-0005-0000-0000-000054BD0000}"/>
    <cellStyle name="표준 2 2 2 2 2 2 2 2 2" xfId="24675" xr:uid="{00000000-0005-0000-0000-000055BD0000}"/>
    <cellStyle name="표준 2 2 2 2 2 2 2 2 2 2" xfId="49826" xr:uid="{00000000-0005-0000-0000-000056BD0000}"/>
    <cellStyle name="표준 2 2 2 2 2 2 2 2 3" xfId="49032" xr:uid="{00000000-0005-0000-0000-000057BD0000}"/>
    <cellStyle name="표준 2 2 2 2 2 2 2 3" xfId="23867" xr:uid="{00000000-0005-0000-0000-000058BD0000}"/>
    <cellStyle name="표준 2 2 2 2 2 2 2 3 2" xfId="24676" xr:uid="{00000000-0005-0000-0000-000059BD0000}"/>
    <cellStyle name="표준 2 2 2 2 2 2 2 3 2 2" xfId="49827" xr:uid="{00000000-0005-0000-0000-00005ABD0000}"/>
    <cellStyle name="표준 2 2 2 2 2 2 2 3 3" xfId="49033" xr:uid="{00000000-0005-0000-0000-00005BBD0000}"/>
    <cellStyle name="표준 2 2 2 2 2 2 2 4" xfId="23868" xr:uid="{00000000-0005-0000-0000-00005CBD0000}"/>
    <cellStyle name="표준 2 2 2 2 2 2 2 4 2" xfId="24677" xr:uid="{00000000-0005-0000-0000-00005DBD0000}"/>
    <cellStyle name="표준 2 2 2 2 2 2 2 4 2 2" xfId="49828" xr:uid="{00000000-0005-0000-0000-00005EBD0000}"/>
    <cellStyle name="표준 2 2 2 2 2 2 2 4 3" xfId="49034" xr:uid="{00000000-0005-0000-0000-00005FBD0000}"/>
    <cellStyle name="표준 2 2 2 2 2 2 2 5" xfId="23869" xr:uid="{00000000-0005-0000-0000-000060BD0000}"/>
    <cellStyle name="표준 2 2 2 2 2 2 2 5 2" xfId="24678" xr:uid="{00000000-0005-0000-0000-000061BD0000}"/>
    <cellStyle name="표준 2 2 2 2 2 2 2 5 2 2" xfId="49829" xr:uid="{00000000-0005-0000-0000-000062BD0000}"/>
    <cellStyle name="표준 2 2 2 2 2 2 2 5 3" xfId="49035" xr:uid="{00000000-0005-0000-0000-000063BD0000}"/>
    <cellStyle name="표준 2 2 2 2 2 2 2 6" xfId="24674" xr:uid="{00000000-0005-0000-0000-000064BD0000}"/>
    <cellStyle name="표준 2 2 2 2 2 2 2 6 2" xfId="49825" xr:uid="{00000000-0005-0000-0000-000065BD0000}"/>
    <cellStyle name="표준 2 2 2 2 2 2 2 7" xfId="49031" xr:uid="{00000000-0005-0000-0000-000066BD0000}"/>
    <cellStyle name="표준 2 2 2 2 2 3" xfId="23870" xr:uid="{00000000-0005-0000-0000-000067BD0000}"/>
    <cellStyle name="표준 2 2 2 2 2 3 2" xfId="23871" xr:uid="{00000000-0005-0000-0000-000068BD0000}"/>
    <cellStyle name="표준 2 2 2 2 2 3 2 2" xfId="24680" xr:uid="{00000000-0005-0000-0000-000069BD0000}"/>
    <cellStyle name="표준 2 2 2 2 2 3 2 2 2" xfId="49831" xr:uid="{00000000-0005-0000-0000-00006ABD0000}"/>
    <cellStyle name="표준 2 2 2 2 2 3 2 3" xfId="49037" xr:uid="{00000000-0005-0000-0000-00006BBD0000}"/>
    <cellStyle name="표준 2 2 2 2 2 3 3" xfId="23872" xr:uid="{00000000-0005-0000-0000-00006CBD0000}"/>
    <cellStyle name="표준 2 2 2 2 2 3 3 2" xfId="24681" xr:uid="{00000000-0005-0000-0000-00006DBD0000}"/>
    <cellStyle name="표준 2 2 2 2 2 3 3 2 2" xfId="49832" xr:uid="{00000000-0005-0000-0000-00006EBD0000}"/>
    <cellStyle name="표준 2 2 2 2 2 3 3 3" xfId="49038" xr:uid="{00000000-0005-0000-0000-00006FBD0000}"/>
    <cellStyle name="표준 2 2 2 2 2 3 4" xfId="23873" xr:uid="{00000000-0005-0000-0000-000070BD0000}"/>
    <cellStyle name="표준 2 2 2 2 2 3 4 2" xfId="24682" xr:uid="{00000000-0005-0000-0000-000071BD0000}"/>
    <cellStyle name="표준 2 2 2 2 2 3 4 2 2" xfId="49833" xr:uid="{00000000-0005-0000-0000-000072BD0000}"/>
    <cellStyle name="표준 2 2 2 2 2 3 4 3" xfId="49039" xr:uid="{00000000-0005-0000-0000-000073BD0000}"/>
    <cellStyle name="표준 2 2 2 2 2 3 5" xfId="23874" xr:uid="{00000000-0005-0000-0000-000074BD0000}"/>
    <cellStyle name="표준 2 2 2 2 2 3 5 2" xfId="24683" xr:uid="{00000000-0005-0000-0000-000075BD0000}"/>
    <cellStyle name="표준 2 2 2 2 2 3 5 2 2" xfId="49834" xr:uid="{00000000-0005-0000-0000-000076BD0000}"/>
    <cellStyle name="표준 2 2 2 2 2 3 5 3" xfId="49040" xr:uid="{00000000-0005-0000-0000-000077BD0000}"/>
    <cellStyle name="표준 2 2 2 2 2 3 6" xfId="24679" xr:uid="{00000000-0005-0000-0000-000078BD0000}"/>
    <cellStyle name="표준 2 2 2 2 2 3 6 2" xfId="49830" xr:uid="{00000000-0005-0000-0000-000079BD0000}"/>
    <cellStyle name="표준 2 2 2 2 2 3 7" xfId="49036" xr:uid="{00000000-0005-0000-0000-00007ABD0000}"/>
    <cellStyle name="표준 2 2 2 2 2 4" xfId="23875" xr:uid="{00000000-0005-0000-0000-00007BBD0000}"/>
    <cellStyle name="표준 2 2 2 2 2 4 2" xfId="23876" xr:uid="{00000000-0005-0000-0000-00007CBD0000}"/>
    <cellStyle name="표준 2 2 2 2 2 4 2 2" xfId="24685" xr:uid="{00000000-0005-0000-0000-00007DBD0000}"/>
    <cellStyle name="표준 2 2 2 2 2 4 2 2 2" xfId="49836" xr:uid="{00000000-0005-0000-0000-00007EBD0000}"/>
    <cellStyle name="표준 2 2 2 2 2 4 2 3" xfId="49042" xr:uid="{00000000-0005-0000-0000-00007FBD0000}"/>
    <cellStyle name="표준 2 2 2 2 2 4 3" xfId="23877" xr:uid="{00000000-0005-0000-0000-000080BD0000}"/>
    <cellStyle name="표준 2 2 2 2 2 4 3 2" xfId="24686" xr:uid="{00000000-0005-0000-0000-000081BD0000}"/>
    <cellStyle name="표준 2 2 2 2 2 4 3 2 2" xfId="49837" xr:uid="{00000000-0005-0000-0000-000082BD0000}"/>
    <cellStyle name="표준 2 2 2 2 2 4 3 3" xfId="49043" xr:uid="{00000000-0005-0000-0000-000083BD0000}"/>
    <cellStyle name="표준 2 2 2 2 2 4 4" xfId="23878" xr:uid="{00000000-0005-0000-0000-000084BD0000}"/>
    <cellStyle name="표준 2 2 2 2 2 4 4 2" xfId="24687" xr:uid="{00000000-0005-0000-0000-000085BD0000}"/>
    <cellStyle name="표준 2 2 2 2 2 4 4 2 2" xfId="49838" xr:uid="{00000000-0005-0000-0000-000086BD0000}"/>
    <cellStyle name="표준 2 2 2 2 2 4 4 3" xfId="49044" xr:uid="{00000000-0005-0000-0000-000087BD0000}"/>
    <cellStyle name="표준 2 2 2 2 2 4 5" xfId="23879" xr:uid="{00000000-0005-0000-0000-000088BD0000}"/>
    <cellStyle name="표준 2 2 2 2 2 4 5 2" xfId="24688" xr:uid="{00000000-0005-0000-0000-000089BD0000}"/>
    <cellStyle name="표준 2 2 2 2 2 4 5 2 2" xfId="49839" xr:uid="{00000000-0005-0000-0000-00008ABD0000}"/>
    <cellStyle name="표준 2 2 2 2 2 4 5 3" xfId="49045" xr:uid="{00000000-0005-0000-0000-00008BBD0000}"/>
    <cellStyle name="표준 2 2 2 2 2 4 6" xfId="24684" xr:uid="{00000000-0005-0000-0000-00008CBD0000}"/>
    <cellStyle name="표준 2 2 2 2 2 4 6 2" xfId="49835" xr:uid="{00000000-0005-0000-0000-00008DBD0000}"/>
    <cellStyle name="표준 2 2 2 2 2 4 7" xfId="49041" xr:uid="{00000000-0005-0000-0000-00008EBD0000}"/>
    <cellStyle name="표준 2 2 2 2 2 5" xfId="23880" xr:uid="{00000000-0005-0000-0000-00008FBD0000}"/>
    <cellStyle name="표준 2 2 2 2 2 5 2" xfId="23881" xr:uid="{00000000-0005-0000-0000-000090BD0000}"/>
    <cellStyle name="표준 2 2 2 2 2 5 2 2" xfId="24690" xr:uid="{00000000-0005-0000-0000-000091BD0000}"/>
    <cellStyle name="표준 2 2 2 2 2 5 2 2 2" xfId="49841" xr:uid="{00000000-0005-0000-0000-000092BD0000}"/>
    <cellStyle name="표준 2 2 2 2 2 5 2 3" xfId="49047" xr:uid="{00000000-0005-0000-0000-000093BD0000}"/>
    <cellStyle name="표준 2 2 2 2 2 5 3" xfId="23882" xr:uid="{00000000-0005-0000-0000-000094BD0000}"/>
    <cellStyle name="표준 2 2 2 2 2 5 3 2" xfId="24691" xr:uid="{00000000-0005-0000-0000-000095BD0000}"/>
    <cellStyle name="표준 2 2 2 2 2 5 3 2 2" xfId="49842" xr:uid="{00000000-0005-0000-0000-000096BD0000}"/>
    <cellStyle name="표준 2 2 2 2 2 5 3 3" xfId="49048" xr:uid="{00000000-0005-0000-0000-000097BD0000}"/>
    <cellStyle name="표준 2 2 2 2 2 5 4" xfId="23883" xr:uid="{00000000-0005-0000-0000-000098BD0000}"/>
    <cellStyle name="표준 2 2 2 2 2 5 4 2" xfId="24692" xr:uid="{00000000-0005-0000-0000-000099BD0000}"/>
    <cellStyle name="표준 2 2 2 2 2 5 4 2 2" xfId="49843" xr:uid="{00000000-0005-0000-0000-00009ABD0000}"/>
    <cellStyle name="표준 2 2 2 2 2 5 4 3" xfId="49049" xr:uid="{00000000-0005-0000-0000-00009BBD0000}"/>
    <cellStyle name="표준 2 2 2 2 2 5 5" xfId="23884" xr:uid="{00000000-0005-0000-0000-00009CBD0000}"/>
    <cellStyle name="표준 2 2 2 2 2 5 5 2" xfId="24693" xr:uid="{00000000-0005-0000-0000-00009DBD0000}"/>
    <cellStyle name="표준 2 2 2 2 2 5 5 2 2" xfId="49844" xr:uid="{00000000-0005-0000-0000-00009EBD0000}"/>
    <cellStyle name="표준 2 2 2 2 2 5 5 3" xfId="49050" xr:uid="{00000000-0005-0000-0000-00009FBD0000}"/>
    <cellStyle name="표준 2 2 2 2 2 5 6" xfId="24689" xr:uid="{00000000-0005-0000-0000-0000A0BD0000}"/>
    <cellStyle name="표준 2 2 2 2 2 5 6 2" xfId="49840" xr:uid="{00000000-0005-0000-0000-0000A1BD0000}"/>
    <cellStyle name="표준 2 2 2 2 2 5 7" xfId="49046" xr:uid="{00000000-0005-0000-0000-0000A2BD0000}"/>
    <cellStyle name="표준 2 2 2 2 2 6" xfId="23885" xr:uid="{00000000-0005-0000-0000-0000A3BD0000}"/>
    <cellStyle name="표준 2 2 2 2 2 6 2" xfId="23886" xr:uid="{00000000-0005-0000-0000-0000A4BD0000}"/>
    <cellStyle name="표준 2 2 2 2 2 6 2 2" xfId="24695" xr:uid="{00000000-0005-0000-0000-0000A5BD0000}"/>
    <cellStyle name="표준 2 2 2 2 2 6 2 2 2" xfId="49846" xr:uid="{00000000-0005-0000-0000-0000A6BD0000}"/>
    <cellStyle name="표준 2 2 2 2 2 6 2 3" xfId="49052" xr:uid="{00000000-0005-0000-0000-0000A7BD0000}"/>
    <cellStyle name="표준 2 2 2 2 2 6 3" xfId="23887" xr:uid="{00000000-0005-0000-0000-0000A8BD0000}"/>
    <cellStyle name="표준 2 2 2 2 2 6 3 2" xfId="24696" xr:uid="{00000000-0005-0000-0000-0000A9BD0000}"/>
    <cellStyle name="표준 2 2 2 2 2 6 3 2 2" xfId="49847" xr:uid="{00000000-0005-0000-0000-0000AABD0000}"/>
    <cellStyle name="표준 2 2 2 2 2 6 3 3" xfId="49053" xr:uid="{00000000-0005-0000-0000-0000ABBD0000}"/>
    <cellStyle name="표준 2 2 2 2 2 6 4" xfId="23888" xr:uid="{00000000-0005-0000-0000-0000ACBD0000}"/>
    <cellStyle name="표준 2 2 2 2 2 6 4 2" xfId="24697" xr:uid="{00000000-0005-0000-0000-0000ADBD0000}"/>
    <cellStyle name="표준 2 2 2 2 2 6 4 2 2" xfId="49848" xr:uid="{00000000-0005-0000-0000-0000AEBD0000}"/>
    <cellStyle name="표준 2 2 2 2 2 6 4 3" xfId="49054" xr:uid="{00000000-0005-0000-0000-0000AFBD0000}"/>
    <cellStyle name="표준 2 2 2 2 2 6 5" xfId="23889" xr:uid="{00000000-0005-0000-0000-0000B0BD0000}"/>
    <cellStyle name="표준 2 2 2 2 2 6 5 2" xfId="24698" xr:uid="{00000000-0005-0000-0000-0000B1BD0000}"/>
    <cellStyle name="표준 2 2 2 2 2 6 5 2 2" xfId="49849" xr:uid="{00000000-0005-0000-0000-0000B2BD0000}"/>
    <cellStyle name="표준 2 2 2 2 2 6 5 3" xfId="49055" xr:uid="{00000000-0005-0000-0000-0000B3BD0000}"/>
    <cellStyle name="표준 2 2 2 2 2 6 6" xfId="24694" xr:uid="{00000000-0005-0000-0000-0000B4BD0000}"/>
    <cellStyle name="표준 2 2 2 2 2 6 6 2" xfId="49845" xr:uid="{00000000-0005-0000-0000-0000B5BD0000}"/>
    <cellStyle name="표준 2 2 2 2 2 6 7" xfId="49051" xr:uid="{00000000-0005-0000-0000-0000B6BD0000}"/>
    <cellStyle name="표준 2 2 2 2 2 7" xfId="23890" xr:uid="{00000000-0005-0000-0000-0000B7BD0000}"/>
    <cellStyle name="표준 2 2 2 2 2 7 2" xfId="23891" xr:uid="{00000000-0005-0000-0000-0000B8BD0000}"/>
    <cellStyle name="표준 2 2 2 2 2 7 2 2" xfId="24700" xr:uid="{00000000-0005-0000-0000-0000B9BD0000}"/>
    <cellStyle name="표준 2 2 2 2 2 7 2 2 2" xfId="49851" xr:uid="{00000000-0005-0000-0000-0000BABD0000}"/>
    <cellStyle name="표준 2 2 2 2 2 7 2 3" xfId="49057" xr:uid="{00000000-0005-0000-0000-0000BBBD0000}"/>
    <cellStyle name="표준 2 2 2 2 2 7 3" xfId="23892" xr:uid="{00000000-0005-0000-0000-0000BCBD0000}"/>
    <cellStyle name="표준 2 2 2 2 2 7 3 2" xfId="24701" xr:uid="{00000000-0005-0000-0000-0000BDBD0000}"/>
    <cellStyle name="표준 2 2 2 2 2 7 3 2 2" xfId="49852" xr:uid="{00000000-0005-0000-0000-0000BEBD0000}"/>
    <cellStyle name="표준 2 2 2 2 2 7 3 3" xfId="49058" xr:uid="{00000000-0005-0000-0000-0000BFBD0000}"/>
    <cellStyle name="표준 2 2 2 2 2 7 4" xfId="23893" xr:uid="{00000000-0005-0000-0000-0000C0BD0000}"/>
    <cellStyle name="표준 2 2 2 2 2 7 4 2" xfId="24702" xr:uid="{00000000-0005-0000-0000-0000C1BD0000}"/>
    <cellStyle name="표준 2 2 2 2 2 7 4 2 2" xfId="49853" xr:uid="{00000000-0005-0000-0000-0000C2BD0000}"/>
    <cellStyle name="표준 2 2 2 2 2 7 4 3" xfId="49059" xr:uid="{00000000-0005-0000-0000-0000C3BD0000}"/>
    <cellStyle name="표준 2 2 2 2 2 7 5" xfId="23894" xr:uid="{00000000-0005-0000-0000-0000C4BD0000}"/>
    <cellStyle name="표준 2 2 2 2 2 7 5 2" xfId="24703" xr:uid="{00000000-0005-0000-0000-0000C5BD0000}"/>
    <cellStyle name="표준 2 2 2 2 2 7 5 2 2" xfId="49854" xr:uid="{00000000-0005-0000-0000-0000C6BD0000}"/>
    <cellStyle name="표준 2 2 2 2 2 7 5 3" xfId="49060" xr:uid="{00000000-0005-0000-0000-0000C7BD0000}"/>
    <cellStyle name="표준 2 2 2 2 2 7 6" xfId="24699" xr:uid="{00000000-0005-0000-0000-0000C8BD0000}"/>
    <cellStyle name="표준 2 2 2 2 2 7 6 2" xfId="49850" xr:uid="{00000000-0005-0000-0000-0000C9BD0000}"/>
    <cellStyle name="표준 2 2 2 2 2 7 7" xfId="49056" xr:uid="{00000000-0005-0000-0000-0000CABD0000}"/>
    <cellStyle name="표준 2 2 2 2 2 8" xfId="23895" xr:uid="{00000000-0005-0000-0000-0000CBBD0000}"/>
    <cellStyle name="표준 2 2 2 2 2 8 2" xfId="23896" xr:uid="{00000000-0005-0000-0000-0000CCBD0000}"/>
    <cellStyle name="표준 2 2 2 2 2 8 2 2" xfId="24705" xr:uid="{00000000-0005-0000-0000-0000CDBD0000}"/>
    <cellStyle name="표준 2 2 2 2 2 8 2 2 2" xfId="49856" xr:uid="{00000000-0005-0000-0000-0000CEBD0000}"/>
    <cellStyle name="표준 2 2 2 2 2 8 2 3" xfId="49062" xr:uid="{00000000-0005-0000-0000-0000CFBD0000}"/>
    <cellStyle name="표준 2 2 2 2 2 8 3" xfId="23897" xr:uid="{00000000-0005-0000-0000-0000D0BD0000}"/>
    <cellStyle name="표준 2 2 2 2 2 8 3 2" xfId="24706" xr:uid="{00000000-0005-0000-0000-0000D1BD0000}"/>
    <cellStyle name="표준 2 2 2 2 2 8 3 2 2" xfId="49857" xr:uid="{00000000-0005-0000-0000-0000D2BD0000}"/>
    <cellStyle name="표준 2 2 2 2 2 8 3 3" xfId="49063" xr:uid="{00000000-0005-0000-0000-0000D3BD0000}"/>
    <cellStyle name="표준 2 2 2 2 2 8 4" xfId="23898" xr:uid="{00000000-0005-0000-0000-0000D4BD0000}"/>
    <cellStyle name="표준 2 2 2 2 2 8 4 2" xfId="24707" xr:uid="{00000000-0005-0000-0000-0000D5BD0000}"/>
    <cellStyle name="표준 2 2 2 2 2 8 4 2 2" xfId="49858" xr:uid="{00000000-0005-0000-0000-0000D6BD0000}"/>
    <cellStyle name="표준 2 2 2 2 2 8 4 3" xfId="49064" xr:uid="{00000000-0005-0000-0000-0000D7BD0000}"/>
    <cellStyle name="표준 2 2 2 2 2 8 5" xfId="23899" xr:uid="{00000000-0005-0000-0000-0000D8BD0000}"/>
    <cellStyle name="표준 2 2 2 2 2 8 5 2" xfId="24708" xr:uid="{00000000-0005-0000-0000-0000D9BD0000}"/>
    <cellStyle name="표준 2 2 2 2 2 8 5 2 2" xfId="49859" xr:uid="{00000000-0005-0000-0000-0000DABD0000}"/>
    <cellStyle name="표준 2 2 2 2 2 8 5 3" xfId="49065" xr:uid="{00000000-0005-0000-0000-0000DBBD0000}"/>
    <cellStyle name="표준 2 2 2 2 2 8 6" xfId="24704" xr:uid="{00000000-0005-0000-0000-0000DCBD0000}"/>
    <cellStyle name="표준 2 2 2 2 2 8 6 2" xfId="49855" xr:uid="{00000000-0005-0000-0000-0000DDBD0000}"/>
    <cellStyle name="표준 2 2 2 2 2 8 7" xfId="49061" xr:uid="{00000000-0005-0000-0000-0000DEBD0000}"/>
    <cellStyle name="표준 2 2 2 2 2 9" xfId="23900" xr:uid="{00000000-0005-0000-0000-0000DFBD0000}"/>
    <cellStyle name="표준 2 2 2 2 2 9 2" xfId="24709" xr:uid="{00000000-0005-0000-0000-0000E0BD0000}"/>
    <cellStyle name="표준 2 2 2 2 2 9 2 2" xfId="49860" xr:uid="{00000000-0005-0000-0000-0000E1BD0000}"/>
    <cellStyle name="표준 2 2 2 2 2 9 3" xfId="49066" xr:uid="{00000000-0005-0000-0000-0000E2BD0000}"/>
    <cellStyle name="표준 2 2 2 2 3" xfId="23901" xr:uid="{00000000-0005-0000-0000-0000E3BD0000}"/>
    <cellStyle name="표준 2 2 2 2 3 2" xfId="23902" xr:uid="{00000000-0005-0000-0000-0000E4BD0000}"/>
    <cellStyle name="표준 2 2 2 2 3 2 2" xfId="24711" xr:uid="{00000000-0005-0000-0000-0000E5BD0000}"/>
    <cellStyle name="표준 2 2 2 2 3 2 2 2" xfId="49862" xr:uid="{00000000-0005-0000-0000-0000E6BD0000}"/>
    <cellStyle name="표준 2 2 2 2 3 2 3" xfId="49068" xr:uid="{00000000-0005-0000-0000-0000E7BD0000}"/>
    <cellStyle name="표준 2 2 2 2 3 3" xfId="23903" xr:uid="{00000000-0005-0000-0000-0000E8BD0000}"/>
    <cellStyle name="표준 2 2 2 2 3 3 2" xfId="24712" xr:uid="{00000000-0005-0000-0000-0000E9BD0000}"/>
    <cellStyle name="표준 2 2 2 2 3 3 2 2" xfId="49863" xr:uid="{00000000-0005-0000-0000-0000EABD0000}"/>
    <cellStyle name="표준 2 2 2 2 3 3 3" xfId="49069" xr:uid="{00000000-0005-0000-0000-0000EBBD0000}"/>
    <cellStyle name="표준 2 2 2 2 3 4" xfId="23904" xr:uid="{00000000-0005-0000-0000-0000ECBD0000}"/>
    <cellStyle name="표준 2 2 2 2 3 4 2" xfId="24713" xr:uid="{00000000-0005-0000-0000-0000EDBD0000}"/>
    <cellStyle name="표준 2 2 2 2 3 4 2 2" xfId="49864" xr:uid="{00000000-0005-0000-0000-0000EEBD0000}"/>
    <cellStyle name="표준 2 2 2 2 3 4 3" xfId="49070" xr:uid="{00000000-0005-0000-0000-0000EFBD0000}"/>
    <cellStyle name="표준 2 2 2 2 3 5" xfId="23905" xr:uid="{00000000-0005-0000-0000-0000F0BD0000}"/>
    <cellStyle name="표준 2 2 2 2 3 5 2" xfId="24714" xr:uid="{00000000-0005-0000-0000-0000F1BD0000}"/>
    <cellStyle name="표준 2 2 2 2 3 5 2 2" xfId="49865" xr:uid="{00000000-0005-0000-0000-0000F2BD0000}"/>
    <cellStyle name="표준 2 2 2 2 3 5 3" xfId="49071" xr:uid="{00000000-0005-0000-0000-0000F3BD0000}"/>
    <cellStyle name="표준 2 2 2 2 3 6" xfId="24710" xr:uid="{00000000-0005-0000-0000-0000F4BD0000}"/>
    <cellStyle name="표준 2 2 2 2 3 6 2" xfId="49861" xr:uid="{00000000-0005-0000-0000-0000F5BD0000}"/>
    <cellStyle name="표준 2 2 2 2 3 7" xfId="49067" xr:uid="{00000000-0005-0000-0000-0000F6BD0000}"/>
    <cellStyle name="표준 2 2 2 2 4" xfId="23906" xr:uid="{00000000-0005-0000-0000-0000F7BD0000}"/>
    <cellStyle name="표준 2 2 2 2 5" xfId="23907" xr:uid="{00000000-0005-0000-0000-0000F8BD0000}"/>
    <cellStyle name="표준 2 2 2 2 6" xfId="23908" xr:uid="{00000000-0005-0000-0000-0000F9BD0000}"/>
    <cellStyle name="표준 2 2 2 2 7" xfId="23909" xr:uid="{00000000-0005-0000-0000-0000FABD0000}"/>
    <cellStyle name="표준 2 2 2 2 8" xfId="23910" xr:uid="{00000000-0005-0000-0000-0000FBBD0000}"/>
    <cellStyle name="표준 2 2 2 2 9" xfId="23911" xr:uid="{00000000-0005-0000-0000-0000FCBD0000}"/>
    <cellStyle name="표준 2 2 2 3" xfId="23912" xr:uid="{00000000-0005-0000-0000-0000FDBD0000}"/>
    <cellStyle name="표준 2 2 2 3 10" xfId="23913" xr:uid="{00000000-0005-0000-0000-0000FEBD0000}"/>
    <cellStyle name="표준 2 2 2 3 10 2" xfId="24716" xr:uid="{00000000-0005-0000-0000-0000FFBD0000}"/>
    <cellStyle name="표준 2 2 2 3 10 2 2" xfId="49867" xr:uid="{00000000-0005-0000-0000-000000BE0000}"/>
    <cellStyle name="표준 2 2 2 3 10 3" xfId="49073" xr:uid="{00000000-0005-0000-0000-000001BE0000}"/>
    <cellStyle name="표준 2 2 2 3 11" xfId="23914" xr:uid="{00000000-0005-0000-0000-000002BE0000}"/>
    <cellStyle name="표준 2 2 2 3 11 2" xfId="24717" xr:uid="{00000000-0005-0000-0000-000003BE0000}"/>
    <cellStyle name="표준 2 2 2 3 11 2 2" xfId="49868" xr:uid="{00000000-0005-0000-0000-000004BE0000}"/>
    <cellStyle name="표준 2 2 2 3 11 3" xfId="49074" xr:uid="{00000000-0005-0000-0000-000005BE0000}"/>
    <cellStyle name="표준 2 2 2 3 12" xfId="23915" xr:uid="{00000000-0005-0000-0000-000006BE0000}"/>
    <cellStyle name="표준 2 2 2 3 12 2" xfId="24718" xr:uid="{00000000-0005-0000-0000-000007BE0000}"/>
    <cellStyle name="표준 2 2 2 3 12 2 2" xfId="49869" xr:uid="{00000000-0005-0000-0000-000008BE0000}"/>
    <cellStyle name="표준 2 2 2 3 12 3" xfId="49075" xr:uid="{00000000-0005-0000-0000-000009BE0000}"/>
    <cellStyle name="표준 2 2 2 3 13" xfId="24715" xr:uid="{00000000-0005-0000-0000-00000ABE0000}"/>
    <cellStyle name="표준 2 2 2 3 13 2" xfId="49866" xr:uid="{00000000-0005-0000-0000-00000BBE0000}"/>
    <cellStyle name="표준 2 2 2 3 14" xfId="49072" xr:uid="{00000000-0005-0000-0000-00000CBE0000}"/>
    <cellStyle name="표준 2 2 2 3 2" xfId="23916" xr:uid="{00000000-0005-0000-0000-00000DBE0000}"/>
    <cellStyle name="표준 2 2 2 3 3" xfId="23917" xr:uid="{00000000-0005-0000-0000-00000EBE0000}"/>
    <cellStyle name="표준 2 2 2 3 4" xfId="23918" xr:uid="{00000000-0005-0000-0000-00000FBE0000}"/>
    <cellStyle name="표준 2 2 2 3 5" xfId="23919" xr:uid="{00000000-0005-0000-0000-000010BE0000}"/>
    <cellStyle name="표준 2 2 2 3 6" xfId="23920" xr:uid="{00000000-0005-0000-0000-000011BE0000}"/>
    <cellStyle name="표준 2 2 2 3 7" xfId="23921" xr:uid="{00000000-0005-0000-0000-000012BE0000}"/>
    <cellStyle name="표준 2 2 2 3 8" xfId="23922" xr:uid="{00000000-0005-0000-0000-000013BE0000}"/>
    <cellStyle name="표준 2 2 2 3 9" xfId="23923" xr:uid="{00000000-0005-0000-0000-000014BE0000}"/>
    <cellStyle name="표준 2 2 2 3 9 2" xfId="24719" xr:uid="{00000000-0005-0000-0000-000015BE0000}"/>
    <cellStyle name="표준 2 2 2 3 9 2 2" xfId="49870" xr:uid="{00000000-0005-0000-0000-000016BE0000}"/>
    <cellStyle name="표준 2 2 2 3 9 3" xfId="49076" xr:uid="{00000000-0005-0000-0000-000017BE0000}"/>
    <cellStyle name="표준 2 2 2 4" xfId="23924" xr:uid="{00000000-0005-0000-0000-000018BE0000}"/>
    <cellStyle name="표준 2 2 2 4 2" xfId="23925" xr:uid="{00000000-0005-0000-0000-000019BE0000}"/>
    <cellStyle name="표준 2 2 2 4 2 2" xfId="24721" xr:uid="{00000000-0005-0000-0000-00001ABE0000}"/>
    <cellStyle name="표준 2 2 2 4 2 2 2" xfId="49872" xr:uid="{00000000-0005-0000-0000-00001BBE0000}"/>
    <cellStyle name="표준 2 2 2 4 2 3" xfId="49078" xr:uid="{00000000-0005-0000-0000-00001CBE0000}"/>
    <cellStyle name="표준 2 2 2 4 3" xfId="23926" xr:uid="{00000000-0005-0000-0000-00001DBE0000}"/>
    <cellStyle name="표준 2 2 2 4 3 2" xfId="24722" xr:uid="{00000000-0005-0000-0000-00001EBE0000}"/>
    <cellStyle name="표준 2 2 2 4 3 2 2" xfId="49873" xr:uid="{00000000-0005-0000-0000-00001FBE0000}"/>
    <cellStyle name="표준 2 2 2 4 3 3" xfId="49079" xr:uid="{00000000-0005-0000-0000-000020BE0000}"/>
    <cellStyle name="표준 2 2 2 4 4" xfId="23927" xr:uid="{00000000-0005-0000-0000-000021BE0000}"/>
    <cellStyle name="표준 2 2 2 4 4 2" xfId="24723" xr:uid="{00000000-0005-0000-0000-000022BE0000}"/>
    <cellStyle name="표준 2 2 2 4 4 2 2" xfId="49874" xr:uid="{00000000-0005-0000-0000-000023BE0000}"/>
    <cellStyle name="표준 2 2 2 4 4 3" xfId="49080" xr:uid="{00000000-0005-0000-0000-000024BE0000}"/>
    <cellStyle name="표준 2 2 2 4 5" xfId="23928" xr:uid="{00000000-0005-0000-0000-000025BE0000}"/>
    <cellStyle name="표준 2 2 2 4 5 2" xfId="24724" xr:uid="{00000000-0005-0000-0000-000026BE0000}"/>
    <cellStyle name="표준 2 2 2 4 5 2 2" xfId="49875" xr:uid="{00000000-0005-0000-0000-000027BE0000}"/>
    <cellStyle name="표준 2 2 2 4 5 3" xfId="49081" xr:uid="{00000000-0005-0000-0000-000028BE0000}"/>
    <cellStyle name="표준 2 2 2 4 6" xfId="24720" xr:uid="{00000000-0005-0000-0000-000029BE0000}"/>
    <cellStyle name="표준 2 2 2 4 6 2" xfId="49871" xr:uid="{00000000-0005-0000-0000-00002ABE0000}"/>
    <cellStyle name="표준 2 2 2 4 7" xfId="49077" xr:uid="{00000000-0005-0000-0000-00002BBE0000}"/>
    <cellStyle name="표준 2 2 2 5" xfId="23929" xr:uid="{00000000-0005-0000-0000-00002CBE0000}"/>
    <cellStyle name="표준 2 2 2 5 2" xfId="23930" xr:uid="{00000000-0005-0000-0000-00002DBE0000}"/>
    <cellStyle name="표준 2 2 2 5 2 2" xfId="24726" xr:uid="{00000000-0005-0000-0000-00002EBE0000}"/>
    <cellStyle name="표준 2 2 2 5 2 2 2" xfId="49877" xr:uid="{00000000-0005-0000-0000-00002FBE0000}"/>
    <cellStyle name="표준 2 2 2 5 2 3" xfId="49083" xr:uid="{00000000-0005-0000-0000-000030BE0000}"/>
    <cellStyle name="표준 2 2 2 5 3" xfId="23931" xr:uid="{00000000-0005-0000-0000-000031BE0000}"/>
    <cellStyle name="표준 2 2 2 5 3 2" xfId="24727" xr:uid="{00000000-0005-0000-0000-000032BE0000}"/>
    <cellStyle name="표준 2 2 2 5 3 2 2" xfId="49878" xr:uid="{00000000-0005-0000-0000-000033BE0000}"/>
    <cellStyle name="표준 2 2 2 5 3 3" xfId="49084" xr:uid="{00000000-0005-0000-0000-000034BE0000}"/>
    <cellStyle name="표준 2 2 2 5 4" xfId="23932" xr:uid="{00000000-0005-0000-0000-000035BE0000}"/>
    <cellStyle name="표준 2 2 2 5 4 2" xfId="24728" xr:uid="{00000000-0005-0000-0000-000036BE0000}"/>
    <cellStyle name="표준 2 2 2 5 4 2 2" xfId="49879" xr:uid="{00000000-0005-0000-0000-000037BE0000}"/>
    <cellStyle name="표준 2 2 2 5 4 3" xfId="49085" xr:uid="{00000000-0005-0000-0000-000038BE0000}"/>
    <cellStyle name="표준 2 2 2 5 5" xfId="23933" xr:uid="{00000000-0005-0000-0000-000039BE0000}"/>
    <cellStyle name="표준 2 2 2 5 5 2" xfId="24729" xr:uid="{00000000-0005-0000-0000-00003ABE0000}"/>
    <cellStyle name="표준 2 2 2 5 5 2 2" xfId="49880" xr:uid="{00000000-0005-0000-0000-00003BBE0000}"/>
    <cellStyle name="표준 2 2 2 5 5 3" xfId="49086" xr:uid="{00000000-0005-0000-0000-00003CBE0000}"/>
    <cellStyle name="표준 2 2 2 5 6" xfId="24725" xr:uid="{00000000-0005-0000-0000-00003DBE0000}"/>
    <cellStyle name="표준 2 2 2 5 6 2" xfId="49876" xr:uid="{00000000-0005-0000-0000-00003EBE0000}"/>
    <cellStyle name="표준 2 2 2 5 7" xfId="49082" xr:uid="{00000000-0005-0000-0000-00003FBE0000}"/>
    <cellStyle name="표준 2 2 2 6" xfId="23934" xr:uid="{00000000-0005-0000-0000-000040BE0000}"/>
    <cellStyle name="표준 2 2 2 6 2" xfId="23935" xr:uid="{00000000-0005-0000-0000-000041BE0000}"/>
    <cellStyle name="표준 2 2 2 6 2 2" xfId="24731" xr:uid="{00000000-0005-0000-0000-000042BE0000}"/>
    <cellStyle name="표준 2 2 2 6 2 2 2" xfId="49882" xr:uid="{00000000-0005-0000-0000-000043BE0000}"/>
    <cellStyle name="표준 2 2 2 6 2 3" xfId="49088" xr:uid="{00000000-0005-0000-0000-000044BE0000}"/>
    <cellStyle name="표준 2 2 2 6 3" xfId="23936" xr:uid="{00000000-0005-0000-0000-000045BE0000}"/>
    <cellStyle name="표준 2 2 2 6 3 2" xfId="24732" xr:uid="{00000000-0005-0000-0000-000046BE0000}"/>
    <cellStyle name="표준 2 2 2 6 3 2 2" xfId="49883" xr:uid="{00000000-0005-0000-0000-000047BE0000}"/>
    <cellStyle name="표준 2 2 2 6 3 3" xfId="49089" xr:uid="{00000000-0005-0000-0000-000048BE0000}"/>
    <cellStyle name="표준 2 2 2 6 4" xfId="23937" xr:uid="{00000000-0005-0000-0000-000049BE0000}"/>
    <cellStyle name="표준 2 2 2 6 4 2" xfId="24733" xr:uid="{00000000-0005-0000-0000-00004ABE0000}"/>
    <cellStyle name="표준 2 2 2 6 4 2 2" xfId="49884" xr:uid="{00000000-0005-0000-0000-00004BBE0000}"/>
    <cellStyle name="표준 2 2 2 6 4 3" xfId="49090" xr:uid="{00000000-0005-0000-0000-00004CBE0000}"/>
    <cellStyle name="표준 2 2 2 6 5" xfId="23938" xr:uid="{00000000-0005-0000-0000-00004DBE0000}"/>
    <cellStyle name="표준 2 2 2 6 5 2" xfId="24734" xr:uid="{00000000-0005-0000-0000-00004EBE0000}"/>
    <cellStyle name="표준 2 2 2 6 5 2 2" xfId="49885" xr:uid="{00000000-0005-0000-0000-00004FBE0000}"/>
    <cellStyle name="표준 2 2 2 6 5 3" xfId="49091" xr:uid="{00000000-0005-0000-0000-000050BE0000}"/>
    <cellStyle name="표준 2 2 2 6 6" xfId="24730" xr:uid="{00000000-0005-0000-0000-000051BE0000}"/>
    <cellStyle name="표준 2 2 2 6 6 2" xfId="49881" xr:uid="{00000000-0005-0000-0000-000052BE0000}"/>
    <cellStyle name="표준 2 2 2 6 7" xfId="49087" xr:uid="{00000000-0005-0000-0000-000053BE0000}"/>
    <cellStyle name="표준 2 2 2 7" xfId="23939" xr:uid="{00000000-0005-0000-0000-000054BE0000}"/>
    <cellStyle name="표준 2 2 2 7 2" xfId="23940" xr:uid="{00000000-0005-0000-0000-000055BE0000}"/>
    <cellStyle name="표준 2 2 2 7 2 2" xfId="24736" xr:uid="{00000000-0005-0000-0000-000056BE0000}"/>
    <cellStyle name="표준 2 2 2 7 2 2 2" xfId="49887" xr:uid="{00000000-0005-0000-0000-000057BE0000}"/>
    <cellStyle name="표준 2 2 2 7 2 3" xfId="49093" xr:uid="{00000000-0005-0000-0000-000058BE0000}"/>
    <cellStyle name="표준 2 2 2 7 3" xfId="23941" xr:uid="{00000000-0005-0000-0000-000059BE0000}"/>
    <cellStyle name="표준 2 2 2 7 3 2" xfId="24737" xr:uid="{00000000-0005-0000-0000-00005ABE0000}"/>
    <cellStyle name="표준 2 2 2 7 3 2 2" xfId="49888" xr:uid="{00000000-0005-0000-0000-00005BBE0000}"/>
    <cellStyle name="표준 2 2 2 7 3 3" xfId="49094" xr:uid="{00000000-0005-0000-0000-00005CBE0000}"/>
    <cellStyle name="표준 2 2 2 7 4" xfId="23942" xr:uid="{00000000-0005-0000-0000-00005DBE0000}"/>
    <cellStyle name="표준 2 2 2 7 4 2" xfId="24738" xr:uid="{00000000-0005-0000-0000-00005EBE0000}"/>
    <cellStyle name="표준 2 2 2 7 4 2 2" xfId="49889" xr:uid="{00000000-0005-0000-0000-00005FBE0000}"/>
    <cellStyle name="표준 2 2 2 7 4 3" xfId="49095" xr:uid="{00000000-0005-0000-0000-000060BE0000}"/>
    <cellStyle name="표준 2 2 2 7 5" xfId="23943" xr:uid="{00000000-0005-0000-0000-000061BE0000}"/>
    <cellStyle name="표준 2 2 2 7 5 2" xfId="24739" xr:uid="{00000000-0005-0000-0000-000062BE0000}"/>
    <cellStyle name="표준 2 2 2 7 5 2 2" xfId="49890" xr:uid="{00000000-0005-0000-0000-000063BE0000}"/>
    <cellStyle name="표준 2 2 2 7 5 3" xfId="49096" xr:uid="{00000000-0005-0000-0000-000064BE0000}"/>
    <cellStyle name="표준 2 2 2 7 6" xfId="24735" xr:uid="{00000000-0005-0000-0000-000065BE0000}"/>
    <cellStyle name="표준 2 2 2 7 6 2" xfId="49886" xr:uid="{00000000-0005-0000-0000-000066BE0000}"/>
    <cellStyle name="표준 2 2 2 7 7" xfId="49092" xr:uid="{00000000-0005-0000-0000-000067BE0000}"/>
    <cellStyle name="표준 2 2 2 8" xfId="23944" xr:uid="{00000000-0005-0000-0000-000068BE0000}"/>
    <cellStyle name="표준 2 2 2 8 2" xfId="23945" xr:uid="{00000000-0005-0000-0000-000069BE0000}"/>
    <cellStyle name="표준 2 2 2 8 2 2" xfId="24741" xr:uid="{00000000-0005-0000-0000-00006ABE0000}"/>
    <cellStyle name="표준 2 2 2 8 2 2 2" xfId="49892" xr:uid="{00000000-0005-0000-0000-00006BBE0000}"/>
    <cellStyle name="표준 2 2 2 8 2 3" xfId="49098" xr:uid="{00000000-0005-0000-0000-00006CBE0000}"/>
    <cellStyle name="표준 2 2 2 8 3" xfId="23946" xr:uid="{00000000-0005-0000-0000-00006DBE0000}"/>
    <cellStyle name="표준 2 2 2 8 3 2" xfId="24742" xr:uid="{00000000-0005-0000-0000-00006EBE0000}"/>
    <cellStyle name="표준 2 2 2 8 3 2 2" xfId="49893" xr:uid="{00000000-0005-0000-0000-00006FBE0000}"/>
    <cellStyle name="표준 2 2 2 8 3 3" xfId="49099" xr:uid="{00000000-0005-0000-0000-000070BE0000}"/>
    <cellStyle name="표준 2 2 2 8 4" xfId="23947" xr:uid="{00000000-0005-0000-0000-000071BE0000}"/>
    <cellStyle name="표준 2 2 2 8 4 2" xfId="24743" xr:uid="{00000000-0005-0000-0000-000072BE0000}"/>
    <cellStyle name="표준 2 2 2 8 4 2 2" xfId="49894" xr:uid="{00000000-0005-0000-0000-000073BE0000}"/>
    <cellStyle name="표준 2 2 2 8 4 3" xfId="49100" xr:uid="{00000000-0005-0000-0000-000074BE0000}"/>
    <cellStyle name="표준 2 2 2 8 5" xfId="23948" xr:uid="{00000000-0005-0000-0000-000075BE0000}"/>
    <cellStyle name="표준 2 2 2 8 5 2" xfId="24744" xr:uid="{00000000-0005-0000-0000-000076BE0000}"/>
    <cellStyle name="표준 2 2 2 8 5 2 2" xfId="49895" xr:uid="{00000000-0005-0000-0000-000077BE0000}"/>
    <cellStyle name="표준 2 2 2 8 5 3" xfId="49101" xr:uid="{00000000-0005-0000-0000-000078BE0000}"/>
    <cellStyle name="표준 2 2 2 8 6" xfId="24740" xr:uid="{00000000-0005-0000-0000-000079BE0000}"/>
    <cellStyle name="표준 2 2 2 8 6 2" xfId="49891" xr:uid="{00000000-0005-0000-0000-00007ABE0000}"/>
    <cellStyle name="표준 2 2 2 8 7" xfId="49097" xr:uid="{00000000-0005-0000-0000-00007BBE0000}"/>
    <cellStyle name="표준 2 2 2 9" xfId="23949" xr:uid="{00000000-0005-0000-0000-00007CBE0000}"/>
    <cellStyle name="표준 2 2 2 9 2" xfId="23950" xr:uid="{00000000-0005-0000-0000-00007DBE0000}"/>
    <cellStyle name="표준 2 2 2 9 2 2" xfId="24746" xr:uid="{00000000-0005-0000-0000-00007EBE0000}"/>
    <cellStyle name="표준 2 2 2 9 2 2 2" xfId="49897" xr:uid="{00000000-0005-0000-0000-00007FBE0000}"/>
    <cellStyle name="표준 2 2 2 9 2 3" xfId="49103" xr:uid="{00000000-0005-0000-0000-000080BE0000}"/>
    <cellStyle name="표준 2 2 2 9 3" xfId="23951" xr:uid="{00000000-0005-0000-0000-000081BE0000}"/>
    <cellStyle name="표준 2 2 2 9 3 2" xfId="24747" xr:uid="{00000000-0005-0000-0000-000082BE0000}"/>
    <cellStyle name="표준 2 2 2 9 3 2 2" xfId="49898" xr:uid="{00000000-0005-0000-0000-000083BE0000}"/>
    <cellStyle name="표준 2 2 2 9 3 3" xfId="49104" xr:uid="{00000000-0005-0000-0000-000084BE0000}"/>
    <cellStyle name="표준 2 2 2 9 4" xfId="23952" xr:uid="{00000000-0005-0000-0000-000085BE0000}"/>
    <cellStyle name="표준 2 2 2 9 4 2" xfId="24748" xr:uid="{00000000-0005-0000-0000-000086BE0000}"/>
    <cellStyle name="표준 2 2 2 9 4 2 2" xfId="49899" xr:uid="{00000000-0005-0000-0000-000087BE0000}"/>
    <cellStyle name="표준 2 2 2 9 4 3" xfId="49105" xr:uid="{00000000-0005-0000-0000-000088BE0000}"/>
    <cellStyle name="표준 2 2 2 9 5" xfId="23953" xr:uid="{00000000-0005-0000-0000-000089BE0000}"/>
    <cellStyle name="표준 2 2 2 9 5 2" xfId="24749" xr:uid="{00000000-0005-0000-0000-00008ABE0000}"/>
    <cellStyle name="표준 2 2 2 9 5 2 2" xfId="49900" xr:uid="{00000000-0005-0000-0000-00008BBE0000}"/>
    <cellStyle name="표준 2 2 2 9 5 3" xfId="49106" xr:uid="{00000000-0005-0000-0000-00008CBE0000}"/>
    <cellStyle name="표준 2 2 2 9 6" xfId="24745" xr:uid="{00000000-0005-0000-0000-00008DBE0000}"/>
    <cellStyle name="표준 2 2 2 9 6 2" xfId="49896" xr:uid="{00000000-0005-0000-0000-00008EBE0000}"/>
    <cellStyle name="표준 2 2 2 9 7" xfId="49102" xr:uid="{00000000-0005-0000-0000-00008FBE0000}"/>
    <cellStyle name="표준 2 2 20" xfId="23954" xr:uid="{00000000-0005-0000-0000-000090BE0000}"/>
    <cellStyle name="표준 2 2 20 2" xfId="23955" xr:uid="{00000000-0005-0000-0000-000091BE0000}"/>
    <cellStyle name="표준 2 2 20 2 2" xfId="24751" xr:uid="{00000000-0005-0000-0000-000092BE0000}"/>
    <cellStyle name="표준 2 2 20 2 2 2" xfId="49902" xr:uid="{00000000-0005-0000-0000-000093BE0000}"/>
    <cellStyle name="표준 2 2 20 2 3" xfId="49108" xr:uid="{00000000-0005-0000-0000-000094BE0000}"/>
    <cellStyle name="표준 2 2 20 3" xfId="23956" xr:uid="{00000000-0005-0000-0000-000095BE0000}"/>
    <cellStyle name="표준 2 2 20 3 2" xfId="24752" xr:uid="{00000000-0005-0000-0000-000096BE0000}"/>
    <cellStyle name="표준 2 2 20 3 2 2" xfId="49903" xr:uid="{00000000-0005-0000-0000-000097BE0000}"/>
    <cellStyle name="표준 2 2 20 3 3" xfId="49109" xr:uid="{00000000-0005-0000-0000-000098BE0000}"/>
    <cellStyle name="표준 2 2 20 4" xfId="23957" xr:uid="{00000000-0005-0000-0000-000099BE0000}"/>
    <cellStyle name="표준 2 2 20 4 2" xfId="24753" xr:uid="{00000000-0005-0000-0000-00009ABE0000}"/>
    <cellStyle name="표준 2 2 20 4 2 2" xfId="49904" xr:uid="{00000000-0005-0000-0000-00009BBE0000}"/>
    <cellStyle name="표준 2 2 20 4 3" xfId="49110" xr:uid="{00000000-0005-0000-0000-00009CBE0000}"/>
    <cellStyle name="표준 2 2 20 5" xfId="23958" xr:uid="{00000000-0005-0000-0000-00009DBE0000}"/>
    <cellStyle name="표준 2 2 20 5 2" xfId="24754" xr:uid="{00000000-0005-0000-0000-00009EBE0000}"/>
    <cellStyle name="표준 2 2 20 5 2 2" xfId="49905" xr:uid="{00000000-0005-0000-0000-00009FBE0000}"/>
    <cellStyle name="표준 2 2 20 5 3" xfId="49111" xr:uid="{00000000-0005-0000-0000-0000A0BE0000}"/>
    <cellStyle name="표준 2 2 20 6" xfId="24750" xr:uid="{00000000-0005-0000-0000-0000A1BE0000}"/>
    <cellStyle name="표준 2 2 20 6 2" xfId="49901" xr:uid="{00000000-0005-0000-0000-0000A2BE0000}"/>
    <cellStyle name="표준 2 2 20 7" xfId="49107" xr:uid="{00000000-0005-0000-0000-0000A3BE0000}"/>
    <cellStyle name="표준 2 2 21" xfId="50665" xr:uid="{00000000-0005-0000-0000-0000A4BE0000}"/>
    <cellStyle name="표준 2 2 3" xfId="23959" xr:uid="{00000000-0005-0000-0000-0000A5BE0000}"/>
    <cellStyle name="표준 2 2 3 2" xfId="23960" xr:uid="{00000000-0005-0000-0000-0000A6BE0000}"/>
    <cellStyle name="표준 2 2 3 2 2" xfId="23961" xr:uid="{00000000-0005-0000-0000-0000A7BE0000}"/>
    <cellStyle name="표준 2 2 3 2 2 2" xfId="24757" xr:uid="{00000000-0005-0000-0000-0000A8BE0000}"/>
    <cellStyle name="표준 2 2 3 2 2 2 2" xfId="49908" xr:uid="{00000000-0005-0000-0000-0000A9BE0000}"/>
    <cellStyle name="표준 2 2 3 2 2 3" xfId="49114" xr:uid="{00000000-0005-0000-0000-0000AABE0000}"/>
    <cellStyle name="표준 2 2 3 2 3" xfId="23962" xr:uid="{00000000-0005-0000-0000-0000ABBE0000}"/>
    <cellStyle name="표준 2 2 3 2 3 2" xfId="24758" xr:uid="{00000000-0005-0000-0000-0000ACBE0000}"/>
    <cellStyle name="표준 2 2 3 2 3 2 2" xfId="49909" xr:uid="{00000000-0005-0000-0000-0000ADBE0000}"/>
    <cellStyle name="표준 2 2 3 2 3 3" xfId="49115" xr:uid="{00000000-0005-0000-0000-0000AEBE0000}"/>
    <cellStyle name="표준 2 2 3 2 4" xfId="23963" xr:uid="{00000000-0005-0000-0000-0000AFBE0000}"/>
    <cellStyle name="표준 2 2 3 2 4 2" xfId="24759" xr:uid="{00000000-0005-0000-0000-0000B0BE0000}"/>
    <cellStyle name="표준 2 2 3 2 4 2 2" xfId="49910" xr:uid="{00000000-0005-0000-0000-0000B1BE0000}"/>
    <cellStyle name="표준 2 2 3 2 4 3" xfId="49116" xr:uid="{00000000-0005-0000-0000-0000B2BE0000}"/>
    <cellStyle name="표준 2 2 3 2 5" xfId="23964" xr:uid="{00000000-0005-0000-0000-0000B3BE0000}"/>
    <cellStyle name="표준 2 2 3 2 5 2" xfId="24760" xr:uid="{00000000-0005-0000-0000-0000B4BE0000}"/>
    <cellStyle name="표준 2 2 3 2 5 2 2" xfId="49911" xr:uid="{00000000-0005-0000-0000-0000B5BE0000}"/>
    <cellStyle name="표준 2 2 3 2 5 3" xfId="49117" xr:uid="{00000000-0005-0000-0000-0000B6BE0000}"/>
    <cellStyle name="표준 2 2 3 2 6" xfId="24756" xr:uid="{00000000-0005-0000-0000-0000B7BE0000}"/>
    <cellStyle name="표준 2 2 3 2 6 2" xfId="49907" xr:uid="{00000000-0005-0000-0000-0000B8BE0000}"/>
    <cellStyle name="표준 2 2 3 2 7" xfId="49113" xr:uid="{00000000-0005-0000-0000-0000B9BE0000}"/>
    <cellStyle name="표준 2 2 3 3" xfId="23965" xr:uid="{00000000-0005-0000-0000-0000BABE0000}"/>
    <cellStyle name="표준 2 2 3 3 2" xfId="23966" xr:uid="{00000000-0005-0000-0000-0000BBBE0000}"/>
    <cellStyle name="표준 2 2 3 3 2 2" xfId="24762" xr:uid="{00000000-0005-0000-0000-0000BCBE0000}"/>
    <cellStyle name="표준 2 2 3 3 2 2 2" xfId="49913" xr:uid="{00000000-0005-0000-0000-0000BDBE0000}"/>
    <cellStyle name="표준 2 2 3 3 2 3" xfId="49119" xr:uid="{00000000-0005-0000-0000-0000BEBE0000}"/>
    <cellStyle name="표준 2 2 3 3 3" xfId="23967" xr:uid="{00000000-0005-0000-0000-0000BFBE0000}"/>
    <cellStyle name="표준 2 2 3 3 3 2" xfId="24763" xr:uid="{00000000-0005-0000-0000-0000C0BE0000}"/>
    <cellStyle name="표준 2 2 3 3 3 2 2" xfId="49914" xr:uid="{00000000-0005-0000-0000-0000C1BE0000}"/>
    <cellStyle name="표준 2 2 3 3 3 3" xfId="49120" xr:uid="{00000000-0005-0000-0000-0000C2BE0000}"/>
    <cellStyle name="표준 2 2 3 3 4" xfId="23968" xr:uid="{00000000-0005-0000-0000-0000C3BE0000}"/>
    <cellStyle name="표준 2 2 3 3 4 2" xfId="24764" xr:uid="{00000000-0005-0000-0000-0000C4BE0000}"/>
    <cellStyle name="표준 2 2 3 3 4 2 2" xfId="49915" xr:uid="{00000000-0005-0000-0000-0000C5BE0000}"/>
    <cellStyle name="표준 2 2 3 3 4 3" xfId="49121" xr:uid="{00000000-0005-0000-0000-0000C6BE0000}"/>
    <cellStyle name="표준 2 2 3 3 5" xfId="23969" xr:uid="{00000000-0005-0000-0000-0000C7BE0000}"/>
    <cellStyle name="표준 2 2 3 3 5 2" xfId="24765" xr:uid="{00000000-0005-0000-0000-0000C8BE0000}"/>
    <cellStyle name="표준 2 2 3 3 5 2 2" xfId="49916" xr:uid="{00000000-0005-0000-0000-0000C9BE0000}"/>
    <cellStyle name="표준 2 2 3 3 5 3" xfId="49122" xr:uid="{00000000-0005-0000-0000-0000CABE0000}"/>
    <cellStyle name="표준 2 2 3 3 6" xfId="24761" xr:uid="{00000000-0005-0000-0000-0000CBBE0000}"/>
    <cellStyle name="표준 2 2 3 3 6 2" xfId="49912" xr:uid="{00000000-0005-0000-0000-0000CCBE0000}"/>
    <cellStyle name="표준 2 2 3 3 7" xfId="49118" xr:uid="{00000000-0005-0000-0000-0000CDBE0000}"/>
    <cellStyle name="표준 2 2 3 4" xfId="23970" xr:uid="{00000000-0005-0000-0000-0000CEBE0000}"/>
    <cellStyle name="표준 2 2 3 4 2" xfId="24766" xr:uid="{00000000-0005-0000-0000-0000CFBE0000}"/>
    <cellStyle name="표준 2 2 3 4 2 2" xfId="49917" xr:uid="{00000000-0005-0000-0000-0000D0BE0000}"/>
    <cellStyle name="표준 2 2 3 4 3" xfId="49123" xr:uid="{00000000-0005-0000-0000-0000D1BE0000}"/>
    <cellStyle name="표준 2 2 3 5" xfId="23971" xr:uid="{00000000-0005-0000-0000-0000D2BE0000}"/>
    <cellStyle name="표준 2 2 3 5 2" xfId="24767" xr:uid="{00000000-0005-0000-0000-0000D3BE0000}"/>
    <cellStyle name="표준 2 2 3 5 2 2" xfId="49918" xr:uid="{00000000-0005-0000-0000-0000D4BE0000}"/>
    <cellStyle name="표준 2 2 3 5 3" xfId="49124" xr:uid="{00000000-0005-0000-0000-0000D5BE0000}"/>
    <cellStyle name="표준 2 2 3 6" xfId="23972" xr:uid="{00000000-0005-0000-0000-0000D6BE0000}"/>
    <cellStyle name="표준 2 2 3 6 2" xfId="24768" xr:uid="{00000000-0005-0000-0000-0000D7BE0000}"/>
    <cellStyle name="표준 2 2 3 6 2 2" xfId="49919" xr:uid="{00000000-0005-0000-0000-0000D8BE0000}"/>
    <cellStyle name="표준 2 2 3 6 3" xfId="49125" xr:uid="{00000000-0005-0000-0000-0000D9BE0000}"/>
    <cellStyle name="표준 2 2 3 7" xfId="23973" xr:uid="{00000000-0005-0000-0000-0000DABE0000}"/>
    <cellStyle name="표준 2 2 3 7 2" xfId="24769" xr:uid="{00000000-0005-0000-0000-0000DBBE0000}"/>
    <cellStyle name="표준 2 2 3 7 2 2" xfId="49920" xr:uid="{00000000-0005-0000-0000-0000DCBE0000}"/>
    <cellStyle name="표준 2 2 3 7 3" xfId="49126" xr:uid="{00000000-0005-0000-0000-0000DDBE0000}"/>
    <cellStyle name="표준 2 2 3 8" xfId="24755" xr:uid="{00000000-0005-0000-0000-0000DEBE0000}"/>
    <cellStyle name="표준 2 2 3 8 2" xfId="49906" xr:uid="{00000000-0005-0000-0000-0000DFBE0000}"/>
    <cellStyle name="표준 2 2 3 9" xfId="49112" xr:uid="{00000000-0005-0000-0000-0000E0BE0000}"/>
    <cellStyle name="표준 2 2 4" xfId="23974" xr:uid="{00000000-0005-0000-0000-0000E1BE0000}"/>
    <cellStyle name="표준 2 2 4 2" xfId="23975" xr:uid="{00000000-0005-0000-0000-0000E2BE0000}"/>
    <cellStyle name="표준 2 2 4 2 2" xfId="23976" xr:uid="{00000000-0005-0000-0000-0000E3BE0000}"/>
    <cellStyle name="표준 2 2 4 2 2 2" xfId="24772" xr:uid="{00000000-0005-0000-0000-0000E4BE0000}"/>
    <cellStyle name="표준 2 2 4 2 2 2 2" xfId="49923" xr:uid="{00000000-0005-0000-0000-0000E5BE0000}"/>
    <cellStyle name="표준 2 2 4 2 2 3" xfId="49129" xr:uid="{00000000-0005-0000-0000-0000E6BE0000}"/>
    <cellStyle name="표준 2 2 4 2 3" xfId="23977" xr:uid="{00000000-0005-0000-0000-0000E7BE0000}"/>
    <cellStyle name="표준 2 2 4 2 3 2" xfId="24773" xr:uid="{00000000-0005-0000-0000-0000E8BE0000}"/>
    <cellStyle name="표준 2 2 4 2 3 2 2" xfId="49924" xr:uid="{00000000-0005-0000-0000-0000E9BE0000}"/>
    <cellStyle name="표준 2 2 4 2 3 3" xfId="49130" xr:uid="{00000000-0005-0000-0000-0000EABE0000}"/>
    <cellStyle name="표준 2 2 4 2 4" xfId="23978" xr:uid="{00000000-0005-0000-0000-0000EBBE0000}"/>
    <cellStyle name="표준 2 2 4 2 4 2" xfId="24774" xr:uid="{00000000-0005-0000-0000-0000ECBE0000}"/>
    <cellStyle name="표준 2 2 4 2 4 2 2" xfId="49925" xr:uid="{00000000-0005-0000-0000-0000EDBE0000}"/>
    <cellStyle name="표준 2 2 4 2 4 3" xfId="49131" xr:uid="{00000000-0005-0000-0000-0000EEBE0000}"/>
    <cellStyle name="표준 2 2 4 2 5" xfId="23979" xr:uid="{00000000-0005-0000-0000-0000EFBE0000}"/>
    <cellStyle name="표준 2 2 4 2 5 2" xfId="24775" xr:uid="{00000000-0005-0000-0000-0000F0BE0000}"/>
    <cellStyle name="표준 2 2 4 2 5 2 2" xfId="49926" xr:uid="{00000000-0005-0000-0000-0000F1BE0000}"/>
    <cellStyle name="표준 2 2 4 2 5 3" xfId="49132" xr:uid="{00000000-0005-0000-0000-0000F2BE0000}"/>
    <cellStyle name="표준 2 2 4 2 6" xfId="24771" xr:uid="{00000000-0005-0000-0000-0000F3BE0000}"/>
    <cellStyle name="표준 2 2 4 2 6 2" xfId="49922" xr:uid="{00000000-0005-0000-0000-0000F4BE0000}"/>
    <cellStyle name="표준 2 2 4 2 7" xfId="49128" xr:uid="{00000000-0005-0000-0000-0000F5BE0000}"/>
    <cellStyle name="표준 2 2 4 3" xfId="23980" xr:uid="{00000000-0005-0000-0000-0000F6BE0000}"/>
    <cellStyle name="표준 2 2 4 3 2" xfId="23981" xr:uid="{00000000-0005-0000-0000-0000F7BE0000}"/>
    <cellStyle name="표준 2 2 4 3 2 2" xfId="24777" xr:uid="{00000000-0005-0000-0000-0000F8BE0000}"/>
    <cellStyle name="표준 2 2 4 3 2 2 2" xfId="49928" xr:uid="{00000000-0005-0000-0000-0000F9BE0000}"/>
    <cellStyle name="표준 2 2 4 3 2 3" xfId="49134" xr:uid="{00000000-0005-0000-0000-0000FABE0000}"/>
    <cellStyle name="표준 2 2 4 3 3" xfId="23982" xr:uid="{00000000-0005-0000-0000-0000FBBE0000}"/>
    <cellStyle name="표준 2 2 4 3 3 2" xfId="24778" xr:uid="{00000000-0005-0000-0000-0000FCBE0000}"/>
    <cellStyle name="표준 2 2 4 3 3 2 2" xfId="49929" xr:uid="{00000000-0005-0000-0000-0000FDBE0000}"/>
    <cellStyle name="표준 2 2 4 3 3 3" xfId="49135" xr:uid="{00000000-0005-0000-0000-0000FEBE0000}"/>
    <cellStyle name="표준 2 2 4 3 4" xfId="23983" xr:uid="{00000000-0005-0000-0000-0000FFBE0000}"/>
    <cellStyle name="표준 2 2 4 3 4 2" xfId="24779" xr:uid="{00000000-0005-0000-0000-000000BF0000}"/>
    <cellStyle name="표준 2 2 4 3 4 2 2" xfId="49930" xr:uid="{00000000-0005-0000-0000-000001BF0000}"/>
    <cellStyle name="표준 2 2 4 3 4 3" xfId="49136" xr:uid="{00000000-0005-0000-0000-000002BF0000}"/>
    <cellStyle name="표준 2 2 4 3 5" xfId="23984" xr:uid="{00000000-0005-0000-0000-000003BF0000}"/>
    <cellStyle name="표준 2 2 4 3 5 2" xfId="24780" xr:uid="{00000000-0005-0000-0000-000004BF0000}"/>
    <cellStyle name="표준 2 2 4 3 5 2 2" xfId="49931" xr:uid="{00000000-0005-0000-0000-000005BF0000}"/>
    <cellStyle name="표준 2 2 4 3 5 3" xfId="49137" xr:uid="{00000000-0005-0000-0000-000006BF0000}"/>
    <cellStyle name="표준 2 2 4 3 6" xfId="24776" xr:uid="{00000000-0005-0000-0000-000007BF0000}"/>
    <cellStyle name="표준 2 2 4 3 6 2" xfId="49927" xr:uid="{00000000-0005-0000-0000-000008BF0000}"/>
    <cellStyle name="표준 2 2 4 3 7" xfId="49133" xr:uid="{00000000-0005-0000-0000-000009BF0000}"/>
    <cellStyle name="표준 2 2 4 4" xfId="23985" xr:uid="{00000000-0005-0000-0000-00000ABF0000}"/>
    <cellStyle name="표준 2 2 4 4 2" xfId="24781" xr:uid="{00000000-0005-0000-0000-00000BBF0000}"/>
    <cellStyle name="표준 2 2 4 4 2 2" xfId="49932" xr:uid="{00000000-0005-0000-0000-00000CBF0000}"/>
    <cellStyle name="표준 2 2 4 4 3" xfId="49138" xr:uid="{00000000-0005-0000-0000-00000DBF0000}"/>
    <cellStyle name="표준 2 2 4 5" xfId="23986" xr:uid="{00000000-0005-0000-0000-00000EBF0000}"/>
    <cellStyle name="표준 2 2 4 5 2" xfId="24782" xr:uid="{00000000-0005-0000-0000-00000FBF0000}"/>
    <cellStyle name="표준 2 2 4 5 2 2" xfId="49933" xr:uid="{00000000-0005-0000-0000-000010BF0000}"/>
    <cellStyle name="표준 2 2 4 5 3" xfId="49139" xr:uid="{00000000-0005-0000-0000-000011BF0000}"/>
    <cellStyle name="표준 2 2 4 6" xfId="23987" xr:uid="{00000000-0005-0000-0000-000012BF0000}"/>
    <cellStyle name="표준 2 2 4 6 2" xfId="24783" xr:uid="{00000000-0005-0000-0000-000013BF0000}"/>
    <cellStyle name="표준 2 2 4 6 2 2" xfId="49934" xr:uid="{00000000-0005-0000-0000-000014BF0000}"/>
    <cellStyle name="표준 2 2 4 6 3" xfId="49140" xr:uid="{00000000-0005-0000-0000-000015BF0000}"/>
    <cellStyle name="표준 2 2 4 7" xfId="23988" xr:uid="{00000000-0005-0000-0000-000016BF0000}"/>
    <cellStyle name="표준 2 2 4 7 2" xfId="24784" xr:uid="{00000000-0005-0000-0000-000017BF0000}"/>
    <cellStyle name="표준 2 2 4 7 2 2" xfId="49935" xr:uid="{00000000-0005-0000-0000-000018BF0000}"/>
    <cellStyle name="표준 2 2 4 7 3" xfId="49141" xr:uid="{00000000-0005-0000-0000-000019BF0000}"/>
    <cellStyle name="표준 2 2 4 8" xfId="24770" xr:uid="{00000000-0005-0000-0000-00001ABF0000}"/>
    <cellStyle name="표준 2 2 4 8 2" xfId="49921" xr:uid="{00000000-0005-0000-0000-00001BBF0000}"/>
    <cellStyle name="표준 2 2 4 9" xfId="49127" xr:uid="{00000000-0005-0000-0000-00001CBF0000}"/>
    <cellStyle name="표준 2 2 5" xfId="23989" xr:uid="{00000000-0005-0000-0000-00001DBF0000}"/>
    <cellStyle name="표준 2 2 5 2" xfId="23990" xr:uid="{00000000-0005-0000-0000-00001EBF0000}"/>
    <cellStyle name="표준 2 2 5 2 2" xfId="23991" xr:uid="{00000000-0005-0000-0000-00001FBF0000}"/>
    <cellStyle name="표준 2 2 5 2 2 2" xfId="24787" xr:uid="{00000000-0005-0000-0000-000020BF0000}"/>
    <cellStyle name="표준 2 2 5 2 2 2 2" xfId="49938" xr:uid="{00000000-0005-0000-0000-000021BF0000}"/>
    <cellStyle name="표준 2 2 5 2 2 3" xfId="49144" xr:uid="{00000000-0005-0000-0000-000022BF0000}"/>
    <cellStyle name="표준 2 2 5 2 3" xfId="23992" xr:uid="{00000000-0005-0000-0000-000023BF0000}"/>
    <cellStyle name="표준 2 2 5 2 3 2" xfId="24788" xr:uid="{00000000-0005-0000-0000-000024BF0000}"/>
    <cellStyle name="표준 2 2 5 2 3 2 2" xfId="49939" xr:uid="{00000000-0005-0000-0000-000025BF0000}"/>
    <cellStyle name="표준 2 2 5 2 3 3" xfId="49145" xr:uid="{00000000-0005-0000-0000-000026BF0000}"/>
    <cellStyle name="표준 2 2 5 2 4" xfId="23993" xr:uid="{00000000-0005-0000-0000-000027BF0000}"/>
    <cellStyle name="표준 2 2 5 2 4 2" xfId="24789" xr:uid="{00000000-0005-0000-0000-000028BF0000}"/>
    <cellStyle name="표준 2 2 5 2 4 2 2" xfId="49940" xr:uid="{00000000-0005-0000-0000-000029BF0000}"/>
    <cellStyle name="표준 2 2 5 2 4 3" xfId="49146" xr:uid="{00000000-0005-0000-0000-00002ABF0000}"/>
    <cellStyle name="표준 2 2 5 2 5" xfId="23994" xr:uid="{00000000-0005-0000-0000-00002BBF0000}"/>
    <cellStyle name="표준 2 2 5 2 5 2" xfId="24790" xr:uid="{00000000-0005-0000-0000-00002CBF0000}"/>
    <cellStyle name="표준 2 2 5 2 5 2 2" xfId="49941" xr:uid="{00000000-0005-0000-0000-00002DBF0000}"/>
    <cellStyle name="표준 2 2 5 2 5 3" xfId="49147" xr:uid="{00000000-0005-0000-0000-00002EBF0000}"/>
    <cellStyle name="표준 2 2 5 2 6" xfId="24786" xr:uid="{00000000-0005-0000-0000-00002FBF0000}"/>
    <cellStyle name="표준 2 2 5 2 6 2" xfId="49937" xr:uid="{00000000-0005-0000-0000-000030BF0000}"/>
    <cellStyle name="표준 2 2 5 2 7" xfId="49143" xr:uid="{00000000-0005-0000-0000-000031BF0000}"/>
    <cellStyle name="표준 2 2 5 3" xfId="23995" xr:uid="{00000000-0005-0000-0000-000032BF0000}"/>
    <cellStyle name="표준 2 2 5 3 2" xfId="23996" xr:uid="{00000000-0005-0000-0000-000033BF0000}"/>
    <cellStyle name="표준 2 2 5 3 2 2" xfId="24792" xr:uid="{00000000-0005-0000-0000-000034BF0000}"/>
    <cellStyle name="표준 2 2 5 3 2 2 2" xfId="49943" xr:uid="{00000000-0005-0000-0000-000035BF0000}"/>
    <cellStyle name="표준 2 2 5 3 2 3" xfId="49149" xr:uid="{00000000-0005-0000-0000-000036BF0000}"/>
    <cellStyle name="표준 2 2 5 3 3" xfId="23997" xr:uid="{00000000-0005-0000-0000-000037BF0000}"/>
    <cellStyle name="표준 2 2 5 3 3 2" xfId="24793" xr:uid="{00000000-0005-0000-0000-000038BF0000}"/>
    <cellStyle name="표준 2 2 5 3 3 2 2" xfId="49944" xr:uid="{00000000-0005-0000-0000-000039BF0000}"/>
    <cellStyle name="표준 2 2 5 3 3 3" xfId="49150" xr:uid="{00000000-0005-0000-0000-00003ABF0000}"/>
    <cellStyle name="표준 2 2 5 3 4" xfId="23998" xr:uid="{00000000-0005-0000-0000-00003BBF0000}"/>
    <cellStyle name="표준 2 2 5 3 4 2" xfId="24794" xr:uid="{00000000-0005-0000-0000-00003CBF0000}"/>
    <cellStyle name="표준 2 2 5 3 4 2 2" xfId="49945" xr:uid="{00000000-0005-0000-0000-00003DBF0000}"/>
    <cellStyle name="표준 2 2 5 3 4 3" xfId="49151" xr:uid="{00000000-0005-0000-0000-00003EBF0000}"/>
    <cellStyle name="표준 2 2 5 3 5" xfId="23999" xr:uid="{00000000-0005-0000-0000-00003FBF0000}"/>
    <cellStyle name="표준 2 2 5 3 5 2" xfId="24795" xr:uid="{00000000-0005-0000-0000-000040BF0000}"/>
    <cellStyle name="표준 2 2 5 3 5 2 2" xfId="49946" xr:uid="{00000000-0005-0000-0000-000041BF0000}"/>
    <cellStyle name="표준 2 2 5 3 5 3" xfId="49152" xr:uid="{00000000-0005-0000-0000-000042BF0000}"/>
    <cellStyle name="표준 2 2 5 3 6" xfId="24791" xr:uid="{00000000-0005-0000-0000-000043BF0000}"/>
    <cellStyle name="표준 2 2 5 3 6 2" xfId="49942" xr:uid="{00000000-0005-0000-0000-000044BF0000}"/>
    <cellStyle name="표준 2 2 5 3 7" xfId="49148" xr:uid="{00000000-0005-0000-0000-000045BF0000}"/>
    <cellStyle name="표준 2 2 5 4" xfId="24000" xr:uid="{00000000-0005-0000-0000-000046BF0000}"/>
    <cellStyle name="표준 2 2 5 4 2" xfId="24796" xr:uid="{00000000-0005-0000-0000-000047BF0000}"/>
    <cellStyle name="표준 2 2 5 4 2 2" xfId="49947" xr:uid="{00000000-0005-0000-0000-000048BF0000}"/>
    <cellStyle name="표준 2 2 5 4 3" xfId="49153" xr:uid="{00000000-0005-0000-0000-000049BF0000}"/>
    <cellStyle name="표준 2 2 5 5" xfId="24001" xr:uid="{00000000-0005-0000-0000-00004ABF0000}"/>
    <cellStyle name="표준 2 2 5 5 2" xfId="24797" xr:uid="{00000000-0005-0000-0000-00004BBF0000}"/>
    <cellStyle name="표준 2 2 5 5 2 2" xfId="49948" xr:uid="{00000000-0005-0000-0000-00004CBF0000}"/>
    <cellStyle name="표준 2 2 5 5 3" xfId="49154" xr:uid="{00000000-0005-0000-0000-00004DBF0000}"/>
    <cellStyle name="표준 2 2 5 6" xfId="24002" xr:uid="{00000000-0005-0000-0000-00004EBF0000}"/>
    <cellStyle name="표준 2 2 5 6 2" xfId="24798" xr:uid="{00000000-0005-0000-0000-00004FBF0000}"/>
    <cellStyle name="표준 2 2 5 6 2 2" xfId="49949" xr:uid="{00000000-0005-0000-0000-000050BF0000}"/>
    <cellStyle name="표준 2 2 5 6 3" xfId="49155" xr:uid="{00000000-0005-0000-0000-000051BF0000}"/>
    <cellStyle name="표준 2 2 5 7" xfId="24003" xr:uid="{00000000-0005-0000-0000-000052BF0000}"/>
    <cellStyle name="표준 2 2 5 7 2" xfId="24799" xr:uid="{00000000-0005-0000-0000-000053BF0000}"/>
    <cellStyle name="표준 2 2 5 7 2 2" xfId="49950" xr:uid="{00000000-0005-0000-0000-000054BF0000}"/>
    <cellStyle name="표준 2 2 5 7 3" xfId="49156" xr:uid="{00000000-0005-0000-0000-000055BF0000}"/>
    <cellStyle name="표준 2 2 5 8" xfId="24785" xr:uid="{00000000-0005-0000-0000-000056BF0000}"/>
    <cellStyle name="표준 2 2 5 8 2" xfId="49936" xr:uid="{00000000-0005-0000-0000-000057BF0000}"/>
    <cellStyle name="표준 2 2 5 9" xfId="49142" xr:uid="{00000000-0005-0000-0000-000058BF0000}"/>
    <cellStyle name="표준 2 2 6" xfId="24004" xr:uid="{00000000-0005-0000-0000-000059BF0000}"/>
    <cellStyle name="표준 2 2 6 2" xfId="24005" xr:uid="{00000000-0005-0000-0000-00005ABF0000}"/>
    <cellStyle name="표준 2 2 6 2 2" xfId="24006" xr:uid="{00000000-0005-0000-0000-00005BBF0000}"/>
    <cellStyle name="표준 2 2 6 2 2 2" xfId="24802" xr:uid="{00000000-0005-0000-0000-00005CBF0000}"/>
    <cellStyle name="표준 2 2 6 2 2 2 2" xfId="49953" xr:uid="{00000000-0005-0000-0000-00005DBF0000}"/>
    <cellStyle name="표준 2 2 6 2 2 3" xfId="49159" xr:uid="{00000000-0005-0000-0000-00005EBF0000}"/>
    <cellStyle name="표준 2 2 6 2 3" xfId="24007" xr:uid="{00000000-0005-0000-0000-00005FBF0000}"/>
    <cellStyle name="표준 2 2 6 2 3 2" xfId="24803" xr:uid="{00000000-0005-0000-0000-000060BF0000}"/>
    <cellStyle name="표준 2 2 6 2 3 2 2" xfId="49954" xr:uid="{00000000-0005-0000-0000-000061BF0000}"/>
    <cellStyle name="표준 2 2 6 2 3 3" xfId="49160" xr:uid="{00000000-0005-0000-0000-000062BF0000}"/>
    <cellStyle name="표준 2 2 6 2 4" xfId="24008" xr:uid="{00000000-0005-0000-0000-000063BF0000}"/>
    <cellStyle name="표준 2 2 6 2 4 2" xfId="24804" xr:uid="{00000000-0005-0000-0000-000064BF0000}"/>
    <cellStyle name="표준 2 2 6 2 4 2 2" xfId="49955" xr:uid="{00000000-0005-0000-0000-000065BF0000}"/>
    <cellStyle name="표준 2 2 6 2 4 3" xfId="49161" xr:uid="{00000000-0005-0000-0000-000066BF0000}"/>
    <cellStyle name="표준 2 2 6 2 5" xfId="24009" xr:uid="{00000000-0005-0000-0000-000067BF0000}"/>
    <cellStyle name="표준 2 2 6 2 5 2" xfId="24805" xr:uid="{00000000-0005-0000-0000-000068BF0000}"/>
    <cellStyle name="표준 2 2 6 2 5 2 2" xfId="49956" xr:uid="{00000000-0005-0000-0000-000069BF0000}"/>
    <cellStyle name="표준 2 2 6 2 5 3" xfId="49162" xr:uid="{00000000-0005-0000-0000-00006ABF0000}"/>
    <cellStyle name="표준 2 2 6 2 6" xfId="24801" xr:uid="{00000000-0005-0000-0000-00006BBF0000}"/>
    <cellStyle name="표준 2 2 6 2 6 2" xfId="49952" xr:uid="{00000000-0005-0000-0000-00006CBF0000}"/>
    <cellStyle name="표준 2 2 6 2 7" xfId="49158" xr:uid="{00000000-0005-0000-0000-00006DBF0000}"/>
    <cellStyle name="표준 2 2 6 3" xfId="24010" xr:uid="{00000000-0005-0000-0000-00006EBF0000}"/>
    <cellStyle name="표준 2 2 6 3 2" xfId="24011" xr:uid="{00000000-0005-0000-0000-00006FBF0000}"/>
    <cellStyle name="표준 2 2 6 3 2 2" xfId="24807" xr:uid="{00000000-0005-0000-0000-000070BF0000}"/>
    <cellStyle name="표준 2 2 6 3 2 2 2" xfId="49958" xr:uid="{00000000-0005-0000-0000-000071BF0000}"/>
    <cellStyle name="표준 2 2 6 3 2 3" xfId="49164" xr:uid="{00000000-0005-0000-0000-000072BF0000}"/>
    <cellStyle name="표준 2 2 6 3 3" xfId="24012" xr:uid="{00000000-0005-0000-0000-000073BF0000}"/>
    <cellStyle name="표준 2 2 6 3 3 2" xfId="24808" xr:uid="{00000000-0005-0000-0000-000074BF0000}"/>
    <cellStyle name="표준 2 2 6 3 3 2 2" xfId="49959" xr:uid="{00000000-0005-0000-0000-000075BF0000}"/>
    <cellStyle name="표준 2 2 6 3 3 3" xfId="49165" xr:uid="{00000000-0005-0000-0000-000076BF0000}"/>
    <cellStyle name="표준 2 2 6 3 4" xfId="24013" xr:uid="{00000000-0005-0000-0000-000077BF0000}"/>
    <cellStyle name="표준 2 2 6 3 4 2" xfId="24809" xr:uid="{00000000-0005-0000-0000-000078BF0000}"/>
    <cellStyle name="표준 2 2 6 3 4 2 2" xfId="49960" xr:uid="{00000000-0005-0000-0000-000079BF0000}"/>
    <cellStyle name="표준 2 2 6 3 4 3" xfId="49166" xr:uid="{00000000-0005-0000-0000-00007ABF0000}"/>
    <cellStyle name="표준 2 2 6 3 5" xfId="24014" xr:uid="{00000000-0005-0000-0000-00007BBF0000}"/>
    <cellStyle name="표준 2 2 6 3 5 2" xfId="24810" xr:uid="{00000000-0005-0000-0000-00007CBF0000}"/>
    <cellStyle name="표준 2 2 6 3 5 2 2" xfId="49961" xr:uid="{00000000-0005-0000-0000-00007DBF0000}"/>
    <cellStyle name="표준 2 2 6 3 5 3" xfId="49167" xr:uid="{00000000-0005-0000-0000-00007EBF0000}"/>
    <cellStyle name="표준 2 2 6 3 6" xfId="24806" xr:uid="{00000000-0005-0000-0000-00007FBF0000}"/>
    <cellStyle name="표준 2 2 6 3 6 2" xfId="49957" xr:uid="{00000000-0005-0000-0000-000080BF0000}"/>
    <cellStyle name="표준 2 2 6 3 7" xfId="49163" xr:uid="{00000000-0005-0000-0000-000081BF0000}"/>
    <cellStyle name="표준 2 2 6 4" xfId="24015" xr:uid="{00000000-0005-0000-0000-000082BF0000}"/>
    <cellStyle name="표준 2 2 6 4 2" xfId="24811" xr:uid="{00000000-0005-0000-0000-000083BF0000}"/>
    <cellStyle name="표준 2 2 6 4 2 2" xfId="49962" xr:uid="{00000000-0005-0000-0000-000084BF0000}"/>
    <cellStyle name="표준 2 2 6 4 3" xfId="49168" xr:uid="{00000000-0005-0000-0000-000085BF0000}"/>
    <cellStyle name="표준 2 2 6 5" xfId="24016" xr:uid="{00000000-0005-0000-0000-000086BF0000}"/>
    <cellStyle name="표준 2 2 6 5 2" xfId="24812" xr:uid="{00000000-0005-0000-0000-000087BF0000}"/>
    <cellStyle name="표준 2 2 6 5 2 2" xfId="49963" xr:uid="{00000000-0005-0000-0000-000088BF0000}"/>
    <cellStyle name="표준 2 2 6 5 3" xfId="49169" xr:uid="{00000000-0005-0000-0000-000089BF0000}"/>
    <cellStyle name="표준 2 2 6 6" xfId="24017" xr:uid="{00000000-0005-0000-0000-00008ABF0000}"/>
    <cellStyle name="표준 2 2 6 6 2" xfId="24813" xr:uid="{00000000-0005-0000-0000-00008BBF0000}"/>
    <cellStyle name="표준 2 2 6 6 2 2" xfId="49964" xr:uid="{00000000-0005-0000-0000-00008CBF0000}"/>
    <cellStyle name="표준 2 2 6 6 3" xfId="49170" xr:uid="{00000000-0005-0000-0000-00008DBF0000}"/>
    <cellStyle name="표준 2 2 6 7" xfId="24018" xr:uid="{00000000-0005-0000-0000-00008EBF0000}"/>
    <cellStyle name="표준 2 2 6 7 2" xfId="24814" xr:uid="{00000000-0005-0000-0000-00008FBF0000}"/>
    <cellStyle name="표준 2 2 6 7 2 2" xfId="49965" xr:uid="{00000000-0005-0000-0000-000090BF0000}"/>
    <cellStyle name="표준 2 2 6 7 3" xfId="49171" xr:uid="{00000000-0005-0000-0000-000091BF0000}"/>
    <cellStyle name="표준 2 2 6 8" xfId="24800" xr:uid="{00000000-0005-0000-0000-000092BF0000}"/>
    <cellStyle name="표준 2 2 6 8 2" xfId="49951" xr:uid="{00000000-0005-0000-0000-000093BF0000}"/>
    <cellStyle name="표준 2 2 6 9" xfId="49157" xr:uid="{00000000-0005-0000-0000-000094BF0000}"/>
    <cellStyle name="표준 2 2 7" xfId="24019" xr:uid="{00000000-0005-0000-0000-000095BF0000}"/>
    <cellStyle name="표준 2 2 7 2" xfId="24020" xr:uid="{00000000-0005-0000-0000-000096BF0000}"/>
    <cellStyle name="표준 2 2 7 2 2" xfId="24021" xr:uid="{00000000-0005-0000-0000-000097BF0000}"/>
    <cellStyle name="표준 2 2 7 2 2 2" xfId="24817" xr:uid="{00000000-0005-0000-0000-000098BF0000}"/>
    <cellStyle name="표준 2 2 7 2 2 2 2" xfId="49968" xr:uid="{00000000-0005-0000-0000-000099BF0000}"/>
    <cellStyle name="표준 2 2 7 2 2 3" xfId="49174" xr:uid="{00000000-0005-0000-0000-00009ABF0000}"/>
    <cellStyle name="표준 2 2 7 2 3" xfId="24022" xr:uid="{00000000-0005-0000-0000-00009BBF0000}"/>
    <cellStyle name="표준 2 2 7 2 3 2" xfId="24818" xr:uid="{00000000-0005-0000-0000-00009CBF0000}"/>
    <cellStyle name="표준 2 2 7 2 3 2 2" xfId="49969" xr:uid="{00000000-0005-0000-0000-00009DBF0000}"/>
    <cellStyle name="표준 2 2 7 2 3 3" xfId="49175" xr:uid="{00000000-0005-0000-0000-00009EBF0000}"/>
    <cellStyle name="표준 2 2 7 2 4" xfId="24023" xr:uid="{00000000-0005-0000-0000-00009FBF0000}"/>
    <cellStyle name="표준 2 2 7 2 4 2" xfId="24819" xr:uid="{00000000-0005-0000-0000-0000A0BF0000}"/>
    <cellStyle name="표준 2 2 7 2 4 2 2" xfId="49970" xr:uid="{00000000-0005-0000-0000-0000A1BF0000}"/>
    <cellStyle name="표준 2 2 7 2 4 3" xfId="49176" xr:uid="{00000000-0005-0000-0000-0000A2BF0000}"/>
    <cellStyle name="표준 2 2 7 2 5" xfId="24024" xr:uid="{00000000-0005-0000-0000-0000A3BF0000}"/>
    <cellStyle name="표준 2 2 7 2 5 2" xfId="24820" xr:uid="{00000000-0005-0000-0000-0000A4BF0000}"/>
    <cellStyle name="표준 2 2 7 2 5 2 2" xfId="49971" xr:uid="{00000000-0005-0000-0000-0000A5BF0000}"/>
    <cellStyle name="표준 2 2 7 2 5 3" xfId="49177" xr:uid="{00000000-0005-0000-0000-0000A6BF0000}"/>
    <cellStyle name="표준 2 2 7 2 6" xfId="24816" xr:uid="{00000000-0005-0000-0000-0000A7BF0000}"/>
    <cellStyle name="표준 2 2 7 2 6 2" xfId="49967" xr:uid="{00000000-0005-0000-0000-0000A8BF0000}"/>
    <cellStyle name="표준 2 2 7 2 7" xfId="49173" xr:uid="{00000000-0005-0000-0000-0000A9BF0000}"/>
    <cellStyle name="표준 2 2 7 3" xfId="24025" xr:uid="{00000000-0005-0000-0000-0000AABF0000}"/>
    <cellStyle name="표준 2 2 7 3 2" xfId="24026" xr:uid="{00000000-0005-0000-0000-0000ABBF0000}"/>
    <cellStyle name="표준 2 2 7 3 2 2" xfId="24822" xr:uid="{00000000-0005-0000-0000-0000ACBF0000}"/>
    <cellStyle name="표준 2 2 7 3 2 2 2" xfId="49973" xr:uid="{00000000-0005-0000-0000-0000ADBF0000}"/>
    <cellStyle name="표준 2 2 7 3 2 3" xfId="49179" xr:uid="{00000000-0005-0000-0000-0000AEBF0000}"/>
    <cellStyle name="표준 2 2 7 3 3" xfId="24027" xr:uid="{00000000-0005-0000-0000-0000AFBF0000}"/>
    <cellStyle name="표준 2 2 7 3 3 2" xfId="24823" xr:uid="{00000000-0005-0000-0000-0000B0BF0000}"/>
    <cellStyle name="표준 2 2 7 3 3 2 2" xfId="49974" xr:uid="{00000000-0005-0000-0000-0000B1BF0000}"/>
    <cellStyle name="표준 2 2 7 3 3 3" xfId="49180" xr:uid="{00000000-0005-0000-0000-0000B2BF0000}"/>
    <cellStyle name="표준 2 2 7 3 4" xfId="24028" xr:uid="{00000000-0005-0000-0000-0000B3BF0000}"/>
    <cellStyle name="표준 2 2 7 3 4 2" xfId="24824" xr:uid="{00000000-0005-0000-0000-0000B4BF0000}"/>
    <cellStyle name="표준 2 2 7 3 4 2 2" xfId="49975" xr:uid="{00000000-0005-0000-0000-0000B5BF0000}"/>
    <cellStyle name="표준 2 2 7 3 4 3" xfId="49181" xr:uid="{00000000-0005-0000-0000-0000B6BF0000}"/>
    <cellStyle name="표준 2 2 7 3 5" xfId="24029" xr:uid="{00000000-0005-0000-0000-0000B7BF0000}"/>
    <cellStyle name="표준 2 2 7 3 5 2" xfId="24825" xr:uid="{00000000-0005-0000-0000-0000B8BF0000}"/>
    <cellStyle name="표준 2 2 7 3 5 2 2" xfId="49976" xr:uid="{00000000-0005-0000-0000-0000B9BF0000}"/>
    <cellStyle name="표준 2 2 7 3 5 3" xfId="49182" xr:uid="{00000000-0005-0000-0000-0000BABF0000}"/>
    <cellStyle name="표준 2 2 7 3 6" xfId="24821" xr:uid="{00000000-0005-0000-0000-0000BBBF0000}"/>
    <cellStyle name="표준 2 2 7 3 6 2" xfId="49972" xr:uid="{00000000-0005-0000-0000-0000BCBF0000}"/>
    <cellStyle name="표준 2 2 7 3 7" xfId="49178" xr:uid="{00000000-0005-0000-0000-0000BDBF0000}"/>
    <cellStyle name="표준 2 2 7 4" xfId="24030" xr:uid="{00000000-0005-0000-0000-0000BEBF0000}"/>
    <cellStyle name="표준 2 2 7 4 2" xfId="24826" xr:uid="{00000000-0005-0000-0000-0000BFBF0000}"/>
    <cellStyle name="표준 2 2 7 4 2 2" xfId="49977" xr:uid="{00000000-0005-0000-0000-0000C0BF0000}"/>
    <cellStyle name="표준 2 2 7 4 3" xfId="49183" xr:uid="{00000000-0005-0000-0000-0000C1BF0000}"/>
    <cellStyle name="표준 2 2 7 5" xfId="24031" xr:uid="{00000000-0005-0000-0000-0000C2BF0000}"/>
    <cellStyle name="표준 2 2 7 5 2" xfId="24827" xr:uid="{00000000-0005-0000-0000-0000C3BF0000}"/>
    <cellStyle name="표준 2 2 7 5 2 2" xfId="49978" xr:uid="{00000000-0005-0000-0000-0000C4BF0000}"/>
    <cellStyle name="표준 2 2 7 5 3" xfId="49184" xr:uid="{00000000-0005-0000-0000-0000C5BF0000}"/>
    <cellStyle name="표준 2 2 7 6" xfId="24032" xr:uid="{00000000-0005-0000-0000-0000C6BF0000}"/>
    <cellStyle name="표준 2 2 7 6 2" xfId="24828" xr:uid="{00000000-0005-0000-0000-0000C7BF0000}"/>
    <cellStyle name="표준 2 2 7 6 2 2" xfId="49979" xr:uid="{00000000-0005-0000-0000-0000C8BF0000}"/>
    <cellStyle name="표준 2 2 7 6 3" xfId="49185" xr:uid="{00000000-0005-0000-0000-0000C9BF0000}"/>
    <cellStyle name="표준 2 2 7 7" xfId="24033" xr:uid="{00000000-0005-0000-0000-0000CABF0000}"/>
    <cellStyle name="표준 2 2 7 7 2" xfId="24829" xr:uid="{00000000-0005-0000-0000-0000CBBF0000}"/>
    <cellStyle name="표준 2 2 7 7 2 2" xfId="49980" xr:uid="{00000000-0005-0000-0000-0000CCBF0000}"/>
    <cellStyle name="표준 2 2 7 7 3" xfId="49186" xr:uid="{00000000-0005-0000-0000-0000CDBF0000}"/>
    <cellStyle name="표준 2 2 7 8" xfId="24815" xr:uid="{00000000-0005-0000-0000-0000CEBF0000}"/>
    <cellStyle name="표준 2 2 7 8 2" xfId="49966" xr:uid="{00000000-0005-0000-0000-0000CFBF0000}"/>
    <cellStyle name="표준 2 2 7 9" xfId="49172" xr:uid="{00000000-0005-0000-0000-0000D0BF0000}"/>
    <cellStyle name="표준 2 2 8" xfId="24034" xr:uid="{00000000-0005-0000-0000-0000D1BF0000}"/>
    <cellStyle name="표준 2 2 8 2" xfId="24035" xr:uid="{00000000-0005-0000-0000-0000D2BF0000}"/>
    <cellStyle name="표준 2 2 8 2 2" xfId="24036" xr:uid="{00000000-0005-0000-0000-0000D3BF0000}"/>
    <cellStyle name="표준 2 2 8 2 2 2" xfId="24832" xr:uid="{00000000-0005-0000-0000-0000D4BF0000}"/>
    <cellStyle name="표준 2 2 8 2 2 2 2" xfId="49983" xr:uid="{00000000-0005-0000-0000-0000D5BF0000}"/>
    <cellStyle name="표준 2 2 8 2 2 3" xfId="49189" xr:uid="{00000000-0005-0000-0000-0000D6BF0000}"/>
    <cellStyle name="표준 2 2 8 2 3" xfId="24037" xr:uid="{00000000-0005-0000-0000-0000D7BF0000}"/>
    <cellStyle name="표준 2 2 8 2 3 2" xfId="24833" xr:uid="{00000000-0005-0000-0000-0000D8BF0000}"/>
    <cellStyle name="표준 2 2 8 2 3 2 2" xfId="49984" xr:uid="{00000000-0005-0000-0000-0000D9BF0000}"/>
    <cellStyle name="표준 2 2 8 2 3 3" xfId="49190" xr:uid="{00000000-0005-0000-0000-0000DABF0000}"/>
    <cellStyle name="표준 2 2 8 2 4" xfId="24038" xr:uid="{00000000-0005-0000-0000-0000DBBF0000}"/>
    <cellStyle name="표준 2 2 8 2 4 2" xfId="24834" xr:uid="{00000000-0005-0000-0000-0000DCBF0000}"/>
    <cellStyle name="표준 2 2 8 2 4 2 2" xfId="49985" xr:uid="{00000000-0005-0000-0000-0000DDBF0000}"/>
    <cellStyle name="표준 2 2 8 2 4 3" xfId="49191" xr:uid="{00000000-0005-0000-0000-0000DEBF0000}"/>
    <cellStyle name="표준 2 2 8 2 5" xfId="24039" xr:uid="{00000000-0005-0000-0000-0000DFBF0000}"/>
    <cellStyle name="표준 2 2 8 2 5 2" xfId="24835" xr:uid="{00000000-0005-0000-0000-0000E0BF0000}"/>
    <cellStyle name="표준 2 2 8 2 5 2 2" xfId="49986" xr:uid="{00000000-0005-0000-0000-0000E1BF0000}"/>
    <cellStyle name="표준 2 2 8 2 5 3" xfId="49192" xr:uid="{00000000-0005-0000-0000-0000E2BF0000}"/>
    <cellStyle name="표준 2 2 8 2 6" xfId="24831" xr:uid="{00000000-0005-0000-0000-0000E3BF0000}"/>
    <cellStyle name="표준 2 2 8 2 6 2" xfId="49982" xr:uid="{00000000-0005-0000-0000-0000E4BF0000}"/>
    <cellStyle name="표준 2 2 8 2 7" xfId="49188" xr:uid="{00000000-0005-0000-0000-0000E5BF0000}"/>
    <cellStyle name="표준 2 2 8 3" xfId="24040" xr:uid="{00000000-0005-0000-0000-0000E6BF0000}"/>
    <cellStyle name="표준 2 2 8 3 2" xfId="24041" xr:uid="{00000000-0005-0000-0000-0000E7BF0000}"/>
    <cellStyle name="표준 2 2 8 3 2 2" xfId="24837" xr:uid="{00000000-0005-0000-0000-0000E8BF0000}"/>
    <cellStyle name="표준 2 2 8 3 2 2 2" xfId="49988" xr:uid="{00000000-0005-0000-0000-0000E9BF0000}"/>
    <cellStyle name="표준 2 2 8 3 2 3" xfId="49194" xr:uid="{00000000-0005-0000-0000-0000EABF0000}"/>
    <cellStyle name="표준 2 2 8 3 3" xfId="24042" xr:uid="{00000000-0005-0000-0000-0000EBBF0000}"/>
    <cellStyle name="표준 2 2 8 3 3 2" xfId="24838" xr:uid="{00000000-0005-0000-0000-0000ECBF0000}"/>
    <cellStyle name="표준 2 2 8 3 3 2 2" xfId="49989" xr:uid="{00000000-0005-0000-0000-0000EDBF0000}"/>
    <cellStyle name="표준 2 2 8 3 3 3" xfId="49195" xr:uid="{00000000-0005-0000-0000-0000EEBF0000}"/>
    <cellStyle name="표준 2 2 8 3 4" xfId="24043" xr:uid="{00000000-0005-0000-0000-0000EFBF0000}"/>
    <cellStyle name="표준 2 2 8 3 4 2" xfId="24839" xr:uid="{00000000-0005-0000-0000-0000F0BF0000}"/>
    <cellStyle name="표준 2 2 8 3 4 2 2" xfId="49990" xr:uid="{00000000-0005-0000-0000-0000F1BF0000}"/>
    <cellStyle name="표준 2 2 8 3 4 3" xfId="49196" xr:uid="{00000000-0005-0000-0000-0000F2BF0000}"/>
    <cellStyle name="표준 2 2 8 3 5" xfId="24044" xr:uid="{00000000-0005-0000-0000-0000F3BF0000}"/>
    <cellStyle name="표준 2 2 8 3 5 2" xfId="24840" xr:uid="{00000000-0005-0000-0000-0000F4BF0000}"/>
    <cellStyle name="표준 2 2 8 3 5 2 2" xfId="49991" xr:uid="{00000000-0005-0000-0000-0000F5BF0000}"/>
    <cellStyle name="표준 2 2 8 3 5 3" xfId="49197" xr:uid="{00000000-0005-0000-0000-0000F6BF0000}"/>
    <cellStyle name="표준 2 2 8 3 6" xfId="24836" xr:uid="{00000000-0005-0000-0000-0000F7BF0000}"/>
    <cellStyle name="표준 2 2 8 3 6 2" xfId="49987" xr:uid="{00000000-0005-0000-0000-0000F8BF0000}"/>
    <cellStyle name="표준 2 2 8 3 7" xfId="49193" xr:uid="{00000000-0005-0000-0000-0000F9BF0000}"/>
    <cellStyle name="표준 2 2 8 4" xfId="24045" xr:uid="{00000000-0005-0000-0000-0000FABF0000}"/>
    <cellStyle name="표준 2 2 8 4 2" xfId="24841" xr:uid="{00000000-0005-0000-0000-0000FBBF0000}"/>
    <cellStyle name="표준 2 2 8 4 2 2" xfId="49992" xr:uid="{00000000-0005-0000-0000-0000FCBF0000}"/>
    <cellStyle name="표준 2 2 8 4 3" xfId="49198" xr:uid="{00000000-0005-0000-0000-0000FDBF0000}"/>
    <cellStyle name="표준 2 2 8 5" xfId="24046" xr:uid="{00000000-0005-0000-0000-0000FEBF0000}"/>
    <cellStyle name="표준 2 2 8 5 2" xfId="24842" xr:uid="{00000000-0005-0000-0000-0000FFBF0000}"/>
    <cellStyle name="표준 2 2 8 5 2 2" xfId="49993" xr:uid="{00000000-0005-0000-0000-000000C00000}"/>
    <cellStyle name="표준 2 2 8 5 3" xfId="49199" xr:uid="{00000000-0005-0000-0000-000001C00000}"/>
    <cellStyle name="표준 2 2 8 6" xfId="24047" xr:uid="{00000000-0005-0000-0000-000002C00000}"/>
    <cellStyle name="표준 2 2 8 6 2" xfId="24843" xr:uid="{00000000-0005-0000-0000-000003C00000}"/>
    <cellStyle name="표준 2 2 8 6 2 2" xfId="49994" xr:uid="{00000000-0005-0000-0000-000004C00000}"/>
    <cellStyle name="표준 2 2 8 6 3" xfId="49200" xr:uid="{00000000-0005-0000-0000-000005C00000}"/>
    <cellStyle name="표준 2 2 8 7" xfId="24048" xr:uid="{00000000-0005-0000-0000-000006C00000}"/>
    <cellStyle name="표준 2 2 8 7 2" xfId="24844" xr:uid="{00000000-0005-0000-0000-000007C00000}"/>
    <cellStyle name="표준 2 2 8 7 2 2" xfId="49995" xr:uid="{00000000-0005-0000-0000-000008C00000}"/>
    <cellStyle name="표준 2 2 8 7 3" xfId="49201" xr:uid="{00000000-0005-0000-0000-000009C00000}"/>
    <cellStyle name="표준 2 2 8 8" xfId="24830" xr:uid="{00000000-0005-0000-0000-00000AC00000}"/>
    <cellStyle name="표준 2 2 8 8 2" xfId="49981" xr:uid="{00000000-0005-0000-0000-00000BC00000}"/>
    <cellStyle name="표준 2 2 8 9" xfId="49187" xr:uid="{00000000-0005-0000-0000-00000CC00000}"/>
    <cellStyle name="표준 2 2 9" xfId="24049" xr:uid="{00000000-0005-0000-0000-00000DC00000}"/>
    <cellStyle name="표준 2 2 9 2" xfId="24050" xr:uid="{00000000-0005-0000-0000-00000EC00000}"/>
    <cellStyle name="표준 2 2 9 2 2" xfId="24051" xr:uid="{00000000-0005-0000-0000-00000FC00000}"/>
    <cellStyle name="표준 2 2 9 2 2 2" xfId="24847" xr:uid="{00000000-0005-0000-0000-000010C00000}"/>
    <cellStyle name="표준 2 2 9 2 2 2 2" xfId="49998" xr:uid="{00000000-0005-0000-0000-000011C00000}"/>
    <cellStyle name="표준 2 2 9 2 2 3" xfId="49204" xr:uid="{00000000-0005-0000-0000-000012C00000}"/>
    <cellStyle name="표준 2 2 9 2 3" xfId="24052" xr:uid="{00000000-0005-0000-0000-000013C00000}"/>
    <cellStyle name="표준 2 2 9 2 3 2" xfId="24848" xr:uid="{00000000-0005-0000-0000-000014C00000}"/>
    <cellStyle name="표준 2 2 9 2 3 2 2" xfId="49999" xr:uid="{00000000-0005-0000-0000-000015C00000}"/>
    <cellStyle name="표준 2 2 9 2 3 3" xfId="49205" xr:uid="{00000000-0005-0000-0000-000016C00000}"/>
    <cellStyle name="표준 2 2 9 2 4" xfId="24053" xr:uid="{00000000-0005-0000-0000-000017C00000}"/>
    <cellStyle name="표준 2 2 9 2 4 2" xfId="24849" xr:uid="{00000000-0005-0000-0000-000018C00000}"/>
    <cellStyle name="표준 2 2 9 2 4 2 2" xfId="50000" xr:uid="{00000000-0005-0000-0000-000019C00000}"/>
    <cellStyle name="표준 2 2 9 2 4 3" xfId="49206" xr:uid="{00000000-0005-0000-0000-00001AC00000}"/>
    <cellStyle name="표준 2 2 9 2 5" xfId="24054" xr:uid="{00000000-0005-0000-0000-00001BC00000}"/>
    <cellStyle name="표준 2 2 9 2 5 2" xfId="24850" xr:uid="{00000000-0005-0000-0000-00001CC00000}"/>
    <cellStyle name="표준 2 2 9 2 5 2 2" xfId="50001" xr:uid="{00000000-0005-0000-0000-00001DC00000}"/>
    <cellStyle name="표준 2 2 9 2 5 3" xfId="49207" xr:uid="{00000000-0005-0000-0000-00001EC00000}"/>
    <cellStyle name="표준 2 2 9 2 6" xfId="24846" xr:uid="{00000000-0005-0000-0000-00001FC00000}"/>
    <cellStyle name="표준 2 2 9 2 6 2" xfId="49997" xr:uid="{00000000-0005-0000-0000-000020C00000}"/>
    <cellStyle name="표준 2 2 9 2 7" xfId="49203" xr:uid="{00000000-0005-0000-0000-000021C00000}"/>
    <cellStyle name="표준 2 2 9 3" xfId="24055" xr:uid="{00000000-0005-0000-0000-000022C00000}"/>
    <cellStyle name="표준 2 2 9 3 2" xfId="24056" xr:uid="{00000000-0005-0000-0000-000023C00000}"/>
    <cellStyle name="표준 2 2 9 3 2 2" xfId="24852" xr:uid="{00000000-0005-0000-0000-000024C00000}"/>
    <cellStyle name="표준 2 2 9 3 2 2 2" xfId="50003" xr:uid="{00000000-0005-0000-0000-000025C00000}"/>
    <cellStyle name="표준 2 2 9 3 2 3" xfId="49209" xr:uid="{00000000-0005-0000-0000-000026C00000}"/>
    <cellStyle name="표준 2 2 9 3 3" xfId="24057" xr:uid="{00000000-0005-0000-0000-000027C00000}"/>
    <cellStyle name="표준 2 2 9 3 3 2" xfId="24853" xr:uid="{00000000-0005-0000-0000-000028C00000}"/>
    <cellStyle name="표준 2 2 9 3 3 2 2" xfId="50004" xr:uid="{00000000-0005-0000-0000-000029C00000}"/>
    <cellStyle name="표준 2 2 9 3 3 3" xfId="49210" xr:uid="{00000000-0005-0000-0000-00002AC00000}"/>
    <cellStyle name="표준 2 2 9 3 4" xfId="24058" xr:uid="{00000000-0005-0000-0000-00002BC00000}"/>
    <cellStyle name="표준 2 2 9 3 4 2" xfId="24854" xr:uid="{00000000-0005-0000-0000-00002CC00000}"/>
    <cellStyle name="표준 2 2 9 3 4 2 2" xfId="50005" xr:uid="{00000000-0005-0000-0000-00002DC00000}"/>
    <cellStyle name="표준 2 2 9 3 4 3" xfId="49211" xr:uid="{00000000-0005-0000-0000-00002EC00000}"/>
    <cellStyle name="표준 2 2 9 3 5" xfId="24059" xr:uid="{00000000-0005-0000-0000-00002FC00000}"/>
    <cellStyle name="표준 2 2 9 3 5 2" xfId="24855" xr:uid="{00000000-0005-0000-0000-000030C00000}"/>
    <cellStyle name="표준 2 2 9 3 5 2 2" xfId="50006" xr:uid="{00000000-0005-0000-0000-000031C00000}"/>
    <cellStyle name="표준 2 2 9 3 5 3" xfId="49212" xr:uid="{00000000-0005-0000-0000-000032C00000}"/>
    <cellStyle name="표준 2 2 9 3 6" xfId="24851" xr:uid="{00000000-0005-0000-0000-000033C00000}"/>
    <cellStyle name="표준 2 2 9 3 6 2" xfId="50002" xr:uid="{00000000-0005-0000-0000-000034C00000}"/>
    <cellStyle name="표준 2 2 9 3 7" xfId="49208" xr:uid="{00000000-0005-0000-0000-000035C00000}"/>
    <cellStyle name="표준 2 2 9 4" xfId="24060" xr:uid="{00000000-0005-0000-0000-000036C00000}"/>
    <cellStyle name="표준 2 2 9 4 2" xfId="24856" xr:uid="{00000000-0005-0000-0000-000037C00000}"/>
    <cellStyle name="표준 2 2 9 4 2 2" xfId="50007" xr:uid="{00000000-0005-0000-0000-000038C00000}"/>
    <cellStyle name="표준 2 2 9 4 3" xfId="49213" xr:uid="{00000000-0005-0000-0000-000039C00000}"/>
    <cellStyle name="표준 2 2 9 5" xfId="24061" xr:uid="{00000000-0005-0000-0000-00003AC00000}"/>
    <cellStyle name="표준 2 2 9 5 2" xfId="24857" xr:uid="{00000000-0005-0000-0000-00003BC00000}"/>
    <cellStyle name="표준 2 2 9 5 2 2" xfId="50008" xr:uid="{00000000-0005-0000-0000-00003CC00000}"/>
    <cellStyle name="표준 2 2 9 5 3" xfId="49214" xr:uid="{00000000-0005-0000-0000-00003DC00000}"/>
    <cellStyle name="표준 2 2 9 6" xfId="24062" xr:uid="{00000000-0005-0000-0000-00003EC00000}"/>
    <cellStyle name="표준 2 2 9 6 2" xfId="24858" xr:uid="{00000000-0005-0000-0000-00003FC00000}"/>
    <cellStyle name="표준 2 2 9 6 2 2" xfId="50009" xr:uid="{00000000-0005-0000-0000-000040C00000}"/>
    <cellStyle name="표준 2 2 9 6 3" xfId="49215" xr:uid="{00000000-0005-0000-0000-000041C00000}"/>
    <cellStyle name="표준 2 2 9 7" xfId="24063" xr:uid="{00000000-0005-0000-0000-000042C00000}"/>
    <cellStyle name="표준 2 2 9 7 2" xfId="24859" xr:uid="{00000000-0005-0000-0000-000043C00000}"/>
    <cellStyle name="표준 2 2 9 7 2 2" xfId="50010" xr:uid="{00000000-0005-0000-0000-000044C00000}"/>
    <cellStyle name="표준 2 2 9 7 3" xfId="49216" xr:uid="{00000000-0005-0000-0000-000045C00000}"/>
    <cellStyle name="표준 2 2 9 8" xfId="24845" xr:uid="{00000000-0005-0000-0000-000046C00000}"/>
    <cellStyle name="표준 2 2 9 8 2" xfId="49996" xr:uid="{00000000-0005-0000-0000-000047C00000}"/>
    <cellStyle name="표준 2 2 9 9" xfId="49202" xr:uid="{00000000-0005-0000-0000-000048C00000}"/>
    <cellStyle name="표준 2 20" xfId="24064" xr:uid="{00000000-0005-0000-0000-000049C00000}"/>
    <cellStyle name="표준 2 20 2" xfId="24065" xr:uid="{00000000-0005-0000-0000-00004AC00000}"/>
    <cellStyle name="표준 2 20 2 2" xfId="24861" xr:uid="{00000000-0005-0000-0000-00004BC00000}"/>
    <cellStyle name="표준 2 20 2 2 2" xfId="50012" xr:uid="{00000000-0005-0000-0000-00004CC00000}"/>
    <cellStyle name="표준 2 20 2 3" xfId="49218" xr:uid="{00000000-0005-0000-0000-00004DC00000}"/>
    <cellStyle name="표준 2 20 3" xfId="24066" xr:uid="{00000000-0005-0000-0000-00004EC00000}"/>
    <cellStyle name="표준 2 20 3 2" xfId="24862" xr:uid="{00000000-0005-0000-0000-00004FC00000}"/>
    <cellStyle name="표준 2 20 3 2 2" xfId="50013" xr:uid="{00000000-0005-0000-0000-000050C00000}"/>
    <cellStyle name="표준 2 20 3 3" xfId="49219" xr:uid="{00000000-0005-0000-0000-000051C00000}"/>
    <cellStyle name="표준 2 20 4" xfId="24067" xr:uid="{00000000-0005-0000-0000-000052C00000}"/>
    <cellStyle name="표준 2 20 4 2" xfId="24863" xr:uid="{00000000-0005-0000-0000-000053C00000}"/>
    <cellStyle name="표준 2 20 4 2 2" xfId="50014" xr:uid="{00000000-0005-0000-0000-000054C00000}"/>
    <cellStyle name="표준 2 20 4 3" xfId="49220" xr:uid="{00000000-0005-0000-0000-000055C00000}"/>
    <cellStyle name="표준 2 20 5" xfId="24068" xr:uid="{00000000-0005-0000-0000-000056C00000}"/>
    <cellStyle name="표준 2 20 5 2" xfId="24864" xr:uid="{00000000-0005-0000-0000-000057C00000}"/>
    <cellStyle name="표준 2 20 5 2 2" xfId="50015" xr:uid="{00000000-0005-0000-0000-000058C00000}"/>
    <cellStyle name="표준 2 20 5 3" xfId="49221" xr:uid="{00000000-0005-0000-0000-000059C00000}"/>
    <cellStyle name="표준 2 20 6" xfId="24860" xr:uid="{00000000-0005-0000-0000-00005AC00000}"/>
    <cellStyle name="표준 2 20 6 2" xfId="50011" xr:uid="{00000000-0005-0000-0000-00005BC00000}"/>
    <cellStyle name="표준 2 20 7" xfId="49217" xr:uid="{00000000-0005-0000-0000-00005CC00000}"/>
    <cellStyle name="표준 2 20 8" xfId="25282" xr:uid="{00000000-0005-0000-0000-00005DC00000}"/>
    <cellStyle name="표준 2 21" xfId="24069" xr:uid="{00000000-0005-0000-0000-00005EC00000}"/>
    <cellStyle name="표준 2 21 2" xfId="24070" xr:uid="{00000000-0005-0000-0000-00005FC00000}"/>
    <cellStyle name="표준 2 21 2 2" xfId="24866" xr:uid="{00000000-0005-0000-0000-000060C00000}"/>
    <cellStyle name="표준 2 21 2 2 2" xfId="50017" xr:uid="{00000000-0005-0000-0000-000061C00000}"/>
    <cellStyle name="표준 2 21 2 3" xfId="49223" xr:uid="{00000000-0005-0000-0000-000062C00000}"/>
    <cellStyle name="표준 2 21 3" xfId="24071" xr:uid="{00000000-0005-0000-0000-000063C00000}"/>
    <cellStyle name="표준 2 21 3 2" xfId="24867" xr:uid="{00000000-0005-0000-0000-000064C00000}"/>
    <cellStyle name="표준 2 21 3 2 2" xfId="50018" xr:uid="{00000000-0005-0000-0000-000065C00000}"/>
    <cellStyle name="표준 2 21 3 3" xfId="49224" xr:uid="{00000000-0005-0000-0000-000066C00000}"/>
    <cellStyle name="표준 2 21 4" xfId="24072" xr:uid="{00000000-0005-0000-0000-000067C00000}"/>
    <cellStyle name="표준 2 21 4 2" xfId="24868" xr:uid="{00000000-0005-0000-0000-000068C00000}"/>
    <cellStyle name="표준 2 21 4 2 2" xfId="50019" xr:uid="{00000000-0005-0000-0000-000069C00000}"/>
    <cellStyle name="표준 2 21 4 3" xfId="49225" xr:uid="{00000000-0005-0000-0000-00006AC00000}"/>
    <cellStyle name="표준 2 21 5" xfId="24073" xr:uid="{00000000-0005-0000-0000-00006BC00000}"/>
    <cellStyle name="표준 2 21 5 2" xfId="24869" xr:uid="{00000000-0005-0000-0000-00006CC00000}"/>
    <cellStyle name="표준 2 21 5 2 2" xfId="50020" xr:uid="{00000000-0005-0000-0000-00006DC00000}"/>
    <cellStyle name="표준 2 21 5 3" xfId="49226" xr:uid="{00000000-0005-0000-0000-00006EC00000}"/>
    <cellStyle name="표준 2 21 6" xfId="24865" xr:uid="{00000000-0005-0000-0000-00006FC00000}"/>
    <cellStyle name="표준 2 21 6 2" xfId="50016" xr:uid="{00000000-0005-0000-0000-000070C00000}"/>
    <cellStyle name="표준 2 21 7" xfId="49222" xr:uid="{00000000-0005-0000-0000-000071C00000}"/>
    <cellStyle name="표준 2 21 8" xfId="25283" xr:uid="{00000000-0005-0000-0000-000072C00000}"/>
    <cellStyle name="표준 2 22" xfId="24074" xr:uid="{00000000-0005-0000-0000-000073C00000}"/>
    <cellStyle name="표준 2 22 2" xfId="24075" xr:uid="{00000000-0005-0000-0000-000074C00000}"/>
    <cellStyle name="표준 2 22 2 2" xfId="24871" xr:uid="{00000000-0005-0000-0000-000075C00000}"/>
    <cellStyle name="표준 2 22 2 2 2" xfId="50022" xr:uid="{00000000-0005-0000-0000-000076C00000}"/>
    <cellStyle name="표준 2 22 2 3" xfId="49228" xr:uid="{00000000-0005-0000-0000-000077C00000}"/>
    <cellStyle name="표준 2 22 3" xfId="24076" xr:uid="{00000000-0005-0000-0000-000078C00000}"/>
    <cellStyle name="표준 2 22 3 2" xfId="24872" xr:uid="{00000000-0005-0000-0000-000079C00000}"/>
    <cellStyle name="표준 2 22 3 2 2" xfId="50023" xr:uid="{00000000-0005-0000-0000-00007AC00000}"/>
    <cellStyle name="표준 2 22 3 3" xfId="49229" xr:uid="{00000000-0005-0000-0000-00007BC00000}"/>
    <cellStyle name="표준 2 22 4" xfId="24077" xr:uid="{00000000-0005-0000-0000-00007CC00000}"/>
    <cellStyle name="표준 2 22 4 2" xfId="24873" xr:uid="{00000000-0005-0000-0000-00007DC00000}"/>
    <cellStyle name="표준 2 22 4 2 2" xfId="50024" xr:uid="{00000000-0005-0000-0000-00007EC00000}"/>
    <cellStyle name="표준 2 22 4 3" xfId="49230" xr:uid="{00000000-0005-0000-0000-00007FC00000}"/>
    <cellStyle name="표준 2 22 5" xfId="24078" xr:uid="{00000000-0005-0000-0000-000080C00000}"/>
    <cellStyle name="표준 2 22 5 2" xfId="24874" xr:uid="{00000000-0005-0000-0000-000081C00000}"/>
    <cellStyle name="표준 2 22 5 2 2" xfId="50025" xr:uid="{00000000-0005-0000-0000-000082C00000}"/>
    <cellStyle name="표준 2 22 5 3" xfId="49231" xr:uid="{00000000-0005-0000-0000-000083C00000}"/>
    <cellStyle name="표준 2 22 6" xfId="24870" xr:uid="{00000000-0005-0000-0000-000084C00000}"/>
    <cellStyle name="표준 2 22 6 2" xfId="50021" xr:uid="{00000000-0005-0000-0000-000085C00000}"/>
    <cellStyle name="표준 2 22 7" xfId="49227" xr:uid="{00000000-0005-0000-0000-000086C00000}"/>
    <cellStyle name="표준 2 22 8" xfId="25284" xr:uid="{00000000-0005-0000-0000-000087C00000}"/>
    <cellStyle name="표준 2 23" xfId="24079" xr:uid="{00000000-0005-0000-0000-000088C00000}"/>
    <cellStyle name="표준 2 23 2" xfId="24080" xr:uid="{00000000-0005-0000-0000-000089C00000}"/>
    <cellStyle name="표준 2 23 2 2" xfId="24876" xr:uid="{00000000-0005-0000-0000-00008AC00000}"/>
    <cellStyle name="표준 2 23 2 2 2" xfId="50027" xr:uid="{00000000-0005-0000-0000-00008BC00000}"/>
    <cellStyle name="표준 2 23 2 3" xfId="49233" xr:uid="{00000000-0005-0000-0000-00008CC00000}"/>
    <cellStyle name="표준 2 23 3" xfId="24081" xr:uid="{00000000-0005-0000-0000-00008DC00000}"/>
    <cellStyle name="표준 2 23 3 2" xfId="24877" xr:uid="{00000000-0005-0000-0000-00008EC00000}"/>
    <cellStyle name="표준 2 23 3 2 2" xfId="50028" xr:uid="{00000000-0005-0000-0000-00008FC00000}"/>
    <cellStyle name="표준 2 23 3 3" xfId="49234" xr:uid="{00000000-0005-0000-0000-000090C00000}"/>
    <cellStyle name="표준 2 23 4" xfId="24082" xr:uid="{00000000-0005-0000-0000-000091C00000}"/>
    <cellStyle name="표준 2 23 4 2" xfId="24878" xr:uid="{00000000-0005-0000-0000-000092C00000}"/>
    <cellStyle name="표준 2 23 4 2 2" xfId="50029" xr:uid="{00000000-0005-0000-0000-000093C00000}"/>
    <cellStyle name="표준 2 23 4 3" xfId="49235" xr:uid="{00000000-0005-0000-0000-000094C00000}"/>
    <cellStyle name="표준 2 23 5" xfId="24083" xr:uid="{00000000-0005-0000-0000-000095C00000}"/>
    <cellStyle name="표준 2 23 5 2" xfId="24879" xr:uid="{00000000-0005-0000-0000-000096C00000}"/>
    <cellStyle name="표준 2 23 5 2 2" xfId="50030" xr:uid="{00000000-0005-0000-0000-000097C00000}"/>
    <cellStyle name="표준 2 23 5 3" xfId="49236" xr:uid="{00000000-0005-0000-0000-000098C00000}"/>
    <cellStyle name="표준 2 23 6" xfId="24875" xr:uid="{00000000-0005-0000-0000-000099C00000}"/>
    <cellStyle name="표준 2 23 6 2" xfId="50026" xr:uid="{00000000-0005-0000-0000-00009AC00000}"/>
    <cellStyle name="표준 2 23 7" xfId="49232" xr:uid="{00000000-0005-0000-0000-00009BC00000}"/>
    <cellStyle name="표준 2 23 8" xfId="25285" xr:uid="{00000000-0005-0000-0000-00009CC00000}"/>
    <cellStyle name="표준 2 24" xfId="24084" xr:uid="{00000000-0005-0000-0000-00009DC00000}"/>
    <cellStyle name="표준 2 24 2" xfId="24085" xr:uid="{00000000-0005-0000-0000-00009EC00000}"/>
    <cellStyle name="표준 2 24 2 2" xfId="24881" xr:uid="{00000000-0005-0000-0000-00009FC00000}"/>
    <cellStyle name="표준 2 24 2 2 2" xfId="50032" xr:uid="{00000000-0005-0000-0000-0000A0C00000}"/>
    <cellStyle name="표준 2 24 2 3" xfId="49238" xr:uid="{00000000-0005-0000-0000-0000A1C00000}"/>
    <cellStyle name="표준 2 24 3" xfId="24086" xr:uid="{00000000-0005-0000-0000-0000A2C00000}"/>
    <cellStyle name="표준 2 24 3 2" xfId="24882" xr:uid="{00000000-0005-0000-0000-0000A3C00000}"/>
    <cellStyle name="표준 2 24 3 2 2" xfId="50033" xr:uid="{00000000-0005-0000-0000-0000A4C00000}"/>
    <cellStyle name="표준 2 24 3 3" xfId="49239" xr:uid="{00000000-0005-0000-0000-0000A5C00000}"/>
    <cellStyle name="표준 2 24 4" xfId="24087" xr:uid="{00000000-0005-0000-0000-0000A6C00000}"/>
    <cellStyle name="표준 2 24 4 2" xfId="24883" xr:uid="{00000000-0005-0000-0000-0000A7C00000}"/>
    <cellStyle name="표준 2 24 4 2 2" xfId="50034" xr:uid="{00000000-0005-0000-0000-0000A8C00000}"/>
    <cellStyle name="표준 2 24 4 3" xfId="49240" xr:uid="{00000000-0005-0000-0000-0000A9C00000}"/>
    <cellStyle name="표준 2 24 5" xfId="24088" xr:uid="{00000000-0005-0000-0000-0000AAC00000}"/>
    <cellStyle name="표준 2 24 5 2" xfId="24884" xr:uid="{00000000-0005-0000-0000-0000ABC00000}"/>
    <cellStyle name="표준 2 24 5 2 2" xfId="50035" xr:uid="{00000000-0005-0000-0000-0000ACC00000}"/>
    <cellStyle name="표준 2 24 5 3" xfId="49241" xr:uid="{00000000-0005-0000-0000-0000ADC00000}"/>
    <cellStyle name="표준 2 24 6" xfId="24880" xr:uid="{00000000-0005-0000-0000-0000AEC00000}"/>
    <cellStyle name="표준 2 24 6 2" xfId="50031" xr:uid="{00000000-0005-0000-0000-0000AFC00000}"/>
    <cellStyle name="표준 2 24 7" xfId="49237" xr:uid="{00000000-0005-0000-0000-0000B0C00000}"/>
    <cellStyle name="표준 2 24 8" xfId="25286" xr:uid="{00000000-0005-0000-0000-0000B1C00000}"/>
    <cellStyle name="표준 2 25" xfId="24089" xr:uid="{00000000-0005-0000-0000-0000B2C00000}"/>
    <cellStyle name="표준 2 25 2" xfId="24090" xr:uid="{00000000-0005-0000-0000-0000B3C00000}"/>
    <cellStyle name="표준 2 25 2 2" xfId="24886" xr:uid="{00000000-0005-0000-0000-0000B4C00000}"/>
    <cellStyle name="표준 2 25 2 2 2" xfId="50037" xr:uid="{00000000-0005-0000-0000-0000B5C00000}"/>
    <cellStyle name="표준 2 25 2 3" xfId="49243" xr:uid="{00000000-0005-0000-0000-0000B6C00000}"/>
    <cellStyle name="표준 2 25 3" xfId="24091" xr:uid="{00000000-0005-0000-0000-0000B7C00000}"/>
    <cellStyle name="표준 2 25 3 2" xfId="24887" xr:uid="{00000000-0005-0000-0000-0000B8C00000}"/>
    <cellStyle name="표준 2 25 3 2 2" xfId="50038" xr:uid="{00000000-0005-0000-0000-0000B9C00000}"/>
    <cellStyle name="표준 2 25 3 3" xfId="49244" xr:uid="{00000000-0005-0000-0000-0000BAC00000}"/>
    <cellStyle name="표준 2 25 4" xfId="24092" xr:uid="{00000000-0005-0000-0000-0000BBC00000}"/>
    <cellStyle name="표준 2 25 4 2" xfId="24888" xr:uid="{00000000-0005-0000-0000-0000BCC00000}"/>
    <cellStyle name="표준 2 25 4 2 2" xfId="50039" xr:uid="{00000000-0005-0000-0000-0000BDC00000}"/>
    <cellStyle name="표준 2 25 4 3" xfId="49245" xr:uid="{00000000-0005-0000-0000-0000BEC00000}"/>
    <cellStyle name="표준 2 25 5" xfId="24093" xr:uid="{00000000-0005-0000-0000-0000BFC00000}"/>
    <cellStyle name="표준 2 25 5 2" xfId="24889" xr:uid="{00000000-0005-0000-0000-0000C0C00000}"/>
    <cellStyle name="표준 2 25 5 2 2" xfId="50040" xr:uid="{00000000-0005-0000-0000-0000C1C00000}"/>
    <cellStyle name="표준 2 25 5 3" xfId="49246" xr:uid="{00000000-0005-0000-0000-0000C2C00000}"/>
    <cellStyle name="표준 2 25 6" xfId="24885" xr:uid="{00000000-0005-0000-0000-0000C3C00000}"/>
    <cellStyle name="표준 2 25 6 2" xfId="50036" xr:uid="{00000000-0005-0000-0000-0000C4C00000}"/>
    <cellStyle name="표준 2 25 7" xfId="49242" xr:uid="{00000000-0005-0000-0000-0000C5C00000}"/>
    <cellStyle name="표준 2 25 8" xfId="25287" xr:uid="{00000000-0005-0000-0000-0000C6C00000}"/>
    <cellStyle name="표준 2 26" xfId="24094" xr:uid="{00000000-0005-0000-0000-0000C7C00000}"/>
    <cellStyle name="표준 2 26 2" xfId="24095" xr:uid="{00000000-0005-0000-0000-0000C8C00000}"/>
    <cellStyle name="표준 2 26 2 2" xfId="24891" xr:uid="{00000000-0005-0000-0000-0000C9C00000}"/>
    <cellStyle name="표준 2 26 2 2 2" xfId="50042" xr:uid="{00000000-0005-0000-0000-0000CAC00000}"/>
    <cellStyle name="표준 2 26 2 3" xfId="49248" xr:uid="{00000000-0005-0000-0000-0000CBC00000}"/>
    <cellStyle name="표준 2 26 3" xfId="24096" xr:uid="{00000000-0005-0000-0000-0000CCC00000}"/>
    <cellStyle name="표준 2 26 3 2" xfId="24892" xr:uid="{00000000-0005-0000-0000-0000CDC00000}"/>
    <cellStyle name="표준 2 26 3 2 2" xfId="50043" xr:uid="{00000000-0005-0000-0000-0000CEC00000}"/>
    <cellStyle name="표준 2 26 3 3" xfId="49249" xr:uid="{00000000-0005-0000-0000-0000CFC00000}"/>
    <cellStyle name="표준 2 26 4" xfId="24097" xr:uid="{00000000-0005-0000-0000-0000D0C00000}"/>
    <cellStyle name="표준 2 26 4 2" xfId="24893" xr:uid="{00000000-0005-0000-0000-0000D1C00000}"/>
    <cellStyle name="표준 2 26 4 2 2" xfId="50044" xr:uid="{00000000-0005-0000-0000-0000D2C00000}"/>
    <cellStyle name="표준 2 26 4 3" xfId="49250" xr:uid="{00000000-0005-0000-0000-0000D3C00000}"/>
    <cellStyle name="표준 2 26 5" xfId="24098" xr:uid="{00000000-0005-0000-0000-0000D4C00000}"/>
    <cellStyle name="표준 2 26 5 2" xfId="24894" xr:uid="{00000000-0005-0000-0000-0000D5C00000}"/>
    <cellStyle name="표준 2 26 5 2 2" xfId="50045" xr:uid="{00000000-0005-0000-0000-0000D6C00000}"/>
    <cellStyle name="표준 2 26 5 3" xfId="49251" xr:uid="{00000000-0005-0000-0000-0000D7C00000}"/>
    <cellStyle name="표준 2 26 6" xfId="24890" xr:uid="{00000000-0005-0000-0000-0000D8C00000}"/>
    <cellStyle name="표준 2 26 6 2" xfId="50041" xr:uid="{00000000-0005-0000-0000-0000D9C00000}"/>
    <cellStyle name="표준 2 26 7" xfId="49247" xr:uid="{00000000-0005-0000-0000-0000DAC00000}"/>
    <cellStyle name="표준 2 26 8" xfId="25288" xr:uid="{00000000-0005-0000-0000-0000DBC00000}"/>
    <cellStyle name="표준 2 27" xfId="24099" xr:uid="{00000000-0005-0000-0000-0000DCC00000}"/>
    <cellStyle name="표준 2 27 2" xfId="24100" xr:uid="{00000000-0005-0000-0000-0000DDC00000}"/>
    <cellStyle name="표준 2 27 2 2" xfId="24896" xr:uid="{00000000-0005-0000-0000-0000DEC00000}"/>
    <cellStyle name="표준 2 27 2 2 2" xfId="50047" xr:uid="{00000000-0005-0000-0000-0000DFC00000}"/>
    <cellStyle name="표준 2 27 2 3" xfId="49253" xr:uid="{00000000-0005-0000-0000-0000E0C00000}"/>
    <cellStyle name="표준 2 27 3" xfId="24101" xr:uid="{00000000-0005-0000-0000-0000E1C00000}"/>
    <cellStyle name="표준 2 27 3 2" xfId="24897" xr:uid="{00000000-0005-0000-0000-0000E2C00000}"/>
    <cellStyle name="표준 2 27 3 2 2" xfId="50048" xr:uid="{00000000-0005-0000-0000-0000E3C00000}"/>
    <cellStyle name="표준 2 27 3 3" xfId="49254" xr:uid="{00000000-0005-0000-0000-0000E4C00000}"/>
    <cellStyle name="표준 2 27 4" xfId="24102" xr:uid="{00000000-0005-0000-0000-0000E5C00000}"/>
    <cellStyle name="표준 2 27 4 2" xfId="24898" xr:uid="{00000000-0005-0000-0000-0000E6C00000}"/>
    <cellStyle name="표준 2 27 4 2 2" xfId="50049" xr:uid="{00000000-0005-0000-0000-0000E7C00000}"/>
    <cellStyle name="표준 2 27 4 3" xfId="49255" xr:uid="{00000000-0005-0000-0000-0000E8C00000}"/>
    <cellStyle name="표준 2 27 5" xfId="24103" xr:uid="{00000000-0005-0000-0000-0000E9C00000}"/>
    <cellStyle name="표준 2 27 5 2" xfId="24899" xr:uid="{00000000-0005-0000-0000-0000EAC00000}"/>
    <cellStyle name="표준 2 27 5 2 2" xfId="50050" xr:uid="{00000000-0005-0000-0000-0000EBC00000}"/>
    <cellStyle name="표준 2 27 5 3" xfId="49256" xr:uid="{00000000-0005-0000-0000-0000ECC00000}"/>
    <cellStyle name="표준 2 27 6" xfId="24895" xr:uid="{00000000-0005-0000-0000-0000EDC00000}"/>
    <cellStyle name="표준 2 27 6 2" xfId="50046" xr:uid="{00000000-0005-0000-0000-0000EEC00000}"/>
    <cellStyle name="표준 2 27 7" xfId="49252" xr:uid="{00000000-0005-0000-0000-0000EFC00000}"/>
    <cellStyle name="표준 2 27 8" xfId="25289" xr:uid="{00000000-0005-0000-0000-0000F0C00000}"/>
    <cellStyle name="표준 2 28" xfId="24104" xr:uid="{00000000-0005-0000-0000-0000F1C00000}"/>
    <cellStyle name="표준 2 28 2" xfId="24105" xr:uid="{00000000-0005-0000-0000-0000F2C00000}"/>
    <cellStyle name="표준 2 28 2 2" xfId="24901" xr:uid="{00000000-0005-0000-0000-0000F3C00000}"/>
    <cellStyle name="표준 2 28 2 2 2" xfId="50052" xr:uid="{00000000-0005-0000-0000-0000F4C00000}"/>
    <cellStyle name="표준 2 28 2 3" xfId="49258" xr:uid="{00000000-0005-0000-0000-0000F5C00000}"/>
    <cellStyle name="표준 2 28 3" xfId="24106" xr:uid="{00000000-0005-0000-0000-0000F6C00000}"/>
    <cellStyle name="표준 2 28 3 2" xfId="24902" xr:uid="{00000000-0005-0000-0000-0000F7C00000}"/>
    <cellStyle name="표준 2 28 3 2 2" xfId="50053" xr:uid="{00000000-0005-0000-0000-0000F8C00000}"/>
    <cellStyle name="표준 2 28 3 3" xfId="49259" xr:uid="{00000000-0005-0000-0000-0000F9C00000}"/>
    <cellStyle name="표준 2 28 4" xfId="24107" xr:uid="{00000000-0005-0000-0000-0000FAC00000}"/>
    <cellStyle name="표준 2 28 4 2" xfId="24903" xr:uid="{00000000-0005-0000-0000-0000FBC00000}"/>
    <cellStyle name="표준 2 28 4 2 2" xfId="50054" xr:uid="{00000000-0005-0000-0000-0000FCC00000}"/>
    <cellStyle name="표준 2 28 4 3" xfId="49260" xr:uid="{00000000-0005-0000-0000-0000FDC00000}"/>
    <cellStyle name="표준 2 28 5" xfId="24108" xr:uid="{00000000-0005-0000-0000-0000FEC00000}"/>
    <cellStyle name="표준 2 28 5 2" xfId="24904" xr:uid="{00000000-0005-0000-0000-0000FFC00000}"/>
    <cellStyle name="표준 2 28 5 2 2" xfId="50055" xr:uid="{00000000-0005-0000-0000-000000C10000}"/>
    <cellStyle name="표준 2 28 5 3" xfId="49261" xr:uid="{00000000-0005-0000-0000-000001C10000}"/>
    <cellStyle name="표준 2 28 6" xfId="24900" xr:uid="{00000000-0005-0000-0000-000002C10000}"/>
    <cellStyle name="표준 2 28 6 2" xfId="50051" xr:uid="{00000000-0005-0000-0000-000003C10000}"/>
    <cellStyle name="표준 2 28 7" xfId="49257" xr:uid="{00000000-0005-0000-0000-000004C10000}"/>
    <cellStyle name="표준 2 28 8" xfId="25290" xr:uid="{00000000-0005-0000-0000-000005C10000}"/>
    <cellStyle name="표준 2 29" xfId="24109" xr:uid="{00000000-0005-0000-0000-000006C10000}"/>
    <cellStyle name="표준 2 29 2" xfId="24905" xr:uid="{00000000-0005-0000-0000-000007C10000}"/>
    <cellStyle name="표준 2 29 2 2" xfId="50056" xr:uid="{00000000-0005-0000-0000-000008C10000}"/>
    <cellStyle name="표준 2 29 3" xfId="49262" xr:uid="{00000000-0005-0000-0000-000009C10000}"/>
    <cellStyle name="표준 2 29 4" xfId="25291" xr:uid="{00000000-0005-0000-0000-00000AC10000}"/>
    <cellStyle name="표준 2 3" xfId="50" xr:uid="{00000000-0005-0000-0000-00000BC10000}"/>
    <cellStyle name="표준 2 3 10" xfId="24110" xr:uid="{00000000-0005-0000-0000-00000CC10000}"/>
    <cellStyle name="표준 2 3 10 2" xfId="24111" xr:uid="{00000000-0005-0000-0000-00000DC10000}"/>
    <cellStyle name="표준 2 3 10 2 2" xfId="24907" xr:uid="{00000000-0005-0000-0000-00000EC10000}"/>
    <cellStyle name="표준 2 3 10 2 2 2" xfId="50058" xr:uid="{00000000-0005-0000-0000-00000FC10000}"/>
    <cellStyle name="표준 2 3 10 2 3" xfId="49264" xr:uid="{00000000-0005-0000-0000-000010C10000}"/>
    <cellStyle name="표준 2 3 10 3" xfId="24112" xr:uid="{00000000-0005-0000-0000-000011C10000}"/>
    <cellStyle name="표준 2 3 10 3 2" xfId="24908" xr:uid="{00000000-0005-0000-0000-000012C10000}"/>
    <cellStyle name="표준 2 3 10 3 2 2" xfId="50059" xr:uid="{00000000-0005-0000-0000-000013C10000}"/>
    <cellStyle name="표준 2 3 10 3 3" xfId="49265" xr:uid="{00000000-0005-0000-0000-000014C10000}"/>
    <cellStyle name="표준 2 3 10 4" xfId="24113" xr:uid="{00000000-0005-0000-0000-000015C10000}"/>
    <cellStyle name="표준 2 3 10 4 2" xfId="24909" xr:uid="{00000000-0005-0000-0000-000016C10000}"/>
    <cellStyle name="표준 2 3 10 4 2 2" xfId="50060" xr:uid="{00000000-0005-0000-0000-000017C10000}"/>
    <cellStyle name="표준 2 3 10 4 3" xfId="49266" xr:uid="{00000000-0005-0000-0000-000018C10000}"/>
    <cellStyle name="표준 2 3 10 5" xfId="24114" xr:uid="{00000000-0005-0000-0000-000019C10000}"/>
    <cellStyle name="표준 2 3 10 5 2" xfId="24910" xr:uid="{00000000-0005-0000-0000-00001AC10000}"/>
    <cellStyle name="표준 2 3 10 5 2 2" xfId="50061" xr:uid="{00000000-0005-0000-0000-00001BC10000}"/>
    <cellStyle name="표준 2 3 10 5 3" xfId="49267" xr:uid="{00000000-0005-0000-0000-00001CC10000}"/>
    <cellStyle name="표준 2 3 10 6" xfId="24906" xr:uid="{00000000-0005-0000-0000-00001DC10000}"/>
    <cellStyle name="표준 2 3 10 6 2" xfId="50057" xr:uid="{00000000-0005-0000-0000-00001EC10000}"/>
    <cellStyle name="표준 2 3 10 7" xfId="49263" xr:uid="{00000000-0005-0000-0000-00001FC10000}"/>
    <cellStyle name="표준 2 3 11" xfId="25343" xr:uid="{00000000-0005-0000-0000-000020C10000}"/>
    <cellStyle name="표준 2 3 12" xfId="25292" xr:uid="{00000000-0005-0000-0000-000021C10000}"/>
    <cellStyle name="표준 2 3 13" xfId="50666" xr:uid="{00000000-0005-0000-0000-000022C10000}"/>
    <cellStyle name="표준 2 3 2" xfId="24115" xr:uid="{00000000-0005-0000-0000-000023C10000}"/>
    <cellStyle name="표준 2 3 2 2" xfId="24116" xr:uid="{00000000-0005-0000-0000-000024C10000}"/>
    <cellStyle name="표준 2 3 2 2 2" xfId="24912" xr:uid="{00000000-0005-0000-0000-000025C10000}"/>
    <cellStyle name="표준 2 3 2 2 2 2" xfId="50063" xr:uid="{00000000-0005-0000-0000-000026C10000}"/>
    <cellStyle name="표준 2 3 2 2 3" xfId="49269" xr:uid="{00000000-0005-0000-0000-000027C10000}"/>
    <cellStyle name="표준 2 3 2 3" xfId="24117" xr:uid="{00000000-0005-0000-0000-000028C10000}"/>
    <cellStyle name="표준 2 3 2 3 2" xfId="24913" xr:uid="{00000000-0005-0000-0000-000029C10000}"/>
    <cellStyle name="표준 2 3 2 3 2 2" xfId="50064" xr:uid="{00000000-0005-0000-0000-00002AC10000}"/>
    <cellStyle name="표준 2 3 2 3 3" xfId="49270" xr:uid="{00000000-0005-0000-0000-00002BC10000}"/>
    <cellStyle name="표준 2 3 2 4" xfId="24118" xr:uid="{00000000-0005-0000-0000-00002CC10000}"/>
    <cellStyle name="표준 2 3 2 4 2" xfId="24914" xr:uid="{00000000-0005-0000-0000-00002DC10000}"/>
    <cellStyle name="표준 2 3 2 4 2 2" xfId="50065" xr:uid="{00000000-0005-0000-0000-00002EC10000}"/>
    <cellStyle name="표준 2 3 2 4 3" xfId="49271" xr:uid="{00000000-0005-0000-0000-00002FC10000}"/>
    <cellStyle name="표준 2 3 2 5" xfId="24119" xr:uid="{00000000-0005-0000-0000-000030C10000}"/>
    <cellStyle name="표준 2 3 2 5 2" xfId="24915" xr:uid="{00000000-0005-0000-0000-000031C10000}"/>
    <cellStyle name="표준 2 3 2 5 2 2" xfId="50066" xr:uid="{00000000-0005-0000-0000-000032C10000}"/>
    <cellStyle name="표준 2 3 2 5 3" xfId="49272" xr:uid="{00000000-0005-0000-0000-000033C10000}"/>
    <cellStyle name="표준 2 3 2 6" xfId="24911" xr:uid="{00000000-0005-0000-0000-000034C10000}"/>
    <cellStyle name="표준 2 3 2 6 2" xfId="50062" xr:uid="{00000000-0005-0000-0000-000035C10000}"/>
    <cellStyle name="표준 2 3 2 7" xfId="49268" xr:uid="{00000000-0005-0000-0000-000036C10000}"/>
    <cellStyle name="표준 2 3 3" xfId="24120" xr:uid="{00000000-0005-0000-0000-000037C10000}"/>
    <cellStyle name="표준 2 3 3 2" xfId="24121" xr:uid="{00000000-0005-0000-0000-000038C10000}"/>
    <cellStyle name="표준 2 3 3 2 2" xfId="24917" xr:uid="{00000000-0005-0000-0000-000039C10000}"/>
    <cellStyle name="표준 2 3 3 2 2 2" xfId="50068" xr:uid="{00000000-0005-0000-0000-00003AC10000}"/>
    <cellStyle name="표준 2 3 3 2 3" xfId="49274" xr:uid="{00000000-0005-0000-0000-00003BC10000}"/>
    <cellStyle name="표준 2 3 3 3" xfId="24122" xr:uid="{00000000-0005-0000-0000-00003CC10000}"/>
    <cellStyle name="표준 2 3 3 3 2" xfId="24918" xr:uid="{00000000-0005-0000-0000-00003DC10000}"/>
    <cellStyle name="표준 2 3 3 3 2 2" xfId="50069" xr:uid="{00000000-0005-0000-0000-00003EC10000}"/>
    <cellStyle name="표준 2 3 3 3 3" xfId="49275" xr:uid="{00000000-0005-0000-0000-00003FC10000}"/>
    <cellStyle name="표준 2 3 3 4" xfId="24123" xr:uid="{00000000-0005-0000-0000-000040C10000}"/>
    <cellStyle name="표준 2 3 3 4 2" xfId="24919" xr:uid="{00000000-0005-0000-0000-000041C10000}"/>
    <cellStyle name="표준 2 3 3 4 2 2" xfId="50070" xr:uid="{00000000-0005-0000-0000-000042C10000}"/>
    <cellStyle name="표준 2 3 3 4 3" xfId="49276" xr:uid="{00000000-0005-0000-0000-000043C10000}"/>
    <cellStyle name="표준 2 3 3 5" xfId="24124" xr:uid="{00000000-0005-0000-0000-000044C10000}"/>
    <cellStyle name="표준 2 3 3 5 2" xfId="24920" xr:uid="{00000000-0005-0000-0000-000045C10000}"/>
    <cellStyle name="표준 2 3 3 5 2 2" xfId="50071" xr:uid="{00000000-0005-0000-0000-000046C10000}"/>
    <cellStyle name="표준 2 3 3 5 3" xfId="49277" xr:uid="{00000000-0005-0000-0000-000047C10000}"/>
    <cellStyle name="표준 2 3 3 6" xfId="24916" xr:uid="{00000000-0005-0000-0000-000048C10000}"/>
    <cellStyle name="표준 2 3 3 6 2" xfId="50067" xr:uid="{00000000-0005-0000-0000-000049C10000}"/>
    <cellStyle name="표준 2 3 3 7" xfId="49273" xr:uid="{00000000-0005-0000-0000-00004AC10000}"/>
    <cellStyle name="표준 2 3 4" xfId="24125" xr:uid="{00000000-0005-0000-0000-00004BC10000}"/>
    <cellStyle name="표준 2 3 4 2" xfId="24126" xr:uid="{00000000-0005-0000-0000-00004CC10000}"/>
    <cellStyle name="표준 2 3 4 2 2" xfId="24922" xr:uid="{00000000-0005-0000-0000-00004DC10000}"/>
    <cellStyle name="표준 2 3 4 2 2 2" xfId="50073" xr:uid="{00000000-0005-0000-0000-00004EC10000}"/>
    <cellStyle name="표준 2 3 4 2 3" xfId="49279" xr:uid="{00000000-0005-0000-0000-00004FC10000}"/>
    <cellStyle name="표준 2 3 4 3" xfId="24127" xr:uid="{00000000-0005-0000-0000-000050C10000}"/>
    <cellStyle name="표준 2 3 4 3 2" xfId="24923" xr:uid="{00000000-0005-0000-0000-000051C10000}"/>
    <cellStyle name="표준 2 3 4 3 2 2" xfId="50074" xr:uid="{00000000-0005-0000-0000-000052C10000}"/>
    <cellStyle name="표준 2 3 4 3 3" xfId="49280" xr:uid="{00000000-0005-0000-0000-000053C10000}"/>
    <cellStyle name="표준 2 3 4 4" xfId="24128" xr:uid="{00000000-0005-0000-0000-000054C10000}"/>
    <cellStyle name="표준 2 3 4 4 2" xfId="24924" xr:uid="{00000000-0005-0000-0000-000055C10000}"/>
    <cellStyle name="표준 2 3 4 4 2 2" xfId="50075" xr:uid="{00000000-0005-0000-0000-000056C10000}"/>
    <cellStyle name="표준 2 3 4 4 3" xfId="49281" xr:uid="{00000000-0005-0000-0000-000057C10000}"/>
    <cellStyle name="표준 2 3 4 5" xfId="24129" xr:uid="{00000000-0005-0000-0000-000058C10000}"/>
    <cellStyle name="표준 2 3 4 5 2" xfId="24925" xr:uid="{00000000-0005-0000-0000-000059C10000}"/>
    <cellStyle name="표준 2 3 4 5 2 2" xfId="50076" xr:uid="{00000000-0005-0000-0000-00005AC10000}"/>
    <cellStyle name="표준 2 3 4 5 3" xfId="49282" xr:uid="{00000000-0005-0000-0000-00005BC10000}"/>
    <cellStyle name="표준 2 3 4 6" xfId="24921" xr:uid="{00000000-0005-0000-0000-00005CC10000}"/>
    <cellStyle name="표준 2 3 4 6 2" xfId="50072" xr:uid="{00000000-0005-0000-0000-00005DC10000}"/>
    <cellStyle name="표준 2 3 4 7" xfId="49278" xr:uid="{00000000-0005-0000-0000-00005EC10000}"/>
    <cellStyle name="표준 2 3 5" xfId="24130" xr:uid="{00000000-0005-0000-0000-00005FC10000}"/>
    <cellStyle name="표준 2 3 5 2" xfId="24131" xr:uid="{00000000-0005-0000-0000-000060C10000}"/>
    <cellStyle name="표준 2 3 5 2 2" xfId="24927" xr:uid="{00000000-0005-0000-0000-000061C10000}"/>
    <cellStyle name="표준 2 3 5 2 2 2" xfId="50078" xr:uid="{00000000-0005-0000-0000-000062C10000}"/>
    <cellStyle name="표준 2 3 5 2 3" xfId="49284" xr:uid="{00000000-0005-0000-0000-000063C10000}"/>
    <cellStyle name="표준 2 3 5 3" xfId="24132" xr:uid="{00000000-0005-0000-0000-000064C10000}"/>
    <cellStyle name="표준 2 3 5 3 2" xfId="24928" xr:uid="{00000000-0005-0000-0000-000065C10000}"/>
    <cellStyle name="표준 2 3 5 3 2 2" xfId="50079" xr:uid="{00000000-0005-0000-0000-000066C10000}"/>
    <cellStyle name="표준 2 3 5 3 3" xfId="49285" xr:uid="{00000000-0005-0000-0000-000067C10000}"/>
    <cellStyle name="표준 2 3 5 4" xfId="24133" xr:uid="{00000000-0005-0000-0000-000068C10000}"/>
    <cellStyle name="표준 2 3 5 4 2" xfId="24929" xr:uid="{00000000-0005-0000-0000-000069C10000}"/>
    <cellStyle name="표준 2 3 5 4 2 2" xfId="50080" xr:uid="{00000000-0005-0000-0000-00006AC10000}"/>
    <cellStyle name="표준 2 3 5 4 3" xfId="49286" xr:uid="{00000000-0005-0000-0000-00006BC10000}"/>
    <cellStyle name="표준 2 3 5 5" xfId="24134" xr:uid="{00000000-0005-0000-0000-00006CC10000}"/>
    <cellStyle name="표준 2 3 5 5 2" xfId="24930" xr:uid="{00000000-0005-0000-0000-00006DC10000}"/>
    <cellStyle name="표준 2 3 5 5 2 2" xfId="50081" xr:uid="{00000000-0005-0000-0000-00006EC10000}"/>
    <cellStyle name="표준 2 3 5 5 3" xfId="49287" xr:uid="{00000000-0005-0000-0000-00006FC10000}"/>
    <cellStyle name="표준 2 3 5 6" xfId="24926" xr:uid="{00000000-0005-0000-0000-000070C10000}"/>
    <cellStyle name="표준 2 3 5 6 2" xfId="50077" xr:uid="{00000000-0005-0000-0000-000071C10000}"/>
    <cellStyle name="표준 2 3 5 7" xfId="49283" xr:uid="{00000000-0005-0000-0000-000072C10000}"/>
    <cellStyle name="표준 2 3 6" xfId="24135" xr:uid="{00000000-0005-0000-0000-000073C10000}"/>
    <cellStyle name="표준 2 3 6 2" xfId="24136" xr:uid="{00000000-0005-0000-0000-000074C10000}"/>
    <cellStyle name="표준 2 3 6 2 2" xfId="24932" xr:uid="{00000000-0005-0000-0000-000075C10000}"/>
    <cellStyle name="표준 2 3 6 2 2 2" xfId="50083" xr:uid="{00000000-0005-0000-0000-000076C10000}"/>
    <cellStyle name="표준 2 3 6 2 3" xfId="49289" xr:uid="{00000000-0005-0000-0000-000077C10000}"/>
    <cellStyle name="표준 2 3 6 3" xfId="24137" xr:uid="{00000000-0005-0000-0000-000078C10000}"/>
    <cellStyle name="표준 2 3 6 3 2" xfId="24933" xr:uid="{00000000-0005-0000-0000-000079C10000}"/>
    <cellStyle name="표준 2 3 6 3 2 2" xfId="50084" xr:uid="{00000000-0005-0000-0000-00007AC10000}"/>
    <cellStyle name="표준 2 3 6 3 3" xfId="49290" xr:uid="{00000000-0005-0000-0000-00007BC10000}"/>
    <cellStyle name="표준 2 3 6 4" xfId="24138" xr:uid="{00000000-0005-0000-0000-00007CC10000}"/>
    <cellStyle name="표준 2 3 6 4 2" xfId="24934" xr:uid="{00000000-0005-0000-0000-00007DC10000}"/>
    <cellStyle name="표준 2 3 6 4 2 2" xfId="50085" xr:uid="{00000000-0005-0000-0000-00007EC10000}"/>
    <cellStyle name="표준 2 3 6 4 3" xfId="49291" xr:uid="{00000000-0005-0000-0000-00007FC10000}"/>
    <cellStyle name="표준 2 3 6 5" xfId="24139" xr:uid="{00000000-0005-0000-0000-000080C10000}"/>
    <cellStyle name="표준 2 3 6 5 2" xfId="24935" xr:uid="{00000000-0005-0000-0000-000081C10000}"/>
    <cellStyle name="표준 2 3 6 5 2 2" xfId="50086" xr:uid="{00000000-0005-0000-0000-000082C10000}"/>
    <cellStyle name="표준 2 3 6 5 3" xfId="49292" xr:uid="{00000000-0005-0000-0000-000083C10000}"/>
    <cellStyle name="표준 2 3 6 6" xfId="24931" xr:uid="{00000000-0005-0000-0000-000084C10000}"/>
    <cellStyle name="표준 2 3 6 6 2" xfId="50082" xr:uid="{00000000-0005-0000-0000-000085C10000}"/>
    <cellStyle name="표준 2 3 6 7" xfId="49288" xr:uid="{00000000-0005-0000-0000-000086C10000}"/>
    <cellStyle name="표준 2 3 7" xfId="24140" xr:uid="{00000000-0005-0000-0000-000087C10000}"/>
    <cellStyle name="표준 2 3 7 2" xfId="24141" xr:uid="{00000000-0005-0000-0000-000088C10000}"/>
    <cellStyle name="표준 2 3 7 2 2" xfId="24937" xr:uid="{00000000-0005-0000-0000-000089C10000}"/>
    <cellStyle name="표준 2 3 7 2 2 2" xfId="50088" xr:uid="{00000000-0005-0000-0000-00008AC10000}"/>
    <cellStyle name="표준 2 3 7 2 3" xfId="49294" xr:uid="{00000000-0005-0000-0000-00008BC10000}"/>
    <cellStyle name="표준 2 3 7 3" xfId="24142" xr:uid="{00000000-0005-0000-0000-00008CC10000}"/>
    <cellStyle name="표준 2 3 7 3 2" xfId="24938" xr:uid="{00000000-0005-0000-0000-00008DC10000}"/>
    <cellStyle name="표준 2 3 7 3 2 2" xfId="50089" xr:uid="{00000000-0005-0000-0000-00008EC10000}"/>
    <cellStyle name="표준 2 3 7 3 3" xfId="49295" xr:uid="{00000000-0005-0000-0000-00008FC10000}"/>
    <cellStyle name="표준 2 3 7 4" xfId="24143" xr:uid="{00000000-0005-0000-0000-000090C10000}"/>
    <cellStyle name="표준 2 3 7 4 2" xfId="24939" xr:uid="{00000000-0005-0000-0000-000091C10000}"/>
    <cellStyle name="표준 2 3 7 4 2 2" xfId="50090" xr:uid="{00000000-0005-0000-0000-000092C10000}"/>
    <cellStyle name="표준 2 3 7 4 3" xfId="49296" xr:uid="{00000000-0005-0000-0000-000093C10000}"/>
    <cellStyle name="표준 2 3 7 5" xfId="24144" xr:uid="{00000000-0005-0000-0000-000094C10000}"/>
    <cellStyle name="표준 2 3 7 5 2" xfId="24940" xr:uid="{00000000-0005-0000-0000-000095C10000}"/>
    <cellStyle name="표준 2 3 7 5 2 2" xfId="50091" xr:uid="{00000000-0005-0000-0000-000096C10000}"/>
    <cellStyle name="표준 2 3 7 5 3" xfId="49297" xr:uid="{00000000-0005-0000-0000-000097C10000}"/>
    <cellStyle name="표준 2 3 7 6" xfId="24936" xr:uid="{00000000-0005-0000-0000-000098C10000}"/>
    <cellStyle name="표준 2 3 7 6 2" xfId="50087" xr:uid="{00000000-0005-0000-0000-000099C10000}"/>
    <cellStyle name="표준 2 3 7 7" xfId="49293" xr:uid="{00000000-0005-0000-0000-00009AC10000}"/>
    <cellStyle name="표준 2 3 8" xfId="24145" xr:uid="{00000000-0005-0000-0000-00009BC10000}"/>
    <cellStyle name="표준 2 3 8 2" xfId="24146" xr:uid="{00000000-0005-0000-0000-00009CC10000}"/>
    <cellStyle name="표준 2 3 8 2 2" xfId="24942" xr:uid="{00000000-0005-0000-0000-00009DC10000}"/>
    <cellStyle name="표준 2 3 8 2 2 2" xfId="50093" xr:uid="{00000000-0005-0000-0000-00009EC10000}"/>
    <cellStyle name="표준 2 3 8 2 3" xfId="49299" xr:uid="{00000000-0005-0000-0000-00009FC10000}"/>
    <cellStyle name="표준 2 3 8 3" xfId="24147" xr:uid="{00000000-0005-0000-0000-0000A0C10000}"/>
    <cellStyle name="표준 2 3 8 3 2" xfId="24943" xr:uid="{00000000-0005-0000-0000-0000A1C10000}"/>
    <cellStyle name="표준 2 3 8 3 2 2" xfId="50094" xr:uid="{00000000-0005-0000-0000-0000A2C10000}"/>
    <cellStyle name="표준 2 3 8 3 3" xfId="49300" xr:uid="{00000000-0005-0000-0000-0000A3C10000}"/>
    <cellStyle name="표준 2 3 8 4" xfId="24148" xr:uid="{00000000-0005-0000-0000-0000A4C10000}"/>
    <cellStyle name="표준 2 3 8 4 2" xfId="24944" xr:uid="{00000000-0005-0000-0000-0000A5C10000}"/>
    <cellStyle name="표준 2 3 8 4 2 2" xfId="50095" xr:uid="{00000000-0005-0000-0000-0000A6C10000}"/>
    <cellStyle name="표준 2 3 8 4 3" xfId="49301" xr:uid="{00000000-0005-0000-0000-0000A7C10000}"/>
    <cellStyle name="표준 2 3 8 5" xfId="24149" xr:uid="{00000000-0005-0000-0000-0000A8C10000}"/>
    <cellStyle name="표준 2 3 8 5 2" xfId="24945" xr:uid="{00000000-0005-0000-0000-0000A9C10000}"/>
    <cellStyle name="표준 2 3 8 5 2 2" xfId="50096" xr:uid="{00000000-0005-0000-0000-0000AAC10000}"/>
    <cellStyle name="표준 2 3 8 5 3" xfId="49302" xr:uid="{00000000-0005-0000-0000-0000ABC10000}"/>
    <cellStyle name="표준 2 3 8 6" xfId="24941" xr:uid="{00000000-0005-0000-0000-0000ACC10000}"/>
    <cellStyle name="표준 2 3 8 6 2" xfId="50092" xr:uid="{00000000-0005-0000-0000-0000ADC10000}"/>
    <cellStyle name="표준 2 3 8 7" xfId="49298" xr:uid="{00000000-0005-0000-0000-0000AEC10000}"/>
    <cellStyle name="표준 2 3 9" xfId="24150" xr:uid="{00000000-0005-0000-0000-0000AFC10000}"/>
    <cellStyle name="표준 2 3 9 2" xfId="24151" xr:uid="{00000000-0005-0000-0000-0000B0C10000}"/>
    <cellStyle name="표준 2 3 9 2 2" xfId="24947" xr:uid="{00000000-0005-0000-0000-0000B1C10000}"/>
    <cellStyle name="표준 2 3 9 2 2 2" xfId="50098" xr:uid="{00000000-0005-0000-0000-0000B2C10000}"/>
    <cellStyle name="표준 2 3 9 2 3" xfId="49304" xr:uid="{00000000-0005-0000-0000-0000B3C10000}"/>
    <cellStyle name="표준 2 3 9 3" xfId="24152" xr:uid="{00000000-0005-0000-0000-0000B4C10000}"/>
    <cellStyle name="표준 2 3 9 3 2" xfId="24948" xr:uid="{00000000-0005-0000-0000-0000B5C10000}"/>
    <cellStyle name="표준 2 3 9 3 2 2" xfId="50099" xr:uid="{00000000-0005-0000-0000-0000B6C10000}"/>
    <cellStyle name="표준 2 3 9 3 3" xfId="49305" xr:uid="{00000000-0005-0000-0000-0000B7C10000}"/>
    <cellStyle name="표준 2 3 9 4" xfId="24153" xr:uid="{00000000-0005-0000-0000-0000B8C10000}"/>
    <cellStyle name="표준 2 3 9 4 2" xfId="24949" xr:uid="{00000000-0005-0000-0000-0000B9C10000}"/>
    <cellStyle name="표준 2 3 9 4 2 2" xfId="50100" xr:uid="{00000000-0005-0000-0000-0000BAC10000}"/>
    <cellStyle name="표준 2 3 9 4 3" xfId="49306" xr:uid="{00000000-0005-0000-0000-0000BBC10000}"/>
    <cellStyle name="표준 2 3 9 5" xfId="24154" xr:uid="{00000000-0005-0000-0000-0000BCC10000}"/>
    <cellStyle name="표준 2 3 9 5 2" xfId="24950" xr:uid="{00000000-0005-0000-0000-0000BDC10000}"/>
    <cellStyle name="표준 2 3 9 5 2 2" xfId="50101" xr:uid="{00000000-0005-0000-0000-0000BEC10000}"/>
    <cellStyle name="표준 2 3 9 5 3" xfId="49307" xr:uid="{00000000-0005-0000-0000-0000BFC10000}"/>
    <cellStyle name="표준 2 3 9 6" xfId="24946" xr:uid="{00000000-0005-0000-0000-0000C0C10000}"/>
    <cellStyle name="표준 2 3 9 6 2" xfId="50097" xr:uid="{00000000-0005-0000-0000-0000C1C10000}"/>
    <cellStyle name="표준 2 3 9 7" xfId="49303" xr:uid="{00000000-0005-0000-0000-0000C2C10000}"/>
    <cellStyle name="표준 2 30" xfId="24155" xr:uid="{00000000-0005-0000-0000-0000C3C10000}"/>
    <cellStyle name="표준 2 30 2" xfId="24951" xr:uid="{00000000-0005-0000-0000-0000C4C10000}"/>
    <cellStyle name="표준 2 30 2 2" xfId="50102" xr:uid="{00000000-0005-0000-0000-0000C5C10000}"/>
    <cellStyle name="표준 2 30 3" xfId="49308" xr:uid="{00000000-0005-0000-0000-0000C6C10000}"/>
    <cellStyle name="표준 2 30 4" xfId="25293" xr:uid="{00000000-0005-0000-0000-0000C7C10000}"/>
    <cellStyle name="표준 2 31" xfId="24156" xr:uid="{00000000-0005-0000-0000-0000C8C10000}"/>
    <cellStyle name="표준 2 31 2" xfId="24952" xr:uid="{00000000-0005-0000-0000-0000C9C10000}"/>
    <cellStyle name="표준 2 31 2 2" xfId="50103" xr:uid="{00000000-0005-0000-0000-0000CAC10000}"/>
    <cellStyle name="표준 2 31 3" xfId="49309" xr:uid="{00000000-0005-0000-0000-0000CBC10000}"/>
    <cellStyle name="표준 2 32" xfId="24157" xr:uid="{00000000-0005-0000-0000-0000CCC10000}"/>
    <cellStyle name="표준 2 32 2" xfId="24953" xr:uid="{00000000-0005-0000-0000-0000CDC10000}"/>
    <cellStyle name="표준 2 32 2 2" xfId="50104" xr:uid="{00000000-0005-0000-0000-0000CEC10000}"/>
    <cellStyle name="표준 2 32 3" xfId="49310" xr:uid="{00000000-0005-0000-0000-0000CFC10000}"/>
    <cellStyle name="표준 2 33" xfId="24158" xr:uid="{00000000-0005-0000-0000-0000D0C10000}"/>
    <cellStyle name="표준 2 33 2" xfId="24954" xr:uid="{00000000-0005-0000-0000-0000D1C10000}"/>
    <cellStyle name="표준 2 33 2 2" xfId="50105" xr:uid="{00000000-0005-0000-0000-0000D2C10000}"/>
    <cellStyle name="표준 2 33 3" xfId="49311" xr:uid="{00000000-0005-0000-0000-0000D3C10000}"/>
    <cellStyle name="표준 2 34" xfId="38" xr:uid="{00000000-0005-0000-0000-0000D4C10000}"/>
    <cellStyle name="표준 2 35" xfId="25331" xr:uid="{00000000-0005-0000-0000-0000D5C10000}"/>
    <cellStyle name="표준 2 36" xfId="13" xr:uid="{00000000-0005-0000-0000-0000D6C10000}"/>
    <cellStyle name="표준 2 4" xfId="45" xr:uid="{00000000-0005-0000-0000-0000D7C10000}"/>
    <cellStyle name="표준 2 4 10" xfId="25342" xr:uid="{00000000-0005-0000-0000-0000D8C10000}"/>
    <cellStyle name="표준 2 4 11" xfId="25294" xr:uid="{00000000-0005-0000-0000-0000D9C10000}"/>
    <cellStyle name="표준 2 4 12" xfId="50667" xr:uid="{00000000-0005-0000-0000-0000DAC10000}"/>
    <cellStyle name="표준 2 4 2" xfId="24159" xr:uid="{00000000-0005-0000-0000-0000DBC10000}"/>
    <cellStyle name="표준 2 4 2 2" xfId="24160" xr:uid="{00000000-0005-0000-0000-0000DCC10000}"/>
    <cellStyle name="표준 2 4 2 2 2" xfId="24956" xr:uid="{00000000-0005-0000-0000-0000DDC10000}"/>
    <cellStyle name="표준 2 4 2 2 2 2" xfId="50107" xr:uid="{00000000-0005-0000-0000-0000DEC10000}"/>
    <cellStyle name="표준 2 4 2 2 3" xfId="49313" xr:uid="{00000000-0005-0000-0000-0000DFC10000}"/>
    <cellStyle name="표준 2 4 2 3" xfId="24161" xr:uid="{00000000-0005-0000-0000-0000E0C10000}"/>
    <cellStyle name="표준 2 4 2 3 2" xfId="24957" xr:uid="{00000000-0005-0000-0000-0000E1C10000}"/>
    <cellStyle name="표준 2 4 2 3 2 2" xfId="50108" xr:uid="{00000000-0005-0000-0000-0000E2C10000}"/>
    <cellStyle name="표준 2 4 2 3 3" xfId="49314" xr:uid="{00000000-0005-0000-0000-0000E3C10000}"/>
    <cellStyle name="표준 2 4 2 4" xfId="24162" xr:uid="{00000000-0005-0000-0000-0000E4C10000}"/>
    <cellStyle name="표준 2 4 2 4 2" xfId="24958" xr:uid="{00000000-0005-0000-0000-0000E5C10000}"/>
    <cellStyle name="표준 2 4 2 4 2 2" xfId="50109" xr:uid="{00000000-0005-0000-0000-0000E6C10000}"/>
    <cellStyle name="표준 2 4 2 4 3" xfId="49315" xr:uid="{00000000-0005-0000-0000-0000E7C10000}"/>
    <cellStyle name="표준 2 4 2 5" xfId="24163" xr:uid="{00000000-0005-0000-0000-0000E8C10000}"/>
    <cellStyle name="표준 2 4 2 5 2" xfId="24959" xr:uid="{00000000-0005-0000-0000-0000E9C10000}"/>
    <cellStyle name="표준 2 4 2 5 2 2" xfId="50110" xr:uid="{00000000-0005-0000-0000-0000EAC10000}"/>
    <cellStyle name="표준 2 4 2 5 3" xfId="49316" xr:uid="{00000000-0005-0000-0000-0000EBC10000}"/>
    <cellStyle name="표준 2 4 2 6" xfId="24955" xr:uid="{00000000-0005-0000-0000-0000ECC10000}"/>
    <cellStyle name="표준 2 4 2 6 2" xfId="50106" xr:uid="{00000000-0005-0000-0000-0000EDC10000}"/>
    <cellStyle name="표준 2 4 2 7" xfId="49312" xr:uid="{00000000-0005-0000-0000-0000EEC10000}"/>
    <cellStyle name="표준 2 4 3" xfId="24164" xr:uid="{00000000-0005-0000-0000-0000EFC10000}"/>
    <cellStyle name="표준 2 4 3 2" xfId="24165" xr:uid="{00000000-0005-0000-0000-0000F0C10000}"/>
    <cellStyle name="표준 2 4 3 2 2" xfId="24961" xr:uid="{00000000-0005-0000-0000-0000F1C10000}"/>
    <cellStyle name="표준 2 4 3 2 2 2" xfId="50112" xr:uid="{00000000-0005-0000-0000-0000F2C10000}"/>
    <cellStyle name="표준 2 4 3 2 3" xfId="49318" xr:uid="{00000000-0005-0000-0000-0000F3C10000}"/>
    <cellStyle name="표준 2 4 3 3" xfId="24166" xr:uid="{00000000-0005-0000-0000-0000F4C10000}"/>
    <cellStyle name="표준 2 4 3 3 2" xfId="24962" xr:uid="{00000000-0005-0000-0000-0000F5C10000}"/>
    <cellStyle name="표준 2 4 3 3 2 2" xfId="50113" xr:uid="{00000000-0005-0000-0000-0000F6C10000}"/>
    <cellStyle name="표준 2 4 3 3 3" xfId="49319" xr:uid="{00000000-0005-0000-0000-0000F7C10000}"/>
    <cellStyle name="표준 2 4 3 4" xfId="24167" xr:uid="{00000000-0005-0000-0000-0000F8C10000}"/>
    <cellStyle name="표준 2 4 3 4 2" xfId="24963" xr:uid="{00000000-0005-0000-0000-0000F9C10000}"/>
    <cellStyle name="표준 2 4 3 4 2 2" xfId="50114" xr:uid="{00000000-0005-0000-0000-0000FAC10000}"/>
    <cellStyle name="표준 2 4 3 4 3" xfId="49320" xr:uid="{00000000-0005-0000-0000-0000FBC10000}"/>
    <cellStyle name="표준 2 4 3 5" xfId="24168" xr:uid="{00000000-0005-0000-0000-0000FCC10000}"/>
    <cellStyle name="표준 2 4 3 5 2" xfId="24964" xr:uid="{00000000-0005-0000-0000-0000FDC10000}"/>
    <cellStyle name="표준 2 4 3 5 2 2" xfId="50115" xr:uid="{00000000-0005-0000-0000-0000FEC10000}"/>
    <cellStyle name="표준 2 4 3 5 3" xfId="49321" xr:uid="{00000000-0005-0000-0000-0000FFC10000}"/>
    <cellStyle name="표준 2 4 3 6" xfId="24960" xr:uid="{00000000-0005-0000-0000-000000C20000}"/>
    <cellStyle name="표준 2 4 3 6 2" xfId="50111" xr:uid="{00000000-0005-0000-0000-000001C20000}"/>
    <cellStyle name="표준 2 4 3 7" xfId="49317" xr:uid="{00000000-0005-0000-0000-000002C20000}"/>
    <cellStyle name="표준 2 4 4" xfId="24169" xr:uid="{00000000-0005-0000-0000-000003C20000}"/>
    <cellStyle name="표준 2 4 4 2" xfId="24170" xr:uid="{00000000-0005-0000-0000-000004C20000}"/>
    <cellStyle name="표준 2 4 4 2 2" xfId="24966" xr:uid="{00000000-0005-0000-0000-000005C20000}"/>
    <cellStyle name="표준 2 4 4 2 2 2" xfId="50117" xr:uid="{00000000-0005-0000-0000-000006C20000}"/>
    <cellStyle name="표준 2 4 4 2 3" xfId="49323" xr:uid="{00000000-0005-0000-0000-000007C20000}"/>
    <cellStyle name="표준 2 4 4 3" xfId="24171" xr:uid="{00000000-0005-0000-0000-000008C20000}"/>
    <cellStyle name="표준 2 4 4 3 2" xfId="24967" xr:uid="{00000000-0005-0000-0000-000009C20000}"/>
    <cellStyle name="표준 2 4 4 3 2 2" xfId="50118" xr:uid="{00000000-0005-0000-0000-00000AC20000}"/>
    <cellStyle name="표준 2 4 4 3 3" xfId="49324" xr:uid="{00000000-0005-0000-0000-00000BC20000}"/>
    <cellStyle name="표준 2 4 4 4" xfId="24172" xr:uid="{00000000-0005-0000-0000-00000CC20000}"/>
    <cellStyle name="표준 2 4 4 4 2" xfId="24968" xr:uid="{00000000-0005-0000-0000-00000DC20000}"/>
    <cellStyle name="표준 2 4 4 4 2 2" xfId="50119" xr:uid="{00000000-0005-0000-0000-00000EC20000}"/>
    <cellStyle name="표준 2 4 4 4 3" xfId="49325" xr:uid="{00000000-0005-0000-0000-00000FC20000}"/>
    <cellStyle name="표준 2 4 4 5" xfId="24173" xr:uid="{00000000-0005-0000-0000-000010C20000}"/>
    <cellStyle name="표준 2 4 4 5 2" xfId="24969" xr:uid="{00000000-0005-0000-0000-000011C20000}"/>
    <cellStyle name="표준 2 4 4 5 2 2" xfId="50120" xr:uid="{00000000-0005-0000-0000-000012C20000}"/>
    <cellStyle name="표준 2 4 4 5 3" xfId="49326" xr:uid="{00000000-0005-0000-0000-000013C20000}"/>
    <cellStyle name="표준 2 4 4 6" xfId="24965" xr:uid="{00000000-0005-0000-0000-000014C20000}"/>
    <cellStyle name="표준 2 4 4 6 2" xfId="50116" xr:uid="{00000000-0005-0000-0000-000015C20000}"/>
    <cellStyle name="표준 2 4 4 7" xfId="49322" xr:uid="{00000000-0005-0000-0000-000016C20000}"/>
    <cellStyle name="표준 2 4 5" xfId="24174" xr:uid="{00000000-0005-0000-0000-000017C20000}"/>
    <cellStyle name="표준 2 4 5 2" xfId="24175" xr:uid="{00000000-0005-0000-0000-000018C20000}"/>
    <cellStyle name="표준 2 4 5 2 2" xfId="24971" xr:uid="{00000000-0005-0000-0000-000019C20000}"/>
    <cellStyle name="표준 2 4 5 2 2 2" xfId="50122" xr:uid="{00000000-0005-0000-0000-00001AC20000}"/>
    <cellStyle name="표준 2 4 5 2 3" xfId="49328" xr:uid="{00000000-0005-0000-0000-00001BC20000}"/>
    <cellStyle name="표준 2 4 5 3" xfId="24176" xr:uid="{00000000-0005-0000-0000-00001CC20000}"/>
    <cellStyle name="표준 2 4 5 3 2" xfId="24972" xr:uid="{00000000-0005-0000-0000-00001DC20000}"/>
    <cellStyle name="표준 2 4 5 3 2 2" xfId="50123" xr:uid="{00000000-0005-0000-0000-00001EC20000}"/>
    <cellStyle name="표준 2 4 5 3 3" xfId="49329" xr:uid="{00000000-0005-0000-0000-00001FC20000}"/>
    <cellStyle name="표준 2 4 5 4" xfId="24177" xr:uid="{00000000-0005-0000-0000-000020C20000}"/>
    <cellStyle name="표준 2 4 5 4 2" xfId="24973" xr:uid="{00000000-0005-0000-0000-000021C20000}"/>
    <cellStyle name="표준 2 4 5 4 2 2" xfId="50124" xr:uid="{00000000-0005-0000-0000-000022C20000}"/>
    <cellStyle name="표준 2 4 5 4 3" xfId="49330" xr:uid="{00000000-0005-0000-0000-000023C20000}"/>
    <cellStyle name="표준 2 4 5 5" xfId="24178" xr:uid="{00000000-0005-0000-0000-000024C20000}"/>
    <cellStyle name="표준 2 4 5 5 2" xfId="24974" xr:uid="{00000000-0005-0000-0000-000025C20000}"/>
    <cellStyle name="표준 2 4 5 5 2 2" xfId="50125" xr:uid="{00000000-0005-0000-0000-000026C20000}"/>
    <cellStyle name="표준 2 4 5 5 3" xfId="49331" xr:uid="{00000000-0005-0000-0000-000027C20000}"/>
    <cellStyle name="표준 2 4 5 6" xfId="24970" xr:uid="{00000000-0005-0000-0000-000028C20000}"/>
    <cellStyle name="표준 2 4 5 6 2" xfId="50121" xr:uid="{00000000-0005-0000-0000-000029C20000}"/>
    <cellStyle name="표준 2 4 5 7" xfId="49327" xr:uid="{00000000-0005-0000-0000-00002AC20000}"/>
    <cellStyle name="표준 2 4 6" xfId="24179" xr:uid="{00000000-0005-0000-0000-00002BC20000}"/>
    <cellStyle name="표준 2 4 6 2" xfId="24180" xr:uid="{00000000-0005-0000-0000-00002CC20000}"/>
    <cellStyle name="표준 2 4 6 2 2" xfId="24976" xr:uid="{00000000-0005-0000-0000-00002DC20000}"/>
    <cellStyle name="표준 2 4 6 2 2 2" xfId="50127" xr:uid="{00000000-0005-0000-0000-00002EC20000}"/>
    <cellStyle name="표준 2 4 6 2 3" xfId="49333" xr:uid="{00000000-0005-0000-0000-00002FC20000}"/>
    <cellStyle name="표준 2 4 6 3" xfId="24181" xr:uid="{00000000-0005-0000-0000-000030C20000}"/>
    <cellStyle name="표준 2 4 6 3 2" xfId="24977" xr:uid="{00000000-0005-0000-0000-000031C20000}"/>
    <cellStyle name="표준 2 4 6 3 2 2" xfId="50128" xr:uid="{00000000-0005-0000-0000-000032C20000}"/>
    <cellStyle name="표준 2 4 6 3 3" xfId="49334" xr:uid="{00000000-0005-0000-0000-000033C20000}"/>
    <cellStyle name="표준 2 4 6 4" xfId="24182" xr:uid="{00000000-0005-0000-0000-000034C20000}"/>
    <cellStyle name="표준 2 4 6 4 2" xfId="24978" xr:uid="{00000000-0005-0000-0000-000035C20000}"/>
    <cellStyle name="표준 2 4 6 4 2 2" xfId="50129" xr:uid="{00000000-0005-0000-0000-000036C20000}"/>
    <cellStyle name="표준 2 4 6 4 3" xfId="49335" xr:uid="{00000000-0005-0000-0000-000037C20000}"/>
    <cellStyle name="표준 2 4 6 5" xfId="24183" xr:uid="{00000000-0005-0000-0000-000038C20000}"/>
    <cellStyle name="표준 2 4 6 5 2" xfId="24979" xr:uid="{00000000-0005-0000-0000-000039C20000}"/>
    <cellStyle name="표준 2 4 6 5 2 2" xfId="50130" xr:uid="{00000000-0005-0000-0000-00003AC20000}"/>
    <cellStyle name="표준 2 4 6 5 3" xfId="49336" xr:uid="{00000000-0005-0000-0000-00003BC20000}"/>
    <cellStyle name="표준 2 4 6 6" xfId="24975" xr:uid="{00000000-0005-0000-0000-00003CC20000}"/>
    <cellStyle name="표준 2 4 6 6 2" xfId="50126" xr:uid="{00000000-0005-0000-0000-00003DC20000}"/>
    <cellStyle name="표준 2 4 6 7" xfId="49332" xr:uid="{00000000-0005-0000-0000-00003EC20000}"/>
    <cellStyle name="표준 2 4 7" xfId="24184" xr:uid="{00000000-0005-0000-0000-00003FC20000}"/>
    <cellStyle name="표준 2 4 7 2" xfId="24185" xr:uid="{00000000-0005-0000-0000-000040C20000}"/>
    <cellStyle name="표준 2 4 7 2 2" xfId="24981" xr:uid="{00000000-0005-0000-0000-000041C20000}"/>
    <cellStyle name="표준 2 4 7 2 2 2" xfId="50132" xr:uid="{00000000-0005-0000-0000-000042C20000}"/>
    <cellStyle name="표준 2 4 7 2 3" xfId="49338" xr:uid="{00000000-0005-0000-0000-000043C20000}"/>
    <cellStyle name="표준 2 4 7 3" xfId="24186" xr:uid="{00000000-0005-0000-0000-000044C20000}"/>
    <cellStyle name="표준 2 4 7 3 2" xfId="24982" xr:uid="{00000000-0005-0000-0000-000045C20000}"/>
    <cellStyle name="표준 2 4 7 3 2 2" xfId="50133" xr:uid="{00000000-0005-0000-0000-000046C20000}"/>
    <cellStyle name="표준 2 4 7 3 3" xfId="49339" xr:uid="{00000000-0005-0000-0000-000047C20000}"/>
    <cellStyle name="표준 2 4 7 4" xfId="24187" xr:uid="{00000000-0005-0000-0000-000048C20000}"/>
    <cellStyle name="표준 2 4 7 4 2" xfId="24983" xr:uid="{00000000-0005-0000-0000-000049C20000}"/>
    <cellStyle name="표준 2 4 7 4 2 2" xfId="50134" xr:uid="{00000000-0005-0000-0000-00004AC20000}"/>
    <cellStyle name="표준 2 4 7 4 3" xfId="49340" xr:uid="{00000000-0005-0000-0000-00004BC20000}"/>
    <cellStyle name="표준 2 4 7 5" xfId="24188" xr:uid="{00000000-0005-0000-0000-00004CC20000}"/>
    <cellStyle name="표준 2 4 7 5 2" xfId="24984" xr:uid="{00000000-0005-0000-0000-00004DC20000}"/>
    <cellStyle name="표준 2 4 7 5 2 2" xfId="50135" xr:uid="{00000000-0005-0000-0000-00004EC20000}"/>
    <cellStyle name="표준 2 4 7 5 3" xfId="49341" xr:uid="{00000000-0005-0000-0000-00004FC20000}"/>
    <cellStyle name="표준 2 4 7 6" xfId="24980" xr:uid="{00000000-0005-0000-0000-000050C20000}"/>
    <cellStyle name="표준 2 4 7 6 2" xfId="50131" xr:uid="{00000000-0005-0000-0000-000051C20000}"/>
    <cellStyle name="표준 2 4 7 7" xfId="49337" xr:uid="{00000000-0005-0000-0000-000052C20000}"/>
    <cellStyle name="표준 2 4 8" xfId="24189" xr:uid="{00000000-0005-0000-0000-000053C20000}"/>
    <cellStyle name="표준 2 4 8 2" xfId="24190" xr:uid="{00000000-0005-0000-0000-000054C20000}"/>
    <cellStyle name="표준 2 4 8 2 2" xfId="24986" xr:uid="{00000000-0005-0000-0000-000055C20000}"/>
    <cellStyle name="표준 2 4 8 2 2 2" xfId="50137" xr:uid="{00000000-0005-0000-0000-000056C20000}"/>
    <cellStyle name="표준 2 4 8 2 3" xfId="49343" xr:uid="{00000000-0005-0000-0000-000057C20000}"/>
    <cellStyle name="표준 2 4 8 3" xfId="24191" xr:uid="{00000000-0005-0000-0000-000058C20000}"/>
    <cellStyle name="표준 2 4 8 3 2" xfId="24987" xr:uid="{00000000-0005-0000-0000-000059C20000}"/>
    <cellStyle name="표준 2 4 8 3 2 2" xfId="50138" xr:uid="{00000000-0005-0000-0000-00005AC20000}"/>
    <cellStyle name="표준 2 4 8 3 3" xfId="49344" xr:uid="{00000000-0005-0000-0000-00005BC20000}"/>
    <cellStyle name="표준 2 4 8 4" xfId="24192" xr:uid="{00000000-0005-0000-0000-00005CC20000}"/>
    <cellStyle name="표준 2 4 8 4 2" xfId="24988" xr:uid="{00000000-0005-0000-0000-00005DC20000}"/>
    <cellStyle name="표준 2 4 8 4 2 2" xfId="50139" xr:uid="{00000000-0005-0000-0000-00005EC20000}"/>
    <cellStyle name="표준 2 4 8 4 3" xfId="49345" xr:uid="{00000000-0005-0000-0000-00005FC20000}"/>
    <cellStyle name="표준 2 4 8 5" xfId="24193" xr:uid="{00000000-0005-0000-0000-000060C20000}"/>
    <cellStyle name="표준 2 4 8 5 2" xfId="24989" xr:uid="{00000000-0005-0000-0000-000061C20000}"/>
    <cellStyle name="표준 2 4 8 5 2 2" xfId="50140" xr:uid="{00000000-0005-0000-0000-000062C20000}"/>
    <cellStyle name="표준 2 4 8 5 3" xfId="49346" xr:uid="{00000000-0005-0000-0000-000063C20000}"/>
    <cellStyle name="표준 2 4 8 6" xfId="24985" xr:uid="{00000000-0005-0000-0000-000064C20000}"/>
    <cellStyle name="표준 2 4 8 6 2" xfId="50136" xr:uid="{00000000-0005-0000-0000-000065C20000}"/>
    <cellStyle name="표준 2 4 8 7" xfId="49342" xr:uid="{00000000-0005-0000-0000-000066C20000}"/>
    <cellStyle name="표준 2 4 9" xfId="24194" xr:uid="{00000000-0005-0000-0000-000067C20000}"/>
    <cellStyle name="표준 2 4 9 2" xfId="24195" xr:uid="{00000000-0005-0000-0000-000068C20000}"/>
    <cellStyle name="표준 2 4 9 2 2" xfId="24991" xr:uid="{00000000-0005-0000-0000-000069C20000}"/>
    <cellStyle name="표준 2 4 9 2 2 2" xfId="50142" xr:uid="{00000000-0005-0000-0000-00006AC20000}"/>
    <cellStyle name="표준 2 4 9 2 3" xfId="49348" xr:uid="{00000000-0005-0000-0000-00006BC20000}"/>
    <cellStyle name="표준 2 4 9 3" xfId="24196" xr:uid="{00000000-0005-0000-0000-00006CC20000}"/>
    <cellStyle name="표준 2 4 9 3 2" xfId="24992" xr:uid="{00000000-0005-0000-0000-00006DC20000}"/>
    <cellStyle name="표준 2 4 9 3 2 2" xfId="50143" xr:uid="{00000000-0005-0000-0000-00006EC20000}"/>
    <cellStyle name="표준 2 4 9 3 3" xfId="49349" xr:uid="{00000000-0005-0000-0000-00006FC20000}"/>
    <cellStyle name="표준 2 4 9 4" xfId="24197" xr:uid="{00000000-0005-0000-0000-000070C20000}"/>
    <cellStyle name="표준 2 4 9 4 2" xfId="24993" xr:uid="{00000000-0005-0000-0000-000071C20000}"/>
    <cellStyle name="표준 2 4 9 4 2 2" xfId="50144" xr:uid="{00000000-0005-0000-0000-000072C20000}"/>
    <cellStyle name="표준 2 4 9 4 3" xfId="49350" xr:uid="{00000000-0005-0000-0000-000073C20000}"/>
    <cellStyle name="표준 2 4 9 5" xfId="24198" xr:uid="{00000000-0005-0000-0000-000074C20000}"/>
    <cellStyle name="표준 2 4 9 5 2" xfId="24994" xr:uid="{00000000-0005-0000-0000-000075C20000}"/>
    <cellStyle name="표준 2 4 9 5 2 2" xfId="50145" xr:uid="{00000000-0005-0000-0000-000076C20000}"/>
    <cellStyle name="표준 2 4 9 5 3" xfId="49351" xr:uid="{00000000-0005-0000-0000-000077C20000}"/>
    <cellStyle name="표준 2 4 9 6" xfId="24990" xr:uid="{00000000-0005-0000-0000-000078C20000}"/>
    <cellStyle name="표준 2 4 9 6 2" xfId="50141" xr:uid="{00000000-0005-0000-0000-000079C20000}"/>
    <cellStyle name="표준 2 4 9 7" xfId="49347" xr:uid="{00000000-0005-0000-0000-00007AC20000}"/>
    <cellStyle name="표준 2 5" xfId="24199" xr:uid="{00000000-0005-0000-0000-00007BC20000}"/>
    <cellStyle name="표준 2 5 10" xfId="49352" xr:uid="{00000000-0005-0000-0000-00007CC20000}"/>
    <cellStyle name="표준 2 5 11" xfId="25295" xr:uid="{00000000-0005-0000-0000-00007DC20000}"/>
    <cellStyle name="표준 2 5 12" xfId="50668" xr:uid="{00000000-0005-0000-0000-00007EC20000}"/>
    <cellStyle name="표준 2 5 2" xfId="24200" xr:uid="{00000000-0005-0000-0000-00007FC20000}"/>
    <cellStyle name="표준 2 5 2 2" xfId="24201" xr:uid="{00000000-0005-0000-0000-000080C20000}"/>
    <cellStyle name="표준 2 5 2 2 2" xfId="24996" xr:uid="{00000000-0005-0000-0000-000081C20000}"/>
    <cellStyle name="표준 2 5 2 2 2 2" xfId="50147" xr:uid="{00000000-0005-0000-0000-000082C20000}"/>
    <cellStyle name="표준 2 5 2 2 3" xfId="49354" xr:uid="{00000000-0005-0000-0000-000083C20000}"/>
    <cellStyle name="표준 2 5 2 3" xfId="24202" xr:uid="{00000000-0005-0000-0000-000084C20000}"/>
    <cellStyle name="표준 2 5 2 3 2" xfId="24997" xr:uid="{00000000-0005-0000-0000-000085C20000}"/>
    <cellStyle name="표준 2 5 2 3 2 2" xfId="50148" xr:uid="{00000000-0005-0000-0000-000086C20000}"/>
    <cellStyle name="표준 2 5 2 3 3" xfId="49355" xr:uid="{00000000-0005-0000-0000-000087C20000}"/>
    <cellStyle name="표준 2 5 2 4" xfId="24203" xr:uid="{00000000-0005-0000-0000-000088C20000}"/>
    <cellStyle name="표준 2 5 2 4 2" xfId="24998" xr:uid="{00000000-0005-0000-0000-000089C20000}"/>
    <cellStyle name="표준 2 5 2 4 2 2" xfId="50149" xr:uid="{00000000-0005-0000-0000-00008AC20000}"/>
    <cellStyle name="표준 2 5 2 4 3" xfId="49356" xr:uid="{00000000-0005-0000-0000-00008BC20000}"/>
    <cellStyle name="표준 2 5 2 5" xfId="24204" xr:uid="{00000000-0005-0000-0000-00008CC20000}"/>
    <cellStyle name="표준 2 5 2 5 2" xfId="24999" xr:uid="{00000000-0005-0000-0000-00008DC20000}"/>
    <cellStyle name="표준 2 5 2 5 2 2" xfId="50150" xr:uid="{00000000-0005-0000-0000-00008EC20000}"/>
    <cellStyle name="표준 2 5 2 5 3" xfId="49357" xr:uid="{00000000-0005-0000-0000-00008FC20000}"/>
    <cellStyle name="표준 2 5 2 6" xfId="24995" xr:uid="{00000000-0005-0000-0000-000090C20000}"/>
    <cellStyle name="표준 2 5 2 6 2" xfId="50146" xr:uid="{00000000-0005-0000-0000-000091C20000}"/>
    <cellStyle name="표준 2 5 2 7" xfId="49353" xr:uid="{00000000-0005-0000-0000-000092C20000}"/>
    <cellStyle name="표준 2 5 3" xfId="24205" xr:uid="{00000000-0005-0000-0000-000093C20000}"/>
    <cellStyle name="표준 2 5 3 2" xfId="24206" xr:uid="{00000000-0005-0000-0000-000094C20000}"/>
    <cellStyle name="표준 2 5 3 2 2" xfId="25001" xr:uid="{00000000-0005-0000-0000-000095C20000}"/>
    <cellStyle name="표준 2 5 3 2 2 2" xfId="50152" xr:uid="{00000000-0005-0000-0000-000096C20000}"/>
    <cellStyle name="표준 2 5 3 2 3" xfId="49359" xr:uid="{00000000-0005-0000-0000-000097C20000}"/>
    <cellStyle name="표준 2 5 3 3" xfId="24207" xr:uid="{00000000-0005-0000-0000-000098C20000}"/>
    <cellStyle name="표준 2 5 3 3 2" xfId="25002" xr:uid="{00000000-0005-0000-0000-000099C20000}"/>
    <cellStyle name="표준 2 5 3 3 2 2" xfId="50153" xr:uid="{00000000-0005-0000-0000-00009AC20000}"/>
    <cellStyle name="표준 2 5 3 3 3" xfId="49360" xr:uid="{00000000-0005-0000-0000-00009BC20000}"/>
    <cellStyle name="표준 2 5 3 4" xfId="24208" xr:uid="{00000000-0005-0000-0000-00009CC20000}"/>
    <cellStyle name="표준 2 5 3 4 2" xfId="25003" xr:uid="{00000000-0005-0000-0000-00009DC20000}"/>
    <cellStyle name="표준 2 5 3 4 2 2" xfId="50154" xr:uid="{00000000-0005-0000-0000-00009EC20000}"/>
    <cellStyle name="표준 2 5 3 4 3" xfId="49361" xr:uid="{00000000-0005-0000-0000-00009FC20000}"/>
    <cellStyle name="표준 2 5 3 5" xfId="24209" xr:uid="{00000000-0005-0000-0000-0000A0C20000}"/>
    <cellStyle name="표준 2 5 3 5 2" xfId="25004" xr:uid="{00000000-0005-0000-0000-0000A1C20000}"/>
    <cellStyle name="표준 2 5 3 5 2 2" xfId="50155" xr:uid="{00000000-0005-0000-0000-0000A2C20000}"/>
    <cellStyle name="표준 2 5 3 5 3" xfId="49362" xr:uid="{00000000-0005-0000-0000-0000A3C20000}"/>
    <cellStyle name="표준 2 5 3 6" xfId="25000" xr:uid="{00000000-0005-0000-0000-0000A4C20000}"/>
    <cellStyle name="표준 2 5 3 6 2" xfId="50151" xr:uid="{00000000-0005-0000-0000-0000A5C20000}"/>
    <cellStyle name="표준 2 5 3 7" xfId="49358" xr:uid="{00000000-0005-0000-0000-0000A6C20000}"/>
    <cellStyle name="표준 2 5 4" xfId="24210" xr:uid="{00000000-0005-0000-0000-0000A7C20000}"/>
    <cellStyle name="표준 2 5 4 2" xfId="24211" xr:uid="{00000000-0005-0000-0000-0000A8C20000}"/>
    <cellStyle name="표준 2 5 4 2 2" xfId="25006" xr:uid="{00000000-0005-0000-0000-0000A9C20000}"/>
    <cellStyle name="표준 2 5 4 2 2 2" xfId="50157" xr:uid="{00000000-0005-0000-0000-0000AAC20000}"/>
    <cellStyle name="표준 2 5 4 2 3" xfId="49364" xr:uid="{00000000-0005-0000-0000-0000ABC20000}"/>
    <cellStyle name="표준 2 5 4 3" xfId="24212" xr:uid="{00000000-0005-0000-0000-0000ACC20000}"/>
    <cellStyle name="표준 2 5 4 3 2" xfId="25007" xr:uid="{00000000-0005-0000-0000-0000ADC20000}"/>
    <cellStyle name="표준 2 5 4 3 2 2" xfId="50158" xr:uid="{00000000-0005-0000-0000-0000AEC20000}"/>
    <cellStyle name="표준 2 5 4 3 3" xfId="49365" xr:uid="{00000000-0005-0000-0000-0000AFC20000}"/>
    <cellStyle name="표준 2 5 4 4" xfId="24213" xr:uid="{00000000-0005-0000-0000-0000B0C20000}"/>
    <cellStyle name="표준 2 5 4 4 2" xfId="25008" xr:uid="{00000000-0005-0000-0000-0000B1C20000}"/>
    <cellStyle name="표준 2 5 4 4 2 2" xfId="50159" xr:uid="{00000000-0005-0000-0000-0000B2C20000}"/>
    <cellStyle name="표준 2 5 4 4 3" xfId="49366" xr:uid="{00000000-0005-0000-0000-0000B3C20000}"/>
    <cellStyle name="표준 2 5 4 5" xfId="24214" xr:uid="{00000000-0005-0000-0000-0000B4C20000}"/>
    <cellStyle name="표준 2 5 4 5 2" xfId="25009" xr:uid="{00000000-0005-0000-0000-0000B5C20000}"/>
    <cellStyle name="표준 2 5 4 5 2 2" xfId="50160" xr:uid="{00000000-0005-0000-0000-0000B6C20000}"/>
    <cellStyle name="표준 2 5 4 5 3" xfId="49367" xr:uid="{00000000-0005-0000-0000-0000B7C20000}"/>
    <cellStyle name="표준 2 5 4 6" xfId="25005" xr:uid="{00000000-0005-0000-0000-0000B8C20000}"/>
    <cellStyle name="표준 2 5 4 6 2" xfId="50156" xr:uid="{00000000-0005-0000-0000-0000B9C20000}"/>
    <cellStyle name="표준 2 5 4 7" xfId="49363" xr:uid="{00000000-0005-0000-0000-0000BAC20000}"/>
    <cellStyle name="표준 2 5 5" xfId="24215" xr:uid="{00000000-0005-0000-0000-0000BBC20000}"/>
    <cellStyle name="표준 2 5 5 2" xfId="24216" xr:uid="{00000000-0005-0000-0000-0000BCC20000}"/>
    <cellStyle name="표준 2 5 5 2 2" xfId="25011" xr:uid="{00000000-0005-0000-0000-0000BDC20000}"/>
    <cellStyle name="표준 2 5 5 2 2 2" xfId="50162" xr:uid="{00000000-0005-0000-0000-0000BEC20000}"/>
    <cellStyle name="표준 2 5 5 2 3" xfId="49369" xr:uid="{00000000-0005-0000-0000-0000BFC20000}"/>
    <cellStyle name="표준 2 5 5 3" xfId="24217" xr:uid="{00000000-0005-0000-0000-0000C0C20000}"/>
    <cellStyle name="표준 2 5 5 3 2" xfId="25012" xr:uid="{00000000-0005-0000-0000-0000C1C20000}"/>
    <cellStyle name="표준 2 5 5 3 2 2" xfId="50163" xr:uid="{00000000-0005-0000-0000-0000C2C20000}"/>
    <cellStyle name="표준 2 5 5 3 3" xfId="49370" xr:uid="{00000000-0005-0000-0000-0000C3C20000}"/>
    <cellStyle name="표준 2 5 5 4" xfId="24218" xr:uid="{00000000-0005-0000-0000-0000C4C20000}"/>
    <cellStyle name="표준 2 5 5 4 2" xfId="25013" xr:uid="{00000000-0005-0000-0000-0000C5C20000}"/>
    <cellStyle name="표준 2 5 5 4 2 2" xfId="50164" xr:uid="{00000000-0005-0000-0000-0000C6C20000}"/>
    <cellStyle name="표준 2 5 5 4 3" xfId="49371" xr:uid="{00000000-0005-0000-0000-0000C7C20000}"/>
    <cellStyle name="표준 2 5 5 5" xfId="24219" xr:uid="{00000000-0005-0000-0000-0000C8C20000}"/>
    <cellStyle name="표준 2 5 5 5 2" xfId="25014" xr:uid="{00000000-0005-0000-0000-0000C9C20000}"/>
    <cellStyle name="표준 2 5 5 5 2 2" xfId="50165" xr:uid="{00000000-0005-0000-0000-0000CAC20000}"/>
    <cellStyle name="표준 2 5 5 5 3" xfId="49372" xr:uid="{00000000-0005-0000-0000-0000CBC20000}"/>
    <cellStyle name="표준 2 5 5 6" xfId="25010" xr:uid="{00000000-0005-0000-0000-0000CCC20000}"/>
    <cellStyle name="표준 2 5 5 6 2" xfId="50161" xr:uid="{00000000-0005-0000-0000-0000CDC20000}"/>
    <cellStyle name="표준 2 5 5 7" xfId="49368" xr:uid="{00000000-0005-0000-0000-0000CEC20000}"/>
    <cellStyle name="표준 2 5 6" xfId="24220" xr:uid="{00000000-0005-0000-0000-0000CFC20000}"/>
    <cellStyle name="표준 2 5 6 2" xfId="24221" xr:uid="{00000000-0005-0000-0000-0000D0C20000}"/>
    <cellStyle name="표준 2 5 6 2 2" xfId="25016" xr:uid="{00000000-0005-0000-0000-0000D1C20000}"/>
    <cellStyle name="표준 2 5 6 2 2 2" xfId="50167" xr:uid="{00000000-0005-0000-0000-0000D2C20000}"/>
    <cellStyle name="표준 2 5 6 2 3" xfId="49374" xr:uid="{00000000-0005-0000-0000-0000D3C20000}"/>
    <cellStyle name="표준 2 5 6 3" xfId="24222" xr:uid="{00000000-0005-0000-0000-0000D4C20000}"/>
    <cellStyle name="표준 2 5 6 3 2" xfId="25017" xr:uid="{00000000-0005-0000-0000-0000D5C20000}"/>
    <cellStyle name="표준 2 5 6 3 2 2" xfId="50168" xr:uid="{00000000-0005-0000-0000-0000D6C20000}"/>
    <cellStyle name="표준 2 5 6 3 3" xfId="49375" xr:uid="{00000000-0005-0000-0000-0000D7C20000}"/>
    <cellStyle name="표준 2 5 6 4" xfId="24223" xr:uid="{00000000-0005-0000-0000-0000D8C20000}"/>
    <cellStyle name="표준 2 5 6 4 2" xfId="25018" xr:uid="{00000000-0005-0000-0000-0000D9C20000}"/>
    <cellStyle name="표준 2 5 6 4 2 2" xfId="50169" xr:uid="{00000000-0005-0000-0000-0000DAC20000}"/>
    <cellStyle name="표준 2 5 6 4 3" xfId="49376" xr:uid="{00000000-0005-0000-0000-0000DBC20000}"/>
    <cellStyle name="표준 2 5 6 5" xfId="24224" xr:uid="{00000000-0005-0000-0000-0000DCC20000}"/>
    <cellStyle name="표준 2 5 6 5 2" xfId="25019" xr:uid="{00000000-0005-0000-0000-0000DDC20000}"/>
    <cellStyle name="표준 2 5 6 5 2 2" xfId="50170" xr:uid="{00000000-0005-0000-0000-0000DEC20000}"/>
    <cellStyle name="표준 2 5 6 5 3" xfId="49377" xr:uid="{00000000-0005-0000-0000-0000DFC20000}"/>
    <cellStyle name="표준 2 5 6 6" xfId="25015" xr:uid="{00000000-0005-0000-0000-0000E0C20000}"/>
    <cellStyle name="표준 2 5 6 6 2" xfId="50166" xr:uid="{00000000-0005-0000-0000-0000E1C20000}"/>
    <cellStyle name="표준 2 5 6 7" xfId="49373" xr:uid="{00000000-0005-0000-0000-0000E2C20000}"/>
    <cellStyle name="표준 2 5 7" xfId="24225" xr:uid="{00000000-0005-0000-0000-0000E3C20000}"/>
    <cellStyle name="표준 2 5 7 2" xfId="24226" xr:uid="{00000000-0005-0000-0000-0000E4C20000}"/>
    <cellStyle name="표준 2 5 7 2 2" xfId="25021" xr:uid="{00000000-0005-0000-0000-0000E5C20000}"/>
    <cellStyle name="표준 2 5 7 2 2 2" xfId="50172" xr:uid="{00000000-0005-0000-0000-0000E6C20000}"/>
    <cellStyle name="표준 2 5 7 2 3" xfId="49379" xr:uid="{00000000-0005-0000-0000-0000E7C20000}"/>
    <cellStyle name="표준 2 5 7 3" xfId="24227" xr:uid="{00000000-0005-0000-0000-0000E8C20000}"/>
    <cellStyle name="표준 2 5 7 3 2" xfId="25022" xr:uid="{00000000-0005-0000-0000-0000E9C20000}"/>
    <cellStyle name="표준 2 5 7 3 2 2" xfId="50173" xr:uid="{00000000-0005-0000-0000-0000EAC20000}"/>
    <cellStyle name="표준 2 5 7 3 3" xfId="49380" xr:uid="{00000000-0005-0000-0000-0000EBC20000}"/>
    <cellStyle name="표준 2 5 7 4" xfId="24228" xr:uid="{00000000-0005-0000-0000-0000ECC20000}"/>
    <cellStyle name="표준 2 5 7 4 2" xfId="25023" xr:uid="{00000000-0005-0000-0000-0000EDC20000}"/>
    <cellStyle name="표준 2 5 7 4 2 2" xfId="50174" xr:uid="{00000000-0005-0000-0000-0000EEC20000}"/>
    <cellStyle name="표준 2 5 7 4 3" xfId="49381" xr:uid="{00000000-0005-0000-0000-0000EFC20000}"/>
    <cellStyle name="표준 2 5 7 5" xfId="24229" xr:uid="{00000000-0005-0000-0000-0000F0C20000}"/>
    <cellStyle name="표준 2 5 7 5 2" xfId="25024" xr:uid="{00000000-0005-0000-0000-0000F1C20000}"/>
    <cellStyle name="표준 2 5 7 5 2 2" xfId="50175" xr:uid="{00000000-0005-0000-0000-0000F2C20000}"/>
    <cellStyle name="표준 2 5 7 5 3" xfId="49382" xr:uid="{00000000-0005-0000-0000-0000F3C20000}"/>
    <cellStyle name="표준 2 5 7 6" xfId="25020" xr:uid="{00000000-0005-0000-0000-0000F4C20000}"/>
    <cellStyle name="표준 2 5 7 6 2" xfId="50171" xr:uid="{00000000-0005-0000-0000-0000F5C20000}"/>
    <cellStyle name="표준 2 5 7 7" xfId="49378" xr:uid="{00000000-0005-0000-0000-0000F6C20000}"/>
    <cellStyle name="표준 2 5 8" xfId="24230" xr:uid="{00000000-0005-0000-0000-0000F7C20000}"/>
    <cellStyle name="표준 2 5 8 2" xfId="24231" xr:uid="{00000000-0005-0000-0000-0000F8C20000}"/>
    <cellStyle name="표준 2 5 8 2 2" xfId="25026" xr:uid="{00000000-0005-0000-0000-0000F9C20000}"/>
    <cellStyle name="표준 2 5 8 2 2 2" xfId="50177" xr:uid="{00000000-0005-0000-0000-0000FAC20000}"/>
    <cellStyle name="표준 2 5 8 2 3" xfId="49384" xr:uid="{00000000-0005-0000-0000-0000FBC20000}"/>
    <cellStyle name="표준 2 5 8 3" xfId="24232" xr:uid="{00000000-0005-0000-0000-0000FCC20000}"/>
    <cellStyle name="표준 2 5 8 3 2" xfId="25027" xr:uid="{00000000-0005-0000-0000-0000FDC20000}"/>
    <cellStyle name="표준 2 5 8 3 2 2" xfId="50178" xr:uid="{00000000-0005-0000-0000-0000FEC20000}"/>
    <cellStyle name="표준 2 5 8 3 3" xfId="49385" xr:uid="{00000000-0005-0000-0000-0000FFC20000}"/>
    <cellStyle name="표준 2 5 8 4" xfId="24233" xr:uid="{00000000-0005-0000-0000-000000C30000}"/>
    <cellStyle name="표준 2 5 8 4 2" xfId="25028" xr:uid="{00000000-0005-0000-0000-000001C30000}"/>
    <cellStyle name="표준 2 5 8 4 2 2" xfId="50179" xr:uid="{00000000-0005-0000-0000-000002C30000}"/>
    <cellStyle name="표준 2 5 8 4 3" xfId="49386" xr:uid="{00000000-0005-0000-0000-000003C30000}"/>
    <cellStyle name="표준 2 5 8 5" xfId="24234" xr:uid="{00000000-0005-0000-0000-000004C30000}"/>
    <cellStyle name="표준 2 5 8 5 2" xfId="25029" xr:uid="{00000000-0005-0000-0000-000005C30000}"/>
    <cellStyle name="표준 2 5 8 5 2 2" xfId="50180" xr:uid="{00000000-0005-0000-0000-000006C30000}"/>
    <cellStyle name="표준 2 5 8 5 3" xfId="49387" xr:uid="{00000000-0005-0000-0000-000007C30000}"/>
    <cellStyle name="표준 2 5 8 6" xfId="25025" xr:uid="{00000000-0005-0000-0000-000008C30000}"/>
    <cellStyle name="표준 2 5 8 6 2" xfId="50176" xr:uid="{00000000-0005-0000-0000-000009C30000}"/>
    <cellStyle name="표준 2 5 8 7" xfId="49383" xr:uid="{00000000-0005-0000-0000-00000AC30000}"/>
    <cellStyle name="표준 2 5 9" xfId="24235" xr:uid="{00000000-0005-0000-0000-00000BC30000}"/>
    <cellStyle name="표준 2 5 9 2" xfId="24236" xr:uid="{00000000-0005-0000-0000-00000CC30000}"/>
    <cellStyle name="표준 2 5 9 2 2" xfId="25031" xr:uid="{00000000-0005-0000-0000-00000DC30000}"/>
    <cellStyle name="표준 2 5 9 2 2 2" xfId="50182" xr:uid="{00000000-0005-0000-0000-00000EC30000}"/>
    <cellStyle name="표준 2 5 9 2 3" xfId="49389" xr:uid="{00000000-0005-0000-0000-00000FC30000}"/>
    <cellStyle name="표준 2 5 9 3" xfId="24237" xr:uid="{00000000-0005-0000-0000-000010C30000}"/>
    <cellStyle name="표준 2 5 9 3 2" xfId="25032" xr:uid="{00000000-0005-0000-0000-000011C30000}"/>
    <cellStyle name="표준 2 5 9 3 2 2" xfId="50183" xr:uid="{00000000-0005-0000-0000-000012C30000}"/>
    <cellStyle name="표준 2 5 9 3 3" xfId="49390" xr:uid="{00000000-0005-0000-0000-000013C30000}"/>
    <cellStyle name="표준 2 5 9 4" xfId="24238" xr:uid="{00000000-0005-0000-0000-000014C30000}"/>
    <cellStyle name="표준 2 5 9 4 2" xfId="25033" xr:uid="{00000000-0005-0000-0000-000015C30000}"/>
    <cellStyle name="표준 2 5 9 4 2 2" xfId="50184" xr:uid="{00000000-0005-0000-0000-000016C30000}"/>
    <cellStyle name="표준 2 5 9 4 3" xfId="49391" xr:uid="{00000000-0005-0000-0000-000017C30000}"/>
    <cellStyle name="표준 2 5 9 5" xfId="24239" xr:uid="{00000000-0005-0000-0000-000018C30000}"/>
    <cellStyle name="표준 2 5 9 5 2" xfId="25034" xr:uid="{00000000-0005-0000-0000-000019C30000}"/>
    <cellStyle name="표준 2 5 9 5 2 2" xfId="50185" xr:uid="{00000000-0005-0000-0000-00001AC30000}"/>
    <cellStyle name="표준 2 5 9 5 3" xfId="49392" xr:uid="{00000000-0005-0000-0000-00001BC30000}"/>
    <cellStyle name="표준 2 5 9 6" xfId="25030" xr:uid="{00000000-0005-0000-0000-00001CC30000}"/>
    <cellStyle name="표준 2 5 9 6 2" xfId="50181" xr:uid="{00000000-0005-0000-0000-00001DC30000}"/>
    <cellStyle name="표준 2 5 9 7" xfId="49388" xr:uid="{00000000-0005-0000-0000-00001EC30000}"/>
    <cellStyle name="표준 2 6" xfId="24240" xr:uid="{00000000-0005-0000-0000-00001FC30000}"/>
    <cellStyle name="표준 2 6 10" xfId="49393" xr:uid="{00000000-0005-0000-0000-000020C30000}"/>
    <cellStyle name="표준 2 6 11" xfId="25296" xr:uid="{00000000-0005-0000-0000-000021C30000}"/>
    <cellStyle name="표준 2 6 12" xfId="50669" xr:uid="{00000000-0005-0000-0000-000022C30000}"/>
    <cellStyle name="표준 2 6 2" xfId="24241" xr:uid="{00000000-0005-0000-0000-000023C30000}"/>
    <cellStyle name="표준 2 6 2 2" xfId="24242" xr:uid="{00000000-0005-0000-0000-000024C30000}"/>
    <cellStyle name="표준 2 6 2 2 2" xfId="25036" xr:uid="{00000000-0005-0000-0000-000025C30000}"/>
    <cellStyle name="표준 2 6 2 2 2 2" xfId="50187" xr:uid="{00000000-0005-0000-0000-000026C30000}"/>
    <cellStyle name="표준 2 6 2 2 3" xfId="49395" xr:uid="{00000000-0005-0000-0000-000027C30000}"/>
    <cellStyle name="표준 2 6 2 3" xfId="24243" xr:uid="{00000000-0005-0000-0000-000028C30000}"/>
    <cellStyle name="표준 2 6 2 3 2" xfId="25037" xr:uid="{00000000-0005-0000-0000-000029C30000}"/>
    <cellStyle name="표준 2 6 2 3 2 2" xfId="50188" xr:uid="{00000000-0005-0000-0000-00002AC30000}"/>
    <cellStyle name="표준 2 6 2 3 3" xfId="49396" xr:uid="{00000000-0005-0000-0000-00002BC30000}"/>
    <cellStyle name="표준 2 6 2 4" xfId="24244" xr:uid="{00000000-0005-0000-0000-00002CC30000}"/>
    <cellStyle name="표준 2 6 2 4 2" xfId="25038" xr:uid="{00000000-0005-0000-0000-00002DC30000}"/>
    <cellStyle name="표준 2 6 2 4 2 2" xfId="50189" xr:uid="{00000000-0005-0000-0000-00002EC30000}"/>
    <cellStyle name="표준 2 6 2 4 3" xfId="49397" xr:uid="{00000000-0005-0000-0000-00002FC30000}"/>
    <cellStyle name="표준 2 6 2 5" xfId="24245" xr:uid="{00000000-0005-0000-0000-000030C30000}"/>
    <cellStyle name="표준 2 6 2 5 2" xfId="25039" xr:uid="{00000000-0005-0000-0000-000031C30000}"/>
    <cellStyle name="표준 2 6 2 5 2 2" xfId="50190" xr:uid="{00000000-0005-0000-0000-000032C30000}"/>
    <cellStyle name="표준 2 6 2 5 3" xfId="49398" xr:uid="{00000000-0005-0000-0000-000033C30000}"/>
    <cellStyle name="표준 2 6 2 6" xfId="25035" xr:uid="{00000000-0005-0000-0000-000034C30000}"/>
    <cellStyle name="표준 2 6 2 6 2" xfId="50186" xr:uid="{00000000-0005-0000-0000-000035C30000}"/>
    <cellStyle name="표준 2 6 2 7" xfId="49394" xr:uid="{00000000-0005-0000-0000-000036C30000}"/>
    <cellStyle name="표준 2 6 3" xfId="24246" xr:uid="{00000000-0005-0000-0000-000037C30000}"/>
    <cellStyle name="표준 2 6 3 2" xfId="24247" xr:uid="{00000000-0005-0000-0000-000038C30000}"/>
    <cellStyle name="표준 2 6 3 2 2" xfId="25041" xr:uid="{00000000-0005-0000-0000-000039C30000}"/>
    <cellStyle name="표준 2 6 3 2 2 2" xfId="50192" xr:uid="{00000000-0005-0000-0000-00003AC30000}"/>
    <cellStyle name="표준 2 6 3 2 3" xfId="49400" xr:uid="{00000000-0005-0000-0000-00003BC30000}"/>
    <cellStyle name="표준 2 6 3 3" xfId="24248" xr:uid="{00000000-0005-0000-0000-00003CC30000}"/>
    <cellStyle name="표준 2 6 3 3 2" xfId="25042" xr:uid="{00000000-0005-0000-0000-00003DC30000}"/>
    <cellStyle name="표준 2 6 3 3 2 2" xfId="50193" xr:uid="{00000000-0005-0000-0000-00003EC30000}"/>
    <cellStyle name="표준 2 6 3 3 3" xfId="49401" xr:uid="{00000000-0005-0000-0000-00003FC30000}"/>
    <cellStyle name="표준 2 6 3 4" xfId="24249" xr:uid="{00000000-0005-0000-0000-000040C30000}"/>
    <cellStyle name="표준 2 6 3 4 2" xfId="25043" xr:uid="{00000000-0005-0000-0000-000041C30000}"/>
    <cellStyle name="표준 2 6 3 4 2 2" xfId="50194" xr:uid="{00000000-0005-0000-0000-000042C30000}"/>
    <cellStyle name="표준 2 6 3 4 3" xfId="49402" xr:uid="{00000000-0005-0000-0000-000043C30000}"/>
    <cellStyle name="표준 2 6 3 5" xfId="24250" xr:uid="{00000000-0005-0000-0000-000044C30000}"/>
    <cellStyle name="표준 2 6 3 5 2" xfId="25044" xr:uid="{00000000-0005-0000-0000-000045C30000}"/>
    <cellStyle name="표준 2 6 3 5 2 2" xfId="50195" xr:uid="{00000000-0005-0000-0000-000046C30000}"/>
    <cellStyle name="표준 2 6 3 5 3" xfId="49403" xr:uid="{00000000-0005-0000-0000-000047C30000}"/>
    <cellStyle name="표준 2 6 3 6" xfId="25040" xr:uid="{00000000-0005-0000-0000-000048C30000}"/>
    <cellStyle name="표준 2 6 3 6 2" xfId="50191" xr:uid="{00000000-0005-0000-0000-000049C30000}"/>
    <cellStyle name="표준 2 6 3 7" xfId="49399" xr:uid="{00000000-0005-0000-0000-00004AC30000}"/>
    <cellStyle name="표준 2 6 4" xfId="24251" xr:uid="{00000000-0005-0000-0000-00004BC30000}"/>
    <cellStyle name="표준 2 6 4 2" xfId="24252" xr:uid="{00000000-0005-0000-0000-00004CC30000}"/>
    <cellStyle name="표준 2 6 4 2 2" xfId="25046" xr:uid="{00000000-0005-0000-0000-00004DC30000}"/>
    <cellStyle name="표준 2 6 4 2 2 2" xfId="50197" xr:uid="{00000000-0005-0000-0000-00004EC30000}"/>
    <cellStyle name="표준 2 6 4 2 3" xfId="49405" xr:uid="{00000000-0005-0000-0000-00004FC30000}"/>
    <cellStyle name="표준 2 6 4 3" xfId="24253" xr:uid="{00000000-0005-0000-0000-000050C30000}"/>
    <cellStyle name="표준 2 6 4 3 2" xfId="25047" xr:uid="{00000000-0005-0000-0000-000051C30000}"/>
    <cellStyle name="표준 2 6 4 3 2 2" xfId="50198" xr:uid="{00000000-0005-0000-0000-000052C30000}"/>
    <cellStyle name="표준 2 6 4 3 3" xfId="49406" xr:uid="{00000000-0005-0000-0000-000053C30000}"/>
    <cellStyle name="표준 2 6 4 4" xfId="24254" xr:uid="{00000000-0005-0000-0000-000054C30000}"/>
    <cellStyle name="표준 2 6 4 4 2" xfId="25048" xr:uid="{00000000-0005-0000-0000-000055C30000}"/>
    <cellStyle name="표준 2 6 4 4 2 2" xfId="50199" xr:uid="{00000000-0005-0000-0000-000056C30000}"/>
    <cellStyle name="표준 2 6 4 4 3" xfId="49407" xr:uid="{00000000-0005-0000-0000-000057C30000}"/>
    <cellStyle name="표준 2 6 4 5" xfId="24255" xr:uid="{00000000-0005-0000-0000-000058C30000}"/>
    <cellStyle name="표준 2 6 4 5 2" xfId="25049" xr:uid="{00000000-0005-0000-0000-000059C30000}"/>
    <cellStyle name="표준 2 6 4 5 2 2" xfId="50200" xr:uid="{00000000-0005-0000-0000-00005AC30000}"/>
    <cellStyle name="표준 2 6 4 5 3" xfId="49408" xr:uid="{00000000-0005-0000-0000-00005BC30000}"/>
    <cellStyle name="표준 2 6 4 6" xfId="25045" xr:uid="{00000000-0005-0000-0000-00005CC30000}"/>
    <cellStyle name="표준 2 6 4 6 2" xfId="50196" xr:uid="{00000000-0005-0000-0000-00005DC30000}"/>
    <cellStyle name="표준 2 6 4 7" xfId="49404" xr:uid="{00000000-0005-0000-0000-00005EC30000}"/>
    <cellStyle name="표준 2 6 5" xfId="24256" xr:uid="{00000000-0005-0000-0000-00005FC30000}"/>
    <cellStyle name="표준 2 6 5 2" xfId="24257" xr:uid="{00000000-0005-0000-0000-000060C30000}"/>
    <cellStyle name="표준 2 6 5 2 2" xfId="25051" xr:uid="{00000000-0005-0000-0000-000061C30000}"/>
    <cellStyle name="표준 2 6 5 2 2 2" xfId="50202" xr:uid="{00000000-0005-0000-0000-000062C30000}"/>
    <cellStyle name="표준 2 6 5 2 3" xfId="49410" xr:uid="{00000000-0005-0000-0000-000063C30000}"/>
    <cellStyle name="표준 2 6 5 3" xfId="24258" xr:uid="{00000000-0005-0000-0000-000064C30000}"/>
    <cellStyle name="표준 2 6 5 3 2" xfId="25052" xr:uid="{00000000-0005-0000-0000-000065C30000}"/>
    <cellStyle name="표준 2 6 5 3 2 2" xfId="50203" xr:uid="{00000000-0005-0000-0000-000066C30000}"/>
    <cellStyle name="표준 2 6 5 3 3" xfId="49411" xr:uid="{00000000-0005-0000-0000-000067C30000}"/>
    <cellStyle name="표준 2 6 5 4" xfId="24259" xr:uid="{00000000-0005-0000-0000-000068C30000}"/>
    <cellStyle name="표준 2 6 5 4 2" xfId="25053" xr:uid="{00000000-0005-0000-0000-000069C30000}"/>
    <cellStyle name="표준 2 6 5 4 2 2" xfId="50204" xr:uid="{00000000-0005-0000-0000-00006AC30000}"/>
    <cellStyle name="표준 2 6 5 4 3" xfId="49412" xr:uid="{00000000-0005-0000-0000-00006BC30000}"/>
    <cellStyle name="표준 2 6 5 5" xfId="24260" xr:uid="{00000000-0005-0000-0000-00006CC30000}"/>
    <cellStyle name="표준 2 6 5 5 2" xfId="25054" xr:uid="{00000000-0005-0000-0000-00006DC30000}"/>
    <cellStyle name="표준 2 6 5 5 2 2" xfId="50205" xr:uid="{00000000-0005-0000-0000-00006EC30000}"/>
    <cellStyle name="표준 2 6 5 5 3" xfId="49413" xr:uid="{00000000-0005-0000-0000-00006FC30000}"/>
    <cellStyle name="표준 2 6 5 6" xfId="25050" xr:uid="{00000000-0005-0000-0000-000070C30000}"/>
    <cellStyle name="표준 2 6 5 6 2" xfId="50201" xr:uid="{00000000-0005-0000-0000-000071C30000}"/>
    <cellStyle name="표준 2 6 5 7" xfId="49409" xr:uid="{00000000-0005-0000-0000-000072C30000}"/>
    <cellStyle name="표준 2 6 6" xfId="24261" xr:uid="{00000000-0005-0000-0000-000073C30000}"/>
    <cellStyle name="표준 2 6 6 2" xfId="24262" xr:uid="{00000000-0005-0000-0000-000074C30000}"/>
    <cellStyle name="표준 2 6 6 2 2" xfId="25056" xr:uid="{00000000-0005-0000-0000-000075C30000}"/>
    <cellStyle name="표준 2 6 6 2 2 2" xfId="50207" xr:uid="{00000000-0005-0000-0000-000076C30000}"/>
    <cellStyle name="표준 2 6 6 2 3" xfId="49415" xr:uid="{00000000-0005-0000-0000-000077C30000}"/>
    <cellStyle name="표준 2 6 6 3" xfId="24263" xr:uid="{00000000-0005-0000-0000-000078C30000}"/>
    <cellStyle name="표준 2 6 6 3 2" xfId="25057" xr:uid="{00000000-0005-0000-0000-000079C30000}"/>
    <cellStyle name="표준 2 6 6 3 2 2" xfId="50208" xr:uid="{00000000-0005-0000-0000-00007AC30000}"/>
    <cellStyle name="표준 2 6 6 3 3" xfId="49416" xr:uid="{00000000-0005-0000-0000-00007BC30000}"/>
    <cellStyle name="표준 2 6 6 4" xfId="24264" xr:uid="{00000000-0005-0000-0000-00007CC30000}"/>
    <cellStyle name="표준 2 6 6 4 2" xfId="25058" xr:uid="{00000000-0005-0000-0000-00007DC30000}"/>
    <cellStyle name="표준 2 6 6 4 2 2" xfId="50209" xr:uid="{00000000-0005-0000-0000-00007EC30000}"/>
    <cellStyle name="표준 2 6 6 4 3" xfId="49417" xr:uid="{00000000-0005-0000-0000-00007FC30000}"/>
    <cellStyle name="표준 2 6 6 5" xfId="24265" xr:uid="{00000000-0005-0000-0000-000080C30000}"/>
    <cellStyle name="표준 2 6 6 5 2" xfId="25059" xr:uid="{00000000-0005-0000-0000-000081C30000}"/>
    <cellStyle name="표준 2 6 6 5 2 2" xfId="50210" xr:uid="{00000000-0005-0000-0000-000082C30000}"/>
    <cellStyle name="표준 2 6 6 5 3" xfId="49418" xr:uid="{00000000-0005-0000-0000-000083C30000}"/>
    <cellStyle name="표준 2 6 6 6" xfId="25055" xr:uid="{00000000-0005-0000-0000-000084C30000}"/>
    <cellStyle name="표준 2 6 6 6 2" xfId="50206" xr:uid="{00000000-0005-0000-0000-000085C30000}"/>
    <cellStyle name="표준 2 6 6 7" xfId="49414" xr:uid="{00000000-0005-0000-0000-000086C30000}"/>
    <cellStyle name="표준 2 6 7" xfId="24266" xr:uid="{00000000-0005-0000-0000-000087C30000}"/>
    <cellStyle name="표준 2 6 7 2" xfId="24267" xr:uid="{00000000-0005-0000-0000-000088C30000}"/>
    <cellStyle name="표준 2 6 7 2 2" xfId="25061" xr:uid="{00000000-0005-0000-0000-000089C30000}"/>
    <cellStyle name="표준 2 6 7 2 2 2" xfId="50212" xr:uid="{00000000-0005-0000-0000-00008AC30000}"/>
    <cellStyle name="표준 2 6 7 2 3" xfId="49420" xr:uid="{00000000-0005-0000-0000-00008BC30000}"/>
    <cellStyle name="표준 2 6 7 3" xfId="24268" xr:uid="{00000000-0005-0000-0000-00008CC30000}"/>
    <cellStyle name="표준 2 6 7 3 2" xfId="25062" xr:uid="{00000000-0005-0000-0000-00008DC30000}"/>
    <cellStyle name="표준 2 6 7 3 2 2" xfId="50213" xr:uid="{00000000-0005-0000-0000-00008EC30000}"/>
    <cellStyle name="표준 2 6 7 3 3" xfId="49421" xr:uid="{00000000-0005-0000-0000-00008FC30000}"/>
    <cellStyle name="표준 2 6 7 4" xfId="24269" xr:uid="{00000000-0005-0000-0000-000090C30000}"/>
    <cellStyle name="표준 2 6 7 4 2" xfId="25063" xr:uid="{00000000-0005-0000-0000-000091C30000}"/>
    <cellStyle name="표준 2 6 7 4 2 2" xfId="50214" xr:uid="{00000000-0005-0000-0000-000092C30000}"/>
    <cellStyle name="표준 2 6 7 4 3" xfId="49422" xr:uid="{00000000-0005-0000-0000-000093C30000}"/>
    <cellStyle name="표준 2 6 7 5" xfId="24270" xr:uid="{00000000-0005-0000-0000-000094C30000}"/>
    <cellStyle name="표준 2 6 7 5 2" xfId="25064" xr:uid="{00000000-0005-0000-0000-000095C30000}"/>
    <cellStyle name="표준 2 6 7 5 2 2" xfId="50215" xr:uid="{00000000-0005-0000-0000-000096C30000}"/>
    <cellStyle name="표준 2 6 7 5 3" xfId="49423" xr:uid="{00000000-0005-0000-0000-000097C30000}"/>
    <cellStyle name="표준 2 6 7 6" xfId="25060" xr:uid="{00000000-0005-0000-0000-000098C30000}"/>
    <cellStyle name="표준 2 6 7 6 2" xfId="50211" xr:uid="{00000000-0005-0000-0000-000099C30000}"/>
    <cellStyle name="표준 2 6 7 7" xfId="49419" xr:uid="{00000000-0005-0000-0000-00009AC30000}"/>
    <cellStyle name="표준 2 6 8" xfId="24271" xr:uid="{00000000-0005-0000-0000-00009BC30000}"/>
    <cellStyle name="표준 2 6 8 2" xfId="24272" xr:uid="{00000000-0005-0000-0000-00009CC30000}"/>
    <cellStyle name="표준 2 6 8 2 2" xfId="25066" xr:uid="{00000000-0005-0000-0000-00009DC30000}"/>
    <cellStyle name="표준 2 6 8 2 2 2" xfId="50217" xr:uid="{00000000-0005-0000-0000-00009EC30000}"/>
    <cellStyle name="표준 2 6 8 2 3" xfId="49425" xr:uid="{00000000-0005-0000-0000-00009FC30000}"/>
    <cellStyle name="표준 2 6 8 3" xfId="24273" xr:uid="{00000000-0005-0000-0000-0000A0C30000}"/>
    <cellStyle name="표준 2 6 8 3 2" xfId="25067" xr:uid="{00000000-0005-0000-0000-0000A1C30000}"/>
    <cellStyle name="표준 2 6 8 3 2 2" xfId="50218" xr:uid="{00000000-0005-0000-0000-0000A2C30000}"/>
    <cellStyle name="표준 2 6 8 3 3" xfId="49426" xr:uid="{00000000-0005-0000-0000-0000A3C30000}"/>
    <cellStyle name="표준 2 6 8 4" xfId="24274" xr:uid="{00000000-0005-0000-0000-0000A4C30000}"/>
    <cellStyle name="표준 2 6 8 4 2" xfId="25068" xr:uid="{00000000-0005-0000-0000-0000A5C30000}"/>
    <cellStyle name="표준 2 6 8 4 2 2" xfId="50219" xr:uid="{00000000-0005-0000-0000-0000A6C30000}"/>
    <cellStyle name="표준 2 6 8 4 3" xfId="49427" xr:uid="{00000000-0005-0000-0000-0000A7C30000}"/>
    <cellStyle name="표준 2 6 8 5" xfId="24275" xr:uid="{00000000-0005-0000-0000-0000A8C30000}"/>
    <cellStyle name="표준 2 6 8 5 2" xfId="25069" xr:uid="{00000000-0005-0000-0000-0000A9C30000}"/>
    <cellStyle name="표준 2 6 8 5 2 2" xfId="50220" xr:uid="{00000000-0005-0000-0000-0000AAC30000}"/>
    <cellStyle name="표준 2 6 8 5 3" xfId="49428" xr:uid="{00000000-0005-0000-0000-0000ABC30000}"/>
    <cellStyle name="표준 2 6 8 6" xfId="25065" xr:uid="{00000000-0005-0000-0000-0000ACC30000}"/>
    <cellStyle name="표준 2 6 8 6 2" xfId="50216" xr:uid="{00000000-0005-0000-0000-0000ADC30000}"/>
    <cellStyle name="표준 2 6 8 7" xfId="49424" xr:uid="{00000000-0005-0000-0000-0000AEC30000}"/>
    <cellStyle name="표준 2 6 9" xfId="24276" xr:uid="{00000000-0005-0000-0000-0000AFC30000}"/>
    <cellStyle name="표준 2 6 9 2" xfId="24277" xr:uid="{00000000-0005-0000-0000-0000B0C30000}"/>
    <cellStyle name="표준 2 6 9 2 2" xfId="25071" xr:uid="{00000000-0005-0000-0000-0000B1C30000}"/>
    <cellStyle name="표준 2 6 9 2 2 2" xfId="50222" xr:uid="{00000000-0005-0000-0000-0000B2C30000}"/>
    <cellStyle name="표준 2 6 9 2 3" xfId="49430" xr:uid="{00000000-0005-0000-0000-0000B3C30000}"/>
    <cellStyle name="표준 2 6 9 3" xfId="24278" xr:uid="{00000000-0005-0000-0000-0000B4C30000}"/>
    <cellStyle name="표준 2 6 9 3 2" xfId="25072" xr:uid="{00000000-0005-0000-0000-0000B5C30000}"/>
    <cellStyle name="표준 2 6 9 3 2 2" xfId="50223" xr:uid="{00000000-0005-0000-0000-0000B6C30000}"/>
    <cellStyle name="표준 2 6 9 3 3" xfId="49431" xr:uid="{00000000-0005-0000-0000-0000B7C30000}"/>
    <cellStyle name="표준 2 6 9 4" xfId="24279" xr:uid="{00000000-0005-0000-0000-0000B8C30000}"/>
    <cellStyle name="표준 2 6 9 4 2" xfId="25073" xr:uid="{00000000-0005-0000-0000-0000B9C30000}"/>
    <cellStyle name="표준 2 6 9 4 2 2" xfId="50224" xr:uid="{00000000-0005-0000-0000-0000BAC30000}"/>
    <cellStyle name="표준 2 6 9 4 3" xfId="49432" xr:uid="{00000000-0005-0000-0000-0000BBC30000}"/>
    <cellStyle name="표준 2 6 9 5" xfId="24280" xr:uid="{00000000-0005-0000-0000-0000BCC30000}"/>
    <cellStyle name="표준 2 6 9 5 2" xfId="25074" xr:uid="{00000000-0005-0000-0000-0000BDC30000}"/>
    <cellStyle name="표준 2 6 9 5 2 2" xfId="50225" xr:uid="{00000000-0005-0000-0000-0000BEC30000}"/>
    <cellStyle name="표준 2 6 9 5 3" xfId="49433" xr:uid="{00000000-0005-0000-0000-0000BFC30000}"/>
    <cellStyle name="표준 2 6 9 6" xfId="25070" xr:uid="{00000000-0005-0000-0000-0000C0C30000}"/>
    <cellStyle name="표준 2 6 9 6 2" xfId="50221" xr:uid="{00000000-0005-0000-0000-0000C1C30000}"/>
    <cellStyle name="표준 2 6 9 7" xfId="49429" xr:uid="{00000000-0005-0000-0000-0000C2C30000}"/>
    <cellStyle name="표준 2 7" xfId="24281" xr:uid="{00000000-0005-0000-0000-0000C3C30000}"/>
    <cellStyle name="표준 2 7 10" xfId="49434" xr:uid="{00000000-0005-0000-0000-0000C4C30000}"/>
    <cellStyle name="표준 2 7 11" xfId="25297" xr:uid="{00000000-0005-0000-0000-0000C5C30000}"/>
    <cellStyle name="표준 2 7 2" xfId="24282" xr:uid="{00000000-0005-0000-0000-0000C6C30000}"/>
    <cellStyle name="표준 2 7 2 2" xfId="24283" xr:uid="{00000000-0005-0000-0000-0000C7C30000}"/>
    <cellStyle name="표준 2 7 2 2 2" xfId="25076" xr:uid="{00000000-0005-0000-0000-0000C8C30000}"/>
    <cellStyle name="표준 2 7 2 2 2 2" xfId="50227" xr:uid="{00000000-0005-0000-0000-0000C9C30000}"/>
    <cellStyle name="표준 2 7 2 2 3" xfId="49436" xr:uid="{00000000-0005-0000-0000-0000CAC30000}"/>
    <cellStyle name="표준 2 7 2 3" xfId="24284" xr:uid="{00000000-0005-0000-0000-0000CBC30000}"/>
    <cellStyle name="표준 2 7 2 3 2" xfId="25077" xr:uid="{00000000-0005-0000-0000-0000CCC30000}"/>
    <cellStyle name="표준 2 7 2 3 2 2" xfId="50228" xr:uid="{00000000-0005-0000-0000-0000CDC30000}"/>
    <cellStyle name="표준 2 7 2 3 3" xfId="49437" xr:uid="{00000000-0005-0000-0000-0000CEC30000}"/>
    <cellStyle name="표준 2 7 2 4" xfId="24285" xr:uid="{00000000-0005-0000-0000-0000CFC30000}"/>
    <cellStyle name="표준 2 7 2 4 2" xfId="25078" xr:uid="{00000000-0005-0000-0000-0000D0C30000}"/>
    <cellStyle name="표준 2 7 2 4 2 2" xfId="50229" xr:uid="{00000000-0005-0000-0000-0000D1C30000}"/>
    <cellStyle name="표준 2 7 2 4 3" xfId="49438" xr:uid="{00000000-0005-0000-0000-0000D2C30000}"/>
    <cellStyle name="표준 2 7 2 5" xfId="24286" xr:uid="{00000000-0005-0000-0000-0000D3C30000}"/>
    <cellStyle name="표준 2 7 2 5 2" xfId="25079" xr:uid="{00000000-0005-0000-0000-0000D4C30000}"/>
    <cellStyle name="표준 2 7 2 5 2 2" xfId="50230" xr:uid="{00000000-0005-0000-0000-0000D5C30000}"/>
    <cellStyle name="표준 2 7 2 5 3" xfId="49439" xr:uid="{00000000-0005-0000-0000-0000D6C30000}"/>
    <cellStyle name="표준 2 7 2 6" xfId="25075" xr:uid="{00000000-0005-0000-0000-0000D7C30000}"/>
    <cellStyle name="표준 2 7 2 6 2" xfId="50226" xr:uid="{00000000-0005-0000-0000-0000D8C30000}"/>
    <cellStyle name="표준 2 7 2 7" xfId="49435" xr:uid="{00000000-0005-0000-0000-0000D9C30000}"/>
    <cellStyle name="표준 2 7 3" xfId="24287" xr:uid="{00000000-0005-0000-0000-0000DAC30000}"/>
    <cellStyle name="표준 2 7 3 2" xfId="24288" xr:uid="{00000000-0005-0000-0000-0000DBC30000}"/>
    <cellStyle name="표준 2 7 3 2 2" xfId="25081" xr:uid="{00000000-0005-0000-0000-0000DCC30000}"/>
    <cellStyle name="표준 2 7 3 2 2 2" xfId="50232" xr:uid="{00000000-0005-0000-0000-0000DDC30000}"/>
    <cellStyle name="표준 2 7 3 2 3" xfId="49441" xr:uid="{00000000-0005-0000-0000-0000DEC30000}"/>
    <cellStyle name="표준 2 7 3 3" xfId="24289" xr:uid="{00000000-0005-0000-0000-0000DFC30000}"/>
    <cellStyle name="표준 2 7 3 3 2" xfId="25082" xr:uid="{00000000-0005-0000-0000-0000E0C30000}"/>
    <cellStyle name="표준 2 7 3 3 2 2" xfId="50233" xr:uid="{00000000-0005-0000-0000-0000E1C30000}"/>
    <cellStyle name="표준 2 7 3 3 3" xfId="49442" xr:uid="{00000000-0005-0000-0000-0000E2C30000}"/>
    <cellStyle name="표준 2 7 3 4" xfId="24290" xr:uid="{00000000-0005-0000-0000-0000E3C30000}"/>
    <cellStyle name="표준 2 7 3 4 2" xfId="25083" xr:uid="{00000000-0005-0000-0000-0000E4C30000}"/>
    <cellStyle name="표준 2 7 3 4 2 2" xfId="50234" xr:uid="{00000000-0005-0000-0000-0000E5C30000}"/>
    <cellStyle name="표준 2 7 3 4 3" xfId="49443" xr:uid="{00000000-0005-0000-0000-0000E6C30000}"/>
    <cellStyle name="표준 2 7 3 5" xfId="24291" xr:uid="{00000000-0005-0000-0000-0000E7C30000}"/>
    <cellStyle name="표준 2 7 3 5 2" xfId="25084" xr:uid="{00000000-0005-0000-0000-0000E8C30000}"/>
    <cellStyle name="표준 2 7 3 5 2 2" xfId="50235" xr:uid="{00000000-0005-0000-0000-0000E9C30000}"/>
    <cellStyle name="표준 2 7 3 5 3" xfId="49444" xr:uid="{00000000-0005-0000-0000-0000EAC30000}"/>
    <cellStyle name="표준 2 7 3 6" xfId="25080" xr:uid="{00000000-0005-0000-0000-0000EBC30000}"/>
    <cellStyle name="표준 2 7 3 6 2" xfId="50231" xr:uid="{00000000-0005-0000-0000-0000ECC30000}"/>
    <cellStyle name="표준 2 7 3 7" xfId="49440" xr:uid="{00000000-0005-0000-0000-0000EDC30000}"/>
    <cellStyle name="표준 2 7 4" xfId="24292" xr:uid="{00000000-0005-0000-0000-0000EEC30000}"/>
    <cellStyle name="표준 2 7 4 2" xfId="24293" xr:uid="{00000000-0005-0000-0000-0000EFC30000}"/>
    <cellStyle name="표준 2 7 4 2 2" xfId="25086" xr:uid="{00000000-0005-0000-0000-0000F0C30000}"/>
    <cellStyle name="표준 2 7 4 2 2 2" xfId="50237" xr:uid="{00000000-0005-0000-0000-0000F1C30000}"/>
    <cellStyle name="표준 2 7 4 2 3" xfId="49446" xr:uid="{00000000-0005-0000-0000-0000F2C30000}"/>
    <cellStyle name="표준 2 7 4 3" xfId="24294" xr:uid="{00000000-0005-0000-0000-0000F3C30000}"/>
    <cellStyle name="표준 2 7 4 3 2" xfId="25087" xr:uid="{00000000-0005-0000-0000-0000F4C30000}"/>
    <cellStyle name="표준 2 7 4 3 2 2" xfId="50238" xr:uid="{00000000-0005-0000-0000-0000F5C30000}"/>
    <cellStyle name="표준 2 7 4 3 3" xfId="49447" xr:uid="{00000000-0005-0000-0000-0000F6C30000}"/>
    <cellStyle name="표준 2 7 4 4" xfId="24295" xr:uid="{00000000-0005-0000-0000-0000F7C30000}"/>
    <cellStyle name="표준 2 7 4 4 2" xfId="25088" xr:uid="{00000000-0005-0000-0000-0000F8C30000}"/>
    <cellStyle name="표준 2 7 4 4 2 2" xfId="50239" xr:uid="{00000000-0005-0000-0000-0000F9C30000}"/>
    <cellStyle name="표준 2 7 4 4 3" xfId="49448" xr:uid="{00000000-0005-0000-0000-0000FAC30000}"/>
    <cellStyle name="표준 2 7 4 5" xfId="24296" xr:uid="{00000000-0005-0000-0000-0000FBC30000}"/>
    <cellStyle name="표준 2 7 4 5 2" xfId="25089" xr:uid="{00000000-0005-0000-0000-0000FCC30000}"/>
    <cellStyle name="표준 2 7 4 5 2 2" xfId="50240" xr:uid="{00000000-0005-0000-0000-0000FDC30000}"/>
    <cellStyle name="표준 2 7 4 5 3" xfId="49449" xr:uid="{00000000-0005-0000-0000-0000FEC30000}"/>
    <cellStyle name="표준 2 7 4 6" xfId="25085" xr:uid="{00000000-0005-0000-0000-0000FFC30000}"/>
    <cellStyle name="표준 2 7 4 6 2" xfId="50236" xr:uid="{00000000-0005-0000-0000-000000C40000}"/>
    <cellStyle name="표준 2 7 4 7" xfId="49445" xr:uid="{00000000-0005-0000-0000-000001C40000}"/>
    <cellStyle name="표준 2 7 5" xfId="24297" xr:uid="{00000000-0005-0000-0000-000002C40000}"/>
    <cellStyle name="표준 2 7 5 2" xfId="24298" xr:uid="{00000000-0005-0000-0000-000003C40000}"/>
    <cellStyle name="표준 2 7 5 2 2" xfId="25091" xr:uid="{00000000-0005-0000-0000-000004C40000}"/>
    <cellStyle name="표준 2 7 5 2 2 2" xfId="50242" xr:uid="{00000000-0005-0000-0000-000005C40000}"/>
    <cellStyle name="표준 2 7 5 2 3" xfId="49451" xr:uid="{00000000-0005-0000-0000-000006C40000}"/>
    <cellStyle name="표준 2 7 5 3" xfId="24299" xr:uid="{00000000-0005-0000-0000-000007C40000}"/>
    <cellStyle name="표준 2 7 5 3 2" xfId="25092" xr:uid="{00000000-0005-0000-0000-000008C40000}"/>
    <cellStyle name="표준 2 7 5 3 2 2" xfId="50243" xr:uid="{00000000-0005-0000-0000-000009C40000}"/>
    <cellStyle name="표준 2 7 5 3 3" xfId="49452" xr:uid="{00000000-0005-0000-0000-00000AC40000}"/>
    <cellStyle name="표준 2 7 5 4" xfId="24300" xr:uid="{00000000-0005-0000-0000-00000BC40000}"/>
    <cellStyle name="표준 2 7 5 4 2" xfId="25093" xr:uid="{00000000-0005-0000-0000-00000CC40000}"/>
    <cellStyle name="표준 2 7 5 4 2 2" xfId="50244" xr:uid="{00000000-0005-0000-0000-00000DC40000}"/>
    <cellStyle name="표준 2 7 5 4 3" xfId="49453" xr:uid="{00000000-0005-0000-0000-00000EC40000}"/>
    <cellStyle name="표준 2 7 5 5" xfId="24301" xr:uid="{00000000-0005-0000-0000-00000FC40000}"/>
    <cellStyle name="표준 2 7 5 5 2" xfId="25094" xr:uid="{00000000-0005-0000-0000-000010C40000}"/>
    <cellStyle name="표준 2 7 5 5 2 2" xfId="50245" xr:uid="{00000000-0005-0000-0000-000011C40000}"/>
    <cellStyle name="표준 2 7 5 5 3" xfId="49454" xr:uid="{00000000-0005-0000-0000-000012C40000}"/>
    <cellStyle name="표준 2 7 5 6" xfId="25090" xr:uid="{00000000-0005-0000-0000-000013C40000}"/>
    <cellStyle name="표준 2 7 5 6 2" xfId="50241" xr:uid="{00000000-0005-0000-0000-000014C40000}"/>
    <cellStyle name="표준 2 7 5 7" xfId="49450" xr:uid="{00000000-0005-0000-0000-000015C40000}"/>
    <cellStyle name="표준 2 7 6" xfId="24302" xr:uid="{00000000-0005-0000-0000-000016C40000}"/>
    <cellStyle name="표준 2 7 6 2" xfId="24303" xr:uid="{00000000-0005-0000-0000-000017C40000}"/>
    <cellStyle name="표준 2 7 6 2 2" xfId="25096" xr:uid="{00000000-0005-0000-0000-000018C40000}"/>
    <cellStyle name="표준 2 7 6 2 2 2" xfId="50247" xr:uid="{00000000-0005-0000-0000-000019C40000}"/>
    <cellStyle name="표준 2 7 6 2 3" xfId="49456" xr:uid="{00000000-0005-0000-0000-00001AC40000}"/>
    <cellStyle name="표준 2 7 6 3" xfId="24304" xr:uid="{00000000-0005-0000-0000-00001BC40000}"/>
    <cellStyle name="표준 2 7 6 3 2" xfId="25097" xr:uid="{00000000-0005-0000-0000-00001CC40000}"/>
    <cellStyle name="표준 2 7 6 3 2 2" xfId="50248" xr:uid="{00000000-0005-0000-0000-00001DC40000}"/>
    <cellStyle name="표준 2 7 6 3 3" xfId="49457" xr:uid="{00000000-0005-0000-0000-00001EC40000}"/>
    <cellStyle name="표준 2 7 6 4" xfId="24305" xr:uid="{00000000-0005-0000-0000-00001FC40000}"/>
    <cellStyle name="표준 2 7 6 4 2" xfId="25098" xr:uid="{00000000-0005-0000-0000-000020C40000}"/>
    <cellStyle name="표준 2 7 6 4 2 2" xfId="50249" xr:uid="{00000000-0005-0000-0000-000021C40000}"/>
    <cellStyle name="표준 2 7 6 4 3" xfId="49458" xr:uid="{00000000-0005-0000-0000-000022C40000}"/>
    <cellStyle name="표준 2 7 6 5" xfId="24306" xr:uid="{00000000-0005-0000-0000-000023C40000}"/>
    <cellStyle name="표준 2 7 6 5 2" xfId="25099" xr:uid="{00000000-0005-0000-0000-000024C40000}"/>
    <cellStyle name="표준 2 7 6 5 2 2" xfId="50250" xr:uid="{00000000-0005-0000-0000-000025C40000}"/>
    <cellStyle name="표준 2 7 6 5 3" xfId="49459" xr:uid="{00000000-0005-0000-0000-000026C40000}"/>
    <cellStyle name="표준 2 7 6 6" xfId="25095" xr:uid="{00000000-0005-0000-0000-000027C40000}"/>
    <cellStyle name="표준 2 7 6 6 2" xfId="50246" xr:uid="{00000000-0005-0000-0000-000028C40000}"/>
    <cellStyle name="표준 2 7 6 7" xfId="49455" xr:uid="{00000000-0005-0000-0000-000029C40000}"/>
    <cellStyle name="표준 2 7 7" xfId="24307" xr:uid="{00000000-0005-0000-0000-00002AC40000}"/>
    <cellStyle name="표준 2 7 7 2" xfId="24308" xr:uid="{00000000-0005-0000-0000-00002BC40000}"/>
    <cellStyle name="표준 2 7 7 2 2" xfId="25101" xr:uid="{00000000-0005-0000-0000-00002CC40000}"/>
    <cellStyle name="표준 2 7 7 2 2 2" xfId="50252" xr:uid="{00000000-0005-0000-0000-00002DC40000}"/>
    <cellStyle name="표준 2 7 7 2 3" xfId="49461" xr:uid="{00000000-0005-0000-0000-00002EC40000}"/>
    <cellStyle name="표준 2 7 7 3" xfId="24309" xr:uid="{00000000-0005-0000-0000-00002FC40000}"/>
    <cellStyle name="표준 2 7 7 3 2" xfId="25102" xr:uid="{00000000-0005-0000-0000-000030C40000}"/>
    <cellStyle name="표준 2 7 7 3 2 2" xfId="50253" xr:uid="{00000000-0005-0000-0000-000031C40000}"/>
    <cellStyle name="표준 2 7 7 3 3" xfId="49462" xr:uid="{00000000-0005-0000-0000-000032C40000}"/>
    <cellStyle name="표준 2 7 7 4" xfId="24310" xr:uid="{00000000-0005-0000-0000-000033C40000}"/>
    <cellStyle name="표준 2 7 7 4 2" xfId="25103" xr:uid="{00000000-0005-0000-0000-000034C40000}"/>
    <cellStyle name="표준 2 7 7 4 2 2" xfId="50254" xr:uid="{00000000-0005-0000-0000-000035C40000}"/>
    <cellStyle name="표준 2 7 7 4 3" xfId="49463" xr:uid="{00000000-0005-0000-0000-000036C40000}"/>
    <cellStyle name="표준 2 7 7 5" xfId="24311" xr:uid="{00000000-0005-0000-0000-000037C40000}"/>
    <cellStyle name="표준 2 7 7 5 2" xfId="25104" xr:uid="{00000000-0005-0000-0000-000038C40000}"/>
    <cellStyle name="표준 2 7 7 5 2 2" xfId="50255" xr:uid="{00000000-0005-0000-0000-000039C40000}"/>
    <cellStyle name="표준 2 7 7 5 3" xfId="49464" xr:uid="{00000000-0005-0000-0000-00003AC40000}"/>
    <cellStyle name="표준 2 7 7 6" xfId="25100" xr:uid="{00000000-0005-0000-0000-00003BC40000}"/>
    <cellStyle name="표준 2 7 7 6 2" xfId="50251" xr:uid="{00000000-0005-0000-0000-00003CC40000}"/>
    <cellStyle name="표준 2 7 7 7" xfId="49460" xr:uid="{00000000-0005-0000-0000-00003DC40000}"/>
    <cellStyle name="표준 2 7 8" xfId="24312" xr:uid="{00000000-0005-0000-0000-00003EC40000}"/>
    <cellStyle name="표준 2 7 8 2" xfId="24313" xr:uid="{00000000-0005-0000-0000-00003FC40000}"/>
    <cellStyle name="표준 2 7 8 2 2" xfId="25106" xr:uid="{00000000-0005-0000-0000-000040C40000}"/>
    <cellStyle name="표준 2 7 8 2 2 2" xfId="50257" xr:uid="{00000000-0005-0000-0000-000041C40000}"/>
    <cellStyle name="표준 2 7 8 2 3" xfId="49466" xr:uid="{00000000-0005-0000-0000-000042C40000}"/>
    <cellStyle name="표준 2 7 8 3" xfId="24314" xr:uid="{00000000-0005-0000-0000-000043C40000}"/>
    <cellStyle name="표준 2 7 8 3 2" xfId="25107" xr:uid="{00000000-0005-0000-0000-000044C40000}"/>
    <cellStyle name="표준 2 7 8 3 2 2" xfId="50258" xr:uid="{00000000-0005-0000-0000-000045C40000}"/>
    <cellStyle name="표준 2 7 8 3 3" xfId="49467" xr:uid="{00000000-0005-0000-0000-000046C40000}"/>
    <cellStyle name="표준 2 7 8 4" xfId="24315" xr:uid="{00000000-0005-0000-0000-000047C40000}"/>
    <cellStyle name="표준 2 7 8 4 2" xfId="25108" xr:uid="{00000000-0005-0000-0000-000048C40000}"/>
    <cellStyle name="표준 2 7 8 4 2 2" xfId="50259" xr:uid="{00000000-0005-0000-0000-000049C40000}"/>
    <cellStyle name="표준 2 7 8 4 3" xfId="49468" xr:uid="{00000000-0005-0000-0000-00004AC40000}"/>
    <cellStyle name="표준 2 7 8 5" xfId="24316" xr:uid="{00000000-0005-0000-0000-00004BC40000}"/>
    <cellStyle name="표준 2 7 8 5 2" xfId="25109" xr:uid="{00000000-0005-0000-0000-00004CC40000}"/>
    <cellStyle name="표준 2 7 8 5 2 2" xfId="50260" xr:uid="{00000000-0005-0000-0000-00004DC40000}"/>
    <cellStyle name="표준 2 7 8 5 3" xfId="49469" xr:uid="{00000000-0005-0000-0000-00004EC40000}"/>
    <cellStyle name="표준 2 7 8 6" xfId="25105" xr:uid="{00000000-0005-0000-0000-00004FC40000}"/>
    <cellStyle name="표준 2 7 8 6 2" xfId="50256" xr:uid="{00000000-0005-0000-0000-000050C40000}"/>
    <cellStyle name="표준 2 7 8 7" xfId="49465" xr:uid="{00000000-0005-0000-0000-000051C40000}"/>
    <cellStyle name="표준 2 7 9" xfId="24317" xr:uid="{00000000-0005-0000-0000-000052C40000}"/>
    <cellStyle name="표준 2 7 9 2" xfId="24318" xr:uid="{00000000-0005-0000-0000-000053C40000}"/>
    <cellStyle name="표준 2 7 9 2 2" xfId="25111" xr:uid="{00000000-0005-0000-0000-000054C40000}"/>
    <cellStyle name="표준 2 7 9 2 2 2" xfId="50262" xr:uid="{00000000-0005-0000-0000-000055C40000}"/>
    <cellStyle name="표준 2 7 9 2 3" xfId="49471" xr:uid="{00000000-0005-0000-0000-000056C40000}"/>
    <cellStyle name="표준 2 7 9 3" xfId="24319" xr:uid="{00000000-0005-0000-0000-000057C40000}"/>
    <cellStyle name="표준 2 7 9 3 2" xfId="25112" xr:uid="{00000000-0005-0000-0000-000058C40000}"/>
    <cellStyle name="표준 2 7 9 3 2 2" xfId="50263" xr:uid="{00000000-0005-0000-0000-000059C40000}"/>
    <cellStyle name="표준 2 7 9 3 3" xfId="49472" xr:uid="{00000000-0005-0000-0000-00005AC40000}"/>
    <cellStyle name="표준 2 7 9 4" xfId="24320" xr:uid="{00000000-0005-0000-0000-00005BC40000}"/>
    <cellStyle name="표준 2 7 9 4 2" xfId="25113" xr:uid="{00000000-0005-0000-0000-00005CC40000}"/>
    <cellStyle name="표준 2 7 9 4 2 2" xfId="50264" xr:uid="{00000000-0005-0000-0000-00005DC40000}"/>
    <cellStyle name="표준 2 7 9 4 3" xfId="49473" xr:uid="{00000000-0005-0000-0000-00005EC40000}"/>
    <cellStyle name="표준 2 7 9 5" xfId="24321" xr:uid="{00000000-0005-0000-0000-00005FC40000}"/>
    <cellStyle name="표준 2 7 9 5 2" xfId="25114" xr:uid="{00000000-0005-0000-0000-000060C40000}"/>
    <cellStyle name="표준 2 7 9 5 2 2" xfId="50265" xr:uid="{00000000-0005-0000-0000-000061C40000}"/>
    <cellStyle name="표준 2 7 9 5 3" xfId="49474" xr:uid="{00000000-0005-0000-0000-000062C40000}"/>
    <cellStyle name="표준 2 7 9 6" xfId="25110" xr:uid="{00000000-0005-0000-0000-000063C40000}"/>
    <cellStyle name="표준 2 7 9 6 2" xfId="50261" xr:uid="{00000000-0005-0000-0000-000064C40000}"/>
    <cellStyle name="표준 2 7 9 7" xfId="49470" xr:uid="{00000000-0005-0000-0000-000065C40000}"/>
    <cellStyle name="표준 2 8" xfId="24322" xr:uid="{00000000-0005-0000-0000-000066C40000}"/>
    <cellStyle name="표준 2 8 10" xfId="49475" xr:uid="{00000000-0005-0000-0000-000067C40000}"/>
    <cellStyle name="표준 2 8 11" xfId="25298" xr:uid="{00000000-0005-0000-0000-000068C40000}"/>
    <cellStyle name="표준 2 8 2" xfId="24323" xr:uid="{00000000-0005-0000-0000-000069C40000}"/>
    <cellStyle name="표준 2 8 2 2" xfId="24324" xr:uid="{00000000-0005-0000-0000-00006AC40000}"/>
    <cellStyle name="표준 2 8 2 2 2" xfId="25116" xr:uid="{00000000-0005-0000-0000-00006BC40000}"/>
    <cellStyle name="표준 2 8 2 2 2 2" xfId="50267" xr:uid="{00000000-0005-0000-0000-00006CC40000}"/>
    <cellStyle name="표준 2 8 2 2 3" xfId="49477" xr:uid="{00000000-0005-0000-0000-00006DC40000}"/>
    <cellStyle name="표준 2 8 2 3" xfId="24325" xr:uid="{00000000-0005-0000-0000-00006EC40000}"/>
    <cellStyle name="표준 2 8 2 3 2" xfId="25117" xr:uid="{00000000-0005-0000-0000-00006FC40000}"/>
    <cellStyle name="표준 2 8 2 3 2 2" xfId="50268" xr:uid="{00000000-0005-0000-0000-000070C40000}"/>
    <cellStyle name="표준 2 8 2 3 3" xfId="49478" xr:uid="{00000000-0005-0000-0000-000071C40000}"/>
    <cellStyle name="표준 2 8 2 4" xfId="24326" xr:uid="{00000000-0005-0000-0000-000072C40000}"/>
    <cellStyle name="표준 2 8 2 4 2" xfId="25118" xr:uid="{00000000-0005-0000-0000-000073C40000}"/>
    <cellStyle name="표준 2 8 2 4 2 2" xfId="50269" xr:uid="{00000000-0005-0000-0000-000074C40000}"/>
    <cellStyle name="표준 2 8 2 4 3" xfId="49479" xr:uid="{00000000-0005-0000-0000-000075C40000}"/>
    <cellStyle name="표준 2 8 2 5" xfId="24327" xr:uid="{00000000-0005-0000-0000-000076C40000}"/>
    <cellStyle name="표준 2 8 2 5 2" xfId="25119" xr:uid="{00000000-0005-0000-0000-000077C40000}"/>
    <cellStyle name="표준 2 8 2 5 2 2" xfId="50270" xr:uid="{00000000-0005-0000-0000-000078C40000}"/>
    <cellStyle name="표준 2 8 2 5 3" xfId="49480" xr:uid="{00000000-0005-0000-0000-000079C40000}"/>
    <cellStyle name="표준 2 8 2 6" xfId="25115" xr:uid="{00000000-0005-0000-0000-00007AC40000}"/>
    <cellStyle name="표준 2 8 2 6 2" xfId="50266" xr:uid="{00000000-0005-0000-0000-00007BC40000}"/>
    <cellStyle name="표준 2 8 2 7" xfId="49476" xr:uid="{00000000-0005-0000-0000-00007CC40000}"/>
    <cellStyle name="표준 2 8 3" xfId="24328" xr:uid="{00000000-0005-0000-0000-00007DC40000}"/>
    <cellStyle name="표준 2 8 3 2" xfId="24329" xr:uid="{00000000-0005-0000-0000-00007EC40000}"/>
    <cellStyle name="표준 2 8 3 2 2" xfId="25121" xr:uid="{00000000-0005-0000-0000-00007FC40000}"/>
    <cellStyle name="표준 2 8 3 2 2 2" xfId="50272" xr:uid="{00000000-0005-0000-0000-000080C40000}"/>
    <cellStyle name="표준 2 8 3 2 3" xfId="49482" xr:uid="{00000000-0005-0000-0000-000081C40000}"/>
    <cellStyle name="표준 2 8 3 3" xfId="24330" xr:uid="{00000000-0005-0000-0000-000082C40000}"/>
    <cellStyle name="표준 2 8 3 3 2" xfId="25122" xr:uid="{00000000-0005-0000-0000-000083C40000}"/>
    <cellStyle name="표준 2 8 3 3 2 2" xfId="50273" xr:uid="{00000000-0005-0000-0000-000084C40000}"/>
    <cellStyle name="표준 2 8 3 3 3" xfId="49483" xr:uid="{00000000-0005-0000-0000-000085C40000}"/>
    <cellStyle name="표준 2 8 3 4" xfId="24331" xr:uid="{00000000-0005-0000-0000-000086C40000}"/>
    <cellStyle name="표준 2 8 3 4 2" xfId="25123" xr:uid="{00000000-0005-0000-0000-000087C40000}"/>
    <cellStyle name="표준 2 8 3 4 2 2" xfId="50274" xr:uid="{00000000-0005-0000-0000-000088C40000}"/>
    <cellStyle name="표준 2 8 3 4 3" xfId="49484" xr:uid="{00000000-0005-0000-0000-000089C40000}"/>
    <cellStyle name="표준 2 8 3 5" xfId="24332" xr:uid="{00000000-0005-0000-0000-00008AC40000}"/>
    <cellStyle name="표준 2 8 3 5 2" xfId="25124" xr:uid="{00000000-0005-0000-0000-00008BC40000}"/>
    <cellStyle name="표준 2 8 3 5 2 2" xfId="50275" xr:uid="{00000000-0005-0000-0000-00008CC40000}"/>
    <cellStyle name="표준 2 8 3 5 3" xfId="49485" xr:uid="{00000000-0005-0000-0000-00008DC40000}"/>
    <cellStyle name="표준 2 8 3 6" xfId="25120" xr:uid="{00000000-0005-0000-0000-00008EC40000}"/>
    <cellStyle name="표준 2 8 3 6 2" xfId="50271" xr:uid="{00000000-0005-0000-0000-00008FC40000}"/>
    <cellStyle name="표준 2 8 3 7" xfId="49481" xr:uid="{00000000-0005-0000-0000-000090C40000}"/>
    <cellStyle name="표준 2 8 4" xfId="24333" xr:uid="{00000000-0005-0000-0000-000091C40000}"/>
    <cellStyle name="표준 2 8 4 2" xfId="24334" xr:uid="{00000000-0005-0000-0000-000092C40000}"/>
    <cellStyle name="표준 2 8 4 2 2" xfId="25126" xr:uid="{00000000-0005-0000-0000-000093C40000}"/>
    <cellStyle name="표준 2 8 4 2 2 2" xfId="50277" xr:uid="{00000000-0005-0000-0000-000094C40000}"/>
    <cellStyle name="표준 2 8 4 2 3" xfId="49487" xr:uid="{00000000-0005-0000-0000-000095C40000}"/>
    <cellStyle name="표준 2 8 4 3" xfId="24335" xr:uid="{00000000-0005-0000-0000-000096C40000}"/>
    <cellStyle name="표준 2 8 4 3 2" xfId="25127" xr:uid="{00000000-0005-0000-0000-000097C40000}"/>
    <cellStyle name="표준 2 8 4 3 2 2" xfId="50278" xr:uid="{00000000-0005-0000-0000-000098C40000}"/>
    <cellStyle name="표준 2 8 4 3 3" xfId="49488" xr:uid="{00000000-0005-0000-0000-000099C40000}"/>
    <cellStyle name="표준 2 8 4 4" xfId="24336" xr:uid="{00000000-0005-0000-0000-00009AC40000}"/>
    <cellStyle name="표준 2 8 4 4 2" xfId="25128" xr:uid="{00000000-0005-0000-0000-00009BC40000}"/>
    <cellStyle name="표준 2 8 4 4 2 2" xfId="50279" xr:uid="{00000000-0005-0000-0000-00009CC40000}"/>
    <cellStyle name="표준 2 8 4 4 3" xfId="49489" xr:uid="{00000000-0005-0000-0000-00009DC40000}"/>
    <cellStyle name="표준 2 8 4 5" xfId="24337" xr:uid="{00000000-0005-0000-0000-00009EC40000}"/>
    <cellStyle name="표준 2 8 4 5 2" xfId="25129" xr:uid="{00000000-0005-0000-0000-00009FC40000}"/>
    <cellStyle name="표준 2 8 4 5 2 2" xfId="50280" xr:uid="{00000000-0005-0000-0000-0000A0C40000}"/>
    <cellStyle name="표준 2 8 4 5 3" xfId="49490" xr:uid="{00000000-0005-0000-0000-0000A1C40000}"/>
    <cellStyle name="표준 2 8 4 6" xfId="25125" xr:uid="{00000000-0005-0000-0000-0000A2C40000}"/>
    <cellStyle name="표준 2 8 4 6 2" xfId="50276" xr:uid="{00000000-0005-0000-0000-0000A3C40000}"/>
    <cellStyle name="표준 2 8 4 7" xfId="49486" xr:uid="{00000000-0005-0000-0000-0000A4C40000}"/>
    <cellStyle name="표준 2 8 5" xfId="24338" xr:uid="{00000000-0005-0000-0000-0000A5C40000}"/>
    <cellStyle name="표준 2 8 5 2" xfId="24339" xr:uid="{00000000-0005-0000-0000-0000A6C40000}"/>
    <cellStyle name="표준 2 8 5 2 2" xfId="25131" xr:uid="{00000000-0005-0000-0000-0000A7C40000}"/>
    <cellStyle name="표준 2 8 5 2 2 2" xfId="50282" xr:uid="{00000000-0005-0000-0000-0000A8C40000}"/>
    <cellStyle name="표준 2 8 5 2 3" xfId="49492" xr:uid="{00000000-0005-0000-0000-0000A9C40000}"/>
    <cellStyle name="표준 2 8 5 3" xfId="24340" xr:uid="{00000000-0005-0000-0000-0000AAC40000}"/>
    <cellStyle name="표준 2 8 5 3 2" xfId="25132" xr:uid="{00000000-0005-0000-0000-0000ABC40000}"/>
    <cellStyle name="표준 2 8 5 3 2 2" xfId="50283" xr:uid="{00000000-0005-0000-0000-0000ACC40000}"/>
    <cellStyle name="표준 2 8 5 3 3" xfId="49493" xr:uid="{00000000-0005-0000-0000-0000ADC40000}"/>
    <cellStyle name="표준 2 8 5 4" xfId="24341" xr:uid="{00000000-0005-0000-0000-0000AEC40000}"/>
    <cellStyle name="표준 2 8 5 4 2" xfId="25133" xr:uid="{00000000-0005-0000-0000-0000AFC40000}"/>
    <cellStyle name="표준 2 8 5 4 2 2" xfId="50284" xr:uid="{00000000-0005-0000-0000-0000B0C40000}"/>
    <cellStyle name="표준 2 8 5 4 3" xfId="49494" xr:uid="{00000000-0005-0000-0000-0000B1C40000}"/>
    <cellStyle name="표준 2 8 5 5" xfId="24342" xr:uid="{00000000-0005-0000-0000-0000B2C40000}"/>
    <cellStyle name="표준 2 8 5 5 2" xfId="25134" xr:uid="{00000000-0005-0000-0000-0000B3C40000}"/>
    <cellStyle name="표준 2 8 5 5 2 2" xfId="50285" xr:uid="{00000000-0005-0000-0000-0000B4C40000}"/>
    <cellStyle name="표준 2 8 5 5 3" xfId="49495" xr:uid="{00000000-0005-0000-0000-0000B5C40000}"/>
    <cellStyle name="표준 2 8 5 6" xfId="25130" xr:uid="{00000000-0005-0000-0000-0000B6C40000}"/>
    <cellStyle name="표준 2 8 5 6 2" xfId="50281" xr:uid="{00000000-0005-0000-0000-0000B7C40000}"/>
    <cellStyle name="표준 2 8 5 7" xfId="49491" xr:uid="{00000000-0005-0000-0000-0000B8C40000}"/>
    <cellStyle name="표준 2 8 6" xfId="24343" xr:uid="{00000000-0005-0000-0000-0000B9C40000}"/>
    <cellStyle name="표준 2 8 6 2" xfId="24344" xr:uid="{00000000-0005-0000-0000-0000BAC40000}"/>
    <cellStyle name="표준 2 8 6 2 2" xfId="25136" xr:uid="{00000000-0005-0000-0000-0000BBC40000}"/>
    <cellStyle name="표준 2 8 6 2 2 2" xfId="50287" xr:uid="{00000000-0005-0000-0000-0000BCC40000}"/>
    <cellStyle name="표준 2 8 6 2 3" xfId="49497" xr:uid="{00000000-0005-0000-0000-0000BDC40000}"/>
    <cellStyle name="표준 2 8 6 3" xfId="24345" xr:uid="{00000000-0005-0000-0000-0000BEC40000}"/>
    <cellStyle name="표준 2 8 6 3 2" xfId="25137" xr:uid="{00000000-0005-0000-0000-0000BFC40000}"/>
    <cellStyle name="표준 2 8 6 3 2 2" xfId="50288" xr:uid="{00000000-0005-0000-0000-0000C0C40000}"/>
    <cellStyle name="표준 2 8 6 3 3" xfId="49498" xr:uid="{00000000-0005-0000-0000-0000C1C40000}"/>
    <cellStyle name="표준 2 8 6 4" xfId="24346" xr:uid="{00000000-0005-0000-0000-0000C2C40000}"/>
    <cellStyle name="표준 2 8 6 4 2" xfId="25138" xr:uid="{00000000-0005-0000-0000-0000C3C40000}"/>
    <cellStyle name="표준 2 8 6 4 2 2" xfId="50289" xr:uid="{00000000-0005-0000-0000-0000C4C40000}"/>
    <cellStyle name="표준 2 8 6 4 3" xfId="49499" xr:uid="{00000000-0005-0000-0000-0000C5C40000}"/>
    <cellStyle name="표준 2 8 6 5" xfId="24347" xr:uid="{00000000-0005-0000-0000-0000C6C40000}"/>
    <cellStyle name="표준 2 8 6 5 2" xfId="25139" xr:uid="{00000000-0005-0000-0000-0000C7C40000}"/>
    <cellStyle name="표준 2 8 6 5 2 2" xfId="50290" xr:uid="{00000000-0005-0000-0000-0000C8C40000}"/>
    <cellStyle name="표준 2 8 6 5 3" xfId="49500" xr:uid="{00000000-0005-0000-0000-0000C9C40000}"/>
    <cellStyle name="표준 2 8 6 6" xfId="25135" xr:uid="{00000000-0005-0000-0000-0000CAC40000}"/>
    <cellStyle name="표준 2 8 6 6 2" xfId="50286" xr:uid="{00000000-0005-0000-0000-0000CBC40000}"/>
    <cellStyle name="표준 2 8 6 7" xfId="49496" xr:uid="{00000000-0005-0000-0000-0000CCC40000}"/>
    <cellStyle name="표준 2 8 7" xfId="24348" xr:uid="{00000000-0005-0000-0000-0000CDC40000}"/>
    <cellStyle name="표준 2 8 7 2" xfId="24349" xr:uid="{00000000-0005-0000-0000-0000CEC40000}"/>
    <cellStyle name="표준 2 8 7 2 2" xfId="25141" xr:uid="{00000000-0005-0000-0000-0000CFC40000}"/>
    <cellStyle name="표준 2 8 7 2 2 2" xfId="50292" xr:uid="{00000000-0005-0000-0000-0000D0C40000}"/>
    <cellStyle name="표준 2 8 7 2 3" xfId="49502" xr:uid="{00000000-0005-0000-0000-0000D1C40000}"/>
    <cellStyle name="표준 2 8 7 3" xfId="24350" xr:uid="{00000000-0005-0000-0000-0000D2C40000}"/>
    <cellStyle name="표준 2 8 7 3 2" xfId="25142" xr:uid="{00000000-0005-0000-0000-0000D3C40000}"/>
    <cellStyle name="표준 2 8 7 3 2 2" xfId="50293" xr:uid="{00000000-0005-0000-0000-0000D4C40000}"/>
    <cellStyle name="표준 2 8 7 3 3" xfId="49503" xr:uid="{00000000-0005-0000-0000-0000D5C40000}"/>
    <cellStyle name="표준 2 8 7 4" xfId="24351" xr:uid="{00000000-0005-0000-0000-0000D6C40000}"/>
    <cellStyle name="표준 2 8 7 4 2" xfId="25143" xr:uid="{00000000-0005-0000-0000-0000D7C40000}"/>
    <cellStyle name="표준 2 8 7 4 2 2" xfId="50294" xr:uid="{00000000-0005-0000-0000-0000D8C40000}"/>
    <cellStyle name="표준 2 8 7 4 3" xfId="49504" xr:uid="{00000000-0005-0000-0000-0000D9C40000}"/>
    <cellStyle name="표준 2 8 7 5" xfId="24352" xr:uid="{00000000-0005-0000-0000-0000DAC40000}"/>
    <cellStyle name="표준 2 8 7 5 2" xfId="25144" xr:uid="{00000000-0005-0000-0000-0000DBC40000}"/>
    <cellStyle name="표준 2 8 7 5 2 2" xfId="50295" xr:uid="{00000000-0005-0000-0000-0000DCC40000}"/>
    <cellStyle name="표준 2 8 7 5 3" xfId="49505" xr:uid="{00000000-0005-0000-0000-0000DDC40000}"/>
    <cellStyle name="표준 2 8 7 6" xfId="25140" xr:uid="{00000000-0005-0000-0000-0000DEC40000}"/>
    <cellStyle name="표준 2 8 7 6 2" xfId="50291" xr:uid="{00000000-0005-0000-0000-0000DFC40000}"/>
    <cellStyle name="표준 2 8 7 7" xfId="49501" xr:uid="{00000000-0005-0000-0000-0000E0C40000}"/>
    <cellStyle name="표준 2 8 8" xfId="24353" xr:uid="{00000000-0005-0000-0000-0000E1C40000}"/>
    <cellStyle name="표준 2 8 8 2" xfId="24354" xr:uid="{00000000-0005-0000-0000-0000E2C40000}"/>
    <cellStyle name="표준 2 8 8 2 2" xfId="25146" xr:uid="{00000000-0005-0000-0000-0000E3C40000}"/>
    <cellStyle name="표준 2 8 8 2 2 2" xfId="50297" xr:uid="{00000000-0005-0000-0000-0000E4C40000}"/>
    <cellStyle name="표준 2 8 8 2 3" xfId="49507" xr:uid="{00000000-0005-0000-0000-0000E5C40000}"/>
    <cellStyle name="표준 2 8 8 3" xfId="24355" xr:uid="{00000000-0005-0000-0000-0000E6C40000}"/>
    <cellStyle name="표준 2 8 8 3 2" xfId="25147" xr:uid="{00000000-0005-0000-0000-0000E7C40000}"/>
    <cellStyle name="표준 2 8 8 3 2 2" xfId="50298" xr:uid="{00000000-0005-0000-0000-0000E8C40000}"/>
    <cellStyle name="표준 2 8 8 3 3" xfId="49508" xr:uid="{00000000-0005-0000-0000-0000E9C40000}"/>
    <cellStyle name="표준 2 8 8 4" xfId="24356" xr:uid="{00000000-0005-0000-0000-0000EAC40000}"/>
    <cellStyle name="표준 2 8 8 4 2" xfId="25148" xr:uid="{00000000-0005-0000-0000-0000EBC40000}"/>
    <cellStyle name="표준 2 8 8 4 2 2" xfId="50299" xr:uid="{00000000-0005-0000-0000-0000ECC40000}"/>
    <cellStyle name="표준 2 8 8 4 3" xfId="49509" xr:uid="{00000000-0005-0000-0000-0000EDC40000}"/>
    <cellStyle name="표준 2 8 8 5" xfId="24357" xr:uid="{00000000-0005-0000-0000-0000EEC40000}"/>
    <cellStyle name="표준 2 8 8 5 2" xfId="25149" xr:uid="{00000000-0005-0000-0000-0000EFC40000}"/>
    <cellStyle name="표준 2 8 8 5 2 2" xfId="50300" xr:uid="{00000000-0005-0000-0000-0000F0C40000}"/>
    <cellStyle name="표준 2 8 8 5 3" xfId="49510" xr:uid="{00000000-0005-0000-0000-0000F1C40000}"/>
    <cellStyle name="표준 2 8 8 6" xfId="25145" xr:uid="{00000000-0005-0000-0000-0000F2C40000}"/>
    <cellStyle name="표준 2 8 8 6 2" xfId="50296" xr:uid="{00000000-0005-0000-0000-0000F3C40000}"/>
    <cellStyle name="표준 2 8 8 7" xfId="49506" xr:uid="{00000000-0005-0000-0000-0000F4C40000}"/>
    <cellStyle name="표준 2 8 9" xfId="24358" xr:uid="{00000000-0005-0000-0000-0000F5C40000}"/>
    <cellStyle name="표준 2 8 9 2" xfId="24359" xr:uid="{00000000-0005-0000-0000-0000F6C40000}"/>
    <cellStyle name="표준 2 8 9 2 2" xfId="25151" xr:uid="{00000000-0005-0000-0000-0000F7C40000}"/>
    <cellStyle name="표준 2 8 9 2 2 2" xfId="50302" xr:uid="{00000000-0005-0000-0000-0000F8C40000}"/>
    <cellStyle name="표준 2 8 9 2 3" xfId="49512" xr:uid="{00000000-0005-0000-0000-0000F9C40000}"/>
    <cellStyle name="표준 2 8 9 3" xfId="24360" xr:uid="{00000000-0005-0000-0000-0000FAC40000}"/>
    <cellStyle name="표준 2 8 9 3 2" xfId="25152" xr:uid="{00000000-0005-0000-0000-0000FBC40000}"/>
    <cellStyle name="표준 2 8 9 3 2 2" xfId="50303" xr:uid="{00000000-0005-0000-0000-0000FCC40000}"/>
    <cellStyle name="표준 2 8 9 3 3" xfId="49513" xr:uid="{00000000-0005-0000-0000-0000FDC40000}"/>
    <cellStyle name="표준 2 8 9 4" xfId="24361" xr:uid="{00000000-0005-0000-0000-0000FEC40000}"/>
    <cellStyle name="표준 2 8 9 4 2" xfId="25153" xr:uid="{00000000-0005-0000-0000-0000FFC40000}"/>
    <cellStyle name="표준 2 8 9 4 2 2" xfId="50304" xr:uid="{00000000-0005-0000-0000-000000C50000}"/>
    <cellStyle name="표준 2 8 9 4 3" xfId="49514" xr:uid="{00000000-0005-0000-0000-000001C50000}"/>
    <cellStyle name="표준 2 8 9 5" xfId="24362" xr:uid="{00000000-0005-0000-0000-000002C50000}"/>
    <cellStyle name="표준 2 8 9 5 2" xfId="25154" xr:uid="{00000000-0005-0000-0000-000003C50000}"/>
    <cellStyle name="표준 2 8 9 5 2 2" xfId="50305" xr:uid="{00000000-0005-0000-0000-000004C50000}"/>
    <cellStyle name="표준 2 8 9 5 3" xfId="49515" xr:uid="{00000000-0005-0000-0000-000005C50000}"/>
    <cellStyle name="표준 2 8 9 6" xfId="25150" xr:uid="{00000000-0005-0000-0000-000006C50000}"/>
    <cellStyle name="표준 2 8 9 6 2" xfId="50301" xr:uid="{00000000-0005-0000-0000-000007C50000}"/>
    <cellStyle name="표준 2 8 9 7" xfId="49511" xr:uid="{00000000-0005-0000-0000-000008C50000}"/>
    <cellStyle name="표준 2 9" xfId="24363" xr:uid="{00000000-0005-0000-0000-000009C50000}"/>
    <cellStyle name="표준 2 9 10" xfId="24364" xr:uid="{00000000-0005-0000-0000-00000AC50000}"/>
    <cellStyle name="표준 2 9 10 2" xfId="25156" xr:uid="{00000000-0005-0000-0000-00000BC50000}"/>
    <cellStyle name="표준 2 9 10 2 2" xfId="50307" xr:uid="{00000000-0005-0000-0000-00000CC50000}"/>
    <cellStyle name="표준 2 9 10 3" xfId="49517" xr:uid="{00000000-0005-0000-0000-00000DC50000}"/>
    <cellStyle name="표준 2 9 11" xfId="24365" xr:uid="{00000000-0005-0000-0000-00000EC50000}"/>
    <cellStyle name="표준 2 9 11 2" xfId="25157" xr:uid="{00000000-0005-0000-0000-00000FC50000}"/>
    <cellStyle name="표준 2 9 11 2 2" xfId="50308" xr:uid="{00000000-0005-0000-0000-000010C50000}"/>
    <cellStyle name="표준 2 9 11 3" xfId="49518" xr:uid="{00000000-0005-0000-0000-000011C50000}"/>
    <cellStyle name="표준 2 9 12" xfId="24366" xr:uid="{00000000-0005-0000-0000-000012C50000}"/>
    <cellStyle name="표준 2 9 12 2" xfId="25158" xr:uid="{00000000-0005-0000-0000-000013C50000}"/>
    <cellStyle name="표준 2 9 12 2 2" xfId="50309" xr:uid="{00000000-0005-0000-0000-000014C50000}"/>
    <cellStyle name="표준 2 9 12 3" xfId="49519" xr:uid="{00000000-0005-0000-0000-000015C50000}"/>
    <cellStyle name="표준 2 9 13" xfId="24367" xr:uid="{00000000-0005-0000-0000-000016C50000}"/>
    <cellStyle name="표준 2 9 13 2" xfId="25159" xr:uid="{00000000-0005-0000-0000-000017C50000}"/>
    <cellStyle name="표준 2 9 13 2 2" xfId="50310" xr:uid="{00000000-0005-0000-0000-000018C50000}"/>
    <cellStyle name="표준 2 9 13 3" xfId="49520" xr:uid="{00000000-0005-0000-0000-000019C50000}"/>
    <cellStyle name="표준 2 9 14" xfId="25155" xr:uid="{00000000-0005-0000-0000-00001AC50000}"/>
    <cellStyle name="표준 2 9 14 2" xfId="50306" xr:uid="{00000000-0005-0000-0000-00001BC50000}"/>
    <cellStyle name="표준 2 9 15" xfId="49516" xr:uid="{00000000-0005-0000-0000-00001CC50000}"/>
    <cellStyle name="표준 2 9 16" xfId="25299" xr:uid="{00000000-0005-0000-0000-00001DC50000}"/>
    <cellStyle name="표준 2 9 2" xfId="24368" xr:uid="{00000000-0005-0000-0000-00001EC50000}"/>
    <cellStyle name="표준 2 9 2 2" xfId="24369" xr:uid="{00000000-0005-0000-0000-00001FC50000}"/>
    <cellStyle name="표준 2 9 2 2 2" xfId="25161" xr:uid="{00000000-0005-0000-0000-000020C50000}"/>
    <cellStyle name="표준 2 9 2 2 2 2" xfId="50312" xr:uid="{00000000-0005-0000-0000-000021C50000}"/>
    <cellStyle name="표준 2 9 2 2 3" xfId="49522" xr:uid="{00000000-0005-0000-0000-000022C50000}"/>
    <cellStyle name="표준 2 9 2 3" xfId="24370" xr:uid="{00000000-0005-0000-0000-000023C50000}"/>
    <cellStyle name="표준 2 9 2 3 2" xfId="25162" xr:uid="{00000000-0005-0000-0000-000024C50000}"/>
    <cellStyle name="표준 2 9 2 3 2 2" xfId="50313" xr:uid="{00000000-0005-0000-0000-000025C50000}"/>
    <cellStyle name="표준 2 9 2 3 3" xfId="49523" xr:uid="{00000000-0005-0000-0000-000026C50000}"/>
    <cellStyle name="표준 2 9 2 4" xfId="24371" xr:uid="{00000000-0005-0000-0000-000027C50000}"/>
    <cellStyle name="표준 2 9 2 4 2" xfId="25163" xr:uid="{00000000-0005-0000-0000-000028C50000}"/>
    <cellStyle name="표준 2 9 2 4 2 2" xfId="50314" xr:uid="{00000000-0005-0000-0000-000029C50000}"/>
    <cellStyle name="표준 2 9 2 4 3" xfId="49524" xr:uid="{00000000-0005-0000-0000-00002AC50000}"/>
    <cellStyle name="표준 2 9 2 5" xfId="24372" xr:uid="{00000000-0005-0000-0000-00002BC50000}"/>
    <cellStyle name="표준 2 9 2 5 2" xfId="25164" xr:uid="{00000000-0005-0000-0000-00002CC50000}"/>
    <cellStyle name="표준 2 9 2 5 2 2" xfId="50315" xr:uid="{00000000-0005-0000-0000-00002DC50000}"/>
    <cellStyle name="표준 2 9 2 5 3" xfId="49525" xr:uid="{00000000-0005-0000-0000-00002EC50000}"/>
    <cellStyle name="표준 2 9 2 6" xfId="25160" xr:uid="{00000000-0005-0000-0000-00002FC50000}"/>
    <cellStyle name="표준 2 9 2 6 2" xfId="50311" xr:uid="{00000000-0005-0000-0000-000030C50000}"/>
    <cellStyle name="표준 2 9 2 7" xfId="49521" xr:uid="{00000000-0005-0000-0000-000031C50000}"/>
    <cellStyle name="표준 2 9 3" xfId="24373" xr:uid="{00000000-0005-0000-0000-000032C50000}"/>
    <cellStyle name="표준 2 9 3 2" xfId="24374" xr:uid="{00000000-0005-0000-0000-000033C50000}"/>
    <cellStyle name="표준 2 9 3 2 2" xfId="25166" xr:uid="{00000000-0005-0000-0000-000034C50000}"/>
    <cellStyle name="표준 2 9 3 2 2 2" xfId="50317" xr:uid="{00000000-0005-0000-0000-000035C50000}"/>
    <cellStyle name="표준 2 9 3 2 3" xfId="49527" xr:uid="{00000000-0005-0000-0000-000036C50000}"/>
    <cellStyle name="표준 2 9 3 3" xfId="24375" xr:uid="{00000000-0005-0000-0000-000037C50000}"/>
    <cellStyle name="표준 2 9 3 3 2" xfId="25167" xr:uid="{00000000-0005-0000-0000-000038C50000}"/>
    <cellStyle name="표준 2 9 3 3 2 2" xfId="50318" xr:uid="{00000000-0005-0000-0000-000039C50000}"/>
    <cellStyle name="표준 2 9 3 3 3" xfId="49528" xr:uid="{00000000-0005-0000-0000-00003AC50000}"/>
    <cellStyle name="표준 2 9 3 4" xfId="24376" xr:uid="{00000000-0005-0000-0000-00003BC50000}"/>
    <cellStyle name="표준 2 9 3 4 2" xfId="25168" xr:uid="{00000000-0005-0000-0000-00003CC50000}"/>
    <cellStyle name="표준 2 9 3 4 2 2" xfId="50319" xr:uid="{00000000-0005-0000-0000-00003DC50000}"/>
    <cellStyle name="표준 2 9 3 4 3" xfId="49529" xr:uid="{00000000-0005-0000-0000-00003EC50000}"/>
    <cellStyle name="표준 2 9 3 5" xfId="24377" xr:uid="{00000000-0005-0000-0000-00003FC50000}"/>
    <cellStyle name="표준 2 9 3 5 2" xfId="25169" xr:uid="{00000000-0005-0000-0000-000040C50000}"/>
    <cellStyle name="표준 2 9 3 5 2 2" xfId="50320" xr:uid="{00000000-0005-0000-0000-000041C50000}"/>
    <cellStyle name="표준 2 9 3 5 3" xfId="49530" xr:uid="{00000000-0005-0000-0000-000042C50000}"/>
    <cellStyle name="표준 2 9 3 6" xfId="25165" xr:uid="{00000000-0005-0000-0000-000043C50000}"/>
    <cellStyle name="표준 2 9 3 6 2" xfId="50316" xr:uid="{00000000-0005-0000-0000-000044C50000}"/>
    <cellStyle name="표준 2 9 3 7" xfId="49526" xr:uid="{00000000-0005-0000-0000-000045C50000}"/>
    <cellStyle name="표준 2 9 4" xfId="24378" xr:uid="{00000000-0005-0000-0000-000046C50000}"/>
    <cellStyle name="표준 2 9 4 2" xfId="24379" xr:uid="{00000000-0005-0000-0000-000047C50000}"/>
    <cellStyle name="표준 2 9 4 2 2" xfId="25171" xr:uid="{00000000-0005-0000-0000-000048C50000}"/>
    <cellStyle name="표준 2 9 4 2 2 2" xfId="50322" xr:uid="{00000000-0005-0000-0000-000049C50000}"/>
    <cellStyle name="표준 2 9 4 2 3" xfId="49532" xr:uid="{00000000-0005-0000-0000-00004AC50000}"/>
    <cellStyle name="표준 2 9 4 3" xfId="24380" xr:uid="{00000000-0005-0000-0000-00004BC50000}"/>
    <cellStyle name="표준 2 9 4 3 2" xfId="25172" xr:uid="{00000000-0005-0000-0000-00004CC50000}"/>
    <cellStyle name="표준 2 9 4 3 2 2" xfId="50323" xr:uid="{00000000-0005-0000-0000-00004DC50000}"/>
    <cellStyle name="표준 2 9 4 3 3" xfId="49533" xr:uid="{00000000-0005-0000-0000-00004EC50000}"/>
    <cellStyle name="표준 2 9 4 4" xfId="24381" xr:uid="{00000000-0005-0000-0000-00004FC50000}"/>
    <cellStyle name="표준 2 9 4 4 2" xfId="25173" xr:uid="{00000000-0005-0000-0000-000050C50000}"/>
    <cellStyle name="표준 2 9 4 4 2 2" xfId="50324" xr:uid="{00000000-0005-0000-0000-000051C50000}"/>
    <cellStyle name="표준 2 9 4 4 3" xfId="49534" xr:uid="{00000000-0005-0000-0000-000052C50000}"/>
    <cellStyle name="표준 2 9 4 5" xfId="24382" xr:uid="{00000000-0005-0000-0000-000053C50000}"/>
    <cellStyle name="표준 2 9 4 5 2" xfId="25174" xr:uid="{00000000-0005-0000-0000-000054C50000}"/>
    <cellStyle name="표준 2 9 4 5 2 2" xfId="50325" xr:uid="{00000000-0005-0000-0000-000055C50000}"/>
    <cellStyle name="표준 2 9 4 5 3" xfId="49535" xr:uid="{00000000-0005-0000-0000-000056C50000}"/>
    <cellStyle name="표준 2 9 4 6" xfId="25170" xr:uid="{00000000-0005-0000-0000-000057C50000}"/>
    <cellStyle name="표준 2 9 4 6 2" xfId="50321" xr:uid="{00000000-0005-0000-0000-000058C50000}"/>
    <cellStyle name="표준 2 9 4 7" xfId="49531" xr:uid="{00000000-0005-0000-0000-000059C50000}"/>
    <cellStyle name="표준 2 9 5" xfId="24383" xr:uid="{00000000-0005-0000-0000-00005AC50000}"/>
    <cellStyle name="표준 2 9 5 2" xfId="24384" xr:uid="{00000000-0005-0000-0000-00005BC50000}"/>
    <cellStyle name="표준 2 9 5 2 2" xfId="25176" xr:uid="{00000000-0005-0000-0000-00005CC50000}"/>
    <cellStyle name="표준 2 9 5 2 2 2" xfId="50327" xr:uid="{00000000-0005-0000-0000-00005DC50000}"/>
    <cellStyle name="표준 2 9 5 2 3" xfId="49537" xr:uid="{00000000-0005-0000-0000-00005EC50000}"/>
    <cellStyle name="표준 2 9 5 3" xfId="24385" xr:uid="{00000000-0005-0000-0000-00005FC50000}"/>
    <cellStyle name="표준 2 9 5 3 2" xfId="25177" xr:uid="{00000000-0005-0000-0000-000060C50000}"/>
    <cellStyle name="표준 2 9 5 3 2 2" xfId="50328" xr:uid="{00000000-0005-0000-0000-000061C50000}"/>
    <cellStyle name="표준 2 9 5 3 3" xfId="49538" xr:uid="{00000000-0005-0000-0000-000062C50000}"/>
    <cellStyle name="표준 2 9 5 4" xfId="24386" xr:uid="{00000000-0005-0000-0000-000063C50000}"/>
    <cellStyle name="표준 2 9 5 4 2" xfId="25178" xr:uid="{00000000-0005-0000-0000-000064C50000}"/>
    <cellStyle name="표준 2 9 5 4 2 2" xfId="50329" xr:uid="{00000000-0005-0000-0000-000065C50000}"/>
    <cellStyle name="표준 2 9 5 4 3" xfId="49539" xr:uid="{00000000-0005-0000-0000-000066C50000}"/>
    <cellStyle name="표준 2 9 5 5" xfId="24387" xr:uid="{00000000-0005-0000-0000-000067C50000}"/>
    <cellStyle name="표준 2 9 5 5 2" xfId="25179" xr:uid="{00000000-0005-0000-0000-000068C50000}"/>
    <cellStyle name="표준 2 9 5 5 2 2" xfId="50330" xr:uid="{00000000-0005-0000-0000-000069C50000}"/>
    <cellStyle name="표준 2 9 5 5 3" xfId="49540" xr:uid="{00000000-0005-0000-0000-00006AC50000}"/>
    <cellStyle name="표준 2 9 5 6" xfId="25175" xr:uid="{00000000-0005-0000-0000-00006BC50000}"/>
    <cellStyle name="표준 2 9 5 6 2" xfId="50326" xr:uid="{00000000-0005-0000-0000-00006CC50000}"/>
    <cellStyle name="표준 2 9 5 7" xfId="49536" xr:uid="{00000000-0005-0000-0000-00006DC50000}"/>
    <cellStyle name="표준 2 9 6" xfId="24388" xr:uid="{00000000-0005-0000-0000-00006EC50000}"/>
    <cellStyle name="표준 2 9 6 2" xfId="24389" xr:uid="{00000000-0005-0000-0000-00006FC50000}"/>
    <cellStyle name="표준 2 9 6 2 2" xfId="25181" xr:uid="{00000000-0005-0000-0000-000070C50000}"/>
    <cellStyle name="표준 2 9 6 2 2 2" xfId="50332" xr:uid="{00000000-0005-0000-0000-000071C50000}"/>
    <cellStyle name="표준 2 9 6 2 3" xfId="49542" xr:uid="{00000000-0005-0000-0000-000072C50000}"/>
    <cellStyle name="표준 2 9 6 3" xfId="24390" xr:uid="{00000000-0005-0000-0000-000073C50000}"/>
    <cellStyle name="표준 2 9 6 3 2" xfId="25182" xr:uid="{00000000-0005-0000-0000-000074C50000}"/>
    <cellStyle name="표준 2 9 6 3 2 2" xfId="50333" xr:uid="{00000000-0005-0000-0000-000075C50000}"/>
    <cellStyle name="표준 2 9 6 3 3" xfId="49543" xr:uid="{00000000-0005-0000-0000-000076C50000}"/>
    <cellStyle name="표준 2 9 6 4" xfId="24391" xr:uid="{00000000-0005-0000-0000-000077C50000}"/>
    <cellStyle name="표준 2 9 6 4 2" xfId="25183" xr:uid="{00000000-0005-0000-0000-000078C50000}"/>
    <cellStyle name="표준 2 9 6 4 2 2" xfId="50334" xr:uid="{00000000-0005-0000-0000-000079C50000}"/>
    <cellStyle name="표준 2 9 6 4 3" xfId="49544" xr:uid="{00000000-0005-0000-0000-00007AC50000}"/>
    <cellStyle name="표준 2 9 6 5" xfId="24392" xr:uid="{00000000-0005-0000-0000-00007BC50000}"/>
    <cellStyle name="표준 2 9 6 5 2" xfId="25184" xr:uid="{00000000-0005-0000-0000-00007CC50000}"/>
    <cellStyle name="표준 2 9 6 5 2 2" xfId="50335" xr:uid="{00000000-0005-0000-0000-00007DC50000}"/>
    <cellStyle name="표준 2 9 6 5 3" xfId="49545" xr:uid="{00000000-0005-0000-0000-00007EC50000}"/>
    <cellStyle name="표준 2 9 6 6" xfId="25180" xr:uid="{00000000-0005-0000-0000-00007FC50000}"/>
    <cellStyle name="표준 2 9 6 6 2" xfId="50331" xr:uid="{00000000-0005-0000-0000-000080C50000}"/>
    <cellStyle name="표준 2 9 6 7" xfId="49541" xr:uid="{00000000-0005-0000-0000-000081C50000}"/>
    <cellStyle name="표준 2 9 7" xfId="24393" xr:uid="{00000000-0005-0000-0000-000082C50000}"/>
    <cellStyle name="표준 2 9 7 2" xfId="24394" xr:uid="{00000000-0005-0000-0000-000083C50000}"/>
    <cellStyle name="표준 2 9 7 2 2" xfId="25186" xr:uid="{00000000-0005-0000-0000-000084C50000}"/>
    <cellStyle name="표준 2 9 7 2 2 2" xfId="50337" xr:uid="{00000000-0005-0000-0000-000085C50000}"/>
    <cellStyle name="표준 2 9 7 2 3" xfId="49547" xr:uid="{00000000-0005-0000-0000-000086C50000}"/>
    <cellStyle name="표준 2 9 7 3" xfId="24395" xr:uid="{00000000-0005-0000-0000-000087C50000}"/>
    <cellStyle name="표준 2 9 7 3 2" xfId="25187" xr:uid="{00000000-0005-0000-0000-000088C50000}"/>
    <cellStyle name="표준 2 9 7 3 2 2" xfId="50338" xr:uid="{00000000-0005-0000-0000-000089C50000}"/>
    <cellStyle name="표준 2 9 7 3 3" xfId="49548" xr:uid="{00000000-0005-0000-0000-00008AC50000}"/>
    <cellStyle name="표준 2 9 7 4" xfId="24396" xr:uid="{00000000-0005-0000-0000-00008BC50000}"/>
    <cellStyle name="표준 2 9 7 4 2" xfId="25188" xr:uid="{00000000-0005-0000-0000-00008CC50000}"/>
    <cellStyle name="표준 2 9 7 4 2 2" xfId="50339" xr:uid="{00000000-0005-0000-0000-00008DC50000}"/>
    <cellStyle name="표준 2 9 7 4 3" xfId="49549" xr:uid="{00000000-0005-0000-0000-00008EC50000}"/>
    <cellStyle name="표준 2 9 7 5" xfId="24397" xr:uid="{00000000-0005-0000-0000-00008FC50000}"/>
    <cellStyle name="표준 2 9 7 5 2" xfId="25189" xr:uid="{00000000-0005-0000-0000-000090C50000}"/>
    <cellStyle name="표준 2 9 7 5 2 2" xfId="50340" xr:uid="{00000000-0005-0000-0000-000091C50000}"/>
    <cellStyle name="표준 2 9 7 5 3" xfId="49550" xr:uid="{00000000-0005-0000-0000-000092C50000}"/>
    <cellStyle name="표준 2 9 7 6" xfId="25185" xr:uid="{00000000-0005-0000-0000-000093C50000}"/>
    <cellStyle name="표준 2 9 7 6 2" xfId="50336" xr:uid="{00000000-0005-0000-0000-000094C50000}"/>
    <cellStyle name="표준 2 9 7 7" xfId="49546" xr:uid="{00000000-0005-0000-0000-000095C50000}"/>
    <cellStyle name="표준 2 9 8" xfId="24398" xr:uid="{00000000-0005-0000-0000-000096C50000}"/>
    <cellStyle name="표준 2 9 8 2" xfId="24399" xr:uid="{00000000-0005-0000-0000-000097C50000}"/>
    <cellStyle name="표준 2 9 8 2 2" xfId="25191" xr:uid="{00000000-0005-0000-0000-000098C50000}"/>
    <cellStyle name="표준 2 9 8 2 2 2" xfId="50342" xr:uid="{00000000-0005-0000-0000-000099C50000}"/>
    <cellStyle name="표준 2 9 8 2 3" xfId="49552" xr:uid="{00000000-0005-0000-0000-00009AC50000}"/>
    <cellStyle name="표준 2 9 8 3" xfId="24400" xr:uid="{00000000-0005-0000-0000-00009BC50000}"/>
    <cellStyle name="표준 2 9 8 3 2" xfId="25192" xr:uid="{00000000-0005-0000-0000-00009CC50000}"/>
    <cellStyle name="표준 2 9 8 3 2 2" xfId="50343" xr:uid="{00000000-0005-0000-0000-00009DC50000}"/>
    <cellStyle name="표준 2 9 8 3 3" xfId="49553" xr:uid="{00000000-0005-0000-0000-00009EC50000}"/>
    <cellStyle name="표준 2 9 8 4" xfId="24401" xr:uid="{00000000-0005-0000-0000-00009FC50000}"/>
    <cellStyle name="표준 2 9 8 4 2" xfId="25193" xr:uid="{00000000-0005-0000-0000-0000A0C50000}"/>
    <cellStyle name="표준 2 9 8 4 2 2" xfId="50344" xr:uid="{00000000-0005-0000-0000-0000A1C50000}"/>
    <cellStyle name="표준 2 9 8 4 3" xfId="49554" xr:uid="{00000000-0005-0000-0000-0000A2C50000}"/>
    <cellStyle name="표준 2 9 8 5" xfId="24402" xr:uid="{00000000-0005-0000-0000-0000A3C50000}"/>
    <cellStyle name="표준 2 9 8 5 2" xfId="25194" xr:uid="{00000000-0005-0000-0000-0000A4C50000}"/>
    <cellStyle name="표준 2 9 8 5 2 2" xfId="50345" xr:uid="{00000000-0005-0000-0000-0000A5C50000}"/>
    <cellStyle name="표준 2 9 8 5 3" xfId="49555" xr:uid="{00000000-0005-0000-0000-0000A6C50000}"/>
    <cellStyle name="표준 2 9 8 6" xfId="25190" xr:uid="{00000000-0005-0000-0000-0000A7C50000}"/>
    <cellStyle name="표준 2 9 8 6 2" xfId="50341" xr:uid="{00000000-0005-0000-0000-0000A8C50000}"/>
    <cellStyle name="표준 2 9 8 7" xfId="49551" xr:uid="{00000000-0005-0000-0000-0000A9C50000}"/>
    <cellStyle name="표준 2 9 9" xfId="24403" xr:uid="{00000000-0005-0000-0000-0000AAC50000}"/>
    <cellStyle name="표준 2 9 9 2" xfId="24404" xr:uid="{00000000-0005-0000-0000-0000ABC50000}"/>
    <cellStyle name="표준 2 9 9 2 2" xfId="25196" xr:uid="{00000000-0005-0000-0000-0000ACC50000}"/>
    <cellStyle name="표준 2 9 9 2 2 2" xfId="50347" xr:uid="{00000000-0005-0000-0000-0000ADC50000}"/>
    <cellStyle name="표준 2 9 9 2 3" xfId="49557" xr:uid="{00000000-0005-0000-0000-0000AEC50000}"/>
    <cellStyle name="표준 2 9 9 3" xfId="24405" xr:uid="{00000000-0005-0000-0000-0000AFC50000}"/>
    <cellStyle name="표준 2 9 9 3 2" xfId="25197" xr:uid="{00000000-0005-0000-0000-0000B0C50000}"/>
    <cellStyle name="표준 2 9 9 3 2 2" xfId="50348" xr:uid="{00000000-0005-0000-0000-0000B1C50000}"/>
    <cellStyle name="표준 2 9 9 3 3" xfId="49558" xr:uid="{00000000-0005-0000-0000-0000B2C50000}"/>
    <cellStyle name="표준 2 9 9 4" xfId="24406" xr:uid="{00000000-0005-0000-0000-0000B3C50000}"/>
    <cellStyle name="표준 2 9 9 4 2" xfId="25198" xr:uid="{00000000-0005-0000-0000-0000B4C50000}"/>
    <cellStyle name="표준 2 9 9 4 2 2" xfId="50349" xr:uid="{00000000-0005-0000-0000-0000B5C50000}"/>
    <cellStyle name="표준 2 9 9 4 3" xfId="49559" xr:uid="{00000000-0005-0000-0000-0000B6C50000}"/>
    <cellStyle name="표준 2 9 9 5" xfId="24407" xr:uid="{00000000-0005-0000-0000-0000B7C50000}"/>
    <cellStyle name="표준 2 9 9 5 2" xfId="25199" xr:uid="{00000000-0005-0000-0000-0000B8C50000}"/>
    <cellStyle name="표준 2 9 9 5 2 2" xfId="50350" xr:uid="{00000000-0005-0000-0000-0000B9C50000}"/>
    <cellStyle name="표준 2 9 9 5 3" xfId="49560" xr:uid="{00000000-0005-0000-0000-0000BAC50000}"/>
    <cellStyle name="표준 2 9 9 6" xfId="25195" xr:uid="{00000000-0005-0000-0000-0000BBC50000}"/>
    <cellStyle name="표준 2 9 9 6 2" xfId="50346" xr:uid="{00000000-0005-0000-0000-0000BCC50000}"/>
    <cellStyle name="표준 2 9 9 7" xfId="49556" xr:uid="{00000000-0005-0000-0000-0000BDC50000}"/>
    <cellStyle name="표준 20" xfId="50689" xr:uid="{00000000-0005-0000-0000-0000BEC50000}"/>
    <cellStyle name="표준 21" xfId="7" xr:uid="{00000000-0005-0000-0000-0000BFC50000}"/>
    <cellStyle name="표준 3" xfId="34" xr:uid="{00000000-0005-0000-0000-0000C0C50000}"/>
    <cellStyle name="표준 3 1" xfId="50670" xr:uid="{00000000-0005-0000-0000-0000C1C50000}"/>
    <cellStyle name="표준 3 10" xfId="25300" xr:uid="{00000000-0005-0000-0000-0000C2C50000}"/>
    <cellStyle name="표준 3 11" xfId="25301" xr:uid="{00000000-0005-0000-0000-0000C3C50000}"/>
    <cellStyle name="표준 3 12" xfId="25302" xr:uid="{00000000-0005-0000-0000-0000C4C50000}"/>
    <cellStyle name="표준 3 13" xfId="25303" xr:uid="{00000000-0005-0000-0000-0000C5C50000}"/>
    <cellStyle name="표준 3 14" xfId="25304" xr:uid="{00000000-0005-0000-0000-0000C6C50000}"/>
    <cellStyle name="표준 3 15" xfId="25305" xr:uid="{00000000-0005-0000-0000-0000C7C50000}"/>
    <cellStyle name="표준 3 16" xfId="25306" xr:uid="{00000000-0005-0000-0000-0000C8C50000}"/>
    <cellStyle name="표준 3 17" xfId="25307" xr:uid="{00000000-0005-0000-0000-0000C9C50000}"/>
    <cellStyle name="표준 3 18" xfId="25308" xr:uid="{00000000-0005-0000-0000-0000CAC50000}"/>
    <cellStyle name="표준 3 19" xfId="25309" xr:uid="{00000000-0005-0000-0000-0000CBC50000}"/>
    <cellStyle name="표준 3 2" xfId="24408" xr:uid="{00000000-0005-0000-0000-0000CCC50000}"/>
    <cellStyle name="표준 3 2 2" xfId="49561" xr:uid="{00000000-0005-0000-0000-0000CDC50000}"/>
    <cellStyle name="표준 3 2 3" xfId="25310" xr:uid="{00000000-0005-0000-0000-0000CEC50000}"/>
    <cellStyle name="표준 3 2 4" xfId="50671" xr:uid="{00000000-0005-0000-0000-0000CFC50000}"/>
    <cellStyle name="표준 3 20" xfId="25311" xr:uid="{00000000-0005-0000-0000-0000D0C50000}"/>
    <cellStyle name="표준 3 21" xfId="25312" xr:uid="{00000000-0005-0000-0000-0000D1C50000}"/>
    <cellStyle name="표준 3 22" xfId="25313" xr:uid="{00000000-0005-0000-0000-0000D2C50000}"/>
    <cellStyle name="표준 3 23" xfId="25314" xr:uid="{00000000-0005-0000-0000-0000D3C50000}"/>
    <cellStyle name="표준 3 24" xfId="25315" xr:uid="{00000000-0005-0000-0000-0000D4C50000}"/>
    <cellStyle name="표준 3 25" xfId="25316" xr:uid="{00000000-0005-0000-0000-0000D5C50000}"/>
    <cellStyle name="표준 3 26" xfId="25317" xr:uid="{00000000-0005-0000-0000-0000D6C50000}"/>
    <cellStyle name="표준 3 27" xfId="25318" xr:uid="{00000000-0005-0000-0000-0000D7C50000}"/>
    <cellStyle name="표준 3 28" xfId="25319" xr:uid="{00000000-0005-0000-0000-0000D8C50000}"/>
    <cellStyle name="표준 3 29" xfId="25320" xr:uid="{00000000-0005-0000-0000-0000D9C50000}"/>
    <cellStyle name="표준 3 3" xfId="41" xr:uid="{00000000-0005-0000-0000-0000DAC50000}"/>
    <cellStyle name="표준 3 3 2" xfId="25341" xr:uid="{00000000-0005-0000-0000-0000DBC50000}"/>
    <cellStyle name="표준 3 3 3" xfId="25321" xr:uid="{00000000-0005-0000-0000-0000DCC50000}"/>
    <cellStyle name="표준 3 3 4" xfId="50672" xr:uid="{00000000-0005-0000-0000-0000DDC50000}"/>
    <cellStyle name="표준 3 30" xfId="25337" xr:uid="{00000000-0005-0000-0000-0000DEC50000}"/>
    <cellStyle name="표준 3 31" xfId="25212" xr:uid="{00000000-0005-0000-0000-0000DFC50000}"/>
    <cellStyle name="표준 3 32" xfId="50362" xr:uid="{00000000-0005-0000-0000-0000E0C50000}"/>
    <cellStyle name="표준 3 4" xfId="25322" xr:uid="{00000000-0005-0000-0000-0000E1C50000}"/>
    <cellStyle name="표준 3 4 2" xfId="50673" xr:uid="{00000000-0005-0000-0000-0000E2C50000}"/>
    <cellStyle name="표준 3 5" xfId="25323" xr:uid="{00000000-0005-0000-0000-0000E3C50000}"/>
    <cellStyle name="표준 3 5 2" xfId="50674" xr:uid="{00000000-0005-0000-0000-0000E4C50000}"/>
    <cellStyle name="표준 3 6" xfId="25324" xr:uid="{00000000-0005-0000-0000-0000E5C50000}"/>
    <cellStyle name="표준 3 6 2" xfId="50675" xr:uid="{00000000-0005-0000-0000-0000E6C50000}"/>
    <cellStyle name="표준 3 7" xfId="25325" xr:uid="{00000000-0005-0000-0000-0000E7C50000}"/>
    <cellStyle name="표준 3 8" xfId="25326" xr:uid="{00000000-0005-0000-0000-0000E8C50000}"/>
    <cellStyle name="표준 3 9" xfId="25327" xr:uid="{00000000-0005-0000-0000-0000E9C50000}"/>
    <cellStyle name="표준 4" xfId="11" xr:uid="{00000000-0005-0000-0000-0000EAC50000}"/>
    <cellStyle name="표준 4 2" xfId="48" xr:uid="{00000000-0005-0000-0000-0000EBC50000}"/>
    <cellStyle name="표준 4 3" xfId="44" xr:uid="{00000000-0005-0000-0000-0000ECC50000}"/>
    <cellStyle name="표준 4 4" xfId="25338" xr:uid="{00000000-0005-0000-0000-0000EDC50000}"/>
    <cellStyle name="표준 4 5" xfId="35" xr:uid="{00000000-0005-0000-0000-0000EEC50000}"/>
    <cellStyle name="표준 5" xfId="36" xr:uid="{00000000-0005-0000-0000-0000EFC50000}"/>
    <cellStyle name="표준 5 2" xfId="24409" xr:uid="{00000000-0005-0000-0000-0000F0C50000}"/>
    <cellStyle name="표준 5 2 2" xfId="49562" xr:uid="{00000000-0005-0000-0000-0000F1C50000}"/>
    <cellStyle name="표준 5 3" xfId="25200" xr:uid="{00000000-0005-0000-0000-0000F2C50000}"/>
    <cellStyle name="표준 5 3 2" xfId="50351" xr:uid="{00000000-0005-0000-0000-0000F3C50000}"/>
    <cellStyle name="표준 5 4" xfId="50676" xr:uid="{00000000-0005-0000-0000-0000F4C50000}"/>
    <cellStyle name="표준 6" xfId="6" xr:uid="{00000000-0005-0000-0000-0000F5C50000}"/>
    <cellStyle name="표준 6 2" xfId="24410" xr:uid="{00000000-0005-0000-0000-0000F6C50000}"/>
    <cellStyle name="표준 6 2 2" xfId="49563" xr:uid="{00000000-0005-0000-0000-0000F7C50000}"/>
    <cellStyle name="표준 6 3" xfId="25201" xr:uid="{00000000-0005-0000-0000-0000F8C50000}"/>
    <cellStyle name="표준 6 3 2" xfId="50352" xr:uid="{00000000-0005-0000-0000-0000F9C50000}"/>
    <cellStyle name="표준 6 4" xfId="50677" xr:uid="{00000000-0005-0000-0000-0000FAC50000}"/>
    <cellStyle name="표준 6 5" xfId="15" xr:uid="{00000000-0005-0000-0000-0000FBC50000}"/>
    <cellStyle name="표준 7" xfId="24411" xr:uid="{00000000-0005-0000-0000-0000FCC50000}"/>
    <cellStyle name="표준 7 2" xfId="50678" xr:uid="{00000000-0005-0000-0000-0000FDC50000}"/>
    <cellStyle name="표준 8" xfId="51" xr:uid="{00000000-0005-0000-0000-0000FEC50000}"/>
    <cellStyle name="표준 8 2" xfId="50679" xr:uid="{00000000-0005-0000-0000-0000FFC50000}"/>
    <cellStyle name="표준 9" xfId="24414" xr:uid="{00000000-0005-0000-0000-000000C60000}"/>
    <cellStyle name="표준 9 2" xfId="49565" xr:uid="{00000000-0005-0000-0000-000001C60000}"/>
    <cellStyle name="표준 9 3" xfId="50680" xr:uid="{00000000-0005-0000-0000-000002C60000}"/>
    <cellStyle name="표준_부대비용리스트(1208)" xfId="10" xr:uid="{00000000-0005-0000-0000-000003C60000}"/>
  </cellStyles>
  <dxfs count="9">
    <dxf>
      <font>
        <b/>
        <i val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CCFF33"/>
        </patternFill>
      </fill>
    </dxf>
    <dxf>
      <font>
        <u/>
      </font>
    </dxf>
    <dxf>
      <fill>
        <patternFill>
          <bgColor theme="6" tint="0.79998168889431442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33CC"/>
      <color rgb="FF8EF565"/>
      <color rgb="FF0066FF"/>
      <color rgb="FFDCF28C"/>
      <color rgb="FF0000FF"/>
      <color rgb="FFFFFFCC"/>
      <color rgb="FF00990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리스수식!$P$17" lockText="1"/>
</file>

<file path=xl/ctrlProps/ctrlProp2.xml><?xml version="1.0" encoding="utf-8"?>
<formControlPr xmlns="http://schemas.microsoft.com/office/spreadsheetml/2009/9/main" objectType="Drop" dropStyle="combo" dx="16" fmlaLink="리스수식!$I$93" fmlaRange="리스수식!$J$94:$J$101" sel="3" val="0"/>
</file>

<file path=xl/ctrlProps/ctrlProp3.xml><?xml version="1.0" encoding="utf-8"?>
<formControlPr xmlns="http://schemas.microsoft.com/office/spreadsheetml/2009/9/main" objectType="Drop" dropLines="2" dropStyle="combo" dx="16" fmlaLink="리스수식!$J$61" fmlaRange="리스수식!$K$62:$K$63" sel="1" val="0"/>
</file>

<file path=xl/ctrlProps/ctrlProp4.xml><?xml version="1.0" encoding="utf-8"?>
<formControlPr xmlns="http://schemas.microsoft.com/office/spreadsheetml/2009/9/main" objectType="Drop" dropLines="2" dropStyle="combo" dx="16" fmlaLink="리스수식!$J$65" fmlaRange="리스수식!$K$66:$K$67" sel="2" val="0"/>
</file>

<file path=xl/ctrlProps/ctrlProp5.xml><?xml version="1.0" encoding="utf-8"?>
<formControlPr xmlns="http://schemas.microsoft.com/office/spreadsheetml/2009/9/main" objectType="Drop" dropStyle="combo" dx="16" fmlaLink="리스수식!$Z$3" fmlaRange="리스수식!$AA$5" sel="1" val="0"/>
</file>

<file path=xl/ctrlProps/ctrlProp6.xml><?xml version="1.0" encoding="utf-8"?>
<formControlPr xmlns="http://schemas.microsoft.com/office/spreadsheetml/2009/9/main" objectType="Drop" dropLines="4" dropStyle="combo" dx="16" fmlaLink="리스수식!$Z$6" fmlaRange="리스수식!$AA$7:$AA$10" sel="2" val="0"/>
</file>

<file path=xl/ctrlProps/ctrlProp7.xml><?xml version="1.0" encoding="utf-8"?>
<formControlPr xmlns="http://schemas.microsoft.com/office/spreadsheetml/2009/9/main" objectType="Drop" dropStyle="combo" dx="16" fmlaLink="리스수식!$Z$16" fmlaRange="리스수식!$AA$17:$AA$18" sel="1" val="0"/>
</file>

<file path=xl/ctrlProps/ctrlProp8.xml><?xml version="1.0" encoding="utf-8"?>
<formControlPr xmlns="http://schemas.microsoft.com/office/spreadsheetml/2009/9/main" objectType="Drop" dropStyle="combo" dx="16" fmlaLink="리스수식!$Z$19" fmlaRange="리스수식!$AA$20:$AA$25" sel="3" val="0"/>
</file>

<file path=xl/ctrlProps/ctrlProp9.xml><?xml version="1.0" encoding="utf-8"?>
<formControlPr xmlns="http://schemas.microsoft.com/office/spreadsheetml/2009/9/main" objectType="Drop" dropStyle="combo" dx="16" fmlaLink="리스수식!$AC$3" fmlaRange="리스수식!$AD$5" sel="1" val="0"/>
</file>

<file path=xl/ctrlProps/ctrlProp10.xml><?xml version="1.0" encoding="utf-8"?>
<formControlPr xmlns="http://schemas.microsoft.com/office/spreadsheetml/2009/9/main" objectType="Drop" dropLines="4" dropStyle="combo" dx="16" fmlaLink="리스수식!$AC$6" fmlaRange="리스수식!$AD$7:$AD$10" sel="3" val="0"/>
</file>

<file path=xl/ctrlProps/ctrlProp11.xml><?xml version="1.0" encoding="utf-8"?>
<formControlPr xmlns="http://schemas.microsoft.com/office/spreadsheetml/2009/9/main" objectType="Drop" dropStyle="combo" dx="16" fmlaLink="리스수식!$AC$16" fmlaRange="리스수식!$AD$17:$AD$18" sel="1" val="0"/>
</file>

<file path=xl/ctrlProps/ctrlProp12.xml><?xml version="1.0" encoding="utf-8"?>
<formControlPr xmlns="http://schemas.microsoft.com/office/spreadsheetml/2009/9/main" objectType="Drop" dropStyle="combo" dx="16" fmlaLink="리스수식!$AC$19" fmlaRange="리스수식!$AD$20:$AD$25" sel="3" val="0"/>
</file>

<file path=xl/ctrlProps/ctrlProp13.xml><?xml version="1.0" encoding="utf-8"?>
<formControlPr xmlns="http://schemas.microsoft.com/office/spreadsheetml/2009/9/main" objectType="Drop" dropStyle="combo" dx="16" fmlaLink="리스수식!$AF$3" fmlaRange="리스수식!$AG$5" sel="1" val="0"/>
</file>

<file path=xl/ctrlProps/ctrlProp14.xml><?xml version="1.0" encoding="utf-8"?>
<formControlPr xmlns="http://schemas.microsoft.com/office/spreadsheetml/2009/9/main" objectType="Drop" dropLines="4" dropStyle="combo" dx="16" fmlaLink="리스수식!$AF$6" fmlaRange="리스수식!$AG$7:$AG$10" sel="4" val="0"/>
</file>

<file path=xl/ctrlProps/ctrlProp15.xml><?xml version="1.0" encoding="utf-8"?>
<formControlPr xmlns="http://schemas.microsoft.com/office/spreadsheetml/2009/9/main" objectType="Drop" dropStyle="combo" dx="16" fmlaLink="리스수식!$AF$16" fmlaRange="리스수식!$AG$17:$AG$18" sel="1" val="0"/>
</file>

<file path=xl/ctrlProps/ctrlProp16.xml><?xml version="1.0" encoding="utf-8"?>
<formControlPr xmlns="http://schemas.microsoft.com/office/spreadsheetml/2009/9/main" objectType="Drop" dropStyle="combo" dx="16" fmlaLink="리스수식!$AF$19" fmlaRange="리스수식!$AG$20:$AG$25" sel="3" val="0"/>
</file>

<file path=xl/ctrlProps/ctrlProp17.xml><?xml version="1.0" encoding="utf-8"?>
<formControlPr xmlns="http://schemas.microsoft.com/office/spreadsheetml/2009/9/main" objectType="Drop" dropStyle="combo" dx="16" fmlaLink="리스수식!$C$2" fmlaRange="리스수식!$D$3:$D$7" sel="2" val="0"/>
</file>

<file path=xl/ctrlProps/ctrlProp18.xml><?xml version="1.0" encoding="utf-8"?>
<formControlPr xmlns="http://schemas.microsoft.com/office/spreadsheetml/2009/9/main" objectType="Drop" dropStyle="combo" dx="16" fmlaLink="리스수식!$J$2" fmlaRange="리스수식!$K$3:$K$4" sel="2" val="0"/>
</file>

<file path=xl/ctrlProps/ctrlProp19.xml><?xml version="1.0" encoding="utf-8"?>
<formControlPr xmlns="http://schemas.microsoft.com/office/spreadsheetml/2009/9/main" objectType="Drop" dropStyle="combo" dx="16" fmlaLink="리스수식!$O$2" fmlaRange="리스수식!$P$3:$P$11" sel="2" val="0"/>
</file>

<file path=xl/ctrlProps/ctrlProp20.xml><?xml version="1.0" encoding="utf-8"?>
<formControlPr xmlns="http://schemas.microsoft.com/office/spreadsheetml/2009/9/main" objectType="Drop" dropStyle="combo" dx="16" fmlaLink="리스수식!$J$6" fmlaRange="리스수식!$K$7:$K$13" sel="1" val="0"/>
</file>

<file path=xl/ctrlProps/ctrlProp21.xml><?xml version="1.0" encoding="utf-8"?>
<formControlPr xmlns="http://schemas.microsoft.com/office/spreadsheetml/2009/9/main" objectType="Drop" dropLines="9" dropStyle="combo" dx="16" fmlaLink="리스수식!$J$33" fmlaRange="리스수식!$K$34:$K$42" sel="1" val="0"/>
</file>

<file path=xl/ctrlProps/ctrlProp22.xml><?xml version="1.0" encoding="utf-8"?>
<formControlPr xmlns="http://schemas.microsoft.com/office/spreadsheetml/2009/9/main" objectType="CheckBox" checked="Checked" fmlaLink="리스수식!$J$56" lockText="1"/>
</file>

<file path=xl/ctrlProps/ctrlProp23.xml><?xml version="1.0" encoding="utf-8"?>
<formControlPr xmlns="http://schemas.microsoft.com/office/spreadsheetml/2009/9/main" objectType="CheckBox" checked="Checked" fmlaLink="리스수식!$J$57" lockText="1"/>
</file>

<file path=xl/ctrlProps/ctrlProp24.xml><?xml version="1.0" encoding="utf-8"?>
<formControlPr xmlns="http://schemas.microsoft.com/office/spreadsheetml/2009/9/main" objectType="CheckBox" fmlaLink="리스수식!$J$58" lockText="1"/>
</file>

<file path=xl/ctrlProps/ctrlProp25.xml><?xml version="1.0" encoding="utf-8"?>
<formControlPr xmlns="http://schemas.microsoft.com/office/spreadsheetml/2009/9/main" objectType="CheckBox" fmlaLink="리스수식!$Z$50" lockText="1"/>
</file>

<file path=xl/ctrlProps/ctrlProp26.xml><?xml version="1.0" encoding="utf-8"?>
<formControlPr xmlns="http://schemas.microsoft.com/office/spreadsheetml/2009/9/main" objectType="CheckBox" fmlaLink="리스수식!$AC$50" lockText="1"/>
</file>

<file path=xl/ctrlProps/ctrlProp27.xml><?xml version="1.0" encoding="utf-8"?>
<formControlPr xmlns="http://schemas.microsoft.com/office/spreadsheetml/2009/9/main" objectType="CheckBox" fmlaLink="리스수식!$AF$50" lockText="1"/>
</file>

<file path=xl/ctrlProps/ctrlProp28.xml><?xml version="1.0" encoding="utf-8"?>
<formControlPr xmlns="http://schemas.microsoft.com/office/spreadsheetml/2009/9/main" objectType="Drop" dropLines="1" dropStyle="combo" dx="16" fmlaLink="리스수식!$J$75" fmlaRange="리스수식!$K$76:$K$77" sel="1" val="0"/>
</file>

<file path=xl/ctrlProps/ctrlProp29.xml><?xml version="1.0" encoding="utf-8"?>
<formControlPr xmlns="http://schemas.microsoft.com/office/spreadsheetml/2009/9/main" objectType="Drop" dropLines="2" dropStyle="combo" dx="16" fmlaLink="리스수식!$O$13" fmlaRange="리스수식!$P$15" sel="1" val="0"/>
</file>

<file path=xl/ctrlProps/ctrlProp30.xml><?xml version="1.0" encoding="utf-8"?>
<formControlPr xmlns="http://schemas.microsoft.com/office/spreadsheetml/2009/9/main" objectType="Drop" dropStyle="combo" dx="16" fmlaLink="리스수식!$J$15" fmlaRange="리스수식!$K$16:$K$22" sel="1" val="0"/>
</file>

<file path=xl/ctrlProps/ctrlProp31.xml><?xml version="1.0" encoding="utf-8"?>
<formControlPr xmlns="http://schemas.microsoft.com/office/spreadsheetml/2009/9/main" objectType="Drop" dropStyle="combo" dx="16" fmlaLink="리스수식!$J$24" fmlaRange="리스수식!$K$25:$K$31" sel="1" val="0"/>
</file>

<file path=xl/ctrlProps/ctrlProp32.xml><?xml version="1.0" encoding="utf-8"?>
<formControlPr xmlns="http://schemas.microsoft.com/office/spreadsheetml/2009/9/main" objectType="Drop" dropStyle="combo" dx="16" fmlaLink="리스수식!$AT$2" fmlaRange="차량정보!$D$4:$D$8" sel="1" val="0"/>
</file>

<file path=xl/ctrlProps/ctrlProp33.xml><?xml version="1.0" encoding="utf-8"?>
<formControlPr xmlns="http://schemas.microsoft.com/office/spreadsheetml/2009/9/main" objectType="Drop" dropLines="50" dropStyle="combo" dx="16" fmlaLink="차량정보!$F$5" fmlaRange="차량정보!$H$6:$H$142" sel="4" val="0"/>
</file>

<file path=xl/ctrlProps/ctrlProp34.xml><?xml version="1.0" encoding="utf-8"?>
<formControlPr xmlns="http://schemas.microsoft.com/office/spreadsheetml/2009/9/main" objectType="CheckBox" fmlaLink="리스수식!$J$55" lockText="1"/>
</file>

<file path=xl/ctrlProps/ctrlProp35.xml><?xml version="1.0" encoding="utf-8"?>
<formControlPr xmlns="http://schemas.microsoft.com/office/spreadsheetml/2009/9/main" objectType="CheckBox" fmlaLink="$CB$16"/>
</file>

<file path=xl/ctrlProps/ctrlProp36.xml><?xml version="1.0" encoding="utf-8"?>
<formControlPr xmlns="http://schemas.microsoft.com/office/spreadsheetml/2009/9/main" objectType="CheckBox" fmlaLink="$CC$16"/>
</file>

<file path=xl/ctrlProps/ctrlProp37.xml><?xml version="1.0" encoding="utf-8"?>
<formControlPr xmlns="http://schemas.microsoft.com/office/spreadsheetml/2009/9/main" objectType="CheckBox" fmlaLink="$CB$13"/>
</file>

<file path=xl/ctrlProps/ctrlProp38.xml><?xml version="1.0" encoding="utf-8"?>
<formControlPr xmlns="http://schemas.microsoft.com/office/spreadsheetml/2009/9/main" objectType="Drop" dropLines="4" dropStyle="combo" dx="16" fmlaLink="리스수식!$O$19" fmlaRange="리스수식!$P$20:$P$23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1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96</xdr:col>
      <xdr:colOff>84805</xdr:colOff>
      <xdr:row>0</xdr:row>
      <xdr:rowOff>74634</xdr:rowOff>
    </xdr:from>
    <xdr:to>
      <xdr:col>117</xdr:col>
      <xdr:colOff>0</xdr:colOff>
      <xdr:row>1</xdr:row>
      <xdr:rowOff>266700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5980" y="74634"/>
          <a:ext cx="1915445" cy="2873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0</xdr:rowOff>
        </xdr:from>
        <xdr:to>
          <xdr:col>37</xdr:col>
          <xdr:colOff>0</xdr:colOff>
          <xdr:row>5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37</xdr:col>
          <xdr:colOff>0</xdr:colOff>
          <xdr:row>6</xdr:row>
          <xdr:rowOff>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25</xdr:row>
          <xdr:rowOff>28575</xdr:rowOff>
        </xdr:from>
        <xdr:to>
          <xdr:col>37</xdr:col>
          <xdr:colOff>0</xdr:colOff>
          <xdr:row>25</xdr:row>
          <xdr:rowOff>238125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26</xdr:row>
          <xdr:rowOff>28575</xdr:rowOff>
        </xdr:from>
        <xdr:to>
          <xdr:col>37</xdr:col>
          <xdr:colOff>0</xdr:colOff>
          <xdr:row>26</xdr:row>
          <xdr:rowOff>238125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5</xdr:row>
          <xdr:rowOff>28575</xdr:rowOff>
        </xdr:from>
        <xdr:to>
          <xdr:col>72</xdr:col>
          <xdr:colOff>47625</xdr:colOff>
          <xdr:row>5</xdr:row>
          <xdr:rowOff>238125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6</xdr:row>
          <xdr:rowOff>28575</xdr:rowOff>
        </xdr:from>
        <xdr:to>
          <xdr:col>72</xdr:col>
          <xdr:colOff>47625</xdr:colOff>
          <xdr:row>6</xdr:row>
          <xdr:rowOff>238125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7</xdr:row>
          <xdr:rowOff>28575</xdr:rowOff>
        </xdr:from>
        <xdr:to>
          <xdr:col>72</xdr:col>
          <xdr:colOff>47625</xdr:colOff>
          <xdr:row>7</xdr:row>
          <xdr:rowOff>238125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19050</xdr:colOff>
          <xdr:row>8</xdr:row>
          <xdr:rowOff>28575</xdr:rowOff>
        </xdr:from>
        <xdr:to>
          <xdr:col>72</xdr:col>
          <xdr:colOff>47625</xdr:colOff>
          <xdr:row>8</xdr:row>
          <xdr:rowOff>238125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19050</xdr:colOff>
          <xdr:row>5</xdr:row>
          <xdr:rowOff>28575</xdr:rowOff>
        </xdr:from>
        <xdr:to>
          <xdr:col>94</xdr:col>
          <xdr:colOff>38100</xdr:colOff>
          <xdr:row>5</xdr:row>
          <xdr:rowOff>238125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19050</xdr:colOff>
          <xdr:row>6</xdr:row>
          <xdr:rowOff>28575</xdr:rowOff>
        </xdr:from>
        <xdr:to>
          <xdr:col>94</xdr:col>
          <xdr:colOff>38100</xdr:colOff>
          <xdr:row>6</xdr:row>
          <xdr:rowOff>238125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19050</xdr:colOff>
          <xdr:row>7</xdr:row>
          <xdr:rowOff>28575</xdr:rowOff>
        </xdr:from>
        <xdr:to>
          <xdr:col>94</xdr:col>
          <xdr:colOff>38100</xdr:colOff>
          <xdr:row>7</xdr:row>
          <xdr:rowOff>238125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19050</xdr:colOff>
          <xdr:row>8</xdr:row>
          <xdr:rowOff>28575</xdr:rowOff>
        </xdr:from>
        <xdr:to>
          <xdr:col>94</xdr:col>
          <xdr:colOff>38100</xdr:colOff>
          <xdr:row>8</xdr:row>
          <xdr:rowOff>238125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19050</xdr:colOff>
          <xdr:row>5</xdr:row>
          <xdr:rowOff>28575</xdr:rowOff>
        </xdr:from>
        <xdr:to>
          <xdr:col>116</xdr:col>
          <xdr:colOff>66675</xdr:colOff>
          <xdr:row>5</xdr:row>
          <xdr:rowOff>238125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19050</xdr:colOff>
          <xdr:row>6</xdr:row>
          <xdr:rowOff>28575</xdr:rowOff>
        </xdr:from>
        <xdr:to>
          <xdr:col>116</xdr:col>
          <xdr:colOff>66675</xdr:colOff>
          <xdr:row>6</xdr:row>
          <xdr:rowOff>238125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19050</xdr:colOff>
          <xdr:row>7</xdr:row>
          <xdr:rowOff>28575</xdr:rowOff>
        </xdr:from>
        <xdr:to>
          <xdr:col>116</xdr:col>
          <xdr:colOff>66675</xdr:colOff>
          <xdr:row>7</xdr:row>
          <xdr:rowOff>238125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19050</xdr:colOff>
          <xdr:row>8</xdr:row>
          <xdr:rowOff>28575</xdr:rowOff>
        </xdr:from>
        <xdr:to>
          <xdr:col>116</xdr:col>
          <xdr:colOff>66675</xdr:colOff>
          <xdr:row>8</xdr:row>
          <xdr:rowOff>238125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16</xdr:row>
          <xdr:rowOff>28575</xdr:rowOff>
        </xdr:from>
        <xdr:to>
          <xdr:col>25</xdr:col>
          <xdr:colOff>76200</xdr:colOff>
          <xdr:row>16</xdr:row>
          <xdr:rowOff>238125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17</xdr:row>
          <xdr:rowOff>28575</xdr:rowOff>
        </xdr:from>
        <xdr:to>
          <xdr:col>25</xdr:col>
          <xdr:colOff>76200</xdr:colOff>
          <xdr:row>17</xdr:row>
          <xdr:rowOff>238125</xdr:rowOff>
        </xdr:to>
        <xdr:sp macro="" textlink="">
          <xdr:nvSpPr>
            <xdr:cNvPr id="1043" name="Drop Dow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18</xdr:row>
          <xdr:rowOff>28575</xdr:rowOff>
        </xdr:from>
        <xdr:to>
          <xdr:col>25</xdr:col>
          <xdr:colOff>76200</xdr:colOff>
          <xdr:row>18</xdr:row>
          <xdr:rowOff>238125</xdr:rowOff>
        </xdr:to>
        <xdr:sp macro="" textlink="">
          <xdr:nvSpPr>
            <xdr:cNvPr id="1044" name="Drop Dow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19</xdr:row>
          <xdr:rowOff>28575</xdr:rowOff>
        </xdr:from>
        <xdr:to>
          <xdr:col>37</xdr:col>
          <xdr:colOff>0</xdr:colOff>
          <xdr:row>20</xdr:row>
          <xdr:rowOff>9525</xdr:rowOff>
        </xdr:to>
        <xdr:sp macro="" textlink="">
          <xdr:nvSpPr>
            <xdr:cNvPr id="1045" name="Drop Dow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22</xdr:row>
          <xdr:rowOff>9525</xdr:rowOff>
        </xdr:from>
        <xdr:to>
          <xdr:col>37</xdr:col>
          <xdr:colOff>0</xdr:colOff>
          <xdr:row>22</xdr:row>
          <xdr:rowOff>247650</xdr:rowOff>
        </xdr:to>
        <xdr:sp macro="" textlink="">
          <xdr:nvSpPr>
            <xdr:cNvPr id="1046" name="Drop Dow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14</xdr:row>
          <xdr:rowOff>19050</xdr:rowOff>
        </xdr:from>
        <xdr:to>
          <xdr:col>14</xdr:col>
          <xdr:colOff>66675</xdr:colOff>
          <xdr:row>14</xdr:row>
          <xdr:rowOff>238125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15</xdr:row>
          <xdr:rowOff>19050</xdr:rowOff>
        </xdr:from>
        <xdr:to>
          <xdr:col>14</xdr:col>
          <xdr:colOff>66675</xdr:colOff>
          <xdr:row>15</xdr:row>
          <xdr:rowOff>238125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19050</xdr:rowOff>
        </xdr:from>
        <xdr:to>
          <xdr:col>14</xdr:col>
          <xdr:colOff>66675</xdr:colOff>
          <xdr:row>17</xdr:row>
          <xdr:rowOff>238125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12</xdr:row>
          <xdr:rowOff>19050</xdr:rowOff>
        </xdr:from>
        <xdr:to>
          <xdr:col>14</xdr:col>
          <xdr:colOff>66675</xdr:colOff>
          <xdr:row>12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22</xdr:row>
          <xdr:rowOff>0</xdr:rowOff>
        </xdr:from>
        <xdr:to>
          <xdr:col>54</xdr:col>
          <xdr:colOff>38100</xdr:colOff>
          <xdr:row>23</xdr:row>
          <xdr:rowOff>19050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73</xdr:col>
          <xdr:colOff>76200</xdr:colOff>
          <xdr:row>22</xdr:row>
          <xdr:rowOff>0</xdr:rowOff>
        </xdr:from>
        <xdr:to>
          <xdr:col>76</xdr:col>
          <xdr:colOff>38100</xdr:colOff>
          <xdr:row>23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76200</xdr:colOff>
          <xdr:row>22</xdr:row>
          <xdr:rowOff>0</xdr:rowOff>
        </xdr:from>
        <xdr:to>
          <xdr:col>98</xdr:col>
          <xdr:colOff>38100</xdr:colOff>
          <xdr:row>23</xdr:row>
          <xdr:rowOff>19050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</xdr:row>
          <xdr:rowOff>9525</xdr:rowOff>
        </xdr:from>
        <xdr:to>
          <xdr:col>57</xdr:col>
          <xdr:colOff>38100</xdr:colOff>
          <xdr:row>2</xdr:row>
          <xdr:rowOff>9525</xdr:rowOff>
        </xdr:to>
        <xdr:sp macro="" textlink="">
          <xdr:nvSpPr>
            <xdr:cNvPr id="1093" name="Drop Dow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18</xdr:row>
          <xdr:rowOff>28575</xdr:rowOff>
        </xdr:from>
        <xdr:to>
          <xdr:col>36</xdr:col>
          <xdr:colOff>66675</xdr:colOff>
          <xdr:row>18</xdr:row>
          <xdr:rowOff>238125</xdr:rowOff>
        </xdr:to>
        <xdr:sp macro="" textlink="">
          <xdr:nvSpPr>
            <xdr:cNvPr id="1095" name="Drop Dow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172</xdr:col>
          <xdr:colOff>76200</xdr:colOff>
          <xdr:row>5</xdr:row>
          <xdr:rowOff>0</xdr:rowOff>
        </xdr:from>
        <xdr:to>
          <xdr:col>175</xdr:col>
          <xdr:colOff>38100</xdr:colOff>
          <xdr:row>6</xdr:row>
          <xdr:rowOff>9525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190</xdr:col>
          <xdr:colOff>0</xdr:colOff>
          <xdr:row>9</xdr:row>
          <xdr:rowOff>0</xdr:rowOff>
        </xdr:from>
        <xdr:to>
          <xdr:col>214</xdr:col>
          <xdr:colOff>19050</xdr:colOff>
          <xdr:row>10</xdr:row>
          <xdr:rowOff>0</xdr:rowOff>
        </xdr:to>
        <xdr:sp macro="" textlink="">
          <xdr:nvSpPr>
            <xdr:cNvPr id="1098" name="Drop Dow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20</xdr:row>
          <xdr:rowOff>19050</xdr:rowOff>
        </xdr:from>
        <xdr:to>
          <xdr:col>37</xdr:col>
          <xdr:colOff>0</xdr:colOff>
          <xdr:row>21</xdr:row>
          <xdr:rowOff>0</xdr:rowOff>
        </xdr:to>
        <xdr:sp macro="" textlink="">
          <xdr:nvSpPr>
            <xdr:cNvPr id="1099" name="Drop Dow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21</xdr:row>
          <xdr:rowOff>0</xdr:rowOff>
        </xdr:from>
        <xdr:to>
          <xdr:col>37</xdr:col>
          <xdr:colOff>0</xdr:colOff>
          <xdr:row>22</xdr:row>
          <xdr:rowOff>0</xdr:rowOff>
        </xdr:to>
        <xdr:sp macro="" textlink="">
          <xdr:nvSpPr>
            <xdr:cNvPr id="1100" name="Drop Dow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47625</xdr:colOff>
      <xdr:row>3</xdr:row>
      <xdr:rowOff>82131</xdr:rowOff>
    </xdr:from>
    <xdr:to>
      <xdr:col>35</xdr:col>
      <xdr:colOff>66675</xdr:colOff>
      <xdr:row>8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9625" y="710781"/>
          <a:ext cx="2628900" cy="1079919"/>
        </a:xfrm>
        <a:prstGeom prst="rect">
          <a:avLst/>
        </a:prstGeom>
      </xdr:spPr>
    </xdr:pic>
    <xdr:clientData/>
  </xdr:twoCellAnchor>
  <xdr:twoCellAnchor>
    <xdr:from>
      <xdr:col>80</xdr:col>
      <xdr:colOff>85725</xdr:colOff>
      <xdr:row>5</xdr:row>
      <xdr:rowOff>0</xdr:rowOff>
    </xdr:from>
    <xdr:to>
      <xdr:col>90</xdr:col>
      <xdr:colOff>39611</xdr:colOff>
      <xdr:row>8</xdr:row>
      <xdr:rowOff>134550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7629525" y="1047750"/>
          <a:ext cx="896861" cy="763200"/>
          <a:chOff x="11277599" y="742950"/>
          <a:chExt cx="906386" cy="762000"/>
        </a:xfrm>
      </xdr:grpSpPr>
      <xdr:pic macro="[0]!그룹2_Click">
        <xdr:nvPicPr>
          <xdr:cNvPr id="7" name="그림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1924" t="10073" r="27322" b="34867"/>
          <a:stretch/>
        </xdr:blipFill>
        <xdr:spPr>
          <a:xfrm>
            <a:off x="11277599" y="742950"/>
            <a:ext cx="906386" cy="762000"/>
          </a:xfrm>
          <a:prstGeom prst="rect">
            <a:avLst/>
          </a:prstGeom>
        </xdr:spPr>
      </xdr:pic>
      <xdr:sp macro="[0]!그룹2_Click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 txBox="1"/>
        </xdr:nvSpPr>
        <xdr:spPr>
          <a:xfrm>
            <a:off x="11344275" y="746775"/>
            <a:ext cx="720639" cy="2267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altLang="ko-KR" sz="1200" b="1">
                <a:solidFill>
                  <a:srgbClr val="FF0000"/>
                </a:solidFill>
              </a:rPr>
              <a:t>Print</a:t>
            </a:r>
            <a:endParaRPr lang="ko-KR" altLang="en-US" sz="1100" b="1">
              <a:solidFill>
                <a:srgbClr val="FF0000"/>
              </a:solidFill>
            </a:endParaRPr>
          </a:p>
        </xdr:txBody>
      </xdr:sp>
    </xdr:grpSp>
    <xdr:clientData/>
  </xdr:twoCellAnchor>
  <xdr:twoCellAnchor editAs="oneCell">
    <xdr:from>
      <xdr:col>57</xdr:col>
      <xdr:colOff>84805</xdr:colOff>
      <xdr:row>1</xdr:row>
      <xdr:rowOff>160359</xdr:rowOff>
    </xdr:from>
    <xdr:to>
      <xdr:col>78</xdr:col>
      <xdr:colOff>0</xdr:colOff>
      <xdr:row>2</xdr:row>
      <xdr:rowOff>180975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4055" y="255609"/>
          <a:ext cx="1915445" cy="287316"/>
        </a:xfrm>
        <a:prstGeom prst="rect">
          <a:avLst/>
        </a:prstGeom>
      </xdr:spPr>
    </xdr:pic>
    <xdr:clientData/>
  </xdr:twoCellAnchor>
  <xdr:twoCellAnchor editAs="oneCell">
    <xdr:from>
      <xdr:col>6</xdr:col>
      <xdr:colOff>75372</xdr:colOff>
      <xdr:row>44</xdr:row>
      <xdr:rowOff>261361</xdr:rowOff>
    </xdr:from>
    <xdr:to>
      <xdr:col>21</xdr:col>
      <xdr:colOff>85725</xdr:colOff>
      <xdr:row>45</xdr:row>
      <xdr:rowOff>213457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46872" y="10716880"/>
          <a:ext cx="1439103" cy="2158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19050</xdr:colOff>
          <xdr:row>15</xdr:row>
          <xdr:rowOff>28575</xdr:rowOff>
        </xdr:from>
        <xdr:to>
          <xdr:col>44</xdr:col>
          <xdr:colOff>38100</xdr:colOff>
          <xdr:row>15</xdr:row>
          <xdr:rowOff>238125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15</xdr:row>
          <xdr:rowOff>28575</xdr:rowOff>
        </xdr:from>
        <xdr:to>
          <xdr:col>63</xdr:col>
          <xdr:colOff>28575</xdr:colOff>
          <xdr:row>15</xdr:row>
          <xdr:rowOff>238125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38100</xdr:colOff>
          <xdr:row>12</xdr:row>
          <xdr:rowOff>19050</xdr:rowOff>
        </xdr:from>
        <xdr:to>
          <xdr:col>98</xdr:col>
          <xdr:colOff>19050</xdr:colOff>
          <xdr:row>12</xdr:row>
          <xdr:rowOff>238125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 체크시 할인가격 표기</a:t>
              </a:r>
            </a:p>
          </xdr:txBody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70137</xdr:colOff>
      <xdr:row>0</xdr:row>
      <xdr:rowOff>357188</xdr:rowOff>
    </xdr:from>
    <xdr:ext cx="4216113" cy="647264"/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37" y="357188"/>
          <a:ext cx="4216113" cy="647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666750</xdr:colOff>
      <xdr:row>106</xdr:row>
      <xdr:rowOff>76200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859125" cy="2279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22</xdr:col>
      <xdr:colOff>666750</xdr:colOff>
      <xdr:row>106</xdr:row>
      <xdr:rowOff>76200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859125" cy="22793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41415</xdr:colOff>
      <xdr:row>32</xdr:row>
      <xdr:rowOff>91109</xdr:rowOff>
    </xdr:from>
    <xdr:to>
      <xdr:col>5</xdr:col>
      <xdr:colOff>323023</xdr:colOff>
      <xdr:row>34</xdr:row>
      <xdr:rowOff>16566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478698" y="6717196"/>
          <a:ext cx="281608" cy="339587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22</xdr:col>
      <xdr:colOff>666750</xdr:colOff>
      <xdr:row>106</xdr:row>
      <xdr:rowOff>76200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754350" cy="22288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18305</xdr:colOff>
      <xdr:row>41</xdr:row>
      <xdr:rowOff>133764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9556"/>
        <a:stretch/>
      </xdr:blipFill>
      <xdr:spPr>
        <a:xfrm>
          <a:off x="0" y="0"/>
          <a:ext cx="5504705" cy="8725314"/>
        </a:xfrm>
        <a:prstGeom prst="rect">
          <a:avLst/>
        </a:prstGeom>
      </xdr:spPr>
    </xdr:pic>
    <xdr:clientData/>
  </xdr:twoCellAnchor>
  <xdr:twoCellAnchor>
    <xdr:from>
      <xdr:col>2</xdr:col>
      <xdr:colOff>624819</xdr:colOff>
      <xdr:row>34</xdr:row>
      <xdr:rowOff>86967</xdr:rowOff>
    </xdr:from>
    <xdr:to>
      <xdr:col>3</xdr:col>
      <xdr:colOff>64501</xdr:colOff>
      <xdr:row>35</xdr:row>
      <xdr:rowOff>65433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996419" y="7211667"/>
          <a:ext cx="125482" cy="18801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102</xdr:row>
          <xdr:rowOff>0</xdr:rowOff>
        </xdr:from>
        <xdr:to>
          <xdr:col>21</xdr:col>
          <xdr:colOff>914400</xdr:colOff>
          <xdr:row>103</xdr:row>
          <xdr:rowOff>19050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530225</xdr:colOff>
      <xdr:row>0</xdr:row>
      <xdr:rowOff>0</xdr:rowOff>
    </xdr:from>
    <xdr:to>
      <xdr:col>9</xdr:col>
      <xdr:colOff>482600</xdr:colOff>
      <xdr:row>44</xdr:row>
      <xdr:rowOff>180975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225" y="0"/>
          <a:ext cx="6413500" cy="926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492125</xdr:colOff>
      <xdr:row>94</xdr:row>
      <xdr:rowOff>0</xdr:rowOff>
    </xdr:from>
    <xdr:to>
      <xdr:col>9</xdr:col>
      <xdr:colOff>482600</xdr:colOff>
      <xdr:row>139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125" y="19399250"/>
          <a:ext cx="6451600" cy="943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431800</xdr:colOff>
      <xdr:row>139</xdr:row>
      <xdr:rowOff>47625</xdr:rowOff>
    </xdr:from>
    <xdr:to>
      <xdr:col>9</xdr:col>
      <xdr:colOff>431800</xdr:colOff>
      <xdr:row>184</xdr:row>
      <xdr:rowOff>9525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1800" y="29146500"/>
          <a:ext cx="6461125" cy="924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479425</xdr:colOff>
      <xdr:row>45</xdr:row>
      <xdr:rowOff>76200</xdr:rowOff>
    </xdr:from>
    <xdr:to>
      <xdr:col>9</xdr:col>
      <xdr:colOff>450850</xdr:colOff>
      <xdr:row>91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9425" y="9363075"/>
          <a:ext cx="6432550" cy="9578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17815</xdr:colOff>
      <xdr:row>0</xdr:row>
      <xdr:rowOff>7625</xdr:rowOff>
    </xdr:from>
    <xdr:to>
      <xdr:col>10</xdr:col>
      <xdr:colOff>19115</xdr:colOff>
      <xdr:row>47</xdr:row>
      <xdr:rowOff>16565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5" y="7625"/>
          <a:ext cx="6875865" cy="9741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664052</xdr:colOff>
      <xdr:row>44</xdr:row>
      <xdr:rowOff>37022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150452" cy="92572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koraeatax.org/tax/taxpayers/car/car_4.php" TargetMode="External"/><Relationship Id="rId5" Type="http://schemas.openxmlformats.org/officeDocument/2006/relationships/ctrlProp" Target="../ctrlProps/ctrlProp38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G34"/>
  <sheetViews>
    <sheetView tabSelected="1" topLeftCell="A4" zoomScaleNormal="100" zoomScaleSheetLayoutView="100" workbookViewId="0">
      <selection activeCell="FI14" sqref="FI14"/>
    </sheetView>
  </sheetViews>
  <sheetFormatPr defaultColWidth="1.25" defaultRowHeight="22.5" customHeight="1"/>
  <cols>
    <col min="1" max="1" width="1.25" style="1"/>
    <col min="2" max="15" width="1.25" style="123"/>
    <col min="16" max="37" width="1.375" style="123" customWidth="1"/>
    <col min="38" max="62" width="1.25" style="123"/>
    <col min="63" max="63" width="1.5" style="123" customWidth="1"/>
    <col min="64" max="84" width="1.25" style="123"/>
    <col min="85" max="85" width="1.625" style="123" customWidth="1"/>
    <col min="86" max="117" width="1.25" style="123"/>
    <col min="118" max="118" width="1.25" style="1"/>
    <col min="119" max="119" width="3.375" style="1" bestFit="1" customWidth="1"/>
    <col min="120" max="160" width="0" style="1" hidden="1" customWidth="1"/>
    <col min="161" max="181" width="1.25" style="1"/>
    <col min="182" max="182" width="1.25" style="1" customWidth="1"/>
    <col min="183" max="16384" width="1.25" style="1"/>
  </cols>
  <sheetData>
    <row r="1" spans="1:215" ht="7.5" customHeight="1">
      <c r="BX1" s="125"/>
      <c r="BY1" s="125"/>
      <c r="BZ1" s="125"/>
      <c r="CA1" s="125"/>
      <c r="CB1" s="125"/>
      <c r="CC1" s="125"/>
      <c r="CD1" s="125"/>
      <c r="CE1" s="125"/>
      <c r="CF1" s="125"/>
      <c r="CG1" s="125"/>
      <c r="CH1" s="125"/>
      <c r="CI1" s="125"/>
      <c r="CJ1" s="125"/>
      <c r="CK1" s="125"/>
      <c r="CL1" s="125"/>
      <c r="CM1" s="125"/>
      <c r="CN1" s="125"/>
      <c r="CO1" s="125"/>
      <c r="CP1" s="125"/>
    </row>
    <row r="2" spans="1:215" ht="22.5" customHeight="1">
      <c r="B2" s="242" t="s">
        <v>0</v>
      </c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  <c r="AA2" s="243"/>
      <c r="AB2" s="243"/>
      <c r="AC2" s="243"/>
      <c r="AD2" s="243" t="s">
        <v>856</v>
      </c>
      <c r="AE2" s="243"/>
      <c r="AF2" s="243"/>
      <c r="AG2" s="243"/>
      <c r="AH2" s="243"/>
      <c r="AI2" s="243"/>
      <c r="AJ2" s="243"/>
      <c r="AK2" s="243"/>
      <c r="BI2" s="250" t="str">
        <f>IF(AND(리스수식!K65="특판출고",LEFT(VLOOKUP(차량정보!F5,차량정보!$F$6:$H$106,3),2)="K9"),"※ K9 실적이관시 특판할인조건 적용불가"," ")</f>
        <v xml:space="preserve"> </v>
      </c>
    </row>
    <row r="3" spans="1:215" ht="7.5" customHeight="1" thickBot="1"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30"/>
      <c r="BY3" s="130"/>
      <c r="BZ3" s="130"/>
      <c r="CA3" s="130"/>
      <c r="CB3" s="130"/>
      <c r="CC3" s="130"/>
      <c r="CD3" s="130"/>
      <c r="CE3" s="130"/>
      <c r="CF3" s="130"/>
      <c r="CG3" s="130"/>
      <c r="CH3" s="130"/>
      <c r="CI3" s="130"/>
      <c r="CJ3" s="130"/>
      <c r="CK3" s="130"/>
      <c r="CL3" s="130"/>
      <c r="CM3" s="130"/>
      <c r="CN3" s="130"/>
      <c r="CO3" s="130"/>
      <c r="CP3" s="130"/>
      <c r="CQ3" s="125"/>
      <c r="CR3" s="125"/>
      <c r="CS3" s="125"/>
      <c r="CT3" s="125"/>
      <c r="CU3" s="125"/>
      <c r="CV3" s="125"/>
      <c r="CW3" s="125"/>
      <c r="CX3" s="125"/>
      <c r="CY3" s="125"/>
      <c r="CZ3" s="125"/>
      <c r="DA3" s="125"/>
      <c r="DB3" s="125"/>
      <c r="DC3" s="125"/>
      <c r="DD3" s="125"/>
      <c r="DE3" s="125"/>
      <c r="DF3" s="125"/>
      <c r="DG3" s="125"/>
      <c r="DH3" s="125"/>
      <c r="DI3" s="125"/>
      <c r="DJ3" s="125"/>
      <c r="DK3" s="125"/>
      <c r="DL3" s="125"/>
      <c r="DM3" s="125"/>
      <c r="DQ3" s="209"/>
      <c r="DR3" s="209"/>
      <c r="DS3" s="209"/>
      <c r="DT3" s="209"/>
      <c r="DU3" s="209"/>
      <c r="DV3" s="209"/>
      <c r="DW3" s="209"/>
      <c r="DX3" s="209"/>
      <c r="DY3" s="209"/>
      <c r="DZ3" s="209"/>
      <c r="EA3" s="209"/>
      <c r="EB3" s="209"/>
      <c r="EC3" s="209"/>
      <c r="ED3" s="209"/>
      <c r="EE3" s="209"/>
      <c r="EF3" s="209"/>
      <c r="EG3" s="209"/>
      <c r="EH3" s="209"/>
      <c r="EI3" s="209"/>
      <c r="EJ3" s="209"/>
      <c r="EK3" s="209"/>
      <c r="EL3" s="209"/>
      <c r="EM3" s="209"/>
      <c r="EN3" s="209"/>
      <c r="EO3" s="209"/>
      <c r="EP3" s="209"/>
      <c r="EQ3" s="209"/>
      <c r="ER3" s="209"/>
      <c r="ES3" s="209"/>
      <c r="ET3" s="209"/>
      <c r="EU3" s="209"/>
      <c r="EV3" s="209"/>
      <c r="EW3" s="209"/>
      <c r="EX3" s="209"/>
      <c r="EY3" s="209"/>
      <c r="EZ3" s="209"/>
      <c r="FA3" s="209"/>
      <c r="FB3" s="209"/>
      <c r="FC3" s="209"/>
      <c r="FD3" s="209"/>
      <c r="FQ3" s="209"/>
      <c r="FR3" s="209"/>
      <c r="FS3" s="209"/>
      <c r="FT3" s="209"/>
      <c r="FU3" s="209"/>
      <c r="FV3" s="209"/>
      <c r="FW3" s="209"/>
      <c r="FX3" s="209"/>
      <c r="FY3" s="209"/>
      <c r="FZ3" s="209"/>
      <c r="GA3" s="209"/>
      <c r="GB3" s="209"/>
      <c r="GC3" s="209"/>
      <c r="GD3" s="209"/>
      <c r="GE3" s="209"/>
      <c r="GF3" s="209"/>
      <c r="GG3" s="209"/>
      <c r="GH3" s="209"/>
      <c r="GI3" s="209"/>
      <c r="GJ3" s="209"/>
      <c r="GK3" s="209"/>
      <c r="GL3" s="209"/>
      <c r="GM3" s="209"/>
      <c r="GN3" s="209"/>
      <c r="GO3" s="209"/>
      <c r="GP3" s="209"/>
      <c r="GQ3" s="209"/>
      <c r="GR3" s="209"/>
      <c r="GS3" s="209"/>
      <c r="GT3" s="209"/>
      <c r="GU3" s="209"/>
      <c r="GV3" s="209"/>
      <c r="GW3" s="209"/>
      <c r="GX3" s="209"/>
      <c r="GY3" s="209"/>
      <c r="GZ3" s="209"/>
      <c r="HA3" s="209"/>
      <c r="HB3" s="209"/>
      <c r="HC3" s="209"/>
      <c r="HD3" s="209"/>
      <c r="HE3" s="209"/>
      <c r="HF3" s="209"/>
    </row>
    <row r="4" spans="1:215" ht="21" customHeight="1">
      <c r="A4" s="2"/>
      <c r="B4" s="570" t="s">
        <v>1</v>
      </c>
      <c r="C4" s="571"/>
      <c r="D4" s="571"/>
      <c r="E4" s="571"/>
      <c r="F4" s="571"/>
      <c r="G4" s="571"/>
      <c r="H4" s="571"/>
      <c r="I4" s="571"/>
      <c r="J4" s="571"/>
      <c r="K4" s="571"/>
      <c r="L4" s="571"/>
      <c r="M4" s="571"/>
      <c r="N4" s="571"/>
      <c r="O4" s="571"/>
      <c r="P4" s="571"/>
      <c r="Q4" s="571"/>
      <c r="R4" s="571"/>
      <c r="S4" s="571"/>
      <c r="T4" s="571"/>
      <c r="U4" s="571"/>
      <c r="V4" s="571"/>
      <c r="W4" s="571"/>
      <c r="X4" s="571"/>
      <c r="Y4" s="571"/>
      <c r="Z4" s="571"/>
      <c r="AA4" s="571"/>
      <c r="AB4" s="571"/>
      <c r="AC4" s="571"/>
      <c r="AD4" s="571"/>
      <c r="AE4" s="571"/>
      <c r="AF4" s="571"/>
      <c r="AG4" s="571"/>
      <c r="AH4" s="571"/>
      <c r="AI4" s="571"/>
      <c r="AJ4" s="571"/>
      <c r="AK4" s="572"/>
      <c r="AL4" s="126"/>
      <c r="AM4" s="570" t="s">
        <v>23</v>
      </c>
      <c r="AN4" s="571"/>
      <c r="AO4" s="571"/>
      <c r="AP4" s="571"/>
      <c r="AQ4" s="571"/>
      <c r="AR4" s="571"/>
      <c r="AS4" s="571"/>
      <c r="AT4" s="571"/>
      <c r="AU4" s="571"/>
      <c r="AV4" s="571"/>
      <c r="AW4" s="571"/>
      <c r="AX4" s="571"/>
      <c r="AY4" s="571"/>
      <c r="AZ4" s="571"/>
      <c r="BA4" s="571"/>
      <c r="BB4" s="571"/>
      <c r="BC4" s="571"/>
      <c r="BD4" s="571"/>
      <c r="BE4" s="571"/>
      <c r="BF4" s="571"/>
      <c r="BG4" s="571"/>
      <c r="BH4" s="571"/>
      <c r="BI4" s="571"/>
      <c r="BJ4" s="571"/>
      <c r="BK4" s="571"/>
      <c r="BL4" s="571"/>
      <c r="BM4" s="571"/>
      <c r="BN4" s="571"/>
      <c r="BO4" s="571"/>
      <c r="BP4" s="571"/>
      <c r="BQ4" s="571"/>
      <c r="BR4" s="571"/>
      <c r="BS4" s="571"/>
      <c r="BT4" s="571"/>
      <c r="BU4" s="571"/>
      <c r="BV4" s="571"/>
      <c r="BW4" s="571"/>
      <c r="BX4" s="571"/>
      <c r="BY4" s="571"/>
      <c r="BZ4" s="571"/>
      <c r="CA4" s="571"/>
      <c r="CB4" s="571"/>
      <c r="CC4" s="571"/>
      <c r="CD4" s="571"/>
      <c r="CE4" s="571"/>
      <c r="CF4" s="571"/>
      <c r="CG4" s="571"/>
      <c r="CH4" s="571"/>
      <c r="CI4" s="571"/>
      <c r="CJ4" s="571"/>
      <c r="CK4" s="571"/>
      <c r="CL4" s="571"/>
      <c r="CM4" s="571"/>
      <c r="CN4" s="571"/>
      <c r="CO4" s="571"/>
      <c r="CP4" s="571"/>
      <c r="CQ4" s="571"/>
      <c r="CR4" s="571"/>
      <c r="CS4" s="571"/>
      <c r="CT4" s="571"/>
      <c r="CU4" s="571"/>
      <c r="CV4" s="571"/>
      <c r="CW4" s="571"/>
      <c r="CX4" s="571"/>
      <c r="CY4" s="571"/>
      <c r="CZ4" s="571"/>
      <c r="DA4" s="571"/>
      <c r="DB4" s="571"/>
      <c r="DC4" s="571"/>
      <c r="DD4" s="571"/>
      <c r="DE4" s="571"/>
      <c r="DF4" s="571"/>
      <c r="DG4" s="571"/>
      <c r="DH4" s="571"/>
      <c r="DI4" s="571"/>
      <c r="DJ4" s="571"/>
      <c r="DK4" s="571"/>
      <c r="DL4" s="571"/>
      <c r="DM4" s="572"/>
      <c r="DN4" s="3"/>
      <c r="DP4" s="2"/>
      <c r="DQ4" s="666" t="s">
        <v>139</v>
      </c>
      <c r="DR4" s="667"/>
      <c r="DS4" s="667"/>
      <c r="DT4" s="667"/>
      <c r="DU4" s="667"/>
      <c r="DV4" s="667"/>
      <c r="DW4" s="667"/>
      <c r="DX4" s="667"/>
      <c r="DY4" s="667"/>
      <c r="DZ4" s="667"/>
      <c r="EA4" s="667"/>
      <c r="EB4" s="667"/>
      <c r="EC4" s="667"/>
      <c r="ED4" s="667"/>
      <c r="EE4" s="667"/>
      <c r="EF4" s="667"/>
      <c r="EG4" s="667"/>
      <c r="EH4" s="667"/>
      <c r="EI4" s="667"/>
      <c r="EJ4" s="667"/>
      <c r="EK4" s="667"/>
      <c r="EL4" s="667"/>
      <c r="EM4" s="667"/>
      <c r="EN4" s="667"/>
      <c r="EO4" s="667"/>
      <c r="EP4" s="667"/>
      <c r="EQ4" s="667"/>
      <c r="ER4" s="667"/>
      <c r="ES4" s="667"/>
      <c r="ET4" s="667"/>
      <c r="EU4" s="667"/>
      <c r="EV4" s="667"/>
      <c r="EW4" s="667"/>
      <c r="EX4" s="667"/>
      <c r="EY4" s="667"/>
      <c r="EZ4" s="667"/>
      <c r="FA4" s="667"/>
      <c r="FB4" s="667"/>
      <c r="FC4" s="667"/>
      <c r="FD4" s="668"/>
      <c r="FE4" s="3"/>
      <c r="FP4" s="2"/>
      <c r="FQ4" s="657" t="s">
        <v>161</v>
      </c>
      <c r="FR4" s="657"/>
      <c r="FS4" s="657"/>
      <c r="FT4" s="657"/>
      <c r="FU4" s="657"/>
      <c r="FV4" s="657"/>
      <c r="FW4" s="657"/>
      <c r="FX4" s="657"/>
      <c r="FY4" s="657"/>
      <c r="FZ4" s="657"/>
      <c r="GA4" s="657"/>
      <c r="GB4" s="657"/>
      <c r="GC4" s="657"/>
      <c r="GD4" s="657"/>
      <c r="GE4" s="657"/>
      <c r="GF4" s="657"/>
      <c r="GG4" s="657"/>
      <c r="GH4" s="657"/>
      <c r="GI4" s="658">
        <v>0</v>
      </c>
      <c r="GJ4" s="658"/>
      <c r="GK4" s="658"/>
      <c r="GL4" s="658"/>
      <c r="GM4" s="658"/>
      <c r="GN4" s="658"/>
      <c r="GO4" s="658"/>
      <c r="GP4" s="658"/>
      <c r="GQ4" s="658"/>
      <c r="GR4" s="658"/>
      <c r="GS4" s="658"/>
      <c r="GT4" s="658"/>
      <c r="GU4" s="658"/>
      <c r="GV4" s="658"/>
      <c r="GW4" s="658"/>
      <c r="GX4" s="658"/>
      <c r="GY4" s="658"/>
      <c r="GZ4" s="658"/>
      <c r="HA4" s="658"/>
      <c r="HB4" s="658"/>
      <c r="HC4" s="658"/>
      <c r="HD4" s="658"/>
      <c r="HE4" s="658"/>
      <c r="HF4" s="658"/>
      <c r="HG4" s="3"/>
    </row>
    <row r="5" spans="1:215" ht="21" customHeight="1">
      <c r="A5" s="2"/>
      <c r="B5" s="545" t="s">
        <v>2</v>
      </c>
      <c r="C5" s="546"/>
      <c r="D5" s="546"/>
      <c r="E5" s="546"/>
      <c r="F5" s="546"/>
      <c r="G5" s="546"/>
      <c r="H5" s="546"/>
      <c r="I5" s="546"/>
      <c r="J5" s="546"/>
      <c r="K5" s="546"/>
      <c r="L5" s="546"/>
      <c r="M5" s="546"/>
      <c r="N5" s="546"/>
      <c r="O5" s="546"/>
      <c r="P5" s="510"/>
      <c r="Q5" s="510"/>
      <c r="R5" s="510"/>
      <c r="S5" s="510"/>
      <c r="T5" s="510"/>
      <c r="U5" s="510"/>
      <c r="V5" s="510"/>
      <c r="W5" s="510"/>
      <c r="X5" s="510"/>
      <c r="Y5" s="510"/>
      <c r="Z5" s="510"/>
      <c r="AA5" s="510"/>
      <c r="AB5" s="510"/>
      <c r="AC5" s="510"/>
      <c r="AD5" s="510"/>
      <c r="AE5" s="510"/>
      <c r="AF5" s="510"/>
      <c r="AG5" s="510"/>
      <c r="AH5" s="510"/>
      <c r="AI5" s="510"/>
      <c r="AJ5" s="510"/>
      <c r="AK5" s="526"/>
      <c r="AL5" s="126"/>
      <c r="AM5" s="533" t="s">
        <v>24</v>
      </c>
      <c r="AN5" s="534"/>
      <c r="AO5" s="534"/>
      <c r="AP5" s="534"/>
      <c r="AQ5" s="534"/>
      <c r="AR5" s="534"/>
      <c r="AS5" s="534"/>
      <c r="AT5" s="534"/>
      <c r="AU5" s="534"/>
      <c r="AV5" s="534"/>
      <c r="AW5" s="534"/>
      <c r="AX5" s="534"/>
      <c r="AY5" s="535"/>
      <c r="AZ5" s="548" t="s">
        <v>90</v>
      </c>
      <c r="BA5" s="549"/>
      <c r="BB5" s="549"/>
      <c r="BC5" s="549"/>
      <c r="BD5" s="549"/>
      <c r="BE5" s="549"/>
      <c r="BF5" s="549"/>
      <c r="BG5" s="549"/>
      <c r="BH5" s="549"/>
      <c r="BI5" s="549"/>
      <c r="BJ5" s="549"/>
      <c r="BK5" s="549"/>
      <c r="BL5" s="549"/>
      <c r="BM5" s="549"/>
      <c r="BN5" s="549"/>
      <c r="BO5" s="549"/>
      <c r="BP5" s="549"/>
      <c r="BQ5" s="549"/>
      <c r="BR5" s="549"/>
      <c r="BS5" s="549"/>
      <c r="BT5" s="549"/>
      <c r="BU5" s="550"/>
      <c r="BV5" s="548" t="s">
        <v>92</v>
      </c>
      <c r="BW5" s="549"/>
      <c r="BX5" s="549"/>
      <c r="BY5" s="549"/>
      <c r="BZ5" s="549"/>
      <c r="CA5" s="549"/>
      <c r="CB5" s="549"/>
      <c r="CC5" s="549"/>
      <c r="CD5" s="549"/>
      <c r="CE5" s="549"/>
      <c r="CF5" s="549"/>
      <c r="CG5" s="549"/>
      <c r="CH5" s="549"/>
      <c r="CI5" s="549"/>
      <c r="CJ5" s="549"/>
      <c r="CK5" s="549"/>
      <c r="CL5" s="549"/>
      <c r="CM5" s="549"/>
      <c r="CN5" s="549"/>
      <c r="CO5" s="549"/>
      <c r="CP5" s="549"/>
      <c r="CQ5" s="550"/>
      <c r="CR5" s="673" t="s">
        <v>91</v>
      </c>
      <c r="CS5" s="549"/>
      <c r="CT5" s="549"/>
      <c r="CU5" s="549"/>
      <c r="CV5" s="549"/>
      <c r="CW5" s="549"/>
      <c r="CX5" s="549"/>
      <c r="CY5" s="549"/>
      <c r="CZ5" s="549"/>
      <c r="DA5" s="549"/>
      <c r="DB5" s="549"/>
      <c r="DC5" s="549"/>
      <c r="DD5" s="549"/>
      <c r="DE5" s="549"/>
      <c r="DF5" s="549"/>
      <c r="DG5" s="549"/>
      <c r="DH5" s="549"/>
      <c r="DI5" s="549"/>
      <c r="DJ5" s="549"/>
      <c r="DK5" s="549"/>
      <c r="DL5" s="549"/>
      <c r="DM5" s="674"/>
      <c r="DN5" s="3"/>
      <c r="DP5" s="2"/>
      <c r="DQ5" s="669"/>
      <c r="DR5" s="670"/>
      <c r="DS5" s="670"/>
      <c r="DT5" s="670"/>
      <c r="DU5" s="670"/>
      <c r="DV5" s="670"/>
      <c r="DW5" s="670"/>
      <c r="DX5" s="670"/>
      <c r="DY5" s="670"/>
      <c r="DZ5" s="670"/>
      <c r="EA5" s="670"/>
      <c r="EB5" s="670"/>
      <c r="EC5" s="670"/>
      <c r="ED5" s="670"/>
      <c r="EE5" s="670"/>
      <c r="EF5" s="670"/>
      <c r="EG5" s="670"/>
      <c r="EH5" s="670"/>
      <c r="EI5" s="670"/>
      <c r="EJ5" s="670"/>
      <c r="EK5" s="670"/>
      <c r="EL5" s="670"/>
      <c r="EM5" s="670"/>
      <c r="EN5" s="670"/>
      <c r="EO5" s="670"/>
      <c r="EP5" s="670"/>
      <c r="EQ5" s="670"/>
      <c r="ER5" s="670"/>
      <c r="ES5" s="670"/>
      <c r="ET5" s="670"/>
      <c r="EU5" s="670"/>
      <c r="EV5" s="670"/>
      <c r="EW5" s="670"/>
      <c r="EX5" s="670"/>
      <c r="EY5" s="670"/>
      <c r="EZ5" s="670"/>
      <c r="FA5" s="670"/>
      <c r="FB5" s="670"/>
      <c r="FC5" s="670"/>
      <c r="FD5" s="671"/>
      <c r="FE5" s="3"/>
      <c r="FQ5" s="260"/>
      <c r="FR5" s="260"/>
      <c r="FS5" s="260"/>
      <c r="FT5" s="260"/>
      <c r="FU5" s="260"/>
      <c r="FV5" s="260"/>
      <c r="FW5" s="260"/>
      <c r="FX5" s="260"/>
      <c r="FY5" s="260"/>
      <c r="FZ5" s="260"/>
      <c r="GA5" s="260"/>
      <c r="GB5" s="260"/>
      <c r="GC5" s="260"/>
      <c r="GD5" s="260"/>
      <c r="GE5" s="260"/>
      <c r="GF5" s="260"/>
      <c r="GG5" s="260"/>
      <c r="GH5" s="260"/>
      <c r="GI5" s="260"/>
      <c r="GJ5" s="260"/>
      <c r="GK5" s="260"/>
      <c r="GL5" s="260"/>
      <c r="GM5" s="260"/>
      <c r="GN5" s="260"/>
      <c r="GO5" s="260"/>
      <c r="GP5" s="260"/>
      <c r="GQ5"/>
      <c r="GR5" s="260"/>
      <c r="GS5" s="260"/>
      <c r="GT5" s="260"/>
      <c r="GU5" s="260"/>
      <c r="GV5" s="260"/>
      <c r="GW5" s="260"/>
      <c r="GX5" s="260"/>
      <c r="GY5" s="260"/>
      <c r="GZ5" s="260"/>
      <c r="HA5" s="260"/>
      <c r="HB5" s="260"/>
      <c r="HC5" s="260"/>
      <c r="HD5" s="260"/>
      <c r="HE5" s="260"/>
      <c r="HF5" s="260"/>
    </row>
    <row r="6" spans="1:215" ht="21" customHeight="1">
      <c r="A6" s="2"/>
      <c r="B6" s="573" t="s">
        <v>3</v>
      </c>
      <c r="C6" s="546"/>
      <c r="D6" s="546"/>
      <c r="E6" s="546"/>
      <c r="F6" s="546"/>
      <c r="G6" s="546"/>
      <c r="H6" s="546"/>
      <c r="I6" s="546"/>
      <c r="J6" s="546"/>
      <c r="K6" s="546"/>
      <c r="L6" s="546"/>
      <c r="M6" s="546"/>
      <c r="N6" s="546"/>
      <c r="O6" s="546"/>
      <c r="P6" s="510"/>
      <c r="Q6" s="510"/>
      <c r="R6" s="510"/>
      <c r="S6" s="510"/>
      <c r="T6" s="510"/>
      <c r="U6" s="510"/>
      <c r="V6" s="510"/>
      <c r="W6" s="510"/>
      <c r="X6" s="510"/>
      <c r="Y6" s="510"/>
      <c r="Z6" s="510"/>
      <c r="AA6" s="510"/>
      <c r="AB6" s="510"/>
      <c r="AC6" s="510"/>
      <c r="AD6" s="510"/>
      <c r="AE6" s="510"/>
      <c r="AF6" s="510"/>
      <c r="AG6" s="510"/>
      <c r="AH6" s="510"/>
      <c r="AI6" s="510"/>
      <c r="AJ6" s="510"/>
      <c r="AK6" s="526"/>
      <c r="AL6" s="126"/>
      <c r="AM6" s="545" t="s">
        <v>25</v>
      </c>
      <c r="AN6" s="546"/>
      <c r="AO6" s="546"/>
      <c r="AP6" s="546"/>
      <c r="AQ6" s="546"/>
      <c r="AR6" s="546"/>
      <c r="AS6" s="546"/>
      <c r="AT6" s="546"/>
      <c r="AU6" s="546"/>
      <c r="AV6" s="546"/>
      <c r="AW6" s="546"/>
      <c r="AX6" s="546"/>
      <c r="AY6" s="547"/>
      <c r="AZ6" s="509"/>
      <c r="BA6" s="510"/>
      <c r="BB6" s="510"/>
      <c r="BC6" s="510"/>
      <c r="BD6" s="510"/>
      <c r="BE6" s="510"/>
      <c r="BF6" s="510"/>
      <c r="BG6" s="510"/>
      <c r="BH6" s="510"/>
      <c r="BI6" s="510"/>
      <c r="BJ6" s="510"/>
      <c r="BK6" s="510"/>
      <c r="BL6" s="510"/>
      <c r="BM6" s="510"/>
      <c r="BN6" s="510"/>
      <c r="BO6" s="510"/>
      <c r="BP6" s="510"/>
      <c r="BQ6" s="510"/>
      <c r="BR6" s="510"/>
      <c r="BS6" s="510"/>
      <c r="BT6" s="510"/>
      <c r="BU6" s="511"/>
      <c r="BV6" s="509"/>
      <c r="BW6" s="510"/>
      <c r="BX6" s="510"/>
      <c r="BY6" s="510"/>
      <c r="BZ6" s="510"/>
      <c r="CA6" s="510"/>
      <c r="CB6" s="510"/>
      <c r="CC6" s="510"/>
      <c r="CD6" s="510"/>
      <c r="CE6" s="510"/>
      <c r="CF6" s="510"/>
      <c r="CG6" s="510"/>
      <c r="CH6" s="510"/>
      <c r="CI6" s="510"/>
      <c r="CJ6" s="510"/>
      <c r="CK6" s="510"/>
      <c r="CL6" s="510"/>
      <c r="CM6" s="510"/>
      <c r="CN6" s="510"/>
      <c r="CO6" s="510"/>
      <c r="CP6" s="510"/>
      <c r="CQ6" s="511"/>
      <c r="CR6" s="525"/>
      <c r="CS6" s="510"/>
      <c r="CT6" s="510"/>
      <c r="CU6" s="510"/>
      <c r="CV6" s="510"/>
      <c r="CW6" s="510"/>
      <c r="CX6" s="510"/>
      <c r="CY6" s="510"/>
      <c r="CZ6" s="510"/>
      <c r="DA6" s="510"/>
      <c r="DB6" s="510"/>
      <c r="DC6" s="510"/>
      <c r="DD6" s="510"/>
      <c r="DE6" s="510"/>
      <c r="DF6" s="510"/>
      <c r="DG6" s="510"/>
      <c r="DH6" s="510"/>
      <c r="DI6" s="510"/>
      <c r="DJ6" s="510"/>
      <c r="DK6" s="510"/>
      <c r="DL6" s="510"/>
      <c r="DM6" s="526"/>
      <c r="DN6" s="3"/>
      <c r="DP6" s="2"/>
      <c r="DQ6" s="211" t="s">
        <v>142</v>
      </c>
      <c r="DR6" s="208"/>
      <c r="DS6" s="208"/>
      <c r="DT6" s="208"/>
      <c r="DU6" s="208"/>
      <c r="DV6" s="208"/>
      <c r="DW6" s="208"/>
      <c r="DX6" s="208"/>
      <c r="DY6" s="208"/>
      <c r="DZ6" s="208"/>
      <c r="EA6" s="208"/>
      <c r="EB6" s="208"/>
      <c r="EC6" s="208"/>
      <c r="ED6" s="208"/>
      <c r="EE6" s="208"/>
      <c r="EF6" s="208"/>
      <c r="EG6" s="208"/>
      <c r="EH6" s="208"/>
      <c r="EI6" s="208"/>
      <c r="EJ6" s="208"/>
      <c r="EK6" s="208"/>
      <c r="EL6" s="208"/>
      <c r="EM6" s="208"/>
      <c r="EN6" s="208"/>
      <c r="EO6" s="208"/>
      <c r="EP6" s="208"/>
      <c r="EQ6" s="208"/>
      <c r="ER6" s="208"/>
      <c r="ES6" s="208"/>
      <c r="ET6" s="208"/>
      <c r="EU6" s="208"/>
      <c r="EV6" s="208"/>
      <c r="EW6" s="208"/>
      <c r="EX6" s="208"/>
      <c r="EY6" s="208"/>
      <c r="EZ6" s="208"/>
      <c r="FA6" s="208"/>
      <c r="FB6" s="208"/>
      <c r="FC6" s="208"/>
      <c r="FD6" s="212"/>
      <c r="FE6" s="3"/>
      <c r="FQ6" s="646" t="s">
        <v>403</v>
      </c>
      <c r="FR6" s="646"/>
      <c r="FS6" s="646"/>
      <c r="FT6" s="646"/>
      <c r="FU6" s="646"/>
      <c r="FV6" s="646"/>
      <c r="FW6" s="646"/>
      <c r="FX6" s="646"/>
      <c r="FY6" s="646"/>
      <c r="FZ6" s="646"/>
      <c r="GA6" s="646"/>
      <c r="GB6" s="646"/>
      <c r="GC6" s="646"/>
      <c r="GD6" s="646"/>
      <c r="GE6" s="646"/>
      <c r="GF6" s="646"/>
      <c r="GG6" s="646"/>
      <c r="GH6" s="646"/>
      <c r="GI6" s="647">
        <v>0</v>
      </c>
      <c r="GJ6" s="647"/>
      <c r="GK6" s="647"/>
      <c r="GL6" s="647"/>
      <c r="GM6" s="647"/>
      <c r="GN6" s="647"/>
      <c r="GO6" s="647"/>
      <c r="GP6" s="647"/>
      <c r="GQ6" s="647"/>
      <c r="GR6" s="647"/>
      <c r="GS6" s="647"/>
      <c r="GT6" s="647"/>
      <c r="GU6" s="647"/>
      <c r="GV6" s="647"/>
      <c r="GW6" s="647"/>
      <c r="GX6" s="647"/>
      <c r="GY6" s="647"/>
      <c r="GZ6" s="647"/>
      <c r="HA6" s="647"/>
      <c r="HB6" s="647"/>
      <c r="HC6" s="647"/>
      <c r="HD6" s="647"/>
      <c r="HE6" s="647"/>
      <c r="HF6" s="647"/>
      <c r="HG6" s="3"/>
    </row>
    <row r="7" spans="1:215" ht="21" customHeight="1">
      <c r="A7" s="2"/>
      <c r="B7" s="127"/>
      <c r="C7" s="551" t="s">
        <v>4</v>
      </c>
      <c r="D7" s="551"/>
      <c r="E7" s="551"/>
      <c r="F7" s="551"/>
      <c r="G7" s="551"/>
      <c r="H7" s="551"/>
      <c r="I7" s="551"/>
      <c r="J7" s="551"/>
      <c r="K7" s="551"/>
      <c r="L7" s="551"/>
      <c r="M7" s="551"/>
      <c r="N7" s="551"/>
      <c r="O7" s="551"/>
      <c r="P7" s="510" t="str">
        <f>리스수식!$AV$5</f>
        <v>승용</v>
      </c>
      <c r="Q7" s="510"/>
      <c r="R7" s="510"/>
      <c r="S7" s="510"/>
      <c r="T7" s="510"/>
      <c r="U7" s="510"/>
      <c r="V7" s="510"/>
      <c r="W7" s="510"/>
      <c r="X7" s="510"/>
      <c r="Y7" s="510"/>
      <c r="Z7" s="510"/>
      <c r="AA7" s="574">
        <f>리스수식!$AZ$5</f>
        <v>1598</v>
      </c>
      <c r="AB7" s="574"/>
      <c r="AC7" s="574"/>
      <c r="AD7" s="574"/>
      <c r="AE7" s="574"/>
      <c r="AF7" s="574"/>
      <c r="AG7" s="574"/>
      <c r="AH7" s="574"/>
      <c r="AI7" s="574"/>
      <c r="AJ7" s="574"/>
      <c r="AK7" s="575"/>
      <c r="AL7" s="126"/>
      <c r="AM7" s="545" t="s">
        <v>26</v>
      </c>
      <c r="AN7" s="546"/>
      <c r="AO7" s="546"/>
      <c r="AP7" s="546"/>
      <c r="AQ7" s="546"/>
      <c r="AR7" s="546"/>
      <c r="AS7" s="546"/>
      <c r="AT7" s="546"/>
      <c r="AU7" s="546"/>
      <c r="AV7" s="546"/>
      <c r="AW7" s="546"/>
      <c r="AX7" s="546"/>
      <c r="AY7" s="547"/>
      <c r="AZ7" s="509"/>
      <c r="BA7" s="510"/>
      <c r="BB7" s="510"/>
      <c r="BC7" s="510"/>
      <c r="BD7" s="510"/>
      <c r="BE7" s="510"/>
      <c r="BF7" s="510"/>
      <c r="BG7" s="510"/>
      <c r="BH7" s="510"/>
      <c r="BI7" s="510"/>
      <c r="BJ7" s="510"/>
      <c r="BK7" s="510"/>
      <c r="BL7" s="510"/>
      <c r="BM7" s="510"/>
      <c r="BN7" s="510"/>
      <c r="BO7" s="510"/>
      <c r="BP7" s="510"/>
      <c r="BQ7" s="510"/>
      <c r="BR7" s="510"/>
      <c r="BS7" s="510"/>
      <c r="BT7" s="510"/>
      <c r="BU7" s="511"/>
      <c r="BV7" s="509"/>
      <c r="BW7" s="510"/>
      <c r="BX7" s="510"/>
      <c r="BY7" s="510"/>
      <c r="BZ7" s="510"/>
      <c r="CA7" s="510"/>
      <c r="CB7" s="510"/>
      <c r="CC7" s="510"/>
      <c r="CD7" s="510"/>
      <c r="CE7" s="510"/>
      <c r="CF7" s="510"/>
      <c r="CG7" s="510"/>
      <c r="CH7" s="510"/>
      <c r="CI7" s="510"/>
      <c r="CJ7" s="510"/>
      <c r="CK7" s="510"/>
      <c r="CL7" s="510"/>
      <c r="CM7" s="510"/>
      <c r="CN7" s="510"/>
      <c r="CO7" s="510"/>
      <c r="CP7" s="510"/>
      <c r="CQ7" s="511"/>
      <c r="CR7" s="525"/>
      <c r="CS7" s="510"/>
      <c r="CT7" s="510"/>
      <c r="CU7" s="510"/>
      <c r="CV7" s="510"/>
      <c r="CW7" s="510"/>
      <c r="CX7" s="510"/>
      <c r="CY7" s="510"/>
      <c r="CZ7" s="510"/>
      <c r="DA7" s="510"/>
      <c r="DB7" s="510"/>
      <c r="DC7" s="510"/>
      <c r="DD7" s="510"/>
      <c r="DE7" s="510"/>
      <c r="DF7" s="510"/>
      <c r="DG7" s="510"/>
      <c r="DH7" s="510"/>
      <c r="DI7" s="510"/>
      <c r="DJ7" s="510"/>
      <c r="DK7" s="510"/>
      <c r="DL7" s="510"/>
      <c r="DM7" s="526"/>
      <c r="DN7" s="3"/>
      <c r="DP7" s="2"/>
      <c r="DQ7" s="213" t="s">
        <v>143</v>
      </c>
      <c r="DR7" s="208"/>
      <c r="DS7" s="208"/>
      <c r="DT7" s="208"/>
      <c r="DU7" s="208"/>
      <c r="DV7" s="208"/>
      <c r="DW7" s="208"/>
      <c r="DX7" s="208"/>
      <c r="DY7" s="208"/>
      <c r="DZ7" s="208"/>
      <c r="EA7" s="208"/>
      <c r="EB7" s="208"/>
      <c r="EC7" s="208"/>
      <c r="ED7" s="208"/>
      <c r="EE7" s="208"/>
      <c r="EF7" s="208"/>
      <c r="EG7" s="208"/>
      <c r="EH7" s="208"/>
      <c r="EI7" s="208"/>
      <c r="EJ7" s="208"/>
      <c r="EK7" s="208"/>
      <c r="EL7" s="208"/>
      <c r="EM7" s="208"/>
      <c r="EN7" s="208"/>
      <c r="EO7" s="208"/>
      <c r="EP7" s="208"/>
      <c r="EQ7" s="208"/>
      <c r="ER7" s="208"/>
      <c r="ES7" s="208"/>
      <c r="ET7" s="208"/>
      <c r="EU7" s="208"/>
      <c r="EV7" s="208"/>
      <c r="EW7" s="208"/>
      <c r="EX7" s="208"/>
      <c r="EY7" s="208"/>
      <c r="EZ7" s="208"/>
      <c r="FA7" s="208"/>
      <c r="FB7" s="208"/>
      <c r="FC7" s="208"/>
      <c r="FD7" s="212"/>
      <c r="FE7" s="3"/>
      <c r="FQ7" s="260"/>
      <c r="FR7" s="260"/>
      <c r="FS7" s="260"/>
      <c r="FT7" s="260"/>
      <c r="FU7" s="260"/>
      <c r="FV7" s="260"/>
      <c r="FW7" s="260"/>
      <c r="FX7" s="260"/>
      <c r="FY7" s="260"/>
      <c r="FZ7" s="260"/>
      <c r="GA7" s="260"/>
      <c r="GB7" s="260"/>
      <c r="GC7" s="260"/>
      <c r="GD7" s="260"/>
      <c r="GE7" s="260"/>
      <c r="GF7" s="260"/>
      <c r="GG7" s="260"/>
      <c r="GH7" s="260"/>
      <c r="GI7" s="210"/>
      <c r="GJ7" s="210"/>
      <c r="GK7" s="210"/>
      <c r="GL7" s="210"/>
      <c r="GM7" s="210"/>
      <c r="GN7" s="210"/>
      <c r="GO7" s="210"/>
      <c r="GP7" s="210"/>
      <c r="GQ7"/>
      <c r="GR7" s="210"/>
      <c r="GS7" s="210"/>
      <c r="GT7" s="210"/>
      <c r="GU7" s="210"/>
      <c r="GV7" s="210"/>
      <c r="GW7" s="210"/>
      <c r="GX7" s="210"/>
      <c r="GY7" s="210"/>
      <c r="GZ7" s="210"/>
      <c r="HA7" s="210"/>
      <c r="HB7" s="210"/>
      <c r="HC7" s="210"/>
      <c r="HD7" s="210"/>
      <c r="HE7" s="210"/>
      <c r="HF7" s="210"/>
    </row>
    <row r="8" spans="1:215" ht="21" customHeight="1">
      <c r="A8" s="2"/>
      <c r="B8" s="573" t="s">
        <v>5</v>
      </c>
      <c r="C8" s="546"/>
      <c r="D8" s="546"/>
      <c r="E8" s="546"/>
      <c r="F8" s="546"/>
      <c r="G8" s="546"/>
      <c r="H8" s="546"/>
      <c r="I8" s="546"/>
      <c r="J8" s="546"/>
      <c r="K8" s="546"/>
      <c r="L8" s="546"/>
      <c r="M8" s="546"/>
      <c r="N8" s="546"/>
      <c r="O8" s="546"/>
      <c r="P8" s="510">
        <f>리스수식!$W$2</f>
        <v>0</v>
      </c>
      <c r="Q8" s="510"/>
      <c r="R8" s="510"/>
      <c r="S8" s="510"/>
      <c r="T8" s="510"/>
      <c r="U8" s="510"/>
      <c r="V8" s="510"/>
      <c r="W8" s="510"/>
      <c r="X8" s="510"/>
      <c r="Y8" s="510"/>
      <c r="Z8" s="510"/>
      <c r="AA8" s="510"/>
      <c r="AB8" s="510"/>
      <c r="AC8" s="510"/>
      <c r="AD8" s="510"/>
      <c r="AE8" s="510"/>
      <c r="AF8" s="510"/>
      <c r="AG8" s="510"/>
      <c r="AH8" s="510"/>
      <c r="AI8" s="510"/>
      <c r="AJ8" s="510"/>
      <c r="AK8" s="526"/>
      <c r="AL8" s="126"/>
      <c r="AM8" s="545" t="s">
        <v>27</v>
      </c>
      <c r="AN8" s="546"/>
      <c r="AO8" s="546"/>
      <c r="AP8" s="546"/>
      <c r="AQ8" s="546"/>
      <c r="AR8" s="546"/>
      <c r="AS8" s="546"/>
      <c r="AT8" s="546"/>
      <c r="AU8" s="546"/>
      <c r="AV8" s="546"/>
      <c r="AW8" s="546"/>
      <c r="AX8" s="546"/>
      <c r="AY8" s="547"/>
      <c r="AZ8" s="509"/>
      <c r="BA8" s="510"/>
      <c r="BB8" s="510"/>
      <c r="BC8" s="510"/>
      <c r="BD8" s="510"/>
      <c r="BE8" s="510"/>
      <c r="BF8" s="510"/>
      <c r="BG8" s="510"/>
      <c r="BH8" s="510"/>
      <c r="BI8" s="510"/>
      <c r="BJ8" s="510"/>
      <c r="BK8" s="510"/>
      <c r="BL8" s="510"/>
      <c r="BM8" s="510"/>
      <c r="BN8" s="510"/>
      <c r="BO8" s="510"/>
      <c r="BP8" s="510"/>
      <c r="BQ8" s="510"/>
      <c r="BR8" s="510"/>
      <c r="BS8" s="510"/>
      <c r="BT8" s="510"/>
      <c r="BU8" s="511"/>
      <c r="BV8" s="509"/>
      <c r="BW8" s="510"/>
      <c r="BX8" s="510"/>
      <c r="BY8" s="510"/>
      <c r="BZ8" s="510"/>
      <c r="CA8" s="510"/>
      <c r="CB8" s="510"/>
      <c r="CC8" s="510"/>
      <c r="CD8" s="510"/>
      <c r="CE8" s="510"/>
      <c r="CF8" s="510"/>
      <c r="CG8" s="510"/>
      <c r="CH8" s="510"/>
      <c r="CI8" s="510"/>
      <c r="CJ8" s="510"/>
      <c r="CK8" s="510"/>
      <c r="CL8" s="510"/>
      <c r="CM8" s="510"/>
      <c r="CN8" s="510"/>
      <c r="CO8" s="510"/>
      <c r="CP8" s="510"/>
      <c r="CQ8" s="511"/>
      <c r="CR8" s="525"/>
      <c r="CS8" s="510"/>
      <c r="CT8" s="510"/>
      <c r="CU8" s="510"/>
      <c r="CV8" s="510"/>
      <c r="CW8" s="510"/>
      <c r="CX8" s="510"/>
      <c r="CY8" s="510"/>
      <c r="CZ8" s="510"/>
      <c r="DA8" s="510"/>
      <c r="DB8" s="510"/>
      <c r="DC8" s="510"/>
      <c r="DD8" s="510"/>
      <c r="DE8" s="510"/>
      <c r="DF8" s="510"/>
      <c r="DG8" s="510"/>
      <c r="DH8" s="510"/>
      <c r="DI8" s="510"/>
      <c r="DJ8" s="510"/>
      <c r="DK8" s="510"/>
      <c r="DL8" s="510"/>
      <c r="DM8" s="526"/>
      <c r="DN8" s="3"/>
      <c r="DP8" s="2"/>
      <c r="DQ8" s="211" t="s">
        <v>144</v>
      </c>
      <c r="DR8" s="208"/>
      <c r="DS8" s="208"/>
      <c r="DT8" s="208"/>
      <c r="DU8" s="208"/>
      <c r="DV8" s="208"/>
      <c r="DW8" s="208"/>
      <c r="DX8" s="208"/>
      <c r="DY8" s="208"/>
      <c r="DZ8" s="208"/>
      <c r="EA8" s="208"/>
      <c r="EB8" s="208"/>
      <c r="EC8" s="208"/>
      <c r="ED8" s="208"/>
      <c r="EE8" s="208"/>
      <c r="EF8" s="208"/>
      <c r="EG8" s="208"/>
      <c r="EH8" s="208"/>
      <c r="EI8" s="208"/>
      <c r="EJ8" s="208"/>
      <c r="EK8" s="208"/>
      <c r="EL8" s="208"/>
      <c r="EM8" s="208"/>
      <c r="EN8" s="208"/>
      <c r="EO8" s="208"/>
      <c r="EP8" s="208"/>
      <c r="EQ8" s="208"/>
      <c r="ER8" s="208"/>
      <c r="ES8" s="208"/>
      <c r="ET8" s="208"/>
      <c r="EU8" s="208"/>
      <c r="EV8" s="208"/>
      <c r="EW8" s="208"/>
      <c r="EX8" s="208"/>
      <c r="EY8" s="208"/>
      <c r="EZ8" s="208"/>
      <c r="FA8" s="208"/>
      <c r="FB8" s="208"/>
      <c r="FC8" s="208"/>
      <c r="FD8" s="212"/>
      <c r="FE8" s="3"/>
      <c r="FQ8" s="290"/>
      <c r="FR8" s="291"/>
      <c r="FS8" s="291"/>
      <c r="FT8" s="291"/>
      <c r="FU8" s="291"/>
      <c r="FV8" s="291"/>
      <c r="FW8" s="291"/>
      <c r="FX8" s="291"/>
      <c r="FY8" s="291"/>
      <c r="FZ8" s="291"/>
      <c r="GA8" s="291"/>
      <c r="GB8" s="291"/>
      <c r="GC8" s="291"/>
      <c r="GD8" s="291"/>
      <c r="GE8" s="291"/>
      <c r="GF8" s="291"/>
      <c r="GG8" s="291"/>
      <c r="GH8" s="291"/>
    </row>
    <row r="9" spans="1:215" ht="21" customHeight="1" thickBot="1">
      <c r="A9" s="2"/>
      <c r="B9" s="128"/>
      <c r="C9" s="551" t="s">
        <v>6</v>
      </c>
      <c r="D9" s="551"/>
      <c r="E9" s="551"/>
      <c r="F9" s="551"/>
      <c r="G9" s="551"/>
      <c r="H9" s="551"/>
      <c r="I9" s="551"/>
      <c r="J9" s="551"/>
      <c r="K9" s="551"/>
      <c r="L9" s="551"/>
      <c r="M9" s="551"/>
      <c r="N9" s="551"/>
      <c r="O9" s="551"/>
      <c r="P9" s="561"/>
      <c r="Q9" s="561"/>
      <c r="R9" s="561"/>
      <c r="S9" s="561"/>
      <c r="T9" s="561"/>
      <c r="U9" s="561"/>
      <c r="V9" s="561"/>
      <c r="W9" s="561"/>
      <c r="X9" s="561"/>
      <c r="Y9" s="561"/>
      <c r="Z9" s="561"/>
      <c r="AA9" s="561"/>
      <c r="AB9" s="561"/>
      <c r="AC9" s="561"/>
      <c r="AD9" s="561"/>
      <c r="AE9" s="561"/>
      <c r="AF9" s="561"/>
      <c r="AG9" s="561"/>
      <c r="AH9" s="561"/>
      <c r="AI9" s="561"/>
      <c r="AJ9" s="561"/>
      <c r="AK9" s="562"/>
      <c r="AL9" s="126"/>
      <c r="AM9" s="495" t="s">
        <v>28</v>
      </c>
      <c r="AN9" s="496"/>
      <c r="AO9" s="496"/>
      <c r="AP9" s="496"/>
      <c r="AQ9" s="496"/>
      <c r="AR9" s="496"/>
      <c r="AS9" s="496"/>
      <c r="AT9" s="496"/>
      <c r="AU9" s="496"/>
      <c r="AV9" s="496"/>
      <c r="AW9" s="496"/>
      <c r="AX9" s="496"/>
      <c r="AY9" s="497"/>
      <c r="AZ9" s="648"/>
      <c r="BA9" s="649"/>
      <c r="BB9" s="649"/>
      <c r="BC9" s="649"/>
      <c r="BD9" s="649"/>
      <c r="BE9" s="649"/>
      <c r="BF9" s="649"/>
      <c r="BG9" s="649"/>
      <c r="BH9" s="649"/>
      <c r="BI9" s="649"/>
      <c r="BJ9" s="649"/>
      <c r="BK9" s="649"/>
      <c r="BL9" s="649"/>
      <c r="BM9" s="649"/>
      <c r="BN9" s="649"/>
      <c r="BO9" s="649"/>
      <c r="BP9" s="649"/>
      <c r="BQ9" s="649"/>
      <c r="BR9" s="649"/>
      <c r="BS9" s="649"/>
      <c r="BT9" s="649"/>
      <c r="BU9" s="650"/>
      <c r="BV9" s="648"/>
      <c r="BW9" s="649"/>
      <c r="BX9" s="649"/>
      <c r="BY9" s="649"/>
      <c r="BZ9" s="649"/>
      <c r="CA9" s="649"/>
      <c r="CB9" s="649"/>
      <c r="CC9" s="649"/>
      <c r="CD9" s="649"/>
      <c r="CE9" s="649"/>
      <c r="CF9" s="649"/>
      <c r="CG9" s="649"/>
      <c r="CH9" s="649"/>
      <c r="CI9" s="649"/>
      <c r="CJ9" s="649"/>
      <c r="CK9" s="649"/>
      <c r="CL9" s="649"/>
      <c r="CM9" s="649"/>
      <c r="CN9" s="649"/>
      <c r="CO9" s="649"/>
      <c r="CP9" s="649"/>
      <c r="CQ9" s="650"/>
      <c r="CR9" s="651"/>
      <c r="CS9" s="649"/>
      <c r="CT9" s="649"/>
      <c r="CU9" s="649"/>
      <c r="CV9" s="649"/>
      <c r="CW9" s="649"/>
      <c r="CX9" s="649"/>
      <c r="CY9" s="649"/>
      <c r="CZ9" s="649"/>
      <c r="DA9" s="649"/>
      <c r="DB9" s="649"/>
      <c r="DC9" s="649"/>
      <c r="DD9" s="649"/>
      <c r="DE9" s="649"/>
      <c r="DF9" s="649"/>
      <c r="DG9" s="649"/>
      <c r="DH9" s="649"/>
      <c r="DI9" s="649"/>
      <c r="DJ9" s="649"/>
      <c r="DK9" s="649"/>
      <c r="DL9" s="649"/>
      <c r="DM9" s="652"/>
      <c r="DN9" s="3"/>
      <c r="DP9" s="2"/>
      <c r="DQ9" s="211"/>
      <c r="DR9" s="208"/>
      <c r="DS9" s="208"/>
      <c r="DT9" s="208"/>
      <c r="DU9" s="208"/>
      <c r="DV9" s="208"/>
      <c r="DW9" s="208"/>
      <c r="DX9" s="208"/>
      <c r="DY9" s="208"/>
      <c r="DZ9" s="208"/>
      <c r="EA9" s="208"/>
      <c r="EB9" s="208"/>
      <c r="EC9" s="208"/>
      <c r="ED9" s="208"/>
      <c r="EE9" s="208"/>
      <c r="EF9" s="208"/>
      <c r="EG9" s="208"/>
      <c r="EH9" s="208"/>
      <c r="EI9" s="208"/>
      <c r="EJ9" s="208"/>
      <c r="EK9" s="208"/>
      <c r="EL9" s="208"/>
      <c r="EM9" s="208"/>
      <c r="EN9" s="208"/>
      <c r="EO9" s="208"/>
      <c r="EP9" s="208"/>
      <c r="EQ9" s="208"/>
      <c r="ER9" s="208"/>
      <c r="ES9" s="208"/>
      <c r="ET9" s="208"/>
      <c r="EU9" s="208"/>
      <c r="EV9" s="208"/>
      <c r="EW9" s="208"/>
      <c r="EX9" s="208"/>
      <c r="EY9" s="208"/>
      <c r="EZ9" s="208"/>
      <c r="FA9" s="208"/>
      <c r="FB9" s="208"/>
      <c r="FC9" s="208"/>
      <c r="FD9" s="212"/>
      <c r="FE9" s="3"/>
      <c r="FQ9" s="387"/>
      <c r="FR9" s="260"/>
      <c r="FS9" s="260"/>
      <c r="FT9" s="260"/>
      <c r="FU9" s="260"/>
      <c r="FV9" s="260"/>
      <c r="FW9" s="260"/>
      <c r="FX9" s="260"/>
      <c r="FY9" s="260"/>
      <c r="FZ9" s="260"/>
      <c r="GA9" s="260"/>
      <c r="GB9" s="260"/>
      <c r="GC9" s="260"/>
      <c r="GD9" s="260"/>
      <c r="GE9" s="260"/>
      <c r="GF9" s="260"/>
      <c r="GG9" s="260"/>
      <c r="GH9" s="260"/>
      <c r="GI9" s="288"/>
      <c r="GJ9" s="288"/>
      <c r="GK9" s="288"/>
      <c r="GL9" s="288"/>
      <c r="GM9" s="288"/>
      <c r="GN9" s="288"/>
      <c r="GO9" s="288"/>
      <c r="GP9" s="288"/>
      <c r="GQ9" s="288"/>
      <c r="GR9" s="288"/>
      <c r="GS9" s="288"/>
      <c r="GT9" s="288"/>
      <c r="GU9" s="288"/>
      <c r="GV9" s="288"/>
      <c r="GW9" s="288"/>
      <c r="GX9" s="288"/>
      <c r="GY9" s="288"/>
      <c r="GZ9" s="288"/>
      <c r="HA9" s="288"/>
      <c r="HB9" s="288"/>
      <c r="HC9" s="288"/>
      <c r="HD9" s="288"/>
      <c r="HE9" s="288"/>
      <c r="HF9" s="289"/>
    </row>
    <row r="10" spans="1:215" ht="21" customHeight="1" thickBot="1">
      <c r="A10" s="2"/>
      <c r="B10" s="128"/>
      <c r="C10" s="551" t="s">
        <v>7</v>
      </c>
      <c r="D10" s="551"/>
      <c r="E10" s="551"/>
      <c r="F10" s="551"/>
      <c r="G10" s="551"/>
      <c r="H10" s="551"/>
      <c r="I10" s="551"/>
      <c r="J10" s="551"/>
      <c r="K10" s="551"/>
      <c r="L10" s="551"/>
      <c r="M10" s="551"/>
      <c r="N10" s="551"/>
      <c r="O10" s="551"/>
      <c r="P10" s="561">
        <v>0</v>
      </c>
      <c r="Q10" s="561"/>
      <c r="R10" s="561"/>
      <c r="S10" s="561"/>
      <c r="T10" s="561"/>
      <c r="U10" s="561"/>
      <c r="V10" s="561"/>
      <c r="W10" s="561"/>
      <c r="X10" s="561"/>
      <c r="Y10" s="561"/>
      <c r="Z10" s="561"/>
      <c r="AA10" s="561"/>
      <c r="AB10" s="561"/>
      <c r="AC10" s="561"/>
      <c r="AD10" s="561"/>
      <c r="AE10" s="561"/>
      <c r="AF10" s="561"/>
      <c r="AG10" s="561"/>
      <c r="AH10" s="561"/>
      <c r="AI10" s="561"/>
      <c r="AJ10" s="561"/>
      <c r="AK10" s="562"/>
      <c r="AL10" s="129"/>
      <c r="AM10" s="536"/>
      <c r="AN10" s="537"/>
      <c r="AO10" s="537"/>
      <c r="AP10" s="537"/>
      <c r="AQ10" s="537"/>
      <c r="AR10" s="537"/>
      <c r="AS10" s="537"/>
      <c r="AT10" s="537"/>
      <c r="AU10" s="537"/>
      <c r="AV10" s="537"/>
      <c r="AW10" s="537"/>
      <c r="AX10" s="537"/>
      <c r="AY10" s="537"/>
      <c r="AZ10" s="655" t="str">
        <f>IF(리스수식!W10&gt;80000000,"연두색 번호판 장착 대상 ★고객 사전안내 필수★"," ")</f>
        <v xml:space="preserve"> </v>
      </c>
      <c r="BA10" s="655"/>
      <c r="BB10" s="655"/>
      <c r="BC10" s="655"/>
      <c r="BD10" s="655"/>
      <c r="BE10" s="655"/>
      <c r="BF10" s="655"/>
      <c r="BG10" s="655"/>
      <c r="BH10" s="655"/>
      <c r="BI10" s="655"/>
      <c r="BJ10" s="655"/>
      <c r="BK10" s="655"/>
      <c r="BL10" s="655"/>
      <c r="BM10" s="655"/>
      <c r="BN10" s="655"/>
      <c r="BO10" s="655"/>
      <c r="BP10" s="655"/>
      <c r="BQ10" s="655"/>
      <c r="BR10" s="655"/>
      <c r="BS10" s="655"/>
      <c r="BT10" s="655"/>
      <c r="BU10" s="655"/>
      <c r="BV10" s="655"/>
      <c r="BW10" s="655"/>
      <c r="BX10" s="655"/>
      <c r="BY10" s="655"/>
      <c r="BZ10" s="655"/>
      <c r="CA10" s="655"/>
      <c r="CB10" s="655"/>
      <c r="CC10" s="655"/>
      <c r="CD10" s="655"/>
      <c r="CE10" s="655"/>
      <c r="CF10" s="655"/>
      <c r="CG10" s="655"/>
      <c r="CH10" s="655"/>
      <c r="CI10" s="655"/>
      <c r="CJ10" s="655"/>
      <c r="CK10" s="655"/>
      <c r="CL10" s="655"/>
      <c r="CM10" s="655"/>
      <c r="CN10" s="655"/>
      <c r="CO10" s="655"/>
      <c r="CP10" s="655"/>
      <c r="CQ10" s="655"/>
      <c r="CR10" s="655"/>
      <c r="CS10" s="655"/>
      <c r="CT10" s="655"/>
      <c r="CU10" s="655"/>
      <c r="CV10" s="655"/>
      <c r="CW10" s="655"/>
      <c r="CX10" s="655"/>
      <c r="CY10" s="655"/>
      <c r="CZ10" s="655"/>
      <c r="DA10" s="655"/>
      <c r="DB10" s="655"/>
      <c r="DC10" s="655"/>
      <c r="DD10" s="655"/>
      <c r="DE10" s="655"/>
      <c r="DF10" s="655"/>
      <c r="DG10" s="655"/>
      <c r="DH10" s="655"/>
      <c r="DI10" s="655"/>
      <c r="DJ10" s="655"/>
      <c r="DK10" s="655"/>
      <c r="DL10" s="655"/>
      <c r="DM10" s="656"/>
      <c r="DP10" s="2"/>
      <c r="DQ10" s="211"/>
      <c r="DR10" s="208"/>
      <c r="DS10" s="208"/>
      <c r="DT10" s="208"/>
      <c r="DU10" s="208"/>
      <c r="DV10" s="208"/>
      <c r="DW10" s="208"/>
      <c r="DX10" s="208"/>
      <c r="DY10" s="208"/>
      <c r="DZ10" s="208"/>
      <c r="EA10" s="208"/>
      <c r="EB10" s="208"/>
      <c r="EC10" s="208"/>
      <c r="ED10" s="208"/>
      <c r="EE10" s="208"/>
      <c r="EF10" s="208"/>
      <c r="EG10" s="208"/>
      <c r="EH10" s="208"/>
      <c r="EI10" s="208"/>
      <c r="EJ10" s="208"/>
      <c r="EK10" s="208"/>
      <c r="EL10" s="208"/>
      <c r="EM10" s="208"/>
      <c r="EN10" s="208"/>
      <c r="EO10" s="208"/>
      <c r="EP10" s="208"/>
      <c r="EQ10" s="208"/>
      <c r="ER10" s="208"/>
      <c r="ES10" s="208"/>
      <c r="ET10" s="208"/>
      <c r="EU10" s="208"/>
      <c r="EV10" s="208"/>
      <c r="EW10" s="208"/>
      <c r="EX10" s="208"/>
      <c r="EY10" s="208"/>
      <c r="EZ10" s="208"/>
      <c r="FA10" s="208"/>
      <c r="FB10" s="208"/>
      <c r="FC10" s="208"/>
      <c r="FD10" s="212"/>
      <c r="FE10" s="3"/>
      <c r="FQ10" s="489" t="s">
        <v>600</v>
      </c>
      <c r="FR10" s="490"/>
      <c r="FS10" s="490"/>
      <c r="FT10" s="490"/>
      <c r="FU10" s="490"/>
      <c r="FV10" s="490"/>
      <c r="FW10" s="490"/>
      <c r="FX10" s="490"/>
      <c r="FY10" s="490"/>
      <c r="FZ10" s="490"/>
      <c r="GA10" s="490"/>
      <c r="GB10" s="490"/>
      <c r="GC10" s="490"/>
      <c r="GD10" s="490"/>
      <c r="GE10" s="490"/>
      <c r="GF10" s="490"/>
      <c r="GG10" s="490"/>
      <c r="GH10" s="491"/>
      <c r="GI10" s="291"/>
      <c r="GJ10" s="291"/>
      <c r="GK10" s="291"/>
      <c r="GL10" s="291"/>
      <c r="GM10" s="291"/>
      <c r="GN10" s="291"/>
      <c r="GO10" s="291"/>
      <c r="GP10" s="291"/>
      <c r="GQ10" s="291"/>
      <c r="GR10" s="291"/>
      <c r="GS10" s="291"/>
      <c r="GT10" s="291"/>
      <c r="GU10" s="291"/>
      <c r="GV10" s="291"/>
      <c r="GW10" s="291"/>
      <c r="GX10" s="291"/>
      <c r="GY10" s="291"/>
      <c r="GZ10" s="291"/>
      <c r="HA10" s="291"/>
      <c r="HB10" s="291"/>
      <c r="HC10" s="291"/>
      <c r="HD10" s="291"/>
      <c r="HE10" s="291"/>
      <c r="HF10" s="292"/>
    </row>
    <row r="11" spans="1:215" ht="21" customHeight="1">
      <c r="A11" s="2"/>
      <c r="B11" s="128"/>
      <c r="C11" s="551" t="s">
        <v>8</v>
      </c>
      <c r="D11" s="551"/>
      <c r="E11" s="551"/>
      <c r="F11" s="551"/>
      <c r="G11" s="551"/>
      <c r="H11" s="551"/>
      <c r="I11" s="551"/>
      <c r="J11" s="551"/>
      <c r="K11" s="551"/>
      <c r="L11" s="551"/>
      <c r="M11" s="551"/>
      <c r="N11" s="551"/>
      <c r="O11" s="551"/>
      <c r="P11" s="561">
        <v>0</v>
      </c>
      <c r="Q11" s="561"/>
      <c r="R11" s="561"/>
      <c r="S11" s="561"/>
      <c r="T11" s="561"/>
      <c r="U11" s="561"/>
      <c r="V11" s="561"/>
      <c r="W11" s="561"/>
      <c r="X11" s="561"/>
      <c r="Y11" s="561"/>
      <c r="Z11" s="561"/>
      <c r="AA11" s="561"/>
      <c r="AB11" s="561"/>
      <c r="AC11" s="561"/>
      <c r="AD11" s="561"/>
      <c r="AE11" s="561"/>
      <c r="AF11" s="561"/>
      <c r="AG11" s="561"/>
      <c r="AH11" s="561"/>
      <c r="AI11" s="561"/>
      <c r="AJ11" s="561"/>
      <c r="AK11" s="562"/>
      <c r="AL11" s="126"/>
      <c r="AM11" s="542" t="s">
        <v>29</v>
      </c>
      <c r="AN11" s="543"/>
      <c r="AO11" s="543"/>
      <c r="AP11" s="543"/>
      <c r="AQ11" s="543"/>
      <c r="AR11" s="543"/>
      <c r="AS11" s="543"/>
      <c r="AT11" s="543"/>
      <c r="AU11" s="543"/>
      <c r="AV11" s="543"/>
      <c r="AW11" s="543"/>
      <c r="AX11" s="543"/>
      <c r="AY11" s="544"/>
      <c r="AZ11" s="538">
        <v>0</v>
      </c>
      <c r="BA11" s="539"/>
      <c r="BB11" s="539"/>
      <c r="BC11" s="539"/>
      <c r="BD11" s="539"/>
      <c r="BE11" s="539"/>
      <c r="BF11" s="539"/>
      <c r="BG11" s="539"/>
      <c r="BH11" s="539"/>
      <c r="BI11" s="539"/>
      <c r="BJ11" s="539"/>
      <c r="BK11" s="540">
        <f>리스수식!$AA$26</f>
        <v>0</v>
      </c>
      <c r="BL11" s="540"/>
      <c r="BM11" s="540"/>
      <c r="BN11" s="540"/>
      <c r="BO11" s="540"/>
      <c r="BP11" s="540"/>
      <c r="BQ11" s="540"/>
      <c r="BR11" s="540"/>
      <c r="BS11" s="540"/>
      <c r="BT11" s="540"/>
      <c r="BU11" s="541"/>
      <c r="BV11" s="538">
        <v>0</v>
      </c>
      <c r="BW11" s="539"/>
      <c r="BX11" s="539"/>
      <c r="BY11" s="539"/>
      <c r="BZ11" s="539"/>
      <c r="CA11" s="539"/>
      <c r="CB11" s="539"/>
      <c r="CC11" s="539"/>
      <c r="CD11" s="539"/>
      <c r="CE11" s="539"/>
      <c r="CF11" s="539"/>
      <c r="CG11" s="540">
        <f>리스수식!$AD$26</f>
        <v>0</v>
      </c>
      <c r="CH11" s="540"/>
      <c r="CI11" s="540"/>
      <c r="CJ11" s="540"/>
      <c r="CK11" s="540"/>
      <c r="CL11" s="540"/>
      <c r="CM11" s="540"/>
      <c r="CN11" s="540"/>
      <c r="CO11" s="540"/>
      <c r="CP11" s="540"/>
      <c r="CQ11" s="541"/>
      <c r="CR11" s="654">
        <v>0</v>
      </c>
      <c r="CS11" s="539"/>
      <c r="CT11" s="539"/>
      <c r="CU11" s="539"/>
      <c r="CV11" s="539"/>
      <c r="CW11" s="539"/>
      <c r="CX11" s="539"/>
      <c r="CY11" s="539"/>
      <c r="CZ11" s="539"/>
      <c r="DA11" s="539"/>
      <c r="DB11" s="539"/>
      <c r="DC11" s="540">
        <f>리스수식!$AG$26</f>
        <v>0</v>
      </c>
      <c r="DD11" s="540"/>
      <c r="DE11" s="540"/>
      <c r="DF11" s="540"/>
      <c r="DG11" s="540"/>
      <c r="DH11" s="540"/>
      <c r="DI11" s="540"/>
      <c r="DJ11" s="540"/>
      <c r="DK11" s="540"/>
      <c r="DL11" s="540"/>
      <c r="DM11" s="653"/>
      <c r="DN11" s="3"/>
      <c r="DP11" s="2"/>
      <c r="DQ11" s="213"/>
      <c r="DR11" s="208"/>
      <c r="DS11" s="208"/>
      <c r="DT11" s="208"/>
      <c r="DU11" s="208"/>
      <c r="DV11" s="208"/>
      <c r="DW11" s="208"/>
      <c r="DX11" s="208"/>
      <c r="DY11" s="208"/>
      <c r="DZ11" s="208"/>
      <c r="EA11" s="208"/>
      <c r="EB11" s="208"/>
      <c r="EC11" s="208"/>
      <c r="ED11" s="208"/>
      <c r="EE11" s="208"/>
      <c r="EF11" s="208"/>
      <c r="EG11" s="208"/>
      <c r="EH11" s="208"/>
      <c r="EI11" s="208"/>
      <c r="EJ11" s="208"/>
      <c r="EK11" s="208"/>
      <c r="EL11" s="208"/>
      <c r="EM11" s="208"/>
      <c r="EN11" s="208"/>
      <c r="EO11" s="208"/>
      <c r="EP11" s="208"/>
      <c r="EQ11" s="208"/>
      <c r="ER11" s="208"/>
      <c r="ES11" s="208"/>
      <c r="ET11" s="208"/>
      <c r="EU11" s="208"/>
      <c r="EV11" s="208"/>
      <c r="EW11" s="208"/>
      <c r="EX11" s="208"/>
      <c r="EY11" s="208"/>
      <c r="EZ11" s="208"/>
      <c r="FA11" s="208"/>
      <c r="FB11" s="208"/>
      <c r="FC11" s="208"/>
      <c r="FD11" s="212"/>
      <c r="FE11" s="3"/>
      <c r="FQ11" s="290"/>
      <c r="FR11" s="291"/>
      <c r="FS11" s="291"/>
      <c r="FT11" s="291"/>
      <c r="FU11" s="291"/>
      <c r="FV11" s="291"/>
      <c r="FW11" s="291"/>
      <c r="FX11" s="291"/>
      <c r="FY11" s="291"/>
      <c r="FZ11" s="291"/>
      <c r="GA11" s="291"/>
      <c r="GB11" s="291"/>
      <c r="GC11" s="291"/>
      <c r="GD11" s="291"/>
      <c r="GE11" s="291"/>
      <c r="GF11" s="291"/>
      <c r="GG11" s="291"/>
      <c r="GH11" s="291"/>
      <c r="GI11" s="291"/>
      <c r="GJ11" s="291"/>
      <c r="GK11" s="291"/>
      <c r="GL11" s="291"/>
      <c r="GM11" s="291"/>
      <c r="GN11" s="291"/>
      <c r="GO11" s="291"/>
      <c r="GP11" s="291"/>
      <c r="GQ11" s="291"/>
      <c r="GR11" s="291"/>
      <c r="GS11" s="291"/>
      <c r="GT11" s="291"/>
      <c r="GU11" s="291"/>
      <c r="GV11" s="291"/>
      <c r="GW11" s="291"/>
      <c r="GX11" s="291"/>
      <c r="GY11" s="291"/>
      <c r="GZ11" s="291"/>
      <c r="HA11" s="291"/>
      <c r="HB11" s="291"/>
      <c r="HC11" s="291"/>
      <c r="HD11" s="291"/>
      <c r="HE11" s="291"/>
      <c r="HF11" s="292"/>
    </row>
    <row r="12" spans="1:215" ht="21" customHeight="1">
      <c r="A12" s="2"/>
      <c r="B12" s="131"/>
      <c r="C12" s="551" t="s">
        <v>9</v>
      </c>
      <c r="D12" s="551"/>
      <c r="E12" s="551"/>
      <c r="F12" s="551"/>
      <c r="G12" s="551"/>
      <c r="H12" s="551"/>
      <c r="I12" s="551"/>
      <c r="J12" s="551"/>
      <c r="K12" s="551"/>
      <c r="L12" s="551"/>
      <c r="M12" s="551"/>
      <c r="N12" s="551"/>
      <c r="O12" s="551"/>
      <c r="P12" s="563"/>
      <c r="Q12" s="564"/>
      <c r="R12" s="564"/>
      <c r="S12" s="564"/>
      <c r="T12" s="564"/>
      <c r="U12" s="564"/>
      <c r="V12" s="564"/>
      <c r="W12" s="564"/>
      <c r="X12" s="564"/>
      <c r="Y12" s="564"/>
      <c r="Z12" s="564"/>
      <c r="AA12" s="565"/>
      <c r="AB12" s="565"/>
      <c r="AC12" s="565"/>
      <c r="AD12" s="565"/>
      <c r="AE12" s="565"/>
      <c r="AF12" s="565"/>
      <c r="AG12" s="565"/>
      <c r="AH12" s="565"/>
      <c r="AI12" s="565"/>
      <c r="AJ12" s="565"/>
      <c r="AK12" s="566"/>
      <c r="AL12" s="126"/>
      <c r="AM12" s="675" t="s">
        <v>30</v>
      </c>
      <c r="AN12" s="676"/>
      <c r="AO12" s="676"/>
      <c r="AP12" s="676"/>
      <c r="AQ12" s="676"/>
      <c r="AR12" s="676"/>
      <c r="AS12" s="676"/>
      <c r="AT12" s="676"/>
      <c r="AU12" s="676"/>
      <c r="AV12" s="676"/>
      <c r="AW12" s="676"/>
      <c r="AX12" s="676"/>
      <c r="AY12" s="677"/>
      <c r="AZ12" s="501">
        <f>리스수식!$AA$34</f>
        <v>0.63</v>
      </c>
      <c r="BA12" s="502"/>
      <c r="BB12" s="502"/>
      <c r="BC12" s="502"/>
      <c r="BD12" s="502"/>
      <c r="BE12" s="502"/>
      <c r="BF12" s="502"/>
      <c r="BG12" s="502"/>
      <c r="BH12" s="502"/>
      <c r="BI12" s="502"/>
      <c r="BJ12" s="502"/>
      <c r="BK12" s="510">
        <f>리스수식!$AA$29</f>
        <v>0</v>
      </c>
      <c r="BL12" s="510"/>
      <c r="BM12" s="510"/>
      <c r="BN12" s="510"/>
      <c r="BO12" s="510"/>
      <c r="BP12" s="510"/>
      <c r="BQ12" s="510"/>
      <c r="BR12" s="510"/>
      <c r="BS12" s="510"/>
      <c r="BT12" s="510"/>
      <c r="BU12" s="511"/>
      <c r="BV12" s="501">
        <f>리스수식!$AD$34</f>
        <v>0.56000000000000005</v>
      </c>
      <c r="BW12" s="502"/>
      <c r="BX12" s="502"/>
      <c r="BY12" s="502"/>
      <c r="BZ12" s="502"/>
      <c r="CA12" s="502"/>
      <c r="CB12" s="502"/>
      <c r="CC12" s="502"/>
      <c r="CD12" s="502"/>
      <c r="CE12" s="502"/>
      <c r="CF12" s="502"/>
      <c r="CG12" s="510">
        <f>리스수식!$AD$29</f>
        <v>0</v>
      </c>
      <c r="CH12" s="510"/>
      <c r="CI12" s="510"/>
      <c r="CJ12" s="510"/>
      <c r="CK12" s="510"/>
      <c r="CL12" s="510"/>
      <c r="CM12" s="510"/>
      <c r="CN12" s="510"/>
      <c r="CO12" s="510"/>
      <c r="CP12" s="510"/>
      <c r="CQ12" s="511"/>
      <c r="CR12" s="530">
        <f>리스수식!$AG$34</f>
        <v>0.47</v>
      </c>
      <c r="CS12" s="502"/>
      <c r="CT12" s="502"/>
      <c r="CU12" s="502"/>
      <c r="CV12" s="502"/>
      <c r="CW12" s="502"/>
      <c r="CX12" s="502"/>
      <c r="CY12" s="502"/>
      <c r="CZ12" s="502"/>
      <c r="DA12" s="502"/>
      <c r="DB12" s="502"/>
      <c r="DC12" s="510">
        <f>리스수식!$AG$29</f>
        <v>0</v>
      </c>
      <c r="DD12" s="510"/>
      <c r="DE12" s="510"/>
      <c r="DF12" s="510"/>
      <c r="DG12" s="510"/>
      <c r="DH12" s="510"/>
      <c r="DI12" s="510"/>
      <c r="DJ12" s="510"/>
      <c r="DK12" s="510"/>
      <c r="DL12" s="510"/>
      <c r="DM12" s="526"/>
      <c r="DN12" s="3"/>
      <c r="DP12" s="2"/>
      <c r="DQ12" s="211"/>
      <c r="DR12" s="208"/>
      <c r="DS12" s="208"/>
      <c r="DT12" s="208"/>
      <c r="DU12" s="208"/>
      <c r="DV12" s="208"/>
      <c r="DW12" s="208"/>
      <c r="DX12" s="208"/>
      <c r="DY12" s="208"/>
      <c r="DZ12" s="208"/>
      <c r="EA12" s="208"/>
      <c r="EB12" s="208"/>
      <c r="EC12" s="208"/>
      <c r="ED12" s="208"/>
      <c r="EE12" s="208"/>
      <c r="EF12" s="208"/>
      <c r="EG12" s="208"/>
      <c r="EH12" s="208"/>
      <c r="EI12" s="208"/>
      <c r="EJ12" s="208"/>
      <c r="EK12" s="208"/>
      <c r="EL12" s="208"/>
      <c r="EM12" s="208"/>
      <c r="EN12" s="208"/>
      <c r="EO12" s="208"/>
      <c r="EP12" s="208"/>
      <c r="EQ12" s="208"/>
      <c r="ER12" s="208"/>
      <c r="ES12" s="208"/>
      <c r="ET12" s="208"/>
      <c r="EU12" s="208"/>
      <c r="EV12" s="208"/>
      <c r="EW12" s="208"/>
      <c r="EX12" s="208"/>
      <c r="EY12" s="208"/>
      <c r="EZ12" s="208"/>
      <c r="FA12" s="208"/>
      <c r="FB12" s="208"/>
      <c r="FC12" s="208"/>
      <c r="FD12" s="212"/>
      <c r="FE12" s="3"/>
      <c r="FQ12" s="290"/>
      <c r="FR12" s="291"/>
      <c r="FS12" s="291"/>
      <c r="FT12" s="291"/>
      <c r="FU12" s="291"/>
      <c r="FV12" s="291"/>
      <c r="FW12" s="291"/>
      <c r="FX12" s="291"/>
      <c r="FY12" s="291"/>
      <c r="FZ12" s="291"/>
      <c r="GA12" s="291"/>
      <c r="GB12" s="291"/>
      <c r="GC12" s="291"/>
      <c r="GD12" s="291"/>
      <c r="GE12" s="291"/>
      <c r="GF12" s="291"/>
      <c r="GG12" s="291"/>
      <c r="GH12" s="291"/>
      <c r="GI12" s="291"/>
      <c r="GJ12" s="291"/>
      <c r="GK12" s="291"/>
      <c r="GL12" s="291"/>
      <c r="GM12" s="291"/>
      <c r="GN12" s="291"/>
      <c r="GO12" s="291"/>
      <c r="GP12" s="291"/>
      <c r="GQ12" s="291"/>
      <c r="GR12" s="291"/>
      <c r="GS12" s="291"/>
      <c r="GT12" s="291"/>
      <c r="GU12" s="291"/>
      <c r="GV12" s="291"/>
      <c r="GW12" s="291"/>
      <c r="GX12" s="291"/>
      <c r="GY12" s="291"/>
      <c r="GZ12" s="291"/>
      <c r="HA12" s="291"/>
      <c r="HB12" s="291"/>
      <c r="HC12" s="291"/>
      <c r="HD12" s="291"/>
      <c r="HE12" s="291"/>
      <c r="HF12" s="292"/>
    </row>
    <row r="13" spans="1:215" ht="21" customHeight="1" thickBot="1">
      <c r="A13" s="2"/>
      <c r="B13" s="545" t="s">
        <v>10</v>
      </c>
      <c r="C13" s="546"/>
      <c r="D13" s="546"/>
      <c r="E13" s="546"/>
      <c r="F13" s="546"/>
      <c r="G13" s="546"/>
      <c r="H13" s="546"/>
      <c r="I13" s="546"/>
      <c r="J13" s="546"/>
      <c r="K13" s="546"/>
      <c r="L13" s="546"/>
      <c r="M13" s="546"/>
      <c r="N13" s="546"/>
      <c r="O13" s="546"/>
      <c r="P13" s="561">
        <v>0</v>
      </c>
      <c r="Q13" s="561"/>
      <c r="R13" s="561"/>
      <c r="S13" s="561"/>
      <c r="T13" s="561"/>
      <c r="U13" s="561"/>
      <c r="V13" s="561"/>
      <c r="W13" s="561"/>
      <c r="X13" s="561"/>
      <c r="Y13" s="561"/>
      <c r="Z13" s="561"/>
      <c r="AA13" s="561"/>
      <c r="AB13" s="561"/>
      <c r="AC13" s="561"/>
      <c r="AD13" s="561"/>
      <c r="AE13" s="561"/>
      <c r="AF13" s="561"/>
      <c r="AG13" s="561"/>
      <c r="AH13" s="561"/>
      <c r="AI13" s="561"/>
      <c r="AJ13" s="561"/>
      <c r="AK13" s="562"/>
      <c r="AL13" s="126"/>
      <c r="AM13" s="498" t="s">
        <v>31</v>
      </c>
      <c r="AN13" s="499"/>
      <c r="AO13" s="499"/>
      <c r="AP13" s="499"/>
      <c r="AQ13" s="499"/>
      <c r="AR13" s="499"/>
      <c r="AS13" s="499"/>
      <c r="AT13" s="499"/>
      <c r="AU13" s="499"/>
      <c r="AV13" s="499"/>
      <c r="AW13" s="499"/>
      <c r="AX13" s="499"/>
      <c r="AY13" s="500"/>
      <c r="AZ13" s="531">
        <v>0</v>
      </c>
      <c r="BA13" s="532"/>
      <c r="BB13" s="532"/>
      <c r="BC13" s="532"/>
      <c r="BD13" s="532"/>
      <c r="BE13" s="532"/>
      <c r="BF13" s="532"/>
      <c r="BG13" s="532"/>
      <c r="BH13" s="532"/>
      <c r="BI13" s="532"/>
      <c r="BJ13" s="532"/>
      <c r="BK13" s="649">
        <f>리스수식!$Y$36</f>
        <v>0</v>
      </c>
      <c r="BL13" s="649"/>
      <c r="BM13" s="649"/>
      <c r="BN13" s="649"/>
      <c r="BO13" s="649"/>
      <c r="BP13" s="649"/>
      <c r="BQ13" s="649"/>
      <c r="BR13" s="649"/>
      <c r="BS13" s="649"/>
      <c r="BT13" s="649"/>
      <c r="BU13" s="650"/>
      <c r="BV13" s="531">
        <v>0</v>
      </c>
      <c r="BW13" s="532"/>
      <c r="BX13" s="532"/>
      <c r="BY13" s="532"/>
      <c r="BZ13" s="532"/>
      <c r="CA13" s="532"/>
      <c r="CB13" s="532"/>
      <c r="CC13" s="532"/>
      <c r="CD13" s="532"/>
      <c r="CE13" s="532"/>
      <c r="CF13" s="532"/>
      <c r="CG13" s="649">
        <f>리스수식!$AB$36</f>
        <v>0</v>
      </c>
      <c r="CH13" s="649"/>
      <c r="CI13" s="649"/>
      <c r="CJ13" s="649"/>
      <c r="CK13" s="649"/>
      <c r="CL13" s="649"/>
      <c r="CM13" s="649"/>
      <c r="CN13" s="649"/>
      <c r="CO13" s="649"/>
      <c r="CP13" s="649"/>
      <c r="CQ13" s="650"/>
      <c r="CR13" s="531">
        <v>0</v>
      </c>
      <c r="CS13" s="532"/>
      <c r="CT13" s="532"/>
      <c r="CU13" s="532"/>
      <c r="CV13" s="532"/>
      <c r="CW13" s="532"/>
      <c r="CX13" s="532"/>
      <c r="CY13" s="532"/>
      <c r="CZ13" s="532"/>
      <c r="DA13" s="532"/>
      <c r="DB13" s="532"/>
      <c r="DC13" s="649">
        <f>리스수식!$AE$36</f>
        <v>0</v>
      </c>
      <c r="DD13" s="649"/>
      <c r="DE13" s="649"/>
      <c r="DF13" s="649"/>
      <c r="DG13" s="649"/>
      <c r="DH13" s="649"/>
      <c r="DI13" s="649"/>
      <c r="DJ13" s="649"/>
      <c r="DK13" s="649"/>
      <c r="DL13" s="649"/>
      <c r="DM13" s="652"/>
      <c r="DN13" s="3"/>
      <c r="DP13" s="2"/>
      <c r="DQ13" s="211"/>
      <c r="DR13" s="208"/>
      <c r="DS13" s="208"/>
      <c r="DT13" s="208"/>
      <c r="DU13" s="208"/>
      <c r="DV13" s="208"/>
      <c r="DW13" s="208"/>
      <c r="DX13" s="208"/>
      <c r="DY13" s="208"/>
      <c r="DZ13" s="208"/>
      <c r="EA13" s="208"/>
      <c r="EB13" s="208"/>
      <c r="EC13" s="208"/>
      <c r="ED13" s="208"/>
      <c r="EE13" s="208"/>
      <c r="EF13" s="208"/>
      <c r="EG13" s="208"/>
      <c r="EH13" s="208"/>
      <c r="EI13" s="208"/>
      <c r="EJ13" s="208"/>
      <c r="EK13" s="208"/>
      <c r="EL13" s="208"/>
      <c r="EM13" s="208"/>
      <c r="EN13" s="208"/>
      <c r="EO13" s="208"/>
      <c r="EP13" s="208"/>
      <c r="EQ13" s="208"/>
      <c r="ER13" s="208"/>
      <c r="ES13" s="208"/>
      <c r="ET13" s="208"/>
      <c r="EU13" s="208"/>
      <c r="EV13" s="208"/>
      <c r="EW13" s="208"/>
      <c r="EX13" s="208"/>
      <c r="EY13" s="208"/>
      <c r="EZ13" s="208"/>
      <c r="FA13" s="208"/>
      <c r="FB13" s="208"/>
      <c r="FC13" s="208"/>
      <c r="FD13" s="212"/>
      <c r="FE13" s="3"/>
      <c r="FQ13" s="293"/>
      <c r="FR13" s="294"/>
      <c r="FS13" s="294"/>
      <c r="FT13" s="294"/>
      <c r="FU13" s="294"/>
      <c r="FV13" s="294"/>
      <c r="FW13" s="294"/>
      <c r="FX13" s="294"/>
      <c r="FY13" s="294"/>
      <c r="FZ13" s="294"/>
      <c r="GA13" s="294"/>
      <c r="GB13" s="294"/>
      <c r="GC13" s="294"/>
      <c r="GD13" s="294"/>
      <c r="GE13" s="294"/>
      <c r="GF13" s="294"/>
      <c r="GG13" s="294"/>
      <c r="GH13" s="294"/>
      <c r="GI13" s="294"/>
      <c r="GJ13" s="294"/>
      <c r="GK13" s="294"/>
      <c r="GL13" s="294"/>
      <c r="GM13" s="294"/>
      <c r="GN13" s="294"/>
      <c r="GO13" s="294"/>
      <c r="GP13" s="294"/>
      <c r="GQ13" s="294"/>
      <c r="GR13" s="294"/>
      <c r="GS13" s="294"/>
      <c r="GT13" s="294"/>
      <c r="GU13" s="294"/>
      <c r="GV13" s="294"/>
      <c r="GW13" s="294"/>
      <c r="GX13" s="294"/>
      <c r="GY13" s="294"/>
      <c r="GZ13" s="294"/>
      <c r="HA13" s="294"/>
      <c r="HB13" s="294"/>
      <c r="HC13" s="294"/>
      <c r="HD13" s="294"/>
      <c r="HE13" s="294"/>
      <c r="HF13" s="295"/>
    </row>
    <row r="14" spans="1:215" ht="21" customHeight="1" thickBot="1">
      <c r="A14" s="2"/>
      <c r="B14" s="567" t="s">
        <v>11</v>
      </c>
      <c r="C14" s="568"/>
      <c r="D14" s="568"/>
      <c r="E14" s="568"/>
      <c r="F14" s="568"/>
      <c r="G14" s="568"/>
      <c r="H14" s="568"/>
      <c r="I14" s="568"/>
      <c r="J14" s="568"/>
      <c r="K14" s="568"/>
      <c r="L14" s="568"/>
      <c r="M14" s="568"/>
      <c r="N14" s="568"/>
      <c r="O14" s="569"/>
      <c r="P14" s="552">
        <f>리스수식!$W$11</f>
        <v>0</v>
      </c>
      <c r="Q14" s="553"/>
      <c r="R14" s="553"/>
      <c r="S14" s="553"/>
      <c r="T14" s="553"/>
      <c r="U14" s="553"/>
      <c r="V14" s="553"/>
      <c r="W14" s="553"/>
      <c r="X14" s="553"/>
      <c r="Y14" s="553"/>
      <c r="Z14" s="553"/>
      <c r="AA14" s="553"/>
      <c r="AB14" s="553"/>
      <c r="AC14" s="553"/>
      <c r="AD14" s="553"/>
      <c r="AE14" s="553"/>
      <c r="AF14" s="553"/>
      <c r="AG14" s="553"/>
      <c r="AH14" s="553"/>
      <c r="AI14" s="553"/>
      <c r="AJ14" s="553"/>
      <c r="AK14" s="554"/>
      <c r="AL14" s="129"/>
      <c r="AM14" s="515"/>
      <c r="AN14" s="516"/>
      <c r="AO14" s="516"/>
      <c r="AP14" s="516"/>
      <c r="AQ14" s="516"/>
      <c r="AR14" s="516"/>
      <c r="AS14" s="516"/>
      <c r="AT14" s="516"/>
      <c r="AU14" s="516"/>
      <c r="AV14" s="516"/>
      <c r="AW14" s="516"/>
      <c r="AX14" s="516"/>
      <c r="AY14" s="517"/>
      <c r="AZ14" s="522" t="str">
        <f>IF(리스수식!Z37="ERROR","선납금 최대 40%"," ")</f>
        <v xml:space="preserve"> </v>
      </c>
      <c r="BA14" s="523"/>
      <c r="BB14" s="523"/>
      <c r="BC14" s="523"/>
      <c r="BD14" s="523"/>
      <c r="BE14" s="523"/>
      <c r="BF14" s="523"/>
      <c r="BG14" s="523"/>
      <c r="BH14" s="523"/>
      <c r="BI14" s="523"/>
      <c r="BJ14" s="523"/>
      <c r="BK14" s="523"/>
      <c r="BL14" s="523"/>
      <c r="BM14" s="523"/>
      <c r="BN14" s="523"/>
      <c r="BO14" s="523"/>
      <c r="BP14" s="523"/>
      <c r="BQ14" s="523"/>
      <c r="BR14" s="523"/>
      <c r="BS14" s="523"/>
      <c r="BT14" s="523"/>
      <c r="BU14" s="524"/>
      <c r="BV14" s="522" t="str">
        <f>IF(리스수식!AC37="ERROR","선납금 최대 40%"," ")</f>
        <v xml:space="preserve"> </v>
      </c>
      <c r="BW14" s="523"/>
      <c r="BX14" s="523"/>
      <c r="BY14" s="523"/>
      <c r="BZ14" s="523"/>
      <c r="CA14" s="523"/>
      <c r="CB14" s="523"/>
      <c r="CC14" s="523"/>
      <c r="CD14" s="523"/>
      <c r="CE14" s="523"/>
      <c r="CF14" s="523"/>
      <c r="CG14" s="523"/>
      <c r="CH14" s="523"/>
      <c r="CI14" s="523"/>
      <c r="CJ14" s="523"/>
      <c r="CK14" s="523"/>
      <c r="CL14" s="523"/>
      <c r="CM14" s="523"/>
      <c r="CN14" s="523"/>
      <c r="CO14" s="523"/>
      <c r="CP14" s="523"/>
      <c r="CQ14" s="524"/>
      <c r="CR14" s="522" t="str">
        <f>IF(리스수식!AF37="ERROR","선납금 최대 40%,"," ")</f>
        <v xml:space="preserve"> </v>
      </c>
      <c r="CS14" s="523"/>
      <c r="CT14" s="523"/>
      <c r="CU14" s="523"/>
      <c r="CV14" s="523"/>
      <c r="CW14" s="523"/>
      <c r="CX14" s="523"/>
      <c r="CY14" s="523"/>
      <c r="CZ14" s="523"/>
      <c r="DA14" s="523"/>
      <c r="DB14" s="523"/>
      <c r="DC14" s="523"/>
      <c r="DD14" s="523"/>
      <c r="DE14" s="523"/>
      <c r="DF14" s="523"/>
      <c r="DG14" s="523"/>
      <c r="DH14" s="523"/>
      <c r="DI14" s="523"/>
      <c r="DJ14" s="523"/>
      <c r="DK14" s="523"/>
      <c r="DL14" s="523"/>
      <c r="DM14" s="524"/>
      <c r="DP14" s="2"/>
      <c r="DQ14" s="214"/>
      <c r="DR14" s="208"/>
      <c r="DS14" s="208"/>
      <c r="DT14" s="208"/>
      <c r="DU14" s="208"/>
      <c r="DV14" s="208"/>
      <c r="DW14" s="208"/>
      <c r="DX14" s="208"/>
      <c r="DY14" s="208"/>
      <c r="DZ14" s="208"/>
      <c r="EA14" s="208"/>
      <c r="EB14" s="208"/>
      <c r="EC14" s="208"/>
      <c r="ED14" s="208"/>
      <c r="EE14" s="208"/>
      <c r="EF14" s="208"/>
      <c r="EG14" s="208"/>
      <c r="EH14" s="208"/>
      <c r="EI14" s="208"/>
      <c r="EJ14" s="208"/>
      <c r="EK14" s="208"/>
      <c r="EL14" s="208"/>
      <c r="EM14" s="208"/>
      <c r="EN14" s="208"/>
      <c r="EO14" s="208"/>
      <c r="EP14" s="208"/>
      <c r="EQ14" s="208"/>
      <c r="ER14" s="208"/>
      <c r="ES14" s="208"/>
      <c r="ET14" s="208"/>
      <c r="EU14" s="208"/>
      <c r="EV14" s="208"/>
      <c r="EW14" s="208"/>
      <c r="EX14" s="208"/>
      <c r="EY14" s="208"/>
      <c r="EZ14" s="208"/>
      <c r="FA14" s="208"/>
      <c r="FB14" s="208"/>
      <c r="FC14" s="208"/>
      <c r="FD14" s="212"/>
      <c r="FE14" s="3"/>
    </row>
    <row r="15" spans="1:215" ht="21" customHeight="1">
      <c r="A15" s="2"/>
      <c r="B15" s="128"/>
      <c r="C15" s="558" t="s">
        <v>12</v>
      </c>
      <c r="D15" s="559"/>
      <c r="E15" s="559"/>
      <c r="F15" s="559"/>
      <c r="G15" s="559"/>
      <c r="H15" s="559"/>
      <c r="I15" s="559"/>
      <c r="J15" s="559"/>
      <c r="K15" s="559"/>
      <c r="L15" s="559"/>
      <c r="M15" s="559"/>
      <c r="N15" s="559"/>
      <c r="O15" s="560"/>
      <c r="P15" s="552">
        <f>리스수식!$W$12</f>
        <v>0</v>
      </c>
      <c r="Q15" s="553"/>
      <c r="R15" s="553"/>
      <c r="S15" s="553"/>
      <c r="T15" s="553"/>
      <c r="U15" s="553"/>
      <c r="V15" s="553"/>
      <c r="W15" s="553"/>
      <c r="X15" s="553"/>
      <c r="Y15" s="553"/>
      <c r="Z15" s="553"/>
      <c r="AA15" s="553"/>
      <c r="AB15" s="553"/>
      <c r="AC15" s="553"/>
      <c r="AD15" s="553"/>
      <c r="AE15" s="553"/>
      <c r="AF15" s="553"/>
      <c r="AG15" s="553"/>
      <c r="AH15" s="553"/>
      <c r="AI15" s="553"/>
      <c r="AJ15" s="553"/>
      <c r="AK15" s="554"/>
      <c r="AL15" s="126"/>
      <c r="AM15" s="576" t="str">
        <f>IF(리스수식!$K$61="리스이용자","저당설정조건","")</f>
        <v/>
      </c>
      <c r="AN15" s="577"/>
      <c r="AO15" s="577"/>
      <c r="AP15" s="577"/>
      <c r="AQ15" s="577"/>
      <c r="AR15" s="577"/>
      <c r="AS15" s="577"/>
      <c r="AT15" s="577"/>
      <c r="AU15" s="577"/>
      <c r="AV15" s="577"/>
      <c r="AW15" s="577"/>
      <c r="AX15" s="577"/>
      <c r="AY15" s="578"/>
      <c r="AZ15" s="641" t="str">
        <f>IF(리스수식!$K$61="리스이용자","100.0%","")</f>
        <v/>
      </c>
      <c r="BA15" s="642"/>
      <c r="BB15" s="642"/>
      <c r="BC15" s="642"/>
      <c r="BD15" s="642"/>
      <c r="BE15" s="642"/>
      <c r="BF15" s="642"/>
      <c r="BG15" s="642"/>
      <c r="BH15" s="642"/>
      <c r="BI15" s="642"/>
      <c r="BJ15" s="643"/>
      <c r="BK15" s="638" t="str">
        <f>IF(리스수식!$K$61="리스이용자",리스수식!$W$2*Sheet1!$AZ$15,"")</f>
        <v/>
      </c>
      <c r="BL15" s="639"/>
      <c r="BM15" s="639"/>
      <c r="BN15" s="639"/>
      <c r="BO15" s="639"/>
      <c r="BP15" s="639"/>
      <c r="BQ15" s="639"/>
      <c r="BR15" s="639"/>
      <c r="BS15" s="639"/>
      <c r="BT15" s="639"/>
      <c r="BU15" s="640"/>
      <c r="BV15" s="641" t="str">
        <f>IF(리스수식!$K$61="리스이용자","100.0%","")</f>
        <v/>
      </c>
      <c r="BW15" s="642"/>
      <c r="BX15" s="642"/>
      <c r="BY15" s="642"/>
      <c r="BZ15" s="642"/>
      <c r="CA15" s="642"/>
      <c r="CB15" s="642"/>
      <c r="CC15" s="642"/>
      <c r="CD15" s="642"/>
      <c r="CE15" s="642"/>
      <c r="CF15" s="643"/>
      <c r="CG15" s="638" t="str">
        <f>IF(리스수식!$K$61="리스이용자",리스수식!$W$2*Sheet1!$AZ$15,"")</f>
        <v/>
      </c>
      <c r="CH15" s="639"/>
      <c r="CI15" s="639"/>
      <c r="CJ15" s="639"/>
      <c r="CK15" s="639"/>
      <c r="CL15" s="639"/>
      <c r="CM15" s="639"/>
      <c r="CN15" s="639"/>
      <c r="CO15" s="639"/>
      <c r="CP15" s="639"/>
      <c r="CQ15" s="640"/>
      <c r="CR15" s="641" t="str">
        <f>IF(리스수식!$K$61="리스이용자","100.0%","")</f>
        <v/>
      </c>
      <c r="CS15" s="642"/>
      <c r="CT15" s="642"/>
      <c r="CU15" s="642"/>
      <c r="CV15" s="642"/>
      <c r="CW15" s="642"/>
      <c r="CX15" s="642"/>
      <c r="CY15" s="642"/>
      <c r="CZ15" s="642"/>
      <c r="DA15" s="642"/>
      <c r="DB15" s="643"/>
      <c r="DC15" s="638" t="str">
        <f>IF(리스수식!$K$61="리스이용자",리스수식!$W$2*Sheet1!$AZ$15,"")</f>
        <v/>
      </c>
      <c r="DD15" s="639"/>
      <c r="DE15" s="639"/>
      <c r="DF15" s="639"/>
      <c r="DG15" s="639"/>
      <c r="DH15" s="639"/>
      <c r="DI15" s="639"/>
      <c r="DJ15" s="639"/>
      <c r="DK15" s="639"/>
      <c r="DL15" s="639"/>
      <c r="DM15" s="672"/>
      <c r="DN15" s="3"/>
      <c r="DP15" s="2"/>
      <c r="DQ15" s="215"/>
      <c r="DR15" s="208"/>
      <c r="DS15" s="208"/>
      <c r="DT15" s="208"/>
      <c r="DU15" s="208"/>
      <c r="DV15" s="208"/>
      <c r="DW15" s="208"/>
      <c r="DX15" s="208"/>
      <c r="DY15" s="208"/>
      <c r="DZ15" s="208"/>
      <c r="EA15" s="208"/>
      <c r="EB15" s="208"/>
      <c r="EC15" s="208"/>
      <c r="ED15" s="208"/>
      <c r="EE15" s="208"/>
      <c r="EF15" s="208"/>
      <c r="EG15" s="208"/>
      <c r="EH15" s="208"/>
      <c r="EI15" s="208"/>
      <c r="EJ15" s="208"/>
      <c r="EK15" s="208"/>
      <c r="EL15" s="208"/>
      <c r="EM15" s="208"/>
      <c r="EN15" s="208"/>
      <c r="EO15" s="208"/>
      <c r="EP15" s="208"/>
      <c r="EQ15" s="208"/>
      <c r="ER15" s="208"/>
      <c r="ES15" s="208"/>
      <c r="ET15" s="208"/>
      <c r="EU15" s="208"/>
      <c r="EV15" s="208"/>
      <c r="EW15" s="208"/>
      <c r="EX15" s="208"/>
      <c r="EY15" s="208"/>
      <c r="EZ15" s="208"/>
      <c r="FA15" s="208"/>
      <c r="FB15" s="208"/>
      <c r="FC15" s="208"/>
      <c r="FD15" s="212"/>
      <c r="FE15" s="3"/>
    </row>
    <row r="16" spans="1:215" ht="21" customHeight="1">
      <c r="A16" s="2"/>
      <c r="B16" s="128"/>
      <c r="C16" s="558" t="s">
        <v>13</v>
      </c>
      <c r="D16" s="559"/>
      <c r="E16" s="559"/>
      <c r="F16" s="559"/>
      <c r="G16" s="559"/>
      <c r="H16" s="559"/>
      <c r="I16" s="559"/>
      <c r="J16" s="559"/>
      <c r="K16" s="559"/>
      <c r="L16" s="559"/>
      <c r="M16" s="559"/>
      <c r="N16" s="559"/>
      <c r="O16" s="560"/>
      <c r="P16" s="552">
        <f>리스수식!W14</f>
        <v>0</v>
      </c>
      <c r="Q16" s="553"/>
      <c r="R16" s="553"/>
      <c r="S16" s="553"/>
      <c r="T16" s="553"/>
      <c r="U16" s="553"/>
      <c r="V16" s="553"/>
      <c r="W16" s="553"/>
      <c r="X16" s="553"/>
      <c r="Y16" s="553"/>
      <c r="Z16" s="553"/>
      <c r="AA16" s="553"/>
      <c r="AB16" s="553"/>
      <c r="AC16" s="553"/>
      <c r="AD16" s="553"/>
      <c r="AE16" s="553"/>
      <c r="AF16" s="553"/>
      <c r="AG16" s="553"/>
      <c r="AH16" s="553"/>
      <c r="AI16" s="553"/>
      <c r="AJ16" s="553"/>
      <c r="AK16" s="554"/>
      <c r="AL16" s="126"/>
      <c r="AM16" s="584" t="s">
        <v>32</v>
      </c>
      <c r="AN16" s="585"/>
      <c r="AO16" s="585"/>
      <c r="AP16" s="585"/>
      <c r="AQ16" s="585"/>
      <c r="AR16" s="585"/>
      <c r="AS16" s="585"/>
      <c r="AT16" s="585"/>
      <c r="AU16" s="585"/>
      <c r="AV16" s="585"/>
      <c r="AW16" s="585"/>
      <c r="AX16" s="585"/>
      <c r="AY16" s="586"/>
      <c r="AZ16" s="619">
        <v>0</v>
      </c>
      <c r="BA16" s="620"/>
      <c r="BB16" s="620"/>
      <c r="BC16" s="620"/>
      <c r="BD16" s="620"/>
      <c r="BE16" s="620"/>
      <c r="BF16" s="620"/>
      <c r="BG16" s="620"/>
      <c r="BH16" s="620"/>
      <c r="BI16" s="620"/>
      <c r="BJ16" s="620"/>
      <c r="BK16" s="620"/>
      <c r="BL16" s="620"/>
      <c r="BM16" s="620"/>
      <c r="BN16" s="620"/>
      <c r="BO16" s="620"/>
      <c r="BP16" s="620"/>
      <c r="BQ16" s="620"/>
      <c r="BR16" s="620"/>
      <c r="BS16" s="620"/>
      <c r="BT16" s="620"/>
      <c r="BU16" s="621"/>
      <c r="BV16" s="619">
        <v>0</v>
      </c>
      <c r="BW16" s="620"/>
      <c r="BX16" s="620"/>
      <c r="BY16" s="620"/>
      <c r="BZ16" s="620"/>
      <c r="CA16" s="620"/>
      <c r="CB16" s="620"/>
      <c r="CC16" s="620"/>
      <c r="CD16" s="620"/>
      <c r="CE16" s="620"/>
      <c r="CF16" s="620"/>
      <c r="CG16" s="620"/>
      <c r="CH16" s="620"/>
      <c r="CI16" s="620"/>
      <c r="CJ16" s="620"/>
      <c r="CK16" s="620"/>
      <c r="CL16" s="620"/>
      <c r="CM16" s="620"/>
      <c r="CN16" s="620"/>
      <c r="CO16" s="620"/>
      <c r="CP16" s="620"/>
      <c r="CQ16" s="621"/>
      <c r="CR16" s="619">
        <v>0</v>
      </c>
      <c r="CS16" s="620"/>
      <c r="CT16" s="620"/>
      <c r="CU16" s="620"/>
      <c r="CV16" s="620"/>
      <c r="CW16" s="620"/>
      <c r="CX16" s="620"/>
      <c r="CY16" s="620"/>
      <c r="CZ16" s="620"/>
      <c r="DA16" s="620"/>
      <c r="DB16" s="620"/>
      <c r="DC16" s="620"/>
      <c r="DD16" s="620"/>
      <c r="DE16" s="620"/>
      <c r="DF16" s="620"/>
      <c r="DG16" s="620"/>
      <c r="DH16" s="620"/>
      <c r="DI16" s="620"/>
      <c r="DJ16" s="620"/>
      <c r="DK16" s="620"/>
      <c r="DL16" s="620"/>
      <c r="DM16" s="621"/>
      <c r="DN16" s="3"/>
      <c r="DP16" s="2"/>
      <c r="DQ16" s="211"/>
      <c r="DR16" s="208"/>
      <c r="DS16" s="208"/>
      <c r="DT16" s="208"/>
      <c r="DU16" s="208"/>
      <c r="DV16" s="208"/>
      <c r="DW16" s="208"/>
      <c r="DX16" s="208"/>
      <c r="DY16" s="208"/>
      <c r="DZ16" s="208"/>
      <c r="EA16" s="208"/>
      <c r="EB16" s="208"/>
      <c r="EC16" s="208"/>
      <c r="ED16" s="208"/>
      <c r="EE16" s="208"/>
      <c r="EF16" s="208"/>
      <c r="EG16" s="208"/>
      <c r="EH16" s="208"/>
      <c r="EI16" s="208"/>
      <c r="EJ16" s="208"/>
      <c r="EK16" s="208"/>
      <c r="EL16" s="208"/>
      <c r="EM16" s="208"/>
      <c r="EN16" s="208"/>
      <c r="EO16" s="208"/>
      <c r="EP16" s="208"/>
      <c r="EQ16" s="208"/>
      <c r="ER16" s="208"/>
      <c r="ES16" s="208"/>
      <c r="ET16" s="208"/>
      <c r="EU16" s="208"/>
      <c r="EV16" s="208"/>
      <c r="EW16" s="208"/>
      <c r="EX16" s="208"/>
      <c r="EY16" s="208"/>
      <c r="EZ16" s="208"/>
      <c r="FA16" s="208"/>
      <c r="FB16" s="208"/>
      <c r="FC16" s="208"/>
      <c r="FD16" s="212"/>
      <c r="FE16" s="3"/>
      <c r="FQ16" s="393"/>
      <c r="FR16" s="394"/>
      <c r="FS16" s="394"/>
      <c r="FT16" s="394"/>
      <c r="FU16" s="394"/>
      <c r="FV16" s="394"/>
      <c r="FW16" s="394"/>
      <c r="FX16" s="394"/>
      <c r="FY16" s="394"/>
      <c r="FZ16" s="394"/>
      <c r="GA16" s="394"/>
      <c r="GB16" s="394"/>
      <c r="GC16" s="394"/>
      <c r="GD16" s="394"/>
      <c r="GE16" s="394"/>
      <c r="GF16" s="394"/>
      <c r="GG16" s="394"/>
      <c r="GH16" s="394"/>
      <c r="GI16" s="394"/>
      <c r="GJ16" s="394"/>
      <c r="GK16" s="394"/>
      <c r="GL16" s="394"/>
      <c r="GM16" s="394"/>
      <c r="GN16" s="394"/>
      <c r="GO16" s="394"/>
      <c r="GP16" s="394"/>
      <c r="GQ16" s="394"/>
      <c r="GR16" s="394"/>
      <c r="GS16" s="394"/>
      <c r="GT16" s="394"/>
      <c r="GU16" s="394"/>
      <c r="GV16" s="394"/>
      <c r="GW16" s="394"/>
      <c r="GX16" s="394"/>
      <c r="GY16" s="394"/>
      <c r="GZ16" s="394"/>
      <c r="HA16" s="394"/>
      <c r="HB16" s="394"/>
      <c r="HC16" s="394"/>
      <c r="HD16" s="394"/>
      <c r="HE16" s="394"/>
      <c r="HF16" s="395"/>
    </row>
    <row r="17" spans="1:214" ht="21" customHeight="1">
      <c r="A17" s="2"/>
      <c r="B17" s="131"/>
      <c r="C17" s="558" t="s">
        <v>14</v>
      </c>
      <c r="D17" s="559"/>
      <c r="E17" s="559"/>
      <c r="F17" s="559"/>
      <c r="G17" s="559"/>
      <c r="H17" s="559"/>
      <c r="I17" s="559"/>
      <c r="J17" s="559"/>
      <c r="K17" s="559"/>
      <c r="L17" s="559"/>
      <c r="M17" s="559"/>
      <c r="N17" s="559"/>
      <c r="O17" s="560"/>
      <c r="P17" s="552"/>
      <c r="Q17" s="553"/>
      <c r="R17" s="553"/>
      <c r="S17" s="553"/>
      <c r="T17" s="553"/>
      <c r="U17" s="553"/>
      <c r="V17" s="553"/>
      <c r="W17" s="553"/>
      <c r="X17" s="553"/>
      <c r="Y17" s="553"/>
      <c r="Z17" s="525"/>
      <c r="AA17" s="555">
        <v>0</v>
      </c>
      <c r="AB17" s="556"/>
      <c r="AC17" s="556"/>
      <c r="AD17" s="556"/>
      <c r="AE17" s="556"/>
      <c r="AF17" s="556"/>
      <c r="AG17" s="556"/>
      <c r="AH17" s="556"/>
      <c r="AI17" s="556"/>
      <c r="AJ17" s="556"/>
      <c r="AK17" s="557"/>
      <c r="AL17" s="126"/>
      <c r="AM17" s="584" t="s">
        <v>33</v>
      </c>
      <c r="AN17" s="585"/>
      <c r="AO17" s="585"/>
      <c r="AP17" s="585"/>
      <c r="AQ17" s="585"/>
      <c r="AR17" s="585"/>
      <c r="AS17" s="585"/>
      <c r="AT17" s="585"/>
      <c r="AU17" s="585"/>
      <c r="AV17" s="585"/>
      <c r="AW17" s="585"/>
      <c r="AX17" s="585"/>
      <c r="AY17" s="586"/>
      <c r="AZ17" s="619">
        <v>0</v>
      </c>
      <c r="BA17" s="620"/>
      <c r="BB17" s="620"/>
      <c r="BC17" s="620"/>
      <c r="BD17" s="620"/>
      <c r="BE17" s="620"/>
      <c r="BF17" s="620"/>
      <c r="BG17" s="620"/>
      <c r="BH17" s="620"/>
      <c r="BI17" s="620"/>
      <c r="BJ17" s="620"/>
      <c r="BK17" s="620"/>
      <c r="BL17" s="620"/>
      <c r="BM17" s="620"/>
      <c r="BN17" s="620"/>
      <c r="BO17" s="620"/>
      <c r="BP17" s="620"/>
      <c r="BQ17" s="620"/>
      <c r="BR17" s="620"/>
      <c r="BS17" s="620"/>
      <c r="BT17" s="620"/>
      <c r="BU17" s="621"/>
      <c r="BV17" s="619">
        <v>0</v>
      </c>
      <c r="BW17" s="620"/>
      <c r="BX17" s="620"/>
      <c r="BY17" s="620"/>
      <c r="BZ17" s="620"/>
      <c r="CA17" s="620"/>
      <c r="CB17" s="620"/>
      <c r="CC17" s="620"/>
      <c r="CD17" s="620"/>
      <c r="CE17" s="620"/>
      <c r="CF17" s="620"/>
      <c r="CG17" s="620"/>
      <c r="CH17" s="620"/>
      <c r="CI17" s="620"/>
      <c r="CJ17" s="620"/>
      <c r="CK17" s="620"/>
      <c r="CL17" s="620"/>
      <c r="CM17" s="620"/>
      <c r="CN17" s="620"/>
      <c r="CO17" s="620"/>
      <c r="CP17" s="620"/>
      <c r="CQ17" s="621"/>
      <c r="CR17" s="619">
        <v>0</v>
      </c>
      <c r="CS17" s="620"/>
      <c r="CT17" s="620"/>
      <c r="CU17" s="620"/>
      <c r="CV17" s="620"/>
      <c r="CW17" s="620"/>
      <c r="CX17" s="620"/>
      <c r="CY17" s="620"/>
      <c r="CZ17" s="620"/>
      <c r="DA17" s="620"/>
      <c r="DB17" s="620"/>
      <c r="DC17" s="620"/>
      <c r="DD17" s="620"/>
      <c r="DE17" s="620"/>
      <c r="DF17" s="620"/>
      <c r="DG17" s="620"/>
      <c r="DH17" s="620"/>
      <c r="DI17" s="620"/>
      <c r="DJ17" s="620"/>
      <c r="DK17" s="620"/>
      <c r="DL17" s="620"/>
      <c r="DM17" s="665"/>
      <c r="DN17" s="3"/>
      <c r="DP17" s="2"/>
      <c r="DQ17" s="214"/>
      <c r="DR17" s="208"/>
      <c r="DS17" s="208"/>
      <c r="DT17" s="208"/>
      <c r="DU17" s="208"/>
      <c r="DV17" s="208"/>
      <c r="DW17" s="208"/>
      <c r="DX17" s="208"/>
      <c r="DY17" s="208"/>
      <c r="DZ17" s="208"/>
      <c r="EA17" s="208"/>
      <c r="EB17" s="208"/>
      <c r="EC17" s="208"/>
      <c r="ED17" s="208"/>
      <c r="EE17" s="208"/>
      <c r="EF17" s="208"/>
      <c r="EG17" s="208"/>
      <c r="EH17" s="208"/>
      <c r="EI17" s="208"/>
      <c r="EJ17" s="208"/>
      <c r="EK17" s="208"/>
      <c r="EL17" s="208"/>
      <c r="EM17" s="208"/>
      <c r="EN17" s="208"/>
      <c r="EO17" s="208"/>
      <c r="EP17" s="208"/>
      <c r="EQ17" s="208"/>
      <c r="ER17" s="208"/>
      <c r="ES17" s="208"/>
      <c r="ET17" s="208"/>
      <c r="EU17" s="208"/>
      <c r="EV17" s="208"/>
      <c r="EW17" s="208"/>
      <c r="EX17" s="208"/>
      <c r="EY17" s="208"/>
      <c r="EZ17" s="208"/>
      <c r="FA17" s="208"/>
      <c r="FB17" s="208"/>
      <c r="FC17" s="208"/>
      <c r="FD17" s="212"/>
      <c r="FE17" s="3"/>
      <c r="FQ17" s="487"/>
      <c r="FR17" s="488"/>
      <c r="FS17" s="488"/>
      <c r="FT17" s="488"/>
      <c r="FU17" s="488"/>
      <c r="FV17" s="488"/>
      <c r="FW17" s="488"/>
      <c r="FX17" s="396"/>
      <c r="FY17" s="396"/>
      <c r="FZ17" s="396"/>
      <c r="GA17" s="396"/>
      <c r="GB17" s="396"/>
      <c r="GC17" s="396"/>
      <c r="GD17" s="396"/>
      <c r="GE17" s="396"/>
      <c r="GF17" s="396"/>
      <c r="GG17" s="396"/>
      <c r="GH17" s="396"/>
      <c r="GI17" s="396"/>
      <c r="GJ17" s="396"/>
      <c r="GK17" s="396"/>
      <c r="GL17" s="396"/>
      <c r="GM17" s="396"/>
      <c r="GN17" s="396"/>
      <c r="GO17" s="396"/>
      <c r="GP17" s="396"/>
      <c r="GQ17" s="396"/>
      <c r="GR17" s="396"/>
      <c r="GS17" s="396"/>
      <c r="GT17" s="396"/>
      <c r="GU17" s="396"/>
      <c r="GV17" s="396"/>
      <c r="GW17" s="396"/>
      <c r="GX17" s="396"/>
      <c r="GY17" s="396"/>
      <c r="GZ17" s="396"/>
      <c r="HA17" s="396"/>
      <c r="HB17" s="396"/>
      <c r="HC17" s="396"/>
      <c r="HD17" s="396"/>
      <c r="HE17" s="396"/>
      <c r="HF17" s="397"/>
    </row>
    <row r="18" spans="1:214" ht="21" customHeight="1">
      <c r="A18" s="2"/>
      <c r="B18" s="567" t="s">
        <v>15</v>
      </c>
      <c r="C18" s="568"/>
      <c r="D18" s="568"/>
      <c r="E18" s="568"/>
      <c r="F18" s="568"/>
      <c r="G18" s="568"/>
      <c r="H18" s="568"/>
      <c r="I18" s="568"/>
      <c r="J18" s="568"/>
      <c r="K18" s="568"/>
      <c r="L18" s="568"/>
      <c r="M18" s="568"/>
      <c r="N18" s="568"/>
      <c r="O18" s="569"/>
      <c r="P18" s="552"/>
      <c r="Q18" s="553"/>
      <c r="R18" s="553"/>
      <c r="S18" s="553"/>
      <c r="T18" s="553"/>
      <c r="U18" s="553"/>
      <c r="V18" s="553"/>
      <c r="W18" s="553"/>
      <c r="X18" s="553"/>
      <c r="Y18" s="553"/>
      <c r="Z18" s="525"/>
      <c r="AA18" s="552"/>
      <c r="AB18" s="553"/>
      <c r="AC18" s="553"/>
      <c r="AD18" s="553"/>
      <c r="AE18" s="553"/>
      <c r="AF18" s="553"/>
      <c r="AG18" s="553"/>
      <c r="AH18" s="553"/>
      <c r="AI18" s="553"/>
      <c r="AJ18" s="553"/>
      <c r="AK18" s="554"/>
      <c r="AL18" s="126"/>
      <c r="AM18" s="584" t="s">
        <v>34</v>
      </c>
      <c r="AN18" s="585"/>
      <c r="AO18" s="585"/>
      <c r="AP18" s="585"/>
      <c r="AQ18" s="585"/>
      <c r="AR18" s="585"/>
      <c r="AS18" s="585"/>
      <c r="AT18" s="585"/>
      <c r="AU18" s="585"/>
      <c r="AV18" s="585"/>
      <c r="AW18" s="585"/>
      <c r="AX18" s="585"/>
      <c r="AY18" s="586"/>
      <c r="AZ18" s="659">
        <v>0</v>
      </c>
      <c r="BA18" s="660"/>
      <c r="BB18" s="660"/>
      <c r="BC18" s="660"/>
      <c r="BD18" s="660"/>
      <c r="BE18" s="660"/>
      <c r="BF18" s="660"/>
      <c r="BG18" s="660"/>
      <c r="BH18" s="660"/>
      <c r="BI18" s="660"/>
      <c r="BJ18" s="636"/>
      <c r="BK18" s="552">
        <f>리스수식!$AA$41</f>
        <v>0</v>
      </c>
      <c r="BL18" s="553"/>
      <c r="BM18" s="553"/>
      <c r="BN18" s="553"/>
      <c r="BO18" s="553"/>
      <c r="BP18" s="553"/>
      <c r="BQ18" s="553"/>
      <c r="BR18" s="553"/>
      <c r="BS18" s="553"/>
      <c r="BT18" s="553"/>
      <c r="BU18" s="663"/>
      <c r="BV18" s="659">
        <v>0</v>
      </c>
      <c r="BW18" s="660"/>
      <c r="BX18" s="660"/>
      <c r="BY18" s="660"/>
      <c r="BZ18" s="660"/>
      <c r="CA18" s="660"/>
      <c r="CB18" s="660"/>
      <c r="CC18" s="660"/>
      <c r="CD18" s="660"/>
      <c r="CE18" s="660"/>
      <c r="CF18" s="636"/>
      <c r="CG18" s="552">
        <f>리스수식!$AD$41</f>
        <v>0</v>
      </c>
      <c r="CH18" s="553"/>
      <c r="CI18" s="553"/>
      <c r="CJ18" s="553"/>
      <c r="CK18" s="553"/>
      <c r="CL18" s="553"/>
      <c r="CM18" s="553"/>
      <c r="CN18" s="553"/>
      <c r="CO18" s="553"/>
      <c r="CP18" s="553"/>
      <c r="CQ18" s="663"/>
      <c r="CR18" s="659">
        <v>0</v>
      </c>
      <c r="CS18" s="660"/>
      <c r="CT18" s="660"/>
      <c r="CU18" s="660"/>
      <c r="CV18" s="660"/>
      <c r="CW18" s="660"/>
      <c r="CX18" s="660"/>
      <c r="CY18" s="660"/>
      <c r="CZ18" s="660"/>
      <c r="DA18" s="660"/>
      <c r="DB18" s="636"/>
      <c r="DC18" s="552">
        <f>리스수식!$AG$41</f>
        <v>0</v>
      </c>
      <c r="DD18" s="553"/>
      <c r="DE18" s="553"/>
      <c r="DF18" s="553"/>
      <c r="DG18" s="553"/>
      <c r="DH18" s="553"/>
      <c r="DI18" s="553"/>
      <c r="DJ18" s="553"/>
      <c r="DK18" s="553"/>
      <c r="DL18" s="553"/>
      <c r="DM18" s="554"/>
      <c r="DN18" s="3"/>
      <c r="DP18" s="2"/>
      <c r="DQ18" s="211"/>
      <c r="DR18" s="208"/>
      <c r="DS18" s="208"/>
      <c r="DT18" s="208"/>
      <c r="DU18" s="208"/>
      <c r="DV18" s="208"/>
      <c r="DW18" s="208"/>
      <c r="DX18" s="208"/>
      <c r="DY18" s="208"/>
      <c r="DZ18" s="208"/>
      <c r="EA18" s="208"/>
      <c r="EB18" s="208"/>
      <c r="EC18" s="208"/>
      <c r="ED18" s="208"/>
      <c r="EE18" s="208"/>
      <c r="EF18" s="208"/>
      <c r="EG18" s="208"/>
      <c r="EH18" s="208"/>
      <c r="EI18" s="208"/>
      <c r="EJ18" s="208"/>
      <c r="EK18" s="208"/>
      <c r="EL18" s="208"/>
      <c r="EM18" s="208"/>
      <c r="EN18" s="208"/>
      <c r="EO18" s="208"/>
      <c r="EP18" s="208"/>
      <c r="EQ18" s="208"/>
      <c r="ER18" s="208"/>
      <c r="ES18" s="208"/>
      <c r="ET18" s="208"/>
      <c r="EU18" s="208"/>
      <c r="EV18" s="208"/>
      <c r="EW18" s="208"/>
      <c r="EX18" s="208"/>
      <c r="EY18" s="208"/>
      <c r="EZ18" s="208"/>
      <c r="FA18" s="208"/>
      <c r="FB18" s="208"/>
      <c r="FC18" s="208"/>
      <c r="FD18" s="212"/>
      <c r="FE18" s="3"/>
      <c r="FQ18" s="398"/>
      <c r="FR18" s="399"/>
      <c r="FS18" s="399"/>
      <c r="FT18" s="399"/>
      <c r="FU18" s="399"/>
      <c r="FV18" s="399"/>
      <c r="FW18" s="399"/>
      <c r="FX18" s="399"/>
      <c r="FY18" s="399"/>
      <c r="FZ18" s="399"/>
      <c r="GA18" s="399"/>
      <c r="GB18" s="399"/>
      <c r="GC18" s="399"/>
      <c r="GD18" s="399"/>
      <c r="GE18" s="399"/>
      <c r="GF18" s="399"/>
      <c r="GG18" s="399"/>
      <c r="GH18" s="399"/>
      <c r="GI18" s="399"/>
      <c r="GJ18" s="399"/>
      <c r="GK18" s="399"/>
      <c r="GL18" s="399"/>
      <c r="GM18" s="399"/>
      <c r="GN18" s="399"/>
      <c r="GO18" s="399"/>
      <c r="GP18" s="399"/>
      <c r="GQ18" s="399"/>
      <c r="GR18" s="399"/>
      <c r="GS18" s="399"/>
      <c r="GT18" s="399"/>
      <c r="GU18" s="399"/>
      <c r="GV18" s="399"/>
      <c r="GW18" s="399"/>
      <c r="GX18" s="399"/>
      <c r="GY18" s="399"/>
      <c r="GZ18" s="399"/>
      <c r="HA18" s="399"/>
      <c r="HB18" s="399"/>
      <c r="HC18" s="399"/>
      <c r="HD18" s="399"/>
      <c r="HE18" s="399"/>
      <c r="HF18" s="400"/>
    </row>
    <row r="19" spans="1:214" ht="21" customHeight="1">
      <c r="A19" s="2"/>
      <c r="B19" s="128"/>
      <c r="C19" s="551" t="s">
        <v>16</v>
      </c>
      <c r="D19" s="551"/>
      <c r="E19" s="551"/>
      <c r="F19" s="551"/>
      <c r="G19" s="551"/>
      <c r="H19" s="551"/>
      <c r="I19" s="551"/>
      <c r="J19" s="551"/>
      <c r="K19" s="551"/>
      <c r="L19" s="551"/>
      <c r="M19" s="551"/>
      <c r="N19" s="551"/>
      <c r="O19" s="551"/>
      <c r="P19" s="552"/>
      <c r="Q19" s="553"/>
      <c r="R19" s="553"/>
      <c r="S19" s="553"/>
      <c r="T19" s="553"/>
      <c r="U19" s="553"/>
      <c r="V19" s="553"/>
      <c r="W19" s="553"/>
      <c r="X19" s="553"/>
      <c r="Y19" s="553"/>
      <c r="Z19" s="553"/>
      <c r="AA19" s="553"/>
      <c r="AB19" s="553"/>
      <c r="AC19" s="553"/>
      <c r="AD19" s="553"/>
      <c r="AE19" s="553"/>
      <c r="AF19" s="553"/>
      <c r="AG19" s="553"/>
      <c r="AH19" s="553"/>
      <c r="AI19" s="553"/>
      <c r="AJ19" s="553"/>
      <c r="AK19" s="554"/>
      <c r="AL19" s="126"/>
      <c r="AM19" s="545" t="s">
        <v>35</v>
      </c>
      <c r="AN19" s="546"/>
      <c r="AO19" s="546"/>
      <c r="AP19" s="546"/>
      <c r="AQ19" s="546"/>
      <c r="AR19" s="546"/>
      <c r="AS19" s="546"/>
      <c r="AT19" s="546"/>
      <c r="AU19" s="546"/>
      <c r="AV19" s="546"/>
      <c r="AW19" s="546"/>
      <c r="AX19" s="546"/>
      <c r="AY19" s="547"/>
      <c r="AZ19" s="664">
        <v>0.03</v>
      </c>
      <c r="BA19" s="637"/>
      <c r="BB19" s="637"/>
      <c r="BC19" s="637"/>
      <c r="BD19" s="637"/>
      <c r="BE19" s="637"/>
      <c r="BF19" s="637"/>
      <c r="BG19" s="637"/>
      <c r="BH19" s="637"/>
      <c r="BI19" s="637"/>
      <c r="BJ19" s="637"/>
      <c r="BK19" s="510">
        <f>리스수식!$AA$42</f>
        <v>0</v>
      </c>
      <c r="BL19" s="510"/>
      <c r="BM19" s="510"/>
      <c r="BN19" s="510"/>
      <c r="BO19" s="510"/>
      <c r="BP19" s="510"/>
      <c r="BQ19" s="510"/>
      <c r="BR19" s="510"/>
      <c r="BS19" s="510"/>
      <c r="BT19" s="510"/>
      <c r="BU19" s="511"/>
      <c r="BV19" s="664">
        <v>0.03</v>
      </c>
      <c r="BW19" s="637"/>
      <c r="BX19" s="637"/>
      <c r="BY19" s="637"/>
      <c r="BZ19" s="637"/>
      <c r="CA19" s="637"/>
      <c r="CB19" s="637"/>
      <c r="CC19" s="637"/>
      <c r="CD19" s="637"/>
      <c r="CE19" s="637"/>
      <c r="CF19" s="637"/>
      <c r="CG19" s="510">
        <f>리스수식!$AD$42</f>
        <v>0</v>
      </c>
      <c r="CH19" s="510"/>
      <c r="CI19" s="510"/>
      <c r="CJ19" s="510"/>
      <c r="CK19" s="510"/>
      <c r="CL19" s="510"/>
      <c r="CM19" s="510"/>
      <c r="CN19" s="510"/>
      <c r="CO19" s="510"/>
      <c r="CP19" s="510"/>
      <c r="CQ19" s="511"/>
      <c r="CR19" s="636">
        <v>0.03</v>
      </c>
      <c r="CS19" s="637"/>
      <c r="CT19" s="637"/>
      <c r="CU19" s="637"/>
      <c r="CV19" s="637"/>
      <c r="CW19" s="637"/>
      <c r="CX19" s="637"/>
      <c r="CY19" s="637"/>
      <c r="CZ19" s="637"/>
      <c r="DA19" s="637"/>
      <c r="DB19" s="637"/>
      <c r="DC19" s="510">
        <f>리스수식!$AG$42</f>
        <v>0</v>
      </c>
      <c r="DD19" s="510"/>
      <c r="DE19" s="510"/>
      <c r="DF19" s="510"/>
      <c r="DG19" s="510"/>
      <c r="DH19" s="510"/>
      <c r="DI19" s="510"/>
      <c r="DJ19" s="510"/>
      <c r="DK19" s="510"/>
      <c r="DL19" s="510"/>
      <c r="DM19" s="526"/>
      <c r="DN19" s="3"/>
      <c r="DP19" s="2"/>
      <c r="DQ19" s="213"/>
      <c r="DR19" s="208"/>
      <c r="DS19" s="208"/>
      <c r="DT19" s="208"/>
      <c r="DU19" s="208"/>
      <c r="DV19" s="208"/>
      <c r="DW19" s="208"/>
      <c r="DX19" s="208"/>
      <c r="DY19" s="208"/>
      <c r="DZ19" s="208"/>
      <c r="EA19" s="208"/>
      <c r="EB19" s="208"/>
      <c r="EC19" s="208"/>
      <c r="ED19" s="208"/>
      <c r="EE19" s="208"/>
      <c r="EF19" s="208"/>
      <c r="EG19" s="208"/>
      <c r="EH19" s="208"/>
      <c r="EI19" s="208"/>
      <c r="EJ19" s="208"/>
      <c r="EK19" s="208"/>
      <c r="EL19" s="208"/>
      <c r="EM19" s="208"/>
      <c r="EN19" s="208"/>
      <c r="EO19" s="208"/>
      <c r="EP19" s="208"/>
      <c r="EQ19" s="208"/>
      <c r="ER19" s="208"/>
      <c r="ES19" s="208"/>
      <c r="ET19" s="208"/>
      <c r="EU19" s="208"/>
      <c r="EV19" s="208"/>
      <c r="EW19" s="208"/>
      <c r="EX19" s="208"/>
      <c r="EY19" s="208"/>
      <c r="EZ19" s="208"/>
      <c r="FA19" s="208"/>
      <c r="FB19" s="208"/>
      <c r="FC19" s="208"/>
      <c r="FD19" s="212"/>
      <c r="FE19" s="3"/>
      <c r="FQ19" s="398"/>
      <c r="FR19" s="399"/>
      <c r="FS19" s="399"/>
      <c r="FT19" s="399"/>
      <c r="FU19" s="399"/>
      <c r="FV19" s="399"/>
      <c r="FW19" s="399"/>
      <c r="FX19" s="399"/>
      <c r="FY19" s="399"/>
      <c r="FZ19" s="399"/>
      <c r="GA19" s="399"/>
      <c r="GB19" s="399"/>
      <c r="GC19" s="399"/>
      <c r="GD19" s="399"/>
      <c r="GE19" s="399"/>
      <c r="GF19" s="399"/>
      <c r="GG19" s="399"/>
      <c r="GH19" s="399"/>
      <c r="GI19" s="399"/>
      <c r="GJ19" s="399"/>
      <c r="GK19" s="399"/>
      <c r="GL19" s="399"/>
      <c r="GM19" s="399"/>
      <c r="GN19" s="399"/>
      <c r="GO19" s="399"/>
      <c r="GP19" s="399"/>
      <c r="GQ19" s="399"/>
      <c r="GR19" s="399"/>
      <c r="GS19" s="399"/>
      <c r="GT19" s="399"/>
      <c r="GU19" s="399"/>
      <c r="GV19" s="399"/>
      <c r="GW19" s="399"/>
      <c r="GX19" s="399"/>
      <c r="GY19" s="399"/>
      <c r="GZ19" s="399"/>
      <c r="HA19" s="399"/>
      <c r="HB19" s="399"/>
      <c r="HC19" s="399"/>
      <c r="HD19" s="399"/>
      <c r="HE19" s="399"/>
      <c r="HF19" s="400"/>
    </row>
    <row r="20" spans="1:214" ht="20.25" customHeight="1" thickBot="1">
      <c r="A20" s="2"/>
      <c r="B20" s="128"/>
      <c r="C20" s="601" t="s">
        <v>813</v>
      </c>
      <c r="D20" s="602"/>
      <c r="E20" s="602"/>
      <c r="F20" s="602"/>
      <c r="G20" s="602"/>
      <c r="H20" s="602"/>
      <c r="I20" s="607" t="s">
        <v>814</v>
      </c>
      <c r="J20" s="608"/>
      <c r="K20" s="608"/>
      <c r="L20" s="608"/>
      <c r="M20" s="608"/>
      <c r="N20" s="608"/>
      <c r="O20" s="609"/>
      <c r="P20" s="552"/>
      <c r="Q20" s="553"/>
      <c r="R20" s="553"/>
      <c r="S20" s="553"/>
      <c r="T20" s="553"/>
      <c r="U20" s="553"/>
      <c r="V20" s="553"/>
      <c r="W20" s="553"/>
      <c r="X20" s="553"/>
      <c r="Y20" s="553"/>
      <c r="Z20" s="553"/>
      <c r="AA20" s="553"/>
      <c r="AB20" s="553"/>
      <c r="AC20" s="553"/>
      <c r="AD20" s="553"/>
      <c r="AE20" s="553"/>
      <c r="AF20" s="553"/>
      <c r="AG20" s="553"/>
      <c r="AH20" s="553"/>
      <c r="AI20" s="553"/>
      <c r="AJ20" s="553"/>
      <c r="AK20" s="554"/>
      <c r="AL20" s="126"/>
      <c r="AM20" s="573" t="s">
        <v>36</v>
      </c>
      <c r="AN20" s="582"/>
      <c r="AO20" s="582"/>
      <c r="AP20" s="582"/>
      <c r="AQ20" s="582"/>
      <c r="AR20" s="582"/>
      <c r="AS20" s="582"/>
      <c r="AT20" s="582"/>
      <c r="AU20" s="582"/>
      <c r="AV20" s="582"/>
      <c r="AW20" s="582"/>
      <c r="AX20" s="582"/>
      <c r="AY20" s="583"/>
      <c r="AZ20" s="661" t="e">
        <f>리스수식!$AA$53</f>
        <v>#DIV/0!</v>
      </c>
      <c r="BA20" s="623"/>
      <c r="BB20" s="623"/>
      <c r="BC20" s="623"/>
      <c r="BD20" s="623"/>
      <c r="BE20" s="623"/>
      <c r="BF20" s="623"/>
      <c r="BG20" s="623"/>
      <c r="BH20" s="623"/>
      <c r="BI20" s="623"/>
      <c r="BJ20" s="623"/>
      <c r="BK20" s="623"/>
      <c r="BL20" s="623"/>
      <c r="BM20" s="623"/>
      <c r="BN20" s="623"/>
      <c r="BO20" s="623"/>
      <c r="BP20" s="623"/>
      <c r="BQ20" s="623"/>
      <c r="BR20" s="623"/>
      <c r="BS20" s="623"/>
      <c r="BT20" s="623"/>
      <c r="BU20" s="662"/>
      <c r="BV20" s="661" t="e">
        <f>리스수식!$AD$53</f>
        <v>#DIV/0!</v>
      </c>
      <c r="BW20" s="623"/>
      <c r="BX20" s="623"/>
      <c r="BY20" s="623"/>
      <c r="BZ20" s="623"/>
      <c r="CA20" s="623"/>
      <c r="CB20" s="623"/>
      <c r="CC20" s="623"/>
      <c r="CD20" s="623"/>
      <c r="CE20" s="623"/>
      <c r="CF20" s="623"/>
      <c r="CG20" s="623"/>
      <c r="CH20" s="623"/>
      <c r="CI20" s="623"/>
      <c r="CJ20" s="623"/>
      <c r="CK20" s="623"/>
      <c r="CL20" s="623"/>
      <c r="CM20" s="623"/>
      <c r="CN20" s="623"/>
      <c r="CO20" s="623"/>
      <c r="CP20" s="623"/>
      <c r="CQ20" s="662"/>
      <c r="CR20" s="622" t="e">
        <f>리스수식!$AG$53</f>
        <v>#DIV/0!</v>
      </c>
      <c r="CS20" s="623"/>
      <c r="CT20" s="623"/>
      <c r="CU20" s="623"/>
      <c r="CV20" s="623"/>
      <c r="CW20" s="623"/>
      <c r="CX20" s="623"/>
      <c r="CY20" s="623"/>
      <c r="CZ20" s="623"/>
      <c r="DA20" s="623"/>
      <c r="DB20" s="623"/>
      <c r="DC20" s="623"/>
      <c r="DD20" s="623"/>
      <c r="DE20" s="623"/>
      <c r="DF20" s="623"/>
      <c r="DG20" s="623"/>
      <c r="DH20" s="623"/>
      <c r="DI20" s="623"/>
      <c r="DJ20" s="623"/>
      <c r="DK20" s="623"/>
      <c r="DL20" s="623"/>
      <c r="DM20" s="624"/>
      <c r="DN20" s="3"/>
      <c r="DP20" s="2"/>
      <c r="DQ20" s="211"/>
      <c r="DR20" s="208"/>
      <c r="DS20" s="208"/>
      <c r="DT20" s="208"/>
      <c r="DU20" s="208"/>
      <c r="DV20" s="208"/>
      <c r="DW20" s="208"/>
      <c r="DX20" s="208"/>
      <c r="DY20" s="208"/>
      <c r="DZ20" s="208"/>
      <c r="EA20" s="208"/>
      <c r="EB20" s="208"/>
      <c r="EC20" s="208"/>
      <c r="ED20" s="208"/>
      <c r="EE20" s="208"/>
      <c r="EF20" s="208"/>
      <c r="EG20" s="208"/>
      <c r="EH20" s="208"/>
      <c r="EI20" s="208"/>
      <c r="EJ20" s="208"/>
      <c r="EK20" s="208"/>
      <c r="EL20" s="208"/>
      <c r="EM20" s="208"/>
      <c r="EN20" s="208"/>
      <c r="EO20" s="208"/>
      <c r="EP20" s="208"/>
      <c r="EQ20" s="208"/>
      <c r="ER20" s="208"/>
      <c r="ES20" s="208"/>
      <c r="ET20" s="208"/>
      <c r="EU20" s="208"/>
      <c r="EV20" s="208"/>
      <c r="EW20" s="208"/>
      <c r="EX20" s="208"/>
      <c r="EY20" s="208"/>
      <c r="EZ20" s="208"/>
      <c r="FA20" s="208"/>
      <c r="FB20" s="208"/>
      <c r="FC20" s="208"/>
      <c r="FD20" s="212"/>
      <c r="FE20" s="3"/>
      <c r="FQ20" s="398"/>
      <c r="FR20" s="399"/>
      <c r="FS20" s="399"/>
      <c r="FT20" s="399"/>
      <c r="FU20" s="399"/>
      <c r="FV20" s="399"/>
      <c r="FW20" s="399"/>
      <c r="FX20" s="399"/>
      <c r="FY20" s="399"/>
      <c r="FZ20" s="399"/>
      <c r="GA20" s="399"/>
      <c r="GB20" s="399"/>
      <c r="GC20" s="399"/>
      <c r="GD20" s="399"/>
      <c r="GE20" s="399"/>
      <c r="GF20" s="399"/>
      <c r="GG20" s="399"/>
      <c r="GH20" s="399"/>
      <c r="GI20" s="399"/>
      <c r="GJ20" s="399"/>
      <c r="GK20" s="399"/>
      <c r="GL20" s="399"/>
      <c r="GM20" s="399"/>
      <c r="GN20" s="399"/>
      <c r="GO20" s="399"/>
      <c r="GP20" s="399"/>
      <c r="GQ20" s="399"/>
      <c r="GR20" s="399"/>
      <c r="GS20" s="399"/>
      <c r="GT20" s="399"/>
      <c r="GU20" s="399"/>
      <c r="GV20" s="399"/>
      <c r="GW20" s="399"/>
      <c r="GX20" s="399"/>
      <c r="GY20" s="399"/>
      <c r="GZ20" s="399"/>
      <c r="HA20" s="399"/>
      <c r="HB20" s="399"/>
      <c r="HC20" s="399"/>
      <c r="HD20" s="399"/>
      <c r="HE20" s="399"/>
      <c r="HF20" s="400"/>
    </row>
    <row r="21" spans="1:214" ht="20.25" customHeight="1" thickBot="1">
      <c r="A21" s="2"/>
      <c r="B21" s="132"/>
      <c r="C21" s="603"/>
      <c r="D21" s="604"/>
      <c r="E21" s="604"/>
      <c r="F21" s="604"/>
      <c r="G21" s="604"/>
      <c r="H21" s="604"/>
      <c r="I21" s="610" t="s">
        <v>815</v>
      </c>
      <c r="J21" s="611"/>
      <c r="K21" s="611"/>
      <c r="L21" s="611"/>
      <c r="M21" s="611"/>
      <c r="N21" s="611"/>
      <c r="O21" s="612"/>
      <c r="P21" s="471"/>
      <c r="Q21" s="472"/>
      <c r="R21" s="472"/>
      <c r="S21" s="472"/>
      <c r="T21" s="472"/>
      <c r="U21" s="472"/>
      <c r="V21" s="472"/>
      <c r="W21" s="472"/>
      <c r="X21" s="472"/>
      <c r="Y21" s="472"/>
      <c r="Z21" s="472"/>
      <c r="AA21" s="472"/>
      <c r="AB21" s="472"/>
      <c r="AC21" s="472"/>
      <c r="AD21" s="472"/>
      <c r="AE21" s="472"/>
      <c r="AF21" s="472"/>
      <c r="AG21" s="472"/>
      <c r="AH21" s="472"/>
      <c r="AI21" s="472"/>
      <c r="AJ21" s="472"/>
      <c r="AK21" s="473"/>
      <c r="AL21" s="126"/>
      <c r="AM21" s="596" t="s">
        <v>99</v>
      </c>
      <c r="AN21" s="597"/>
      <c r="AO21" s="597"/>
      <c r="AP21" s="597"/>
      <c r="AQ21" s="597"/>
      <c r="AR21" s="597"/>
      <c r="AS21" s="597"/>
      <c r="AT21" s="597"/>
      <c r="AU21" s="597"/>
      <c r="AV21" s="597"/>
      <c r="AW21" s="597"/>
      <c r="AX21" s="597"/>
      <c r="AY21" s="598"/>
      <c r="AZ21" s="503" t="e">
        <f>IF(리스수식!I93=1,"담당지점 선택 필수",IF(리스수식!Z56&gt;50%,"보증금+선수금 최대 50%",리스수식!$AA$51))</f>
        <v>#DIV/0!</v>
      </c>
      <c r="BA21" s="504"/>
      <c r="BB21" s="504"/>
      <c r="BC21" s="504"/>
      <c r="BD21" s="504"/>
      <c r="BE21" s="504"/>
      <c r="BF21" s="504"/>
      <c r="BG21" s="504"/>
      <c r="BH21" s="504"/>
      <c r="BI21" s="504"/>
      <c r="BJ21" s="504"/>
      <c r="BK21" s="504"/>
      <c r="BL21" s="504"/>
      <c r="BM21" s="504"/>
      <c r="BN21" s="504"/>
      <c r="BO21" s="504"/>
      <c r="BP21" s="504"/>
      <c r="BQ21" s="504"/>
      <c r="BR21" s="504"/>
      <c r="BS21" s="504"/>
      <c r="BT21" s="504"/>
      <c r="BU21" s="505"/>
      <c r="BV21" s="503" t="e">
        <f>IF(리스수식!I93=1,"담당지점 선택 필수",IF(리스수식!AC56&gt;50%,"보증금+선수금 최대 50%",리스수식!$AD$51))</f>
        <v>#DIV/0!</v>
      </c>
      <c r="BW21" s="504"/>
      <c r="BX21" s="504"/>
      <c r="BY21" s="504"/>
      <c r="BZ21" s="504"/>
      <c r="CA21" s="504"/>
      <c r="CB21" s="504"/>
      <c r="CC21" s="504"/>
      <c r="CD21" s="504"/>
      <c r="CE21" s="504"/>
      <c r="CF21" s="504"/>
      <c r="CG21" s="504"/>
      <c r="CH21" s="504"/>
      <c r="CI21" s="504"/>
      <c r="CJ21" s="504"/>
      <c r="CK21" s="504"/>
      <c r="CL21" s="504"/>
      <c r="CM21" s="504"/>
      <c r="CN21" s="504"/>
      <c r="CO21" s="504"/>
      <c r="CP21" s="504"/>
      <c r="CQ21" s="505"/>
      <c r="CR21" s="518" t="e">
        <f>IF(리스수식!I93=1,"담당지점 선택 필수",IF(리스수식!AF56&gt;50%,"보증금+선수금 최대 50%",리스수식!$AG$51))</f>
        <v>#DIV/0!</v>
      </c>
      <c r="CS21" s="504"/>
      <c r="CT21" s="504"/>
      <c r="CU21" s="504"/>
      <c r="CV21" s="504"/>
      <c r="CW21" s="504"/>
      <c r="CX21" s="504"/>
      <c r="CY21" s="504"/>
      <c r="CZ21" s="504"/>
      <c r="DA21" s="504"/>
      <c r="DB21" s="504"/>
      <c r="DC21" s="504"/>
      <c r="DD21" s="504"/>
      <c r="DE21" s="504"/>
      <c r="DF21" s="504"/>
      <c r="DG21" s="504"/>
      <c r="DH21" s="504"/>
      <c r="DI21" s="504"/>
      <c r="DJ21" s="504"/>
      <c r="DK21" s="504"/>
      <c r="DL21" s="504"/>
      <c r="DM21" s="519"/>
      <c r="DN21" s="3"/>
      <c r="DP21" s="2"/>
      <c r="DQ21" s="214"/>
      <c r="DR21" s="208"/>
      <c r="DS21" s="208"/>
      <c r="DT21" s="208"/>
      <c r="DU21" s="208"/>
      <c r="DV21" s="208"/>
      <c r="DW21" s="208"/>
      <c r="DX21" s="208"/>
      <c r="DY21" s="208"/>
      <c r="DZ21" s="208"/>
      <c r="EA21" s="208"/>
      <c r="EB21" s="208"/>
      <c r="EC21" s="208"/>
      <c r="ED21" s="208"/>
      <c r="EE21" s="208"/>
      <c r="EF21" s="208"/>
      <c r="EG21" s="208"/>
      <c r="EH21" s="208"/>
      <c r="EI21" s="208"/>
      <c r="EJ21" s="208"/>
      <c r="EK21" s="208"/>
      <c r="EL21" s="208"/>
      <c r="EM21" s="208"/>
      <c r="EN21" s="208"/>
      <c r="EO21" s="208"/>
      <c r="EP21" s="208"/>
      <c r="EQ21" s="208"/>
      <c r="ER21" s="208"/>
      <c r="ES21" s="208"/>
      <c r="ET21" s="208"/>
      <c r="EU21" s="208"/>
      <c r="EV21" s="208"/>
      <c r="EW21" s="208"/>
      <c r="EX21" s="208"/>
      <c r="EY21" s="208"/>
      <c r="EZ21" s="208"/>
      <c r="FA21" s="208"/>
      <c r="FB21" s="208"/>
      <c r="FC21" s="208"/>
      <c r="FD21" s="212"/>
      <c r="FE21" s="3"/>
    </row>
    <row r="22" spans="1:214" ht="18.75" customHeight="1">
      <c r="A22" s="2"/>
      <c r="B22" s="132"/>
      <c r="C22" s="605"/>
      <c r="D22" s="606"/>
      <c r="E22" s="606"/>
      <c r="F22" s="606"/>
      <c r="G22" s="606"/>
      <c r="H22" s="606"/>
      <c r="I22" s="613" t="s">
        <v>816</v>
      </c>
      <c r="J22" s="614"/>
      <c r="K22" s="614"/>
      <c r="L22" s="614"/>
      <c r="M22" s="614"/>
      <c r="N22" s="614"/>
      <c r="O22" s="615"/>
      <c r="P22" s="471"/>
      <c r="Q22" s="472"/>
      <c r="R22" s="472"/>
      <c r="S22" s="472"/>
      <c r="T22" s="472"/>
      <c r="U22" s="472"/>
      <c r="V22" s="472"/>
      <c r="W22" s="472"/>
      <c r="X22" s="472"/>
      <c r="Y22" s="472"/>
      <c r="Z22" s="472"/>
      <c r="AA22" s="472"/>
      <c r="AB22" s="472"/>
      <c r="AC22" s="472"/>
      <c r="AD22" s="472"/>
      <c r="AE22" s="472"/>
      <c r="AF22" s="472"/>
      <c r="AG22" s="472"/>
      <c r="AH22" s="472"/>
      <c r="AI22" s="472"/>
      <c r="AJ22" s="472"/>
      <c r="AK22" s="473"/>
      <c r="AL22" s="126"/>
      <c r="AM22" s="133"/>
      <c r="AN22" s="599" t="s">
        <v>93</v>
      </c>
      <c r="AO22" s="599"/>
      <c r="AP22" s="599"/>
      <c r="AQ22" s="599"/>
      <c r="AR22" s="599"/>
      <c r="AS22" s="599"/>
      <c r="AT22" s="599"/>
      <c r="AU22" s="599"/>
      <c r="AV22" s="599"/>
      <c r="AW22" s="599"/>
      <c r="AX22" s="599"/>
      <c r="AY22" s="600"/>
      <c r="AZ22" s="527" t="e">
        <f>리스수식!$AA$48</f>
        <v>#DIV/0!</v>
      </c>
      <c r="BA22" s="528"/>
      <c r="BB22" s="528"/>
      <c r="BC22" s="528"/>
      <c r="BD22" s="528"/>
      <c r="BE22" s="528"/>
      <c r="BF22" s="528"/>
      <c r="BG22" s="528"/>
      <c r="BH22" s="528"/>
      <c r="BI22" s="528"/>
      <c r="BJ22" s="528"/>
      <c r="BK22" s="528"/>
      <c r="BL22" s="528"/>
      <c r="BM22" s="528"/>
      <c r="BN22" s="528"/>
      <c r="BO22" s="528"/>
      <c r="BP22" s="528"/>
      <c r="BQ22" s="528"/>
      <c r="BR22" s="528"/>
      <c r="BS22" s="528"/>
      <c r="BT22" s="528"/>
      <c r="BU22" s="529"/>
      <c r="BV22" s="527" t="e">
        <f>리스수식!$AD$48</f>
        <v>#DIV/0!</v>
      </c>
      <c r="BW22" s="528"/>
      <c r="BX22" s="528"/>
      <c r="BY22" s="528"/>
      <c r="BZ22" s="528"/>
      <c r="CA22" s="528"/>
      <c r="CB22" s="528"/>
      <c r="CC22" s="528"/>
      <c r="CD22" s="528"/>
      <c r="CE22" s="528"/>
      <c r="CF22" s="528"/>
      <c r="CG22" s="528"/>
      <c r="CH22" s="528"/>
      <c r="CI22" s="528"/>
      <c r="CJ22" s="528"/>
      <c r="CK22" s="528"/>
      <c r="CL22" s="528"/>
      <c r="CM22" s="528"/>
      <c r="CN22" s="528"/>
      <c r="CO22" s="528"/>
      <c r="CP22" s="528"/>
      <c r="CQ22" s="529"/>
      <c r="CR22" s="644" t="e">
        <f>리스수식!$AG$48</f>
        <v>#DIV/0!</v>
      </c>
      <c r="CS22" s="528"/>
      <c r="CT22" s="528"/>
      <c r="CU22" s="528"/>
      <c r="CV22" s="528"/>
      <c r="CW22" s="528"/>
      <c r="CX22" s="528"/>
      <c r="CY22" s="528"/>
      <c r="CZ22" s="528"/>
      <c r="DA22" s="528"/>
      <c r="DB22" s="528"/>
      <c r="DC22" s="528"/>
      <c r="DD22" s="528"/>
      <c r="DE22" s="528"/>
      <c r="DF22" s="528"/>
      <c r="DG22" s="528"/>
      <c r="DH22" s="528"/>
      <c r="DI22" s="528"/>
      <c r="DJ22" s="528"/>
      <c r="DK22" s="528"/>
      <c r="DL22" s="528"/>
      <c r="DM22" s="645"/>
      <c r="DN22" s="3"/>
      <c r="DP22" s="2"/>
      <c r="DQ22" s="215"/>
      <c r="DR22" s="208"/>
      <c r="DS22" s="208"/>
      <c r="DT22" s="208"/>
      <c r="DU22" s="208"/>
      <c r="DV22" s="208"/>
      <c r="DW22" s="208"/>
      <c r="DX22" s="208"/>
      <c r="DY22" s="208"/>
      <c r="DZ22" s="208"/>
      <c r="EA22" s="208"/>
      <c r="EB22" s="208"/>
      <c r="EC22" s="208"/>
      <c r="ED22" s="208"/>
      <c r="EE22" s="208"/>
      <c r="EF22" s="208"/>
      <c r="EG22" s="208"/>
      <c r="EH22" s="208"/>
      <c r="EI22" s="208"/>
      <c r="EJ22" s="208"/>
      <c r="EK22" s="208"/>
      <c r="EL22" s="208"/>
      <c r="EM22" s="208"/>
      <c r="EN22" s="208"/>
      <c r="EO22" s="208"/>
      <c r="EP22" s="208"/>
      <c r="EQ22" s="208"/>
      <c r="ER22" s="208"/>
      <c r="ES22" s="208"/>
      <c r="ET22" s="208"/>
      <c r="EU22" s="208"/>
      <c r="EV22" s="208"/>
      <c r="EW22" s="208"/>
      <c r="EX22" s="208"/>
      <c r="EY22" s="208"/>
      <c r="EZ22" s="208"/>
      <c r="FA22" s="208"/>
      <c r="FB22" s="208"/>
      <c r="FC22" s="208"/>
      <c r="FD22" s="212"/>
      <c r="FE22" s="3"/>
    </row>
    <row r="23" spans="1:214" ht="20.25" customHeight="1">
      <c r="A23" s="2"/>
      <c r="B23" s="132"/>
      <c r="C23" s="579" t="s">
        <v>95</v>
      </c>
      <c r="D23" s="580"/>
      <c r="E23" s="580"/>
      <c r="F23" s="580"/>
      <c r="G23" s="580"/>
      <c r="H23" s="580"/>
      <c r="I23" s="580"/>
      <c r="J23" s="580"/>
      <c r="K23" s="580"/>
      <c r="L23" s="580"/>
      <c r="M23" s="580"/>
      <c r="N23" s="580"/>
      <c r="O23" s="581"/>
      <c r="P23" s="552"/>
      <c r="Q23" s="553"/>
      <c r="R23" s="553"/>
      <c r="S23" s="553"/>
      <c r="T23" s="553"/>
      <c r="U23" s="553"/>
      <c r="V23" s="553"/>
      <c r="W23" s="553"/>
      <c r="X23" s="553"/>
      <c r="Y23" s="553"/>
      <c r="Z23" s="553"/>
      <c r="AA23" s="553"/>
      <c r="AB23" s="553"/>
      <c r="AC23" s="553"/>
      <c r="AD23" s="553"/>
      <c r="AE23" s="553"/>
      <c r="AF23" s="553"/>
      <c r="AG23" s="553"/>
      <c r="AH23" s="553"/>
      <c r="AI23" s="553"/>
      <c r="AJ23" s="553"/>
      <c r="AK23" s="554"/>
      <c r="AL23" s="126"/>
      <c r="AM23" s="134"/>
      <c r="AN23" s="591" t="s">
        <v>423</v>
      </c>
      <c r="AO23" s="591"/>
      <c r="AP23" s="591"/>
      <c r="AQ23" s="591"/>
      <c r="AR23" s="591"/>
      <c r="AS23" s="591"/>
      <c r="AT23" s="591"/>
      <c r="AU23" s="591"/>
      <c r="AV23" s="591"/>
      <c r="AW23" s="591"/>
      <c r="AX23" s="591"/>
      <c r="AY23" s="592"/>
      <c r="AZ23" s="509">
        <f>리스수식!$AA$50</f>
        <v>0</v>
      </c>
      <c r="BA23" s="510"/>
      <c r="BB23" s="510"/>
      <c r="BC23" s="510"/>
      <c r="BD23" s="510"/>
      <c r="BE23" s="510"/>
      <c r="BF23" s="510"/>
      <c r="BG23" s="510"/>
      <c r="BH23" s="510"/>
      <c r="BI23" s="510"/>
      <c r="BJ23" s="510"/>
      <c r="BK23" s="510"/>
      <c r="BL23" s="510"/>
      <c r="BM23" s="510"/>
      <c r="BN23" s="510"/>
      <c r="BO23" s="510"/>
      <c r="BP23" s="510"/>
      <c r="BQ23" s="510"/>
      <c r="BR23" s="510"/>
      <c r="BS23" s="510"/>
      <c r="BT23" s="510"/>
      <c r="BU23" s="511"/>
      <c r="BV23" s="509">
        <f>리스수식!$AD$50</f>
        <v>0</v>
      </c>
      <c r="BW23" s="510"/>
      <c r="BX23" s="510"/>
      <c r="BY23" s="510"/>
      <c r="BZ23" s="510"/>
      <c r="CA23" s="510"/>
      <c r="CB23" s="510"/>
      <c r="CC23" s="510"/>
      <c r="CD23" s="510"/>
      <c r="CE23" s="510"/>
      <c r="CF23" s="510"/>
      <c r="CG23" s="510"/>
      <c r="CH23" s="510"/>
      <c r="CI23" s="510"/>
      <c r="CJ23" s="510"/>
      <c r="CK23" s="510"/>
      <c r="CL23" s="510"/>
      <c r="CM23" s="510"/>
      <c r="CN23" s="510"/>
      <c r="CO23" s="510"/>
      <c r="CP23" s="510"/>
      <c r="CQ23" s="511"/>
      <c r="CR23" s="525">
        <f>리스수식!$AG$50</f>
        <v>0</v>
      </c>
      <c r="CS23" s="510"/>
      <c r="CT23" s="510"/>
      <c r="CU23" s="510"/>
      <c r="CV23" s="510"/>
      <c r="CW23" s="510"/>
      <c r="CX23" s="510"/>
      <c r="CY23" s="510"/>
      <c r="CZ23" s="510"/>
      <c r="DA23" s="510"/>
      <c r="DB23" s="510"/>
      <c r="DC23" s="510"/>
      <c r="DD23" s="510"/>
      <c r="DE23" s="510"/>
      <c r="DF23" s="510"/>
      <c r="DG23" s="510"/>
      <c r="DH23" s="510"/>
      <c r="DI23" s="510"/>
      <c r="DJ23" s="510"/>
      <c r="DK23" s="510"/>
      <c r="DL23" s="510"/>
      <c r="DM23" s="526"/>
      <c r="DN23" s="3"/>
      <c r="DP23" s="2"/>
      <c r="DQ23" s="211"/>
      <c r="DR23" s="208"/>
      <c r="DS23" s="208"/>
      <c r="DT23" s="208"/>
      <c r="DU23" s="208"/>
      <c r="DV23" s="208"/>
      <c r="DW23" s="208"/>
      <c r="DX23" s="208"/>
      <c r="DY23" s="208"/>
      <c r="DZ23" s="208"/>
      <c r="EA23" s="208"/>
      <c r="EB23" s="208"/>
      <c r="EC23" s="208"/>
      <c r="ED23" s="208"/>
      <c r="EE23" s="208"/>
      <c r="EF23" s="208"/>
      <c r="EG23" s="208"/>
      <c r="EH23" s="208"/>
      <c r="EI23" s="208"/>
      <c r="EJ23" s="208"/>
      <c r="EK23" s="208"/>
      <c r="EL23" s="208"/>
      <c r="EM23" s="208"/>
      <c r="EN23" s="208"/>
      <c r="EO23" s="208"/>
      <c r="EP23" s="208"/>
      <c r="EQ23" s="208"/>
      <c r="ER23" s="208"/>
      <c r="ES23" s="208"/>
      <c r="ET23" s="208"/>
      <c r="EU23" s="208"/>
      <c r="EV23" s="208"/>
      <c r="EW23" s="208"/>
      <c r="EX23" s="208"/>
      <c r="EY23" s="208"/>
      <c r="EZ23" s="208"/>
      <c r="FA23" s="208"/>
      <c r="FB23" s="208"/>
      <c r="FC23" s="208"/>
      <c r="FD23" s="212"/>
      <c r="FE23" s="3"/>
    </row>
    <row r="24" spans="1:214" ht="21" customHeight="1">
      <c r="A24" s="2"/>
      <c r="B24" s="131"/>
      <c r="C24" s="551" t="s">
        <v>136</v>
      </c>
      <c r="D24" s="551"/>
      <c r="E24" s="551"/>
      <c r="F24" s="551"/>
      <c r="G24" s="551"/>
      <c r="H24" s="551"/>
      <c r="I24" s="551"/>
      <c r="J24" s="551"/>
      <c r="K24" s="551"/>
      <c r="L24" s="551"/>
      <c r="M24" s="551"/>
      <c r="N24" s="551"/>
      <c r="O24" s="551"/>
      <c r="P24" s="561">
        <v>0</v>
      </c>
      <c r="Q24" s="561"/>
      <c r="R24" s="561"/>
      <c r="S24" s="561"/>
      <c r="T24" s="561"/>
      <c r="U24" s="561"/>
      <c r="V24" s="561"/>
      <c r="W24" s="561"/>
      <c r="X24" s="561"/>
      <c r="Y24" s="561"/>
      <c r="Z24" s="561"/>
      <c r="AA24" s="561"/>
      <c r="AB24" s="561"/>
      <c r="AC24" s="561"/>
      <c r="AD24" s="561"/>
      <c r="AE24" s="561"/>
      <c r="AF24" s="561"/>
      <c r="AG24" s="561"/>
      <c r="AH24" s="561"/>
      <c r="AI24" s="561"/>
      <c r="AJ24" s="561"/>
      <c r="AK24" s="562"/>
      <c r="AL24" s="126"/>
      <c r="AM24" s="135"/>
      <c r="AN24" s="591" t="s">
        <v>94</v>
      </c>
      <c r="AO24" s="591"/>
      <c r="AP24" s="591"/>
      <c r="AQ24" s="591"/>
      <c r="AR24" s="591"/>
      <c r="AS24" s="591"/>
      <c r="AT24" s="591"/>
      <c r="AU24" s="591"/>
      <c r="AV24" s="591"/>
      <c r="AW24" s="591"/>
      <c r="AX24" s="591"/>
      <c r="AY24" s="592"/>
      <c r="AZ24" s="509">
        <f>리스수식!$Z$38</f>
        <v>0</v>
      </c>
      <c r="BA24" s="510"/>
      <c r="BB24" s="510"/>
      <c r="BC24" s="510"/>
      <c r="BD24" s="510"/>
      <c r="BE24" s="510"/>
      <c r="BF24" s="510"/>
      <c r="BG24" s="510"/>
      <c r="BH24" s="510"/>
      <c r="BI24" s="510"/>
      <c r="BJ24" s="510"/>
      <c r="BK24" s="510"/>
      <c r="BL24" s="510"/>
      <c r="BM24" s="510"/>
      <c r="BN24" s="510"/>
      <c r="BO24" s="510"/>
      <c r="BP24" s="510"/>
      <c r="BQ24" s="510"/>
      <c r="BR24" s="510"/>
      <c r="BS24" s="510"/>
      <c r="BT24" s="510"/>
      <c r="BU24" s="511"/>
      <c r="BV24" s="509">
        <f>리스수식!$AC$38</f>
        <v>0</v>
      </c>
      <c r="BW24" s="510"/>
      <c r="BX24" s="510"/>
      <c r="BY24" s="510"/>
      <c r="BZ24" s="510"/>
      <c r="CA24" s="510"/>
      <c r="CB24" s="510"/>
      <c r="CC24" s="510"/>
      <c r="CD24" s="510"/>
      <c r="CE24" s="510"/>
      <c r="CF24" s="510"/>
      <c r="CG24" s="510"/>
      <c r="CH24" s="510"/>
      <c r="CI24" s="510"/>
      <c r="CJ24" s="510"/>
      <c r="CK24" s="510"/>
      <c r="CL24" s="510"/>
      <c r="CM24" s="510"/>
      <c r="CN24" s="510"/>
      <c r="CO24" s="510"/>
      <c r="CP24" s="510"/>
      <c r="CQ24" s="511"/>
      <c r="CR24" s="525">
        <f>리스수식!$AF$38</f>
        <v>0</v>
      </c>
      <c r="CS24" s="510"/>
      <c r="CT24" s="510"/>
      <c r="CU24" s="510"/>
      <c r="CV24" s="510"/>
      <c r="CW24" s="510"/>
      <c r="CX24" s="510"/>
      <c r="CY24" s="510"/>
      <c r="CZ24" s="510"/>
      <c r="DA24" s="510"/>
      <c r="DB24" s="510"/>
      <c r="DC24" s="510"/>
      <c r="DD24" s="510"/>
      <c r="DE24" s="510"/>
      <c r="DF24" s="510"/>
      <c r="DG24" s="510"/>
      <c r="DH24" s="510"/>
      <c r="DI24" s="510"/>
      <c r="DJ24" s="510"/>
      <c r="DK24" s="510"/>
      <c r="DL24" s="510"/>
      <c r="DM24" s="526"/>
      <c r="DN24" s="3"/>
      <c r="DP24" s="2"/>
      <c r="DQ24" s="211" t="s">
        <v>140</v>
      </c>
      <c r="DR24" s="208"/>
      <c r="DS24" s="208"/>
      <c r="DT24" s="208"/>
      <c r="DU24" s="208"/>
      <c r="DV24" s="208"/>
      <c r="DW24" s="208"/>
      <c r="DX24" s="208"/>
      <c r="DY24" s="208"/>
      <c r="DZ24" s="208"/>
      <c r="EA24" s="208"/>
      <c r="EB24" s="208"/>
      <c r="EC24" s="208"/>
      <c r="ED24" s="208"/>
      <c r="EE24" s="208"/>
      <c r="EF24" s="208"/>
      <c r="EG24" s="208"/>
      <c r="EH24" s="208"/>
      <c r="EI24" s="208"/>
      <c r="EJ24" s="208"/>
      <c r="EK24" s="208"/>
      <c r="EL24" s="208"/>
      <c r="EM24" s="208"/>
      <c r="EN24" s="208"/>
      <c r="EO24" s="208"/>
      <c r="EP24" s="208"/>
      <c r="EQ24" s="208"/>
      <c r="ER24" s="208"/>
      <c r="ES24" s="208"/>
      <c r="ET24" s="208"/>
      <c r="EU24" s="208"/>
      <c r="EV24" s="208"/>
      <c r="EW24" s="208"/>
      <c r="EX24" s="208"/>
      <c r="EY24" s="208"/>
      <c r="EZ24" s="208"/>
      <c r="FA24" s="208"/>
      <c r="FB24" s="208"/>
      <c r="FC24" s="208"/>
      <c r="FD24" s="212"/>
      <c r="FE24" s="3"/>
    </row>
    <row r="25" spans="1:214" ht="21" customHeight="1" thickBot="1">
      <c r="A25" s="2"/>
      <c r="B25" s="545" t="s">
        <v>17</v>
      </c>
      <c r="C25" s="546"/>
      <c r="D25" s="546"/>
      <c r="E25" s="546"/>
      <c r="F25" s="546"/>
      <c r="G25" s="546"/>
      <c r="H25" s="546"/>
      <c r="I25" s="546"/>
      <c r="J25" s="546"/>
      <c r="K25" s="546"/>
      <c r="L25" s="546"/>
      <c r="M25" s="546"/>
      <c r="N25" s="546"/>
      <c r="O25" s="546"/>
      <c r="P25" s="510">
        <f>리스수식!$W$15</f>
        <v>0</v>
      </c>
      <c r="Q25" s="510"/>
      <c r="R25" s="510"/>
      <c r="S25" s="510"/>
      <c r="T25" s="510"/>
      <c r="U25" s="510"/>
      <c r="V25" s="510"/>
      <c r="W25" s="510"/>
      <c r="X25" s="510"/>
      <c r="Y25" s="510"/>
      <c r="Z25" s="510"/>
      <c r="AA25" s="510"/>
      <c r="AB25" s="510"/>
      <c r="AC25" s="510"/>
      <c r="AD25" s="510"/>
      <c r="AE25" s="510"/>
      <c r="AF25" s="510"/>
      <c r="AG25" s="510"/>
      <c r="AH25" s="510"/>
      <c r="AI25" s="510"/>
      <c r="AJ25" s="510"/>
      <c r="AK25" s="526"/>
      <c r="AL25" s="126"/>
      <c r="AM25" s="573" t="s">
        <v>100</v>
      </c>
      <c r="AN25" s="582"/>
      <c r="AO25" s="582"/>
      <c r="AP25" s="582"/>
      <c r="AQ25" s="582"/>
      <c r="AR25" s="582"/>
      <c r="AS25" s="582"/>
      <c r="AT25" s="582"/>
      <c r="AU25" s="582"/>
      <c r="AV25" s="582"/>
      <c r="AW25" s="582"/>
      <c r="AX25" s="582"/>
      <c r="AY25" s="583"/>
      <c r="AZ25" s="506">
        <f>리스수식!$Z$37</f>
        <v>0</v>
      </c>
      <c r="BA25" s="507"/>
      <c r="BB25" s="507"/>
      <c r="BC25" s="507"/>
      <c r="BD25" s="507"/>
      <c r="BE25" s="507"/>
      <c r="BF25" s="507"/>
      <c r="BG25" s="507"/>
      <c r="BH25" s="507"/>
      <c r="BI25" s="507"/>
      <c r="BJ25" s="507"/>
      <c r="BK25" s="507"/>
      <c r="BL25" s="507"/>
      <c r="BM25" s="507"/>
      <c r="BN25" s="507"/>
      <c r="BO25" s="507"/>
      <c r="BP25" s="507"/>
      <c r="BQ25" s="507"/>
      <c r="BR25" s="507"/>
      <c r="BS25" s="507"/>
      <c r="BT25" s="507"/>
      <c r="BU25" s="508"/>
      <c r="BV25" s="506">
        <f>리스수식!$AC$37</f>
        <v>0</v>
      </c>
      <c r="BW25" s="507"/>
      <c r="BX25" s="507"/>
      <c r="BY25" s="507"/>
      <c r="BZ25" s="507"/>
      <c r="CA25" s="507"/>
      <c r="CB25" s="507"/>
      <c r="CC25" s="507"/>
      <c r="CD25" s="507"/>
      <c r="CE25" s="507"/>
      <c r="CF25" s="507"/>
      <c r="CG25" s="507"/>
      <c r="CH25" s="507"/>
      <c r="CI25" s="507"/>
      <c r="CJ25" s="507"/>
      <c r="CK25" s="507"/>
      <c r="CL25" s="507"/>
      <c r="CM25" s="507"/>
      <c r="CN25" s="507"/>
      <c r="CO25" s="507"/>
      <c r="CP25" s="507"/>
      <c r="CQ25" s="508"/>
      <c r="CR25" s="634">
        <f>리스수식!$AF$37</f>
        <v>0</v>
      </c>
      <c r="CS25" s="507"/>
      <c r="CT25" s="507"/>
      <c r="CU25" s="507"/>
      <c r="CV25" s="507"/>
      <c r="CW25" s="507"/>
      <c r="CX25" s="507"/>
      <c r="CY25" s="507"/>
      <c r="CZ25" s="507"/>
      <c r="DA25" s="507"/>
      <c r="DB25" s="507"/>
      <c r="DC25" s="507"/>
      <c r="DD25" s="507"/>
      <c r="DE25" s="507"/>
      <c r="DF25" s="507"/>
      <c r="DG25" s="507"/>
      <c r="DH25" s="507"/>
      <c r="DI25" s="507"/>
      <c r="DJ25" s="507"/>
      <c r="DK25" s="507"/>
      <c r="DL25" s="507"/>
      <c r="DM25" s="635"/>
      <c r="DN25" s="3"/>
      <c r="DP25" s="2"/>
      <c r="DQ25" s="215" t="s">
        <v>141</v>
      </c>
      <c r="DR25" s="208"/>
      <c r="DS25" s="208"/>
      <c r="DT25" s="208"/>
      <c r="DU25" s="208"/>
      <c r="DV25" s="208"/>
      <c r="DW25" s="208"/>
      <c r="DX25" s="208"/>
      <c r="DY25" s="208"/>
      <c r="DZ25" s="208"/>
      <c r="EA25" s="208"/>
      <c r="EB25" s="208"/>
      <c r="EC25" s="208"/>
      <c r="ED25" s="208"/>
      <c r="EE25" s="208"/>
      <c r="EF25" s="208"/>
      <c r="EG25" s="208"/>
      <c r="EH25" s="208"/>
      <c r="EI25" s="208"/>
      <c r="EJ25" s="208"/>
      <c r="EK25" s="208"/>
      <c r="EL25" s="208"/>
      <c r="EM25" s="208"/>
      <c r="EN25" s="208"/>
      <c r="EO25" s="208"/>
      <c r="EP25" s="208"/>
      <c r="EQ25" s="208"/>
      <c r="ER25" s="208"/>
      <c r="ES25" s="208"/>
      <c r="ET25" s="208"/>
      <c r="EU25" s="208"/>
      <c r="EV25" s="208"/>
      <c r="EW25" s="208"/>
      <c r="EX25" s="208"/>
      <c r="EY25" s="208"/>
      <c r="EZ25" s="208"/>
      <c r="FA25" s="208"/>
      <c r="FB25" s="208"/>
      <c r="FC25" s="208"/>
      <c r="FD25" s="212"/>
      <c r="FE25" s="3"/>
    </row>
    <row r="26" spans="1:214" ht="21" customHeight="1" thickBot="1">
      <c r="A26" s="2"/>
      <c r="B26" s="545" t="s">
        <v>18</v>
      </c>
      <c r="C26" s="546"/>
      <c r="D26" s="546"/>
      <c r="E26" s="546"/>
      <c r="F26" s="546"/>
      <c r="G26" s="546"/>
      <c r="H26" s="546"/>
      <c r="I26" s="546"/>
      <c r="J26" s="546"/>
      <c r="K26" s="546"/>
      <c r="L26" s="546"/>
      <c r="M26" s="546"/>
      <c r="N26" s="546"/>
      <c r="O26" s="546"/>
      <c r="P26" s="510"/>
      <c r="Q26" s="510"/>
      <c r="R26" s="510"/>
      <c r="S26" s="510"/>
      <c r="T26" s="510"/>
      <c r="U26" s="510"/>
      <c r="V26" s="510"/>
      <c r="W26" s="510"/>
      <c r="X26" s="510"/>
      <c r="Y26" s="510"/>
      <c r="Z26" s="510"/>
      <c r="AA26" s="510"/>
      <c r="AB26" s="510"/>
      <c r="AC26" s="510"/>
      <c r="AD26" s="510"/>
      <c r="AE26" s="510"/>
      <c r="AF26" s="510"/>
      <c r="AG26" s="510"/>
      <c r="AH26" s="510"/>
      <c r="AI26" s="510"/>
      <c r="AJ26" s="510"/>
      <c r="AK26" s="526"/>
      <c r="AL26" s="126"/>
      <c r="AM26" s="596" t="s">
        <v>101</v>
      </c>
      <c r="AN26" s="597"/>
      <c r="AO26" s="597"/>
      <c r="AP26" s="597"/>
      <c r="AQ26" s="597"/>
      <c r="AR26" s="597"/>
      <c r="AS26" s="597"/>
      <c r="AT26" s="597"/>
      <c r="AU26" s="597"/>
      <c r="AV26" s="597"/>
      <c r="AW26" s="597"/>
      <c r="AX26" s="597"/>
      <c r="AY26" s="598"/>
      <c r="AZ26" s="503" t="e">
        <f>IF(리스수식!I93=1,"담당지점 선택 필수",리스수식!$AA$52)</f>
        <v>#DIV/0!</v>
      </c>
      <c r="BA26" s="504"/>
      <c r="BB26" s="504"/>
      <c r="BC26" s="504"/>
      <c r="BD26" s="504"/>
      <c r="BE26" s="504"/>
      <c r="BF26" s="504"/>
      <c r="BG26" s="504"/>
      <c r="BH26" s="504"/>
      <c r="BI26" s="504"/>
      <c r="BJ26" s="504"/>
      <c r="BK26" s="504"/>
      <c r="BL26" s="504"/>
      <c r="BM26" s="504"/>
      <c r="BN26" s="504"/>
      <c r="BO26" s="504"/>
      <c r="BP26" s="504"/>
      <c r="BQ26" s="504"/>
      <c r="BR26" s="504"/>
      <c r="BS26" s="504"/>
      <c r="BT26" s="504"/>
      <c r="BU26" s="505"/>
      <c r="BV26" s="503" t="e">
        <f>IF(리스수식!I93=1,"담당지점 선택 필수",리스수식!$AD$52)</f>
        <v>#DIV/0!</v>
      </c>
      <c r="BW26" s="504"/>
      <c r="BX26" s="504"/>
      <c r="BY26" s="504"/>
      <c r="BZ26" s="504"/>
      <c r="CA26" s="504"/>
      <c r="CB26" s="504"/>
      <c r="CC26" s="504"/>
      <c r="CD26" s="504"/>
      <c r="CE26" s="504"/>
      <c r="CF26" s="504"/>
      <c r="CG26" s="504"/>
      <c r="CH26" s="504"/>
      <c r="CI26" s="504"/>
      <c r="CJ26" s="504"/>
      <c r="CK26" s="504"/>
      <c r="CL26" s="504"/>
      <c r="CM26" s="504"/>
      <c r="CN26" s="504"/>
      <c r="CO26" s="504"/>
      <c r="CP26" s="504"/>
      <c r="CQ26" s="505"/>
      <c r="CR26" s="518" t="e">
        <f>IF(리스수식!I93=1,"담당지점 선택 필수",리스수식!$AG$52)</f>
        <v>#DIV/0!</v>
      </c>
      <c r="CS26" s="504"/>
      <c r="CT26" s="504"/>
      <c r="CU26" s="504"/>
      <c r="CV26" s="504"/>
      <c r="CW26" s="504"/>
      <c r="CX26" s="504"/>
      <c r="CY26" s="504"/>
      <c r="CZ26" s="504"/>
      <c r="DA26" s="504"/>
      <c r="DB26" s="504"/>
      <c r="DC26" s="504"/>
      <c r="DD26" s="504"/>
      <c r="DE26" s="504"/>
      <c r="DF26" s="504"/>
      <c r="DG26" s="504"/>
      <c r="DH26" s="504"/>
      <c r="DI26" s="504"/>
      <c r="DJ26" s="504"/>
      <c r="DK26" s="504"/>
      <c r="DL26" s="504"/>
      <c r="DM26" s="519"/>
      <c r="DN26" s="3"/>
      <c r="DP26" s="2"/>
      <c r="DQ26" s="216" t="s">
        <v>145</v>
      </c>
      <c r="DR26" s="217"/>
      <c r="DS26" s="217"/>
      <c r="DT26" s="217"/>
      <c r="DU26" s="217"/>
      <c r="DV26" s="217"/>
      <c r="DW26" s="217"/>
      <c r="DX26" s="217"/>
      <c r="DY26" s="217"/>
      <c r="DZ26" s="217"/>
      <c r="EA26" s="217"/>
      <c r="EB26" s="217"/>
      <c r="EC26" s="217"/>
      <c r="ED26" s="217"/>
      <c r="EE26" s="217"/>
      <c r="EF26" s="217"/>
      <c r="EG26" s="217"/>
      <c r="EH26" s="217"/>
      <c r="EI26" s="217"/>
      <c r="EJ26" s="217"/>
      <c r="EK26" s="217"/>
      <c r="EL26" s="217"/>
      <c r="EM26" s="217"/>
      <c r="EN26" s="217"/>
      <c r="EO26" s="217"/>
      <c r="EP26" s="217"/>
      <c r="EQ26" s="217"/>
      <c r="ER26" s="217"/>
      <c r="ES26" s="217"/>
      <c r="ET26" s="217"/>
      <c r="EU26" s="217"/>
      <c r="EV26" s="217"/>
      <c r="EW26" s="217"/>
      <c r="EX26" s="217"/>
      <c r="EY26" s="217"/>
      <c r="EZ26" s="217"/>
      <c r="FA26" s="217"/>
      <c r="FB26" s="217"/>
      <c r="FC26" s="217"/>
      <c r="FD26" s="218"/>
      <c r="FE26" s="3"/>
    </row>
    <row r="27" spans="1:214" ht="21" customHeight="1" thickBot="1">
      <c r="A27" s="2"/>
      <c r="B27" s="545" t="s">
        <v>19</v>
      </c>
      <c r="C27" s="546"/>
      <c r="D27" s="546"/>
      <c r="E27" s="546"/>
      <c r="F27" s="546"/>
      <c r="G27" s="546"/>
      <c r="H27" s="546"/>
      <c r="I27" s="546"/>
      <c r="J27" s="546"/>
      <c r="K27" s="546"/>
      <c r="L27" s="546"/>
      <c r="M27" s="546"/>
      <c r="N27" s="546"/>
      <c r="O27" s="546"/>
      <c r="P27" s="510"/>
      <c r="Q27" s="510"/>
      <c r="R27" s="510"/>
      <c r="S27" s="510"/>
      <c r="T27" s="510"/>
      <c r="U27" s="510"/>
      <c r="V27" s="510"/>
      <c r="W27" s="510"/>
      <c r="X27" s="510"/>
      <c r="Y27" s="510"/>
      <c r="Z27" s="510"/>
      <c r="AA27" s="510"/>
      <c r="AB27" s="510"/>
      <c r="AC27" s="510"/>
      <c r="AD27" s="510"/>
      <c r="AE27" s="510"/>
      <c r="AF27" s="510"/>
      <c r="AG27" s="510"/>
      <c r="AH27" s="510"/>
      <c r="AI27" s="510"/>
      <c r="AJ27" s="510"/>
      <c r="AK27" s="526"/>
      <c r="AL27" s="126"/>
      <c r="AM27" s="593" t="s">
        <v>37</v>
      </c>
      <c r="AN27" s="594"/>
      <c r="AO27" s="594"/>
      <c r="AP27" s="594"/>
      <c r="AQ27" s="594"/>
      <c r="AR27" s="594"/>
      <c r="AS27" s="594"/>
      <c r="AT27" s="594"/>
      <c r="AU27" s="594"/>
      <c r="AV27" s="594"/>
      <c r="AW27" s="594"/>
      <c r="AX27" s="594"/>
      <c r="AY27" s="595"/>
      <c r="AZ27" s="512" t="str">
        <f>리스수식!$Z$29</f>
        <v>정상</v>
      </c>
      <c r="BA27" s="513"/>
      <c r="BB27" s="513"/>
      <c r="BC27" s="513"/>
      <c r="BD27" s="513"/>
      <c r="BE27" s="513"/>
      <c r="BF27" s="513"/>
      <c r="BG27" s="513"/>
      <c r="BH27" s="513"/>
      <c r="BI27" s="513"/>
      <c r="BJ27" s="513"/>
      <c r="BK27" s="513"/>
      <c r="BL27" s="513"/>
      <c r="BM27" s="513"/>
      <c r="BN27" s="513"/>
      <c r="BO27" s="513"/>
      <c r="BP27" s="513"/>
      <c r="BQ27" s="513"/>
      <c r="BR27" s="513"/>
      <c r="BS27" s="513"/>
      <c r="BT27" s="513"/>
      <c r="BU27" s="514"/>
      <c r="BV27" s="512" t="str">
        <f>리스수식!$AC$29</f>
        <v>정상</v>
      </c>
      <c r="BW27" s="513"/>
      <c r="BX27" s="513"/>
      <c r="BY27" s="513"/>
      <c r="BZ27" s="513"/>
      <c r="CA27" s="513"/>
      <c r="CB27" s="513"/>
      <c r="CC27" s="513"/>
      <c r="CD27" s="513"/>
      <c r="CE27" s="513"/>
      <c r="CF27" s="513"/>
      <c r="CG27" s="513"/>
      <c r="CH27" s="513"/>
      <c r="CI27" s="513"/>
      <c r="CJ27" s="513"/>
      <c r="CK27" s="513"/>
      <c r="CL27" s="513"/>
      <c r="CM27" s="513"/>
      <c r="CN27" s="513"/>
      <c r="CO27" s="513"/>
      <c r="CP27" s="513"/>
      <c r="CQ27" s="514"/>
      <c r="CR27" s="520" t="str">
        <f>리스수식!$AF$29</f>
        <v>정상</v>
      </c>
      <c r="CS27" s="513"/>
      <c r="CT27" s="513"/>
      <c r="CU27" s="513"/>
      <c r="CV27" s="513"/>
      <c r="CW27" s="513"/>
      <c r="CX27" s="513"/>
      <c r="CY27" s="513"/>
      <c r="CZ27" s="513"/>
      <c r="DA27" s="513"/>
      <c r="DB27" s="513"/>
      <c r="DC27" s="513"/>
      <c r="DD27" s="513"/>
      <c r="DE27" s="513"/>
      <c r="DF27" s="513"/>
      <c r="DG27" s="513"/>
      <c r="DH27" s="513"/>
      <c r="DI27" s="513"/>
      <c r="DJ27" s="513"/>
      <c r="DK27" s="513"/>
      <c r="DL27" s="513"/>
      <c r="DM27" s="521"/>
      <c r="DN27" s="3"/>
      <c r="DP27" s="2"/>
      <c r="DQ27" s="210"/>
      <c r="DR27" s="210"/>
      <c r="DS27" s="210"/>
      <c r="DT27" s="210"/>
      <c r="DU27" s="210"/>
      <c r="DV27" s="210"/>
      <c r="DW27" s="210"/>
      <c r="DX27" s="210"/>
      <c r="DY27" s="210"/>
      <c r="DZ27" s="210"/>
      <c r="EA27" s="210"/>
      <c r="EB27" s="210"/>
      <c r="EC27" s="210"/>
      <c r="ED27" s="210"/>
      <c r="EE27" s="210"/>
      <c r="EF27" s="210"/>
      <c r="EG27" s="210"/>
      <c r="EH27" s="210"/>
      <c r="EI27" s="210"/>
      <c r="EJ27" s="210"/>
      <c r="EK27" s="210"/>
      <c r="EL27" s="210"/>
      <c r="EM27" s="210"/>
      <c r="EN27" s="210"/>
      <c r="EO27" s="210"/>
      <c r="EP27" s="210"/>
      <c r="EQ27" s="210"/>
      <c r="ER27" s="210"/>
      <c r="ES27" s="210"/>
      <c r="ET27" s="210"/>
      <c r="EU27" s="210"/>
      <c r="EV27" s="210"/>
      <c r="EW27" s="210"/>
      <c r="EX27" s="210"/>
      <c r="EY27" s="210"/>
      <c r="EZ27" s="210"/>
      <c r="FA27" s="210"/>
      <c r="FB27" s="210"/>
      <c r="FC27" s="210"/>
      <c r="FD27" s="210"/>
      <c r="FE27" s="3"/>
    </row>
    <row r="28" spans="1:214" ht="21.75" customHeight="1" thickBot="1">
      <c r="B28" s="545" t="s">
        <v>20</v>
      </c>
      <c r="C28" s="546"/>
      <c r="D28" s="546"/>
      <c r="E28" s="546"/>
      <c r="F28" s="546"/>
      <c r="G28" s="546"/>
      <c r="H28" s="546"/>
      <c r="I28" s="546"/>
      <c r="J28" s="546"/>
      <c r="K28" s="546"/>
      <c r="L28" s="546"/>
      <c r="M28" s="546"/>
      <c r="N28" s="546"/>
      <c r="O28" s="546"/>
      <c r="P28" s="587" t="s">
        <v>96</v>
      </c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8"/>
      <c r="AM28" s="618" t="s">
        <v>528</v>
      </c>
      <c r="AN28" s="618"/>
      <c r="AO28" s="618"/>
      <c r="AP28" s="618"/>
      <c r="AQ28" s="618"/>
      <c r="AR28" s="618"/>
      <c r="AS28" s="618"/>
      <c r="AT28" s="618"/>
      <c r="AU28" s="618"/>
      <c r="AV28" s="618"/>
      <c r="AW28" s="618"/>
      <c r="AX28" s="618"/>
      <c r="AY28" s="618"/>
      <c r="AZ28" s="628">
        <f>리스수식!Q19</f>
        <v>0</v>
      </c>
      <c r="BA28" s="629"/>
      <c r="BB28" s="629"/>
      <c r="BC28" s="629"/>
      <c r="BD28" s="629"/>
      <c r="BE28" s="629"/>
      <c r="BF28" s="629"/>
      <c r="BG28" s="629"/>
      <c r="BH28" s="629"/>
      <c r="BI28" s="629"/>
      <c r="BJ28" s="629"/>
      <c r="BK28" s="629"/>
      <c r="BL28" s="629"/>
      <c r="BM28" s="629"/>
      <c r="BN28" s="629"/>
      <c r="BO28" s="629"/>
      <c r="BP28" s="629"/>
      <c r="BQ28" s="629"/>
      <c r="BR28" s="629"/>
      <c r="BS28" s="629"/>
      <c r="BT28" s="630"/>
      <c r="BU28" s="256"/>
      <c r="BV28" s="631" t="s">
        <v>266</v>
      </c>
      <c r="BW28" s="632"/>
      <c r="BX28" s="632"/>
      <c r="BY28" s="632"/>
      <c r="BZ28" s="632"/>
      <c r="CA28" s="632"/>
      <c r="CB28" s="632"/>
      <c r="CC28" s="632"/>
      <c r="CD28" s="632"/>
      <c r="CE28" s="632"/>
      <c r="CF28" s="633"/>
      <c r="CG28" s="625">
        <f>IF(리스수식!P17=TRUE," ",리스수식!Q24)</f>
        <v>0</v>
      </c>
      <c r="CH28" s="626"/>
      <c r="CI28" s="626"/>
      <c r="CJ28" s="626"/>
      <c r="CK28" s="626"/>
      <c r="CL28" s="626"/>
      <c r="CM28" s="626"/>
      <c r="CN28" s="626"/>
      <c r="CO28" s="626"/>
      <c r="CP28" s="626"/>
      <c r="CQ28" s="626"/>
      <c r="CR28" s="627" t="s">
        <v>267</v>
      </c>
      <c r="CS28" s="627"/>
      <c r="CT28" s="627"/>
      <c r="CU28" s="627"/>
      <c r="CV28" s="627"/>
      <c r="CW28" s="627"/>
      <c r="CX28" s="627"/>
      <c r="CY28" s="627"/>
      <c r="CZ28" s="627"/>
      <c r="DA28" s="627"/>
      <c r="DB28" s="627"/>
      <c r="DC28" s="625">
        <f>IF(리스수식!P17=TRUE," ",리스수식!Q80)</f>
        <v>0</v>
      </c>
      <c r="DD28" s="626"/>
      <c r="DE28" s="626"/>
      <c r="DF28" s="626"/>
      <c r="DG28" s="626"/>
      <c r="DH28" s="626"/>
      <c r="DI28" s="626"/>
      <c r="DJ28" s="626"/>
      <c r="DK28" s="626"/>
      <c r="DL28" s="626"/>
      <c r="DM28" s="626"/>
      <c r="DP28" s="2"/>
      <c r="FE28" s="3"/>
      <c r="FH28" s="231"/>
    </row>
    <row r="29" spans="1:214" ht="21.75" customHeight="1" thickBot="1">
      <c r="B29" s="545" t="s">
        <v>21</v>
      </c>
      <c r="C29" s="546"/>
      <c r="D29" s="546"/>
      <c r="E29" s="546"/>
      <c r="F29" s="546"/>
      <c r="G29" s="546"/>
      <c r="H29" s="546"/>
      <c r="I29" s="546"/>
      <c r="J29" s="546"/>
      <c r="K29" s="546"/>
      <c r="L29" s="546"/>
      <c r="M29" s="546"/>
      <c r="N29" s="546"/>
      <c r="O29" s="546"/>
      <c r="P29" s="587" t="s">
        <v>97</v>
      </c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8"/>
      <c r="AL29" s="175"/>
      <c r="AM29" s="125"/>
      <c r="AN29" s="125"/>
      <c r="AO29" s="125"/>
      <c r="AP29" s="125"/>
      <c r="AQ29" s="125"/>
      <c r="AR29" s="125"/>
      <c r="AS29" s="125"/>
      <c r="AT29" s="125"/>
      <c r="AU29" s="125"/>
      <c r="AV29" s="125"/>
      <c r="AW29" s="125"/>
      <c r="AX29" s="125"/>
      <c r="AY29" s="125"/>
      <c r="AZ29" s="125"/>
      <c r="BA29" s="125"/>
      <c r="BB29" s="125"/>
      <c r="BC29" s="125"/>
      <c r="BD29" s="125"/>
      <c r="BE29" s="125"/>
      <c r="BF29" s="125"/>
      <c r="BG29" s="125"/>
      <c r="BH29" s="125"/>
      <c r="BI29" s="125"/>
      <c r="BJ29" s="125"/>
      <c r="BK29" s="125"/>
      <c r="BL29" s="125"/>
      <c r="BM29" s="125"/>
      <c r="BN29" s="125"/>
      <c r="BO29" s="125"/>
      <c r="BP29" s="125"/>
      <c r="BQ29" s="125"/>
      <c r="BR29" s="125"/>
      <c r="BS29" s="125"/>
      <c r="BT29" s="125"/>
      <c r="BU29" s="125"/>
      <c r="BV29" s="125"/>
      <c r="BW29" s="125"/>
      <c r="BX29" s="125"/>
      <c r="BY29" s="125"/>
      <c r="BZ29" s="125"/>
      <c r="CA29" s="125"/>
      <c r="CB29" s="125"/>
      <c r="CC29" s="125"/>
      <c r="CD29" s="125"/>
      <c r="CE29" s="125"/>
      <c r="CF29" s="125"/>
      <c r="CG29" s="125"/>
      <c r="CH29" s="125"/>
      <c r="CI29" s="125"/>
      <c r="CJ29" s="125"/>
      <c r="CK29" s="125"/>
      <c r="CL29" s="125"/>
      <c r="CM29" s="125"/>
      <c r="CN29" s="125"/>
      <c r="CO29" s="125"/>
      <c r="CP29" s="125"/>
      <c r="CQ29" s="125"/>
      <c r="CR29" s="125"/>
      <c r="CS29" s="125"/>
      <c r="CT29" s="125"/>
      <c r="CU29" s="125"/>
      <c r="CV29" s="125"/>
      <c r="CW29" s="125"/>
      <c r="CX29" s="125"/>
      <c r="CY29" s="125"/>
      <c r="CZ29" s="125"/>
      <c r="DA29" s="125"/>
      <c r="DB29" s="125"/>
      <c r="DC29" s="125"/>
      <c r="DD29" s="125"/>
      <c r="DE29" s="125"/>
      <c r="DF29" s="125"/>
      <c r="DG29" s="125"/>
      <c r="DH29" s="125"/>
      <c r="DI29" s="125"/>
      <c r="DJ29" s="125"/>
      <c r="DK29" s="125"/>
      <c r="DL29" s="125"/>
      <c r="DM29" s="130"/>
      <c r="DN29" s="3"/>
      <c r="DQ29" s="210"/>
      <c r="DR29" s="210"/>
      <c r="DS29" s="210"/>
      <c r="DT29" s="210"/>
      <c r="DU29" s="210"/>
      <c r="DV29" s="210"/>
      <c r="DW29" s="210"/>
      <c r="DX29" s="210"/>
      <c r="DY29" s="210"/>
      <c r="DZ29" s="210"/>
      <c r="EA29" s="210"/>
      <c r="EB29" s="210"/>
      <c r="EC29" s="210"/>
      <c r="ED29" s="210"/>
      <c r="EE29" s="210"/>
      <c r="EF29" s="210"/>
      <c r="EG29" s="210"/>
      <c r="EH29" s="210"/>
      <c r="EI29" s="210"/>
      <c r="EJ29" s="210"/>
      <c r="EK29" s="210"/>
      <c r="EL29" s="210"/>
      <c r="EM29" s="210"/>
      <c r="EN29" s="210"/>
      <c r="EO29" s="210"/>
      <c r="EP29" s="210"/>
      <c r="EQ29" s="210"/>
      <c r="ER29" s="210"/>
      <c r="ES29" s="210"/>
      <c r="ET29" s="210"/>
      <c r="EU29" s="210"/>
      <c r="EV29" s="210"/>
      <c r="EW29" s="210"/>
      <c r="EX29" s="210"/>
      <c r="EY29" s="210"/>
      <c r="EZ29" s="210"/>
      <c r="FA29" s="210"/>
      <c r="FB29" s="210"/>
      <c r="FC29" s="210"/>
      <c r="FD29" s="210"/>
    </row>
    <row r="30" spans="1:214" s="254" customFormat="1" ht="21.75" customHeight="1" thickBot="1">
      <c r="A30" s="252"/>
      <c r="B30" s="495" t="s">
        <v>22</v>
      </c>
      <c r="C30" s="496"/>
      <c r="D30" s="496"/>
      <c r="E30" s="496"/>
      <c r="F30" s="496"/>
      <c r="G30" s="496"/>
      <c r="H30" s="496"/>
      <c r="I30" s="496"/>
      <c r="J30" s="496"/>
      <c r="K30" s="496"/>
      <c r="L30" s="496"/>
      <c r="M30" s="496"/>
      <c r="N30" s="496"/>
      <c r="O30" s="496"/>
      <c r="P30" s="589" t="s">
        <v>98</v>
      </c>
      <c r="Q30" s="589"/>
      <c r="R30" s="589"/>
      <c r="S30" s="589"/>
      <c r="T30" s="589"/>
      <c r="U30" s="589"/>
      <c r="V30" s="589"/>
      <c r="W30" s="589"/>
      <c r="X30" s="589"/>
      <c r="Y30" s="589"/>
      <c r="Z30" s="589"/>
      <c r="AA30" s="589"/>
      <c r="AB30" s="589"/>
      <c r="AC30" s="589"/>
      <c r="AD30" s="589"/>
      <c r="AE30" s="589"/>
      <c r="AF30" s="589"/>
      <c r="AG30" s="589"/>
      <c r="AH30" s="589"/>
      <c r="AI30" s="589"/>
      <c r="AJ30" s="589"/>
      <c r="AK30" s="590"/>
      <c r="AL30" s="377"/>
      <c r="AM30" s="125"/>
      <c r="AN30" s="125"/>
      <c r="AO30" s="125"/>
      <c r="AP30" s="125"/>
      <c r="AQ30" s="125"/>
      <c r="AR30" s="125"/>
      <c r="AS30" s="125"/>
      <c r="AT30" s="125"/>
      <c r="AU30" s="125"/>
      <c r="AV30" s="125"/>
      <c r="AW30" s="125"/>
      <c r="AX30" s="125"/>
      <c r="AY30" s="125"/>
      <c r="AZ30" s="125"/>
      <c r="BA30" s="125"/>
      <c r="BB30" s="125"/>
      <c r="BC30" s="125"/>
      <c r="BD30" s="125"/>
      <c r="BE30" s="125"/>
      <c r="BF30" s="125"/>
      <c r="BG30" s="125"/>
      <c r="BH30" s="125"/>
      <c r="BI30" s="125"/>
      <c r="BJ30" s="125"/>
      <c r="BK30" s="125"/>
      <c r="BL30" s="125"/>
      <c r="BM30" s="125"/>
      <c r="BN30" s="125"/>
      <c r="BO30" s="125"/>
      <c r="BP30" s="125"/>
      <c r="BQ30" s="125"/>
      <c r="BR30" s="125"/>
      <c r="BS30" s="125"/>
      <c r="BT30" s="125"/>
      <c r="BU30" s="125"/>
      <c r="BV30" s="125"/>
      <c r="BW30" s="125"/>
      <c r="BX30" s="125"/>
      <c r="BY30" s="125"/>
      <c r="BZ30" s="125"/>
      <c r="CA30" s="125"/>
      <c r="CB30" s="125"/>
      <c r="CC30" s="125"/>
      <c r="CD30" s="125"/>
      <c r="CE30" s="125"/>
      <c r="CF30" s="125"/>
      <c r="CG30" s="125"/>
      <c r="CH30" s="125"/>
      <c r="CI30" s="125"/>
      <c r="CJ30" s="125"/>
      <c r="CK30" s="125"/>
      <c r="CL30" s="125"/>
      <c r="CM30" s="125"/>
      <c r="CN30" s="125"/>
      <c r="CO30" s="125"/>
      <c r="CP30" s="125"/>
      <c r="CQ30" s="125"/>
      <c r="CR30" s="125"/>
      <c r="CS30" s="125"/>
      <c r="CT30" s="125"/>
      <c r="CU30" s="125"/>
      <c r="CV30" s="125"/>
      <c r="CW30" s="125"/>
      <c r="CX30" s="125"/>
      <c r="CY30" s="125"/>
      <c r="CZ30" s="125"/>
      <c r="DA30" s="125"/>
      <c r="DB30" s="125"/>
      <c r="DC30" s="125"/>
      <c r="DD30" s="125"/>
      <c r="DE30" s="125"/>
      <c r="DF30" s="125"/>
      <c r="DG30" s="125"/>
      <c r="DH30" s="125"/>
      <c r="DI30" s="125"/>
      <c r="DJ30" s="125"/>
      <c r="DK30" s="125"/>
      <c r="DL30" s="125"/>
      <c r="DM30" s="130"/>
      <c r="DN30" s="379"/>
      <c r="DO30" s="253"/>
      <c r="DQ30" s="255"/>
      <c r="DR30" s="255"/>
      <c r="DS30" s="255"/>
      <c r="DT30" s="255"/>
      <c r="DU30" s="255"/>
      <c r="DV30" s="255"/>
      <c r="DW30" s="255"/>
      <c r="DX30" s="255"/>
      <c r="DY30" s="255"/>
      <c r="DZ30" s="255"/>
      <c r="EA30" s="255"/>
      <c r="EB30" s="255"/>
      <c r="EC30" s="255"/>
      <c r="ED30" s="255"/>
      <c r="EE30" s="255"/>
      <c r="EF30" s="255"/>
      <c r="EG30" s="255"/>
      <c r="EH30" s="255"/>
      <c r="EI30" s="255"/>
      <c r="EJ30" s="255"/>
      <c r="EK30" s="255"/>
      <c r="EL30" s="255"/>
      <c r="EM30" s="255"/>
      <c r="EN30" s="255"/>
      <c r="EO30" s="255"/>
      <c r="EP30" s="255"/>
      <c r="EQ30" s="255"/>
      <c r="ER30" s="255"/>
      <c r="ES30" s="255"/>
      <c r="ET30" s="255"/>
      <c r="EU30" s="255"/>
      <c r="EV30" s="255"/>
      <c r="EW30" s="255"/>
      <c r="EX30" s="255"/>
      <c r="EY30" s="255"/>
      <c r="EZ30" s="255"/>
      <c r="FA30" s="255"/>
      <c r="FB30" s="255"/>
      <c r="FC30" s="255"/>
      <c r="FD30" s="255"/>
    </row>
    <row r="31" spans="1:214" ht="21.75" hidden="1" customHeight="1" thickBot="1">
      <c r="A31" s="2"/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/>
      <c r="AB31" s="130"/>
      <c r="AC31" s="130"/>
      <c r="AD31" s="130"/>
      <c r="AE31" s="130"/>
      <c r="AF31" s="130"/>
      <c r="AG31" s="130"/>
      <c r="AH31" s="130"/>
      <c r="AI31" s="130"/>
      <c r="AJ31" s="130"/>
      <c r="AK31" s="130"/>
      <c r="AL31" s="129"/>
      <c r="AM31" s="492" t="s">
        <v>601</v>
      </c>
      <c r="AN31" s="492"/>
      <c r="AO31" s="492"/>
      <c r="AP31" s="492"/>
      <c r="AQ31" s="492"/>
      <c r="AR31" s="492"/>
      <c r="AS31" s="492"/>
      <c r="AT31" s="492"/>
      <c r="AU31" s="492"/>
      <c r="AV31" s="492"/>
      <c r="AW31" s="492"/>
      <c r="AX31" s="492"/>
      <c r="AY31" s="492"/>
      <c r="AZ31" s="493" t="e">
        <f>(IF(리스수식!$Z$56&gt;0.39,"6.1%","5.8%"))</f>
        <v>#DIV/0!</v>
      </c>
      <c r="BA31" s="493"/>
      <c r="BB31" s="493"/>
      <c r="BC31" s="493"/>
      <c r="BD31" s="493"/>
      <c r="BE31" s="493"/>
      <c r="BF31" s="493"/>
      <c r="BG31" s="493"/>
      <c r="BH31" s="493"/>
      <c r="BI31" s="493"/>
      <c r="BJ31" s="493"/>
      <c r="BK31" s="493"/>
      <c r="BL31" s="493"/>
      <c r="BM31" s="493"/>
      <c r="BN31" s="493"/>
      <c r="BO31" s="493"/>
      <c r="BP31" s="493"/>
      <c r="BQ31" s="493"/>
      <c r="BR31" s="493"/>
      <c r="BS31" s="493"/>
      <c r="BT31" s="493"/>
      <c r="BU31" s="493"/>
      <c r="BV31" s="494" t="e">
        <f>(IF(리스수식!$AC$56&gt;0.39,"6.1%","5.8%"))</f>
        <v>#DIV/0!</v>
      </c>
      <c r="BW31" s="494"/>
      <c r="BX31" s="494"/>
      <c r="BY31" s="494"/>
      <c r="BZ31" s="494"/>
      <c r="CA31" s="494"/>
      <c r="CB31" s="494"/>
      <c r="CC31" s="494"/>
      <c r="CD31" s="494"/>
      <c r="CE31" s="494"/>
      <c r="CF31" s="494"/>
      <c r="CG31" s="494"/>
      <c r="CH31" s="494"/>
      <c r="CI31" s="494"/>
      <c r="CJ31" s="494"/>
      <c r="CK31" s="494"/>
      <c r="CL31" s="494"/>
      <c r="CM31" s="494"/>
      <c r="CN31" s="494"/>
      <c r="CO31" s="494"/>
      <c r="CP31" s="494"/>
      <c r="CQ31" s="494"/>
      <c r="CR31" s="494" t="e">
        <f>(IF(리스수식!$AF$56&gt;0.39,"6.1%","5.8%"))</f>
        <v>#DIV/0!</v>
      </c>
      <c r="CS31" s="494"/>
      <c r="CT31" s="494"/>
      <c r="CU31" s="494"/>
      <c r="CV31" s="494"/>
      <c r="CW31" s="494"/>
      <c r="CX31" s="494"/>
      <c r="CY31" s="494"/>
      <c r="CZ31" s="494"/>
      <c r="DA31" s="494"/>
      <c r="DB31" s="494"/>
      <c r="DC31" s="494"/>
      <c r="DD31" s="494"/>
      <c r="DE31" s="494"/>
      <c r="DF31" s="494"/>
      <c r="DG31" s="494"/>
      <c r="DH31" s="494"/>
      <c r="DI31" s="494"/>
      <c r="DJ31" s="494"/>
      <c r="DK31" s="494"/>
      <c r="DL31" s="494"/>
      <c r="DM31" s="494"/>
      <c r="DN31" s="3"/>
      <c r="DQ31" s="210"/>
      <c r="DR31" s="210"/>
      <c r="DS31" s="210"/>
      <c r="DT31" s="210"/>
      <c r="DU31" s="210"/>
      <c r="DV31" s="210"/>
      <c r="DW31" s="210"/>
      <c r="DX31" s="210"/>
      <c r="DY31" s="210"/>
      <c r="DZ31" s="210"/>
      <c r="EA31" s="210"/>
      <c r="EB31" s="210"/>
      <c r="EC31" s="210"/>
      <c r="ED31" s="210"/>
      <c r="EE31" s="210"/>
      <c r="EF31" s="210"/>
      <c r="EG31" s="210"/>
      <c r="EH31" s="210"/>
      <c r="EI31" s="210"/>
      <c r="EJ31" s="210"/>
      <c r="EK31" s="210"/>
      <c r="EL31" s="210"/>
      <c r="EM31" s="210"/>
      <c r="EN31" s="210"/>
      <c r="EO31" s="210"/>
      <c r="EP31" s="210"/>
      <c r="EQ31" s="210"/>
      <c r="ER31" s="210"/>
      <c r="ES31" s="210"/>
      <c r="ET31" s="210"/>
      <c r="EU31" s="210"/>
      <c r="EV31" s="210"/>
      <c r="EW31" s="210"/>
      <c r="EX31" s="210"/>
      <c r="EY31" s="210"/>
      <c r="EZ31" s="210"/>
      <c r="FA31" s="210"/>
      <c r="FB31" s="210"/>
      <c r="FC31" s="210"/>
      <c r="FD31" s="210"/>
    </row>
    <row r="32" spans="1:214" ht="22.5" customHeight="1">
      <c r="B32" s="616"/>
      <c r="C32" s="616"/>
      <c r="D32" s="616"/>
      <c r="E32" s="616"/>
      <c r="F32" s="616"/>
      <c r="G32" s="616"/>
      <c r="H32" s="616"/>
      <c r="I32" s="616"/>
      <c r="J32" s="616"/>
      <c r="K32" s="616"/>
      <c r="L32" s="616"/>
      <c r="M32" s="616"/>
      <c r="N32" s="616"/>
      <c r="O32" s="616"/>
      <c r="P32" s="617"/>
      <c r="Q32" s="617"/>
      <c r="R32" s="617"/>
      <c r="S32" s="617"/>
      <c r="T32" s="617"/>
      <c r="U32" s="617"/>
      <c r="V32" s="617"/>
      <c r="W32" s="617"/>
      <c r="X32" s="617"/>
      <c r="Y32" s="617"/>
      <c r="Z32" s="617"/>
      <c r="AA32" s="617"/>
      <c r="AB32" s="617"/>
      <c r="AC32" s="617"/>
      <c r="AD32" s="617"/>
      <c r="AE32" s="617"/>
      <c r="AF32" s="617"/>
      <c r="AG32" s="617"/>
      <c r="AH32" s="617"/>
      <c r="AI32" s="617"/>
      <c r="AJ32" s="617"/>
      <c r="AK32" s="617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</row>
    <row r="33" spans="2:73" ht="22.5" customHeight="1">
      <c r="B33" s="378"/>
      <c r="C33" s="378"/>
      <c r="D33" s="378"/>
      <c r="E33" s="378"/>
      <c r="F33" s="378"/>
      <c r="G33" s="378"/>
      <c r="H33" s="378"/>
      <c r="I33" s="378"/>
      <c r="J33" s="378"/>
      <c r="K33" s="378"/>
      <c r="L33" s="378"/>
      <c r="M33" s="378"/>
      <c r="N33" s="378"/>
      <c r="O33" s="378"/>
      <c r="P33" s="378"/>
      <c r="Q33" s="378"/>
      <c r="R33" s="378"/>
      <c r="S33" s="378"/>
      <c r="T33" s="378"/>
      <c r="U33" s="378"/>
      <c r="V33" s="378"/>
      <c r="W33" s="378"/>
      <c r="X33" s="378"/>
      <c r="Y33" s="378"/>
      <c r="Z33" s="378"/>
      <c r="AA33" s="378"/>
      <c r="AB33" s="378"/>
      <c r="AC33" s="378"/>
      <c r="AD33" s="378"/>
      <c r="AE33" s="378"/>
      <c r="AF33" s="378"/>
      <c r="AG33" s="378"/>
      <c r="AH33" s="378"/>
      <c r="AI33" s="378"/>
      <c r="AJ33" s="378"/>
      <c r="AK33" s="378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</row>
    <row r="34" spans="2:73" ht="22.5" customHeight="1">
      <c r="BG34" s="123" t="s">
        <v>429</v>
      </c>
    </row>
  </sheetData>
  <mergeCells count="184">
    <mergeCell ref="FQ4:GH4"/>
    <mergeCell ref="GI4:HF4"/>
    <mergeCell ref="BV18:CF18"/>
    <mergeCell ref="BV20:CQ20"/>
    <mergeCell ref="CG18:CQ18"/>
    <mergeCell ref="AZ20:BU20"/>
    <mergeCell ref="DC19:DM19"/>
    <mergeCell ref="AZ18:BJ18"/>
    <mergeCell ref="BK18:BU18"/>
    <mergeCell ref="BV19:CF19"/>
    <mergeCell ref="CR18:DB18"/>
    <mergeCell ref="CR17:DM17"/>
    <mergeCell ref="CG19:CQ19"/>
    <mergeCell ref="AZ19:BJ19"/>
    <mergeCell ref="CR6:DM6"/>
    <mergeCell ref="DQ4:FD5"/>
    <mergeCell ref="CR15:DB15"/>
    <mergeCell ref="AZ16:BU16"/>
    <mergeCell ref="DC15:DM15"/>
    <mergeCell ref="AZ13:BJ13"/>
    <mergeCell ref="AM4:DM4"/>
    <mergeCell ref="CR5:DM5"/>
    <mergeCell ref="AM12:AY12"/>
    <mergeCell ref="BV13:CF13"/>
    <mergeCell ref="FQ6:GH6"/>
    <mergeCell ref="GI6:HF6"/>
    <mergeCell ref="CR7:DM7"/>
    <mergeCell ref="AZ8:BU8"/>
    <mergeCell ref="BV8:CQ8"/>
    <mergeCell ref="BV9:CQ9"/>
    <mergeCell ref="BK13:BU13"/>
    <mergeCell ref="CG13:CQ13"/>
    <mergeCell ref="AZ12:BJ12"/>
    <mergeCell ref="CR9:DM9"/>
    <mergeCell ref="DC11:DM11"/>
    <mergeCell ref="BV11:CF11"/>
    <mergeCell ref="CG11:CQ11"/>
    <mergeCell ref="CR11:DB11"/>
    <mergeCell ref="BK12:BU12"/>
    <mergeCell ref="DC12:DM12"/>
    <mergeCell ref="CG12:CQ12"/>
    <mergeCell ref="DC13:DM13"/>
    <mergeCell ref="AZ10:DM10"/>
    <mergeCell ref="CR8:DM8"/>
    <mergeCell ref="AZ9:BU9"/>
    <mergeCell ref="AZ25:BU25"/>
    <mergeCell ref="CR16:DM16"/>
    <mergeCell ref="BV16:CQ16"/>
    <mergeCell ref="CG15:CQ15"/>
    <mergeCell ref="BV15:CF15"/>
    <mergeCell ref="BV14:CQ14"/>
    <mergeCell ref="AZ15:BJ15"/>
    <mergeCell ref="BK15:BU15"/>
    <mergeCell ref="AZ14:BU14"/>
    <mergeCell ref="BV23:CQ23"/>
    <mergeCell ref="BK19:BU19"/>
    <mergeCell ref="BV21:CQ21"/>
    <mergeCell ref="AZ22:BU22"/>
    <mergeCell ref="AZ21:BU21"/>
    <mergeCell ref="AZ23:BU23"/>
    <mergeCell ref="CR22:DM22"/>
    <mergeCell ref="B32:O32"/>
    <mergeCell ref="P32:AK32"/>
    <mergeCell ref="B28:O28"/>
    <mergeCell ref="P27:AK27"/>
    <mergeCell ref="P28:AK28"/>
    <mergeCell ref="AM28:AY28"/>
    <mergeCell ref="DC18:DM18"/>
    <mergeCell ref="AZ17:BU17"/>
    <mergeCell ref="BV17:CQ17"/>
    <mergeCell ref="CR21:DM21"/>
    <mergeCell ref="CR20:DM20"/>
    <mergeCell ref="CG28:CQ28"/>
    <mergeCell ref="CR28:DB28"/>
    <mergeCell ref="DC28:DM28"/>
    <mergeCell ref="AZ28:BT28"/>
    <mergeCell ref="BV28:CF28"/>
    <mergeCell ref="CR24:DM24"/>
    <mergeCell ref="CR25:DM25"/>
    <mergeCell ref="AM25:AY25"/>
    <mergeCell ref="AM26:AY26"/>
    <mergeCell ref="CR19:DB19"/>
    <mergeCell ref="B30:O30"/>
    <mergeCell ref="B27:O27"/>
    <mergeCell ref="B26:O26"/>
    <mergeCell ref="P29:AK29"/>
    <mergeCell ref="P30:AK30"/>
    <mergeCell ref="P26:AK26"/>
    <mergeCell ref="B29:O29"/>
    <mergeCell ref="AN24:AY24"/>
    <mergeCell ref="P19:AK19"/>
    <mergeCell ref="AM27:AY27"/>
    <mergeCell ref="B25:O25"/>
    <mergeCell ref="P25:AK25"/>
    <mergeCell ref="AM21:AY21"/>
    <mergeCell ref="AN22:AY22"/>
    <mergeCell ref="AN23:AY23"/>
    <mergeCell ref="C20:H22"/>
    <mergeCell ref="I20:O20"/>
    <mergeCell ref="I21:O21"/>
    <mergeCell ref="I22:O22"/>
    <mergeCell ref="B18:O18"/>
    <mergeCell ref="C19:O19"/>
    <mergeCell ref="P18:Z18"/>
    <mergeCell ref="AA18:AK18"/>
    <mergeCell ref="AM15:AY15"/>
    <mergeCell ref="C24:O24"/>
    <mergeCell ref="P24:AK24"/>
    <mergeCell ref="P23:AK23"/>
    <mergeCell ref="C23:O23"/>
    <mergeCell ref="AM20:AY20"/>
    <mergeCell ref="P20:AK20"/>
    <mergeCell ref="AM16:AY16"/>
    <mergeCell ref="AM17:AY17"/>
    <mergeCell ref="AM19:AY19"/>
    <mergeCell ref="AM18:AY18"/>
    <mergeCell ref="B4:AK4"/>
    <mergeCell ref="P5:AK5"/>
    <mergeCell ref="P6:AK6"/>
    <mergeCell ref="P7:Z7"/>
    <mergeCell ref="B8:O8"/>
    <mergeCell ref="C7:O7"/>
    <mergeCell ref="B6:O6"/>
    <mergeCell ref="B5:O5"/>
    <mergeCell ref="P10:AK10"/>
    <mergeCell ref="AA7:AK7"/>
    <mergeCell ref="P8:AK8"/>
    <mergeCell ref="P9:AK9"/>
    <mergeCell ref="C9:O9"/>
    <mergeCell ref="C10:O10"/>
    <mergeCell ref="C11:O11"/>
    <mergeCell ref="P17:Z17"/>
    <mergeCell ref="P15:AK15"/>
    <mergeCell ref="P16:AK16"/>
    <mergeCell ref="AA17:AK17"/>
    <mergeCell ref="C17:O17"/>
    <mergeCell ref="P14:AK14"/>
    <mergeCell ref="P11:AK11"/>
    <mergeCell ref="P12:Z12"/>
    <mergeCell ref="AA12:AK12"/>
    <mergeCell ref="B13:O13"/>
    <mergeCell ref="C12:O12"/>
    <mergeCell ref="P13:AK13"/>
    <mergeCell ref="C16:O16"/>
    <mergeCell ref="B14:O14"/>
    <mergeCell ref="C15:O15"/>
    <mergeCell ref="AM5:AY5"/>
    <mergeCell ref="AM10:AY10"/>
    <mergeCell ref="AZ11:BJ11"/>
    <mergeCell ref="BK11:BU11"/>
    <mergeCell ref="AM11:AY11"/>
    <mergeCell ref="BV6:CQ6"/>
    <mergeCell ref="AM6:AY6"/>
    <mergeCell ref="AZ5:BU5"/>
    <mergeCell ref="AM7:AY7"/>
    <mergeCell ref="AZ7:BU7"/>
    <mergeCell ref="BV7:CQ7"/>
    <mergeCell ref="AZ6:BU6"/>
    <mergeCell ref="AM8:AY8"/>
    <mergeCell ref="BV5:CQ5"/>
    <mergeCell ref="FQ17:FW17"/>
    <mergeCell ref="FQ10:GH10"/>
    <mergeCell ref="AM31:AY31"/>
    <mergeCell ref="AZ31:BU31"/>
    <mergeCell ref="BV31:CQ31"/>
    <mergeCell ref="CR31:DM31"/>
    <mergeCell ref="AM9:AY9"/>
    <mergeCell ref="AM13:AY13"/>
    <mergeCell ref="BV12:CF12"/>
    <mergeCell ref="BV26:CQ26"/>
    <mergeCell ref="BV25:CQ25"/>
    <mergeCell ref="AZ24:BU24"/>
    <mergeCell ref="BV24:CQ24"/>
    <mergeCell ref="AZ27:BU27"/>
    <mergeCell ref="BV27:CQ27"/>
    <mergeCell ref="AM14:AY14"/>
    <mergeCell ref="CR26:DM26"/>
    <mergeCell ref="CR27:DM27"/>
    <mergeCell ref="AZ26:BU26"/>
    <mergeCell ref="CR14:DM14"/>
    <mergeCell ref="CR23:DM23"/>
    <mergeCell ref="BV22:CQ22"/>
    <mergeCell ref="CR12:DB12"/>
    <mergeCell ref="CR13:DB13"/>
  </mergeCells>
  <phoneticPr fontId="2" type="noConversion"/>
  <conditionalFormatting sqref="AZ14">
    <cfRule type="containsText" dxfId="8" priority="17" operator="containsText" text="선납금">
      <formula>NOT(ISERROR(SEARCH("선납금",AZ14)))</formula>
    </cfRule>
  </conditionalFormatting>
  <conditionalFormatting sqref="BV14 CR14">
    <cfRule type="containsText" dxfId="7" priority="16" operator="containsText" text="선납금">
      <formula>NOT(ISERROR(SEARCH("선납금",BV14)))</formula>
    </cfRule>
  </conditionalFormatting>
  <conditionalFormatting sqref="P24:AK24">
    <cfRule type="expression" dxfId="6" priority="10">
      <formula>"and(리스수식!$AT$2=2,리스수식!$J$42=1)"</formula>
    </cfRule>
  </conditionalFormatting>
  <conditionalFormatting sqref="AZ10">
    <cfRule type="notContainsBlanks" dxfId="5" priority="1">
      <formula>LEN(TRIM(AZ10))&gt;0</formula>
    </cfRule>
    <cfRule type="notContainsBlanks" dxfId="4" priority="2">
      <formula>LEN(TRIM(AZ10))&gt;0</formula>
    </cfRule>
  </conditionalFormatting>
  <pageMargins left="0.7" right="0.7" top="0.75" bottom="0.75" header="0.3" footer="0.3"/>
  <pageSetup paperSize="9" scale="73" fitToWidth="0" orientation="landscape" r:id="rId1"/>
  <ignoredErrors>
    <ignoredError sqref="BK15 CG15 BV15 CR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7" r:id="rId4" name="Check Box 73">
              <controlPr defaultSize="0" autoFill="0" autoLine="0" autoPict="0">
                <anchor moveWithCells="1">
                  <from>
                    <xdr:col>172</xdr:col>
                    <xdr:colOff>76200</xdr:colOff>
                    <xdr:row>5</xdr:row>
                    <xdr:rowOff>0</xdr:rowOff>
                  </from>
                  <to>
                    <xdr:col>175</xdr:col>
                    <xdr:colOff>38100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" name="Drop Down 74">
              <controlPr defaultSize="0" autoLine="0" autoPict="0">
                <anchor moveWithCells="1">
                  <from>
                    <xdr:col>190</xdr:col>
                    <xdr:colOff>0</xdr:colOff>
                    <xdr:row>9</xdr:row>
                    <xdr:rowOff>0</xdr:rowOff>
                  </from>
                  <to>
                    <xdr:col>214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Drop Down 4">
              <controlPr defaultSize="0" autoLine="0" autoPict="0">
                <anchor moveWithCells="1">
                  <from>
                    <xdr:col>15</xdr:col>
                    <xdr:colOff>19050</xdr:colOff>
                    <xdr:row>25</xdr:row>
                    <xdr:rowOff>28575</xdr:rowOff>
                  </from>
                  <to>
                    <xdr:col>37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Drop Down 5">
              <controlPr defaultSize="0" autoLine="0" autoPict="0">
                <anchor moveWithCells="1">
                  <from>
                    <xdr:col>15</xdr:col>
                    <xdr:colOff>19050</xdr:colOff>
                    <xdr:row>26</xdr:row>
                    <xdr:rowOff>28575</xdr:rowOff>
                  </from>
                  <to>
                    <xdr:col>37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Drop Down 6">
              <controlPr defaultSize="0" autoLine="0" autoPict="0">
                <anchor moveWithCells="1">
                  <from>
                    <xdr:col>51</xdr:col>
                    <xdr:colOff>19050</xdr:colOff>
                    <xdr:row>5</xdr:row>
                    <xdr:rowOff>28575</xdr:rowOff>
                  </from>
                  <to>
                    <xdr:col>72</xdr:col>
                    <xdr:colOff>47625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Drop Down 7">
              <controlPr defaultSize="0" autoLine="0" autoPict="0">
                <anchor moveWithCells="1">
                  <from>
                    <xdr:col>51</xdr:col>
                    <xdr:colOff>19050</xdr:colOff>
                    <xdr:row>6</xdr:row>
                    <xdr:rowOff>28575</xdr:rowOff>
                  </from>
                  <to>
                    <xdr:col>72</xdr:col>
                    <xdr:colOff>47625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Drop Down 8">
              <controlPr defaultSize="0" autoLine="0" autoPict="0">
                <anchor moveWithCells="1">
                  <from>
                    <xdr:col>51</xdr:col>
                    <xdr:colOff>19050</xdr:colOff>
                    <xdr:row>7</xdr:row>
                    <xdr:rowOff>28575</xdr:rowOff>
                  </from>
                  <to>
                    <xdr:col>72</xdr:col>
                    <xdr:colOff>47625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Drop Down 9">
              <controlPr defaultSize="0" autoLine="0" autoPict="0">
                <anchor moveWithCells="1">
                  <from>
                    <xdr:col>51</xdr:col>
                    <xdr:colOff>19050</xdr:colOff>
                    <xdr:row>8</xdr:row>
                    <xdr:rowOff>28575</xdr:rowOff>
                  </from>
                  <to>
                    <xdr:col>72</xdr:col>
                    <xdr:colOff>47625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Drop Down 10">
              <controlPr defaultSize="0" autoLine="0" autoPict="0">
                <anchor moveWithCells="1">
                  <from>
                    <xdr:col>73</xdr:col>
                    <xdr:colOff>19050</xdr:colOff>
                    <xdr:row>5</xdr:row>
                    <xdr:rowOff>28575</xdr:rowOff>
                  </from>
                  <to>
                    <xdr:col>94</xdr:col>
                    <xdr:colOff>38100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Drop Down 11">
              <controlPr defaultSize="0" autoLine="0" autoPict="0">
                <anchor moveWithCells="1">
                  <from>
                    <xdr:col>73</xdr:col>
                    <xdr:colOff>19050</xdr:colOff>
                    <xdr:row>6</xdr:row>
                    <xdr:rowOff>28575</xdr:rowOff>
                  </from>
                  <to>
                    <xdr:col>94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Drop Down 12">
              <controlPr defaultSize="0" autoLine="0" autoPict="0">
                <anchor moveWithCells="1">
                  <from>
                    <xdr:col>73</xdr:col>
                    <xdr:colOff>19050</xdr:colOff>
                    <xdr:row>7</xdr:row>
                    <xdr:rowOff>28575</xdr:rowOff>
                  </from>
                  <to>
                    <xdr:col>94</xdr:col>
                    <xdr:colOff>38100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Drop Down 13">
              <controlPr defaultSize="0" autoLine="0" autoPict="0">
                <anchor moveWithCells="1">
                  <from>
                    <xdr:col>73</xdr:col>
                    <xdr:colOff>19050</xdr:colOff>
                    <xdr:row>8</xdr:row>
                    <xdr:rowOff>28575</xdr:rowOff>
                  </from>
                  <to>
                    <xdr:col>94</xdr:col>
                    <xdr:colOff>38100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Drop Down 14">
              <controlPr defaultSize="0" autoLine="0" autoPict="0">
                <anchor moveWithCells="1">
                  <from>
                    <xdr:col>95</xdr:col>
                    <xdr:colOff>19050</xdr:colOff>
                    <xdr:row>5</xdr:row>
                    <xdr:rowOff>28575</xdr:rowOff>
                  </from>
                  <to>
                    <xdr:col>116</xdr:col>
                    <xdr:colOff>66675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Drop Down 15">
              <controlPr defaultSize="0" autoLine="0" autoPict="0">
                <anchor moveWithCells="1">
                  <from>
                    <xdr:col>95</xdr:col>
                    <xdr:colOff>19050</xdr:colOff>
                    <xdr:row>6</xdr:row>
                    <xdr:rowOff>28575</xdr:rowOff>
                  </from>
                  <to>
                    <xdr:col>116</xdr:col>
                    <xdr:colOff>66675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Drop Down 16">
              <controlPr defaultSize="0" autoLine="0" autoPict="0">
                <anchor moveWithCells="1">
                  <from>
                    <xdr:col>95</xdr:col>
                    <xdr:colOff>19050</xdr:colOff>
                    <xdr:row>7</xdr:row>
                    <xdr:rowOff>28575</xdr:rowOff>
                  </from>
                  <to>
                    <xdr:col>116</xdr:col>
                    <xdr:colOff>66675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Drop Down 17">
              <controlPr defaultSize="0" autoLine="0" autoPict="0">
                <anchor moveWithCells="1">
                  <from>
                    <xdr:col>95</xdr:col>
                    <xdr:colOff>19050</xdr:colOff>
                    <xdr:row>8</xdr:row>
                    <xdr:rowOff>28575</xdr:rowOff>
                  </from>
                  <to>
                    <xdr:col>116</xdr:col>
                    <xdr:colOff>66675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Drop Down 18">
              <controlPr defaultSize="0" autoLine="0" autoPict="0">
                <anchor moveWithCells="1">
                  <from>
                    <xdr:col>15</xdr:col>
                    <xdr:colOff>19050</xdr:colOff>
                    <xdr:row>16</xdr:row>
                    <xdr:rowOff>28575</xdr:rowOff>
                  </from>
                  <to>
                    <xdr:col>25</xdr:col>
                    <xdr:colOff>76200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1" name="Drop Down 19">
              <controlPr defaultSize="0" autoLine="0" autoPict="0">
                <anchor moveWithCells="1">
                  <from>
                    <xdr:col>15</xdr:col>
                    <xdr:colOff>19050</xdr:colOff>
                    <xdr:row>17</xdr:row>
                    <xdr:rowOff>28575</xdr:rowOff>
                  </from>
                  <to>
                    <xdr:col>25</xdr:col>
                    <xdr:colOff>76200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2" name="Drop Down 20">
              <controlPr defaultSize="0" autoLine="0" autoPict="0">
                <anchor moveWithCells="1">
                  <from>
                    <xdr:col>15</xdr:col>
                    <xdr:colOff>19050</xdr:colOff>
                    <xdr:row>18</xdr:row>
                    <xdr:rowOff>28575</xdr:rowOff>
                  </from>
                  <to>
                    <xdr:col>25</xdr:col>
                    <xdr:colOff>76200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3" name="Drop Down 21">
              <controlPr defaultSize="0" autoLine="0" autoPict="0">
                <anchor moveWithCells="1">
                  <from>
                    <xdr:col>15</xdr:col>
                    <xdr:colOff>19050</xdr:colOff>
                    <xdr:row>19</xdr:row>
                    <xdr:rowOff>28575</xdr:rowOff>
                  </from>
                  <to>
                    <xdr:col>37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4" name="Drop Down 22">
              <controlPr defaultSize="0" autoLine="0" autoPict="0">
                <anchor moveWithCells="1">
                  <from>
                    <xdr:col>15</xdr:col>
                    <xdr:colOff>19050</xdr:colOff>
                    <xdr:row>22</xdr:row>
                    <xdr:rowOff>9525</xdr:rowOff>
                  </from>
                  <to>
                    <xdr:col>37</xdr:col>
                    <xdr:colOff>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5" name="Check Box 23">
              <controlPr defaultSize="0" autoFill="0" autoLine="0" autoPict="0">
                <anchor moveWithCells="1">
                  <from>
                    <xdr:col>12</xdr:col>
                    <xdr:colOff>19050</xdr:colOff>
                    <xdr:row>14</xdr:row>
                    <xdr:rowOff>19050</xdr:rowOff>
                  </from>
                  <to>
                    <xdr:col>14</xdr:col>
                    <xdr:colOff>66675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6" name="Check Box 25">
              <controlPr defaultSize="0" autoFill="0" autoLine="0" autoPict="0">
                <anchor moveWithCells="1">
                  <from>
                    <xdr:col>12</xdr:col>
                    <xdr:colOff>19050</xdr:colOff>
                    <xdr:row>15</xdr:row>
                    <xdr:rowOff>19050</xdr:rowOff>
                  </from>
                  <to>
                    <xdr:col>14</xdr:col>
                    <xdr:colOff>66675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7" name="Check Box 26">
              <controlPr defaultSize="0" autoFill="0" autoLine="0" autoPict="0">
                <anchor moveWithCells="1">
                  <from>
                    <xdr:col>12</xdr:col>
                    <xdr:colOff>19050</xdr:colOff>
                    <xdr:row>17</xdr:row>
                    <xdr:rowOff>19050</xdr:rowOff>
                  </from>
                  <to>
                    <xdr:col>14</xdr:col>
                    <xdr:colOff>66675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" name="Check Box 31">
              <controlPr defaultSize="0" autoFill="0" autoLine="0" autoPict="0">
                <anchor moveWithCells="1">
                  <from>
                    <xdr:col>51</xdr:col>
                    <xdr:colOff>76200</xdr:colOff>
                    <xdr:row>22</xdr:row>
                    <xdr:rowOff>0</xdr:rowOff>
                  </from>
                  <to>
                    <xdr:col>54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9" name="Check Box 32">
              <controlPr defaultSize="0" autoFill="0" autoLine="0" autoPict="0">
                <anchor moveWithCells="1">
                  <from>
                    <xdr:col>73</xdr:col>
                    <xdr:colOff>76200</xdr:colOff>
                    <xdr:row>22</xdr:row>
                    <xdr:rowOff>0</xdr:rowOff>
                  </from>
                  <to>
                    <xdr:col>76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0" name="Check Box 33">
              <controlPr defaultSize="0" autoFill="0" autoLine="0" autoPict="0">
                <anchor moveWithCells="1">
                  <from>
                    <xdr:col>95</xdr:col>
                    <xdr:colOff>76200</xdr:colOff>
                    <xdr:row>22</xdr:row>
                    <xdr:rowOff>0</xdr:rowOff>
                  </from>
                  <to>
                    <xdr:col>98</xdr:col>
                    <xdr:colOff>38100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31" name="Drop Down 69">
              <controlPr defaultSize="0" autoLine="0" autoPict="0">
                <anchor moveWithCells="1">
                  <from>
                    <xdr:col>38</xdr:col>
                    <xdr:colOff>9525</xdr:colOff>
                    <xdr:row>1</xdr:row>
                    <xdr:rowOff>9525</xdr:rowOff>
                  </from>
                  <to>
                    <xdr:col>57</xdr:col>
                    <xdr:colOff>38100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32" name="Drop Down 71">
              <controlPr defaultSize="0" autoLine="0" autoPict="0">
                <anchor moveWithCells="1">
                  <from>
                    <xdr:col>26</xdr:col>
                    <xdr:colOff>9525</xdr:colOff>
                    <xdr:row>18</xdr:row>
                    <xdr:rowOff>28575</xdr:rowOff>
                  </from>
                  <to>
                    <xdr:col>36</xdr:col>
                    <xdr:colOff>66675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33" name="Drop Down 75">
              <controlPr defaultSize="0" autoLine="0" autoPict="0">
                <anchor moveWithCells="1">
                  <from>
                    <xdr:col>15</xdr:col>
                    <xdr:colOff>19050</xdr:colOff>
                    <xdr:row>20</xdr:row>
                    <xdr:rowOff>19050</xdr:rowOff>
                  </from>
                  <to>
                    <xdr:col>37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34" name="Drop Down 76">
              <controlPr defaultSize="0" autoLine="0" autoPict="0">
                <anchor moveWithCells="1">
                  <from>
                    <xdr:col>15</xdr:col>
                    <xdr:colOff>19050</xdr:colOff>
                    <xdr:row>21</xdr:row>
                    <xdr:rowOff>0</xdr:rowOff>
                  </from>
                  <to>
                    <xdr:col>37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35" name="Drop Down 2">
              <controlPr defaultSize="0" autoLine="0" autoPict="0">
                <anchor mov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6" name="Drop Down 3">
              <controlPr defaultSize="0" autoLine="0" autoPict="0">
                <anchor mov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37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7" name="Check Box 27">
              <controlPr defaultSize="0" autoFill="0" autoLine="0" autoPict="0">
                <anchor moveWithCells="1">
                  <from>
                    <xdr:col>12</xdr:col>
                    <xdr:colOff>19050</xdr:colOff>
                    <xdr:row>12</xdr:row>
                    <xdr:rowOff>19050</xdr:rowOff>
                  </from>
                  <to>
                    <xdr:col>14</xdr:col>
                    <xdr:colOff>66675</xdr:colOff>
                    <xdr:row>12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52995C1F-D74A-4958-83FF-8AFE4E2212A3}">
            <xm:f>리스수식!$K$65="지점/대리점출고"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P12</xm:sqref>
        </x14:conditionalFormatting>
        <x14:conditionalFormatting xmlns:xm="http://schemas.microsoft.com/office/excel/2006/main">
          <x14:cfRule type="expression" priority="4" id="{B27B661E-69BE-424E-9ABC-B64B85D1C1A1}">
            <xm:f>리스수식!$K$65="지점/대리점출고"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AA12:AK12</xm:sqref>
        </x14:conditionalFormatting>
        <x14:conditionalFormatting xmlns:xm="http://schemas.microsoft.com/office/excel/2006/main">
          <x14:cfRule type="expression" priority="35" id="{CF146323-C1BF-4D36-82E4-12E01E2F3389}">
            <xm:f>AND(리스수식!$J$65=1,리스수식!$K$65="특판출고")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P11:AK11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G1:FS49"/>
  <sheetViews>
    <sheetView zoomScaleNormal="100" zoomScaleSheetLayoutView="115" workbookViewId="0">
      <selection activeCell="AZ14" sqref="AZ14:BU14"/>
    </sheetView>
  </sheetViews>
  <sheetFormatPr defaultColWidth="1.25" defaultRowHeight="21" customHeight="1"/>
  <cols>
    <col min="1" max="6" width="1.25" style="4"/>
    <col min="7" max="31" width="1.25" style="139"/>
    <col min="32" max="33" width="1.5" style="139" customWidth="1"/>
    <col min="34" max="36" width="1.25" style="139"/>
    <col min="37" max="37" width="1.5" style="139" customWidth="1"/>
    <col min="38" max="38" width="1.375" style="139" customWidth="1"/>
    <col min="39" max="39" width="1.5" style="139" customWidth="1"/>
    <col min="40" max="42" width="1.25" style="139"/>
    <col min="43" max="43" width="1.25" style="139" customWidth="1"/>
    <col min="44" max="78" width="1.25" style="139"/>
    <col min="79" max="81" width="0.5" style="139" customWidth="1"/>
    <col min="82" max="90" width="1.25" style="4"/>
    <col min="91" max="91" width="7.25" style="4" bestFit="1" customWidth="1"/>
    <col min="92" max="174" width="1.25" style="4"/>
    <col min="175" max="175" width="10" style="4" bestFit="1" customWidth="1"/>
    <col min="176" max="16384" width="1.25" style="4"/>
  </cols>
  <sheetData>
    <row r="1" spans="7:175" ht="7.5" customHeight="1"/>
    <row r="2" spans="7:175" ht="21" customHeight="1">
      <c r="H2" s="805" t="s">
        <v>531</v>
      </c>
      <c r="I2" s="806"/>
      <c r="J2" s="806"/>
      <c r="K2" s="806"/>
      <c r="L2" s="806"/>
      <c r="M2" s="806"/>
      <c r="N2" s="806"/>
      <c r="O2" s="806"/>
      <c r="P2" s="806"/>
      <c r="Q2" s="806"/>
      <c r="R2" s="806"/>
      <c r="S2" s="806"/>
      <c r="T2" s="806"/>
      <c r="U2" s="806"/>
      <c r="V2" s="806"/>
      <c r="W2" s="806"/>
      <c r="X2" s="806"/>
      <c r="Y2" s="806"/>
      <c r="Z2" s="806"/>
      <c r="AA2" s="806"/>
      <c r="AB2" s="806"/>
      <c r="AC2" s="806"/>
      <c r="AD2" s="806"/>
      <c r="AE2" s="806"/>
      <c r="AF2" s="806"/>
      <c r="AG2" s="806"/>
      <c r="AH2" s="806"/>
      <c r="AI2" s="806"/>
      <c r="AJ2" s="807"/>
      <c r="AK2" s="270"/>
      <c r="AL2" s="270"/>
      <c r="AM2" s="270"/>
      <c r="AN2" s="270"/>
      <c r="AO2" s="270"/>
      <c r="AP2" s="270"/>
    </row>
    <row r="3" spans="7:175" ht="21" customHeight="1" thickBot="1">
      <c r="H3" s="808"/>
      <c r="I3" s="809"/>
      <c r="J3" s="809"/>
      <c r="K3" s="809"/>
      <c r="L3" s="809"/>
      <c r="M3" s="809"/>
      <c r="N3" s="809"/>
      <c r="O3" s="809"/>
      <c r="P3" s="809"/>
      <c r="Q3" s="809"/>
      <c r="R3" s="809"/>
      <c r="S3" s="809"/>
      <c r="T3" s="809"/>
      <c r="U3" s="809"/>
      <c r="V3" s="809"/>
      <c r="W3" s="809"/>
      <c r="X3" s="809"/>
      <c r="Y3" s="809"/>
      <c r="Z3" s="809"/>
      <c r="AA3" s="809"/>
      <c r="AB3" s="809"/>
      <c r="AC3" s="809"/>
      <c r="AD3" s="809"/>
      <c r="AE3" s="809"/>
      <c r="AF3" s="809"/>
      <c r="AG3" s="809"/>
      <c r="AH3" s="809"/>
      <c r="AI3" s="809"/>
      <c r="AJ3" s="810"/>
      <c r="AK3" s="272" t="str">
        <f>Sheet1!$AD$2</f>
        <v>(2024.12.v2)</v>
      </c>
      <c r="AL3" s="271"/>
      <c r="AM3" s="271"/>
      <c r="AN3" s="271"/>
      <c r="AO3" s="271"/>
      <c r="AP3" s="271"/>
      <c r="AQ3" s="169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140"/>
      <c r="BP3" s="140"/>
      <c r="BQ3" s="140"/>
      <c r="BR3" s="140"/>
      <c r="BS3" s="140"/>
      <c r="BT3" s="140"/>
      <c r="BU3" s="140"/>
      <c r="BV3" s="140"/>
      <c r="BW3" s="140"/>
      <c r="BX3" s="140"/>
      <c r="BY3" s="140"/>
      <c r="BZ3" s="140"/>
    </row>
    <row r="4" spans="7:175" ht="16.5" customHeight="1" thickTop="1">
      <c r="H4" s="141"/>
      <c r="I4" s="141"/>
      <c r="J4" s="141"/>
      <c r="K4" s="141"/>
      <c r="L4" s="141"/>
      <c r="M4" s="141"/>
      <c r="N4" s="141"/>
      <c r="O4" s="141"/>
      <c r="P4" s="141"/>
      <c r="Q4" s="141"/>
      <c r="R4" s="141"/>
      <c r="S4" s="141"/>
      <c r="T4" s="141"/>
      <c r="U4" s="141"/>
      <c r="V4" s="141"/>
      <c r="W4" s="141"/>
      <c r="X4" s="141"/>
      <c r="Y4" s="141"/>
      <c r="Z4" s="141"/>
      <c r="AA4" s="141"/>
      <c r="AB4" s="141"/>
      <c r="AC4" s="141"/>
      <c r="AD4" s="141"/>
      <c r="AE4" s="141"/>
      <c r="AF4" s="141"/>
      <c r="AG4" s="141"/>
      <c r="AH4" s="141"/>
      <c r="AI4" s="141"/>
      <c r="AJ4" s="141"/>
      <c r="AK4" s="141"/>
      <c r="AL4" s="141"/>
      <c r="AM4" s="141"/>
      <c r="AN4" s="141"/>
      <c r="AO4" s="141"/>
      <c r="AP4" s="141"/>
      <c r="AQ4" s="141"/>
      <c r="AR4" s="141"/>
      <c r="AS4" s="141"/>
      <c r="AT4" s="141"/>
      <c r="AU4" s="141"/>
      <c r="AV4" s="141"/>
      <c r="AW4" s="141"/>
      <c r="AX4" s="141"/>
      <c r="AY4" s="141"/>
      <c r="AZ4" s="141"/>
      <c r="BA4" s="141"/>
      <c r="BB4" s="141"/>
      <c r="BC4" s="141"/>
      <c r="BD4" s="141"/>
      <c r="BE4" s="141"/>
      <c r="BF4" s="141"/>
      <c r="BG4" s="141"/>
      <c r="BH4" s="141"/>
      <c r="BI4" s="141"/>
      <c r="BJ4" s="141"/>
      <c r="BK4" s="141"/>
      <c r="BL4" s="141"/>
      <c r="BM4" s="141"/>
      <c r="BN4" s="141"/>
      <c r="BO4" s="141"/>
      <c r="BP4" s="141"/>
      <c r="BQ4" s="714">
        <f ca="1">TODAY()</f>
        <v>45646</v>
      </c>
      <c r="BR4" s="715"/>
      <c r="BS4" s="715"/>
      <c r="BT4" s="715"/>
      <c r="BU4" s="715"/>
      <c r="BV4" s="715"/>
      <c r="BW4" s="715"/>
      <c r="BX4" s="715"/>
      <c r="BY4" s="715"/>
      <c r="BZ4" s="715"/>
    </row>
    <row r="5" spans="7:175" ht="16.5" customHeight="1">
      <c r="AO5" s="712" t="str">
        <f>Sheet1!$P$28</f>
        <v>VVIP</v>
      </c>
      <c r="AP5" s="712"/>
      <c r="AQ5" s="712"/>
      <c r="AR5" s="712"/>
      <c r="AS5" s="712"/>
      <c r="AT5" s="712"/>
      <c r="AU5" s="712"/>
      <c r="AV5" s="712"/>
      <c r="AW5" s="712"/>
      <c r="AX5" s="712"/>
      <c r="AY5" s="712"/>
      <c r="AZ5" s="712"/>
      <c r="BA5" s="712"/>
      <c r="BB5" s="712"/>
      <c r="BC5" s="712"/>
      <c r="BD5" s="712"/>
      <c r="BE5" s="712"/>
      <c r="BF5" s="712"/>
      <c r="BG5" s="712"/>
      <c r="BH5" s="712"/>
      <c r="BQ5" s="716"/>
      <c r="BR5" s="716"/>
      <c r="BS5" s="716"/>
      <c r="BT5" s="716"/>
      <c r="BU5" s="716"/>
      <c r="BV5" s="716"/>
      <c r="BW5" s="716"/>
      <c r="BX5" s="716"/>
      <c r="BY5" s="716"/>
      <c r="BZ5" s="716"/>
    </row>
    <row r="6" spans="7:175" ht="16.5" customHeight="1">
      <c r="AO6" s="713"/>
      <c r="AP6" s="713"/>
      <c r="AQ6" s="713"/>
      <c r="AR6" s="713"/>
      <c r="AS6" s="713"/>
      <c r="AT6" s="713"/>
      <c r="AU6" s="713"/>
      <c r="AV6" s="713"/>
      <c r="AW6" s="713"/>
      <c r="AX6" s="713"/>
      <c r="AY6" s="713"/>
      <c r="AZ6" s="713"/>
      <c r="BA6" s="713"/>
      <c r="BB6" s="713"/>
      <c r="BC6" s="713"/>
      <c r="BD6" s="713"/>
      <c r="BE6" s="713"/>
      <c r="BF6" s="713"/>
      <c r="BG6" s="713"/>
      <c r="BH6" s="713"/>
      <c r="BI6" s="142" t="s">
        <v>102</v>
      </c>
      <c r="BJ6" s="143"/>
      <c r="BK6" s="143"/>
      <c r="BL6" s="143"/>
      <c r="BM6" s="143"/>
      <c r="BN6" s="143"/>
    </row>
    <row r="7" spans="7:175" ht="16.5" customHeight="1">
      <c r="AO7" s="141"/>
      <c r="AP7" s="141"/>
      <c r="AQ7" s="141"/>
      <c r="AR7" s="141"/>
      <c r="AS7" s="141"/>
      <c r="AT7" s="141"/>
      <c r="AU7" s="141"/>
      <c r="AV7" s="141"/>
      <c r="AW7" s="141"/>
      <c r="AX7" s="141"/>
      <c r="AY7" s="141"/>
      <c r="AZ7" s="141"/>
      <c r="BA7" s="141"/>
      <c r="BB7" s="141"/>
      <c r="BC7" s="141"/>
      <c r="BD7" s="141"/>
      <c r="BE7" s="141"/>
      <c r="BF7" s="141"/>
      <c r="BG7" s="141"/>
      <c r="BH7" s="141"/>
      <c r="BI7" s="141"/>
      <c r="BJ7" s="141"/>
      <c r="BK7" s="141"/>
      <c r="BL7" s="141"/>
      <c r="BM7" s="141"/>
      <c r="BN7" s="141"/>
    </row>
    <row r="8" spans="7:175" ht="16.5" customHeight="1">
      <c r="AQ8" s="144" t="s">
        <v>103</v>
      </c>
    </row>
    <row r="9" spans="7:175" ht="16.5" customHeight="1" thickBot="1">
      <c r="H9" s="145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  <c r="AA9" s="145"/>
      <c r="AB9" s="145"/>
      <c r="AC9" s="145"/>
      <c r="AD9" s="145"/>
      <c r="AE9" s="145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6" t="s">
        <v>104</v>
      </c>
      <c r="AR9" s="145"/>
      <c r="AS9" s="145"/>
      <c r="AT9" s="145"/>
      <c r="AU9" s="145"/>
      <c r="AV9" s="145"/>
      <c r="AW9" s="145"/>
      <c r="AX9" s="145"/>
      <c r="AY9" s="145"/>
      <c r="AZ9" s="145"/>
      <c r="BA9" s="145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5"/>
      <c r="BN9" s="145"/>
      <c r="BO9" s="145"/>
      <c r="BP9" s="145"/>
      <c r="BQ9" s="145"/>
      <c r="BR9" s="145"/>
      <c r="BS9" s="145"/>
      <c r="BT9" s="145"/>
      <c r="BU9" s="145"/>
      <c r="BV9" s="145"/>
      <c r="BW9" s="145"/>
      <c r="BX9" s="145"/>
      <c r="BY9" s="145"/>
      <c r="BZ9" s="145"/>
    </row>
    <row r="10" spans="7:175" s="1" customFormat="1" ht="21" customHeight="1">
      <c r="G10" s="137"/>
      <c r="H10" s="693" t="s">
        <v>105</v>
      </c>
      <c r="I10" s="694"/>
      <c r="J10" s="694"/>
      <c r="K10" s="694"/>
      <c r="L10" s="694"/>
      <c r="M10" s="694"/>
      <c r="N10" s="694"/>
      <c r="O10" s="694"/>
      <c r="P10" s="694"/>
      <c r="Q10" s="694"/>
      <c r="R10" s="694"/>
      <c r="S10" s="694"/>
      <c r="T10" s="694"/>
      <c r="U10" s="695"/>
      <c r="V10" s="696" t="str">
        <f>리스수식!$AU$5</f>
        <v>더 뉴 아반떼(CN7) 1.6 가솔린</v>
      </c>
      <c r="W10" s="697"/>
      <c r="X10" s="697"/>
      <c r="Y10" s="697"/>
      <c r="Z10" s="697"/>
      <c r="AA10" s="697"/>
      <c r="AB10" s="697"/>
      <c r="AC10" s="697"/>
      <c r="AD10" s="697"/>
      <c r="AE10" s="697"/>
      <c r="AF10" s="697"/>
      <c r="AG10" s="697"/>
      <c r="AH10" s="697"/>
      <c r="AI10" s="697"/>
      <c r="AJ10" s="697"/>
      <c r="AK10" s="697"/>
      <c r="AL10" s="697"/>
      <c r="AM10" s="697"/>
      <c r="AN10" s="697"/>
      <c r="AO10" s="697"/>
      <c r="AP10" s="697"/>
      <c r="AQ10" s="697"/>
      <c r="AR10" s="697"/>
      <c r="AS10" s="697"/>
      <c r="AT10" s="697"/>
      <c r="AU10" s="697"/>
      <c r="AV10" s="697"/>
      <c r="AW10" s="697"/>
      <c r="AX10" s="697"/>
      <c r="AY10" s="697"/>
      <c r="AZ10" s="697"/>
      <c r="BA10" s="697"/>
      <c r="BB10" s="697"/>
      <c r="BC10" s="697"/>
      <c r="BD10" s="697"/>
      <c r="BE10" s="697"/>
      <c r="BF10" s="697"/>
      <c r="BG10" s="698"/>
      <c r="BH10" s="705">
        <f>리스수식!$AZ$5</f>
        <v>1598</v>
      </c>
      <c r="BI10" s="706"/>
      <c r="BJ10" s="706"/>
      <c r="BK10" s="706"/>
      <c r="BL10" s="706"/>
      <c r="BM10" s="706"/>
      <c r="BN10" s="706"/>
      <c r="BO10" s="706"/>
      <c r="BP10" s="706"/>
      <c r="BQ10" s="706"/>
      <c r="BR10" s="706"/>
      <c r="BS10" s="706"/>
      <c r="BT10" s="706"/>
      <c r="BU10" s="706"/>
      <c r="BV10" s="706"/>
      <c r="BW10" s="706"/>
      <c r="BX10" s="706"/>
      <c r="BY10" s="706"/>
      <c r="BZ10" s="707"/>
      <c r="CA10" s="123"/>
      <c r="CB10" s="123"/>
      <c r="CC10" s="123"/>
    </row>
    <row r="11" spans="7:175" s="1" customFormat="1" ht="21" customHeight="1">
      <c r="G11" s="137"/>
      <c r="H11" s="708" t="s">
        <v>106</v>
      </c>
      <c r="I11" s="709"/>
      <c r="J11" s="709"/>
      <c r="K11" s="709"/>
      <c r="L11" s="709"/>
      <c r="M11" s="709"/>
      <c r="N11" s="709"/>
      <c r="O11" s="709"/>
      <c r="P11" s="709"/>
      <c r="Q11" s="709"/>
      <c r="R11" s="709"/>
      <c r="S11" s="709"/>
      <c r="T11" s="709"/>
      <c r="U11" s="710"/>
      <c r="V11" s="702"/>
      <c r="W11" s="703"/>
      <c r="X11" s="703"/>
      <c r="Y11" s="703"/>
      <c r="Z11" s="703"/>
      <c r="AA11" s="703"/>
      <c r="AB11" s="703"/>
      <c r="AC11" s="703"/>
      <c r="AD11" s="703"/>
      <c r="AE11" s="703"/>
      <c r="AF11" s="703"/>
      <c r="AG11" s="703"/>
      <c r="AH11" s="703"/>
      <c r="AI11" s="703"/>
      <c r="AJ11" s="703"/>
      <c r="AK11" s="703"/>
      <c r="AL11" s="703"/>
      <c r="AM11" s="703"/>
      <c r="AN11" s="703"/>
      <c r="AO11" s="703"/>
      <c r="AP11" s="703"/>
      <c r="AQ11" s="703"/>
      <c r="AR11" s="703"/>
      <c r="AS11" s="703"/>
      <c r="AT11" s="703"/>
      <c r="AU11" s="703"/>
      <c r="AV11" s="703"/>
      <c r="AW11" s="703"/>
      <c r="AX11" s="703"/>
      <c r="AY11" s="703"/>
      <c r="AZ11" s="703"/>
      <c r="BA11" s="703"/>
      <c r="BB11" s="703"/>
      <c r="BC11" s="703"/>
      <c r="BD11" s="703"/>
      <c r="BE11" s="703"/>
      <c r="BF11" s="703"/>
      <c r="BG11" s="703"/>
      <c r="BH11" s="703"/>
      <c r="BI11" s="703"/>
      <c r="BJ11" s="703"/>
      <c r="BK11" s="703"/>
      <c r="BL11" s="703"/>
      <c r="BM11" s="703"/>
      <c r="BN11" s="703"/>
      <c r="BO11" s="703"/>
      <c r="BP11" s="703"/>
      <c r="BQ11" s="703"/>
      <c r="BR11" s="703"/>
      <c r="BS11" s="703"/>
      <c r="BT11" s="703"/>
      <c r="BU11" s="703"/>
      <c r="BV11" s="703"/>
      <c r="BW11" s="703"/>
      <c r="BX11" s="703"/>
      <c r="BY11" s="703"/>
      <c r="BZ11" s="704"/>
      <c r="CA11" s="123"/>
      <c r="CB11" s="123"/>
      <c r="CC11" s="123"/>
    </row>
    <row r="12" spans="7:175" s="1" customFormat="1" ht="21" customHeight="1">
      <c r="G12" s="137"/>
      <c r="H12" s="708" t="s">
        <v>107</v>
      </c>
      <c r="I12" s="709"/>
      <c r="J12" s="709"/>
      <c r="K12" s="709"/>
      <c r="L12" s="709"/>
      <c r="M12" s="709"/>
      <c r="N12" s="709"/>
      <c r="O12" s="709"/>
      <c r="P12" s="709"/>
      <c r="Q12" s="709"/>
      <c r="R12" s="709"/>
      <c r="S12" s="709"/>
      <c r="T12" s="709"/>
      <c r="U12" s="710"/>
      <c r="V12" s="699">
        <f>리스수식!$W$3+리스수식!$W$4</f>
        <v>0</v>
      </c>
      <c r="W12" s="700"/>
      <c r="X12" s="700"/>
      <c r="Y12" s="700"/>
      <c r="Z12" s="700"/>
      <c r="AA12" s="700"/>
      <c r="AB12" s="700"/>
      <c r="AC12" s="700"/>
      <c r="AD12" s="700"/>
      <c r="AE12" s="700"/>
      <c r="AF12" s="700"/>
      <c r="AG12" s="700"/>
      <c r="AH12" s="700"/>
      <c r="AI12" s="700"/>
      <c r="AJ12" s="700"/>
      <c r="AK12" s="700"/>
      <c r="AL12" s="700"/>
      <c r="AM12" s="700"/>
      <c r="AN12" s="775"/>
      <c r="AO12" s="711" t="str">
        <f>IF($CB$13=TRUE,"할인가격","취득원가")</f>
        <v>취득원가</v>
      </c>
      <c r="AP12" s="709"/>
      <c r="AQ12" s="709"/>
      <c r="AR12" s="709"/>
      <c r="AS12" s="709"/>
      <c r="AT12" s="709"/>
      <c r="AU12" s="709"/>
      <c r="AV12" s="709"/>
      <c r="AW12" s="709"/>
      <c r="AX12" s="709"/>
      <c r="AY12" s="709"/>
      <c r="AZ12" s="709"/>
      <c r="BA12" s="709"/>
      <c r="BB12" s="709"/>
      <c r="BC12" s="709"/>
      <c r="BD12" s="709"/>
      <c r="BE12" s="709"/>
      <c r="BF12" s="709"/>
      <c r="BG12" s="710"/>
      <c r="BH12" s="699">
        <f>IF($CB$13=FALSE,리스수식!$W$15,리스수식!$W$5)</f>
        <v>0</v>
      </c>
      <c r="BI12" s="700"/>
      <c r="BJ12" s="700"/>
      <c r="BK12" s="700"/>
      <c r="BL12" s="700"/>
      <c r="BM12" s="700"/>
      <c r="BN12" s="700"/>
      <c r="BO12" s="700"/>
      <c r="BP12" s="700"/>
      <c r="BQ12" s="700"/>
      <c r="BR12" s="700"/>
      <c r="BS12" s="700"/>
      <c r="BT12" s="700"/>
      <c r="BU12" s="700"/>
      <c r="BV12" s="700"/>
      <c r="BW12" s="700"/>
      <c r="BX12" s="700"/>
      <c r="BY12" s="700"/>
      <c r="BZ12" s="701"/>
      <c r="CA12" s="123"/>
      <c r="CB12" s="123"/>
      <c r="CC12" s="123"/>
    </row>
    <row r="13" spans="7:175" s="1" customFormat="1" ht="21" customHeight="1">
      <c r="G13" s="137"/>
      <c r="H13" s="755" t="s">
        <v>135</v>
      </c>
      <c r="I13" s="725"/>
      <c r="J13" s="725"/>
      <c r="K13" s="725"/>
      <c r="L13" s="725"/>
      <c r="M13" s="725"/>
      <c r="N13" s="725"/>
      <c r="O13" s="725"/>
      <c r="P13" s="725"/>
      <c r="Q13" s="725"/>
      <c r="R13" s="725"/>
      <c r="S13" s="725"/>
      <c r="T13" s="725"/>
      <c r="U13" s="726"/>
      <c r="V13" s="776" t="s">
        <v>119</v>
      </c>
      <c r="W13" s="777"/>
      <c r="X13" s="777"/>
      <c r="Y13" s="777"/>
      <c r="Z13" s="777"/>
      <c r="AA13" s="777"/>
      <c r="AB13" s="777"/>
      <c r="AC13" s="777"/>
      <c r="AD13" s="777"/>
      <c r="AE13" s="778" t="str">
        <f>리스수식!$K$61</f>
        <v>메리츠캐피탈</v>
      </c>
      <c r="AF13" s="779"/>
      <c r="AG13" s="779"/>
      <c r="AH13" s="779"/>
      <c r="AI13" s="779"/>
      <c r="AJ13" s="779"/>
      <c r="AK13" s="779"/>
      <c r="AL13" s="779"/>
      <c r="AM13" s="779"/>
      <c r="AN13" s="780"/>
      <c r="AO13" s="724" t="str">
        <f>IF($CB$13=TRUE,"취득원가","등록지역")</f>
        <v>등록지역</v>
      </c>
      <c r="AP13" s="725"/>
      <c r="AQ13" s="725"/>
      <c r="AR13" s="725"/>
      <c r="AS13" s="725"/>
      <c r="AT13" s="725"/>
      <c r="AU13" s="725"/>
      <c r="AV13" s="725"/>
      <c r="AW13" s="725"/>
      <c r="AX13" s="725"/>
      <c r="AY13" s="725"/>
      <c r="AZ13" s="725"/>
      <c r="BA13" s="725"/>
      <c r="BB13" s="725"/>
      <c r="BC13" s="725"/>
      <c r="BD13" s="725"/>
      <c r="BE13" s="725"/>
      <c r="BF13" s="725"/>
      <c r="BG13" s="726"/>
      <c r="BH13" s="721" t="str">
        <f>IF($CB$13=FALSE,IF(리스수식!$J$61=1,"부산                   ","고객 등본지                "),리스수식!$W$15)</f>
        <v xml:space="preserve">부산                   </v>
      </c>
      <c r="BI13" s="722"/>
      <c r="BJ13" s="722"/>
      <c r="BK13" s="722"/>
      <c r="BL13" s="722"/>
      <c r="BM13" s="722"/>
      <c r="BN13" s="722"/>
      <c r="BO13" s="722"/>
      <c r="BP13" s="722"/>
      <c r="BQ13" s="722"/>
      <c r="BR13" s="722"/>
      <c r="BS13" s="722"/>
      <c r="BT13" s="722"/>
      <c r="BU13" s="722"/>
      <c r="BV13" s="722"/>
      <c r="BW13" s="722"/>
      <c r="BX13" s="722"/>
      <c r="BY13" s="722"/>
      <c r="BZ13" s="723"/>
      <c r="CA13" s="123"/>
      <c r="CB13" s="156" t="b">
        <v>0</v>
      </c>
      <c r="CC13" s="156"/>
    </row>
    <row r="14" spans="7:175" s="1" customFormat="1" ht="15" customHeight="1">
      <c r="G14" s="123"/>
      <c r="H14" s="783" t="str">
        <f>IF(VLOOKUP(차량정보!F5,차량정보!$F$6:$K$181,6,FALSE)="EV","※ 제조사가 인정하는 단차 및 도장불량 등의 사유 外 인도거부 및 교환은 불가하며, 2년 이내 계약해지시 전기차 보조금 환수기준에 의거 해당금액을 납부해야함."," ")</f>
        <v xml:space="preserve"> </v>
      </c>
      <c r="I14" s="784"/>
      <c r="J14" s="784"/>
      <c r="K14" s="784"/>
      <c r="L14" s="784"/>
      <c r="M14" s="784"/>
      <c r="N14" s="784"/>
      <c r="O14" s="784"/>
      <c r="P14" s="784"/>
      <c r="Q14" s="784"/>
      <c r="R14" s="784"/>
      <c r="S14" s="784"/>
      <c r="T14" s="784"/>
      <c r="U14" s="784"/>
      <c r="V14" s="784"/>
      <c r="W14" s="784"/>
      <c r="X14" s="784"/>
      <c r="Y14" s="784"/>
      <c r="Z14" s="784"/>
      <c r="AA14" s="784"/>
      <c r="AB14" s="784"/>
      <c r="AC14" s="784"/>
      <c r="AD14" s="784"/>
      <c r="AE14" s="784"/>
      <c r="AF14" s="784"/>
      <c r="AG14" s="784"/>
      <c r="AH14" s="784"/>
      <c r="AI14" s="784"/>
      <c r="AJ14" s="784"/>
      <c r="AK14" s="784"/>
      <c r="AL14" s="784"/>
      <c r="AM14" s="784"/>
      <c r="AN14" s="784"/>
      <c r="AO14" s="784"/>
      <c r="AP14" s="784"/>
      <c r="AQ14" s="784"/>
      <c r="AR14" s="784"/>
      <c r="AS14" s="784"/>
      <c r="AT14" s="784"/>
      <c r="AU14" s="784"/>
      <c r="AV14" s="784"/>
      <c r="AW14" s="784"/>
      <c r="AX14" s="784"/>
      <c r="AY14" s="784"/>
      <c r="AZ14" s="784"/>
      <c r="BA14" s="784"/>
      <c r="BB14" s="784"/>
      <c r="BC14" s="784"/>
      <c r="BD14" s="784"/>
      <c r="BE14" s="784"/>
      <c r="BF14" s="784"/>
      <c r="BG14" s="784"/>
      <c r="BH14" s="784"/>
      <c r="BI14" s="784"/>
      <c r="BJ14" s="784"/>
      <c r="BK14" s="784"/>
      <c r="BL14" s="784"/>
      <c r="BM14" s="784"/>
      <c r="BN14" s="784"/>
      <c r="BO14" s="784"/>
      <c r="BP14" s="784"/>
      <c r="BQ14" s="784"/>
      <c r="BR14" s="784"/>
      <c r="BS14" s="784"/>
      <c r="BT14" s="784"/>
      <c r="BU14" s="784"/>
      <c r="BV14" s="784"/>
      <c r="BW14" s="784"/>
      <c r="BX14" s="784"/>
      <c r="BY14" s="784"/>
      <c r="BZ14" s="785"/>
      <c r="CA14" s="123"/>
      <c r="CB14" s="156"/>
      <c r="CC14" s="156"/>
    </row>
    <row r="15" spans="7:175" s="1" customFormat="1" ht="21" customHeight="1" thickBot="1">
      <c r="G15" s="123"/>
      <c r="H15" s="147" t="s">
        <v>108</v>
      </c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125"/>
      <c r="V15" s="727"/>
      <c r="W15" s="728"/>
      <c r="X15" s="728"/>
      <c r="Y15" s="728"/>
      <c r="Z15" s="728"/>
      <c r="AA15" s="728"/>
      <c r="AB15" s="728"/>
      <c r="AC15" s="728"/>
      <c r="AD15" s="728"/>
      <c r="AE15" s="728"/>
      <c r="AF15" s="728"/>
      <c r="AG15" s="728"/>
      <c r="AH15" s="728"/>
      <c r="AI15" s="728"/>
      <c r="AJ15" s="728"/>
      <c r="AK15" s="728"/>
      <c r="AL15" s="728"/>
      <c r="AM15" s="728"/>
      <c r="AN15" s="729"/>
      <c r="AO15" s="727"/>
      <c r="AP15" s="728"/>
      <c r="AQ15" s="728"/>
      <c r="AR15" s="728"/>
      <c r="AS15" s="728"/>
      <c r="AT15" s="728"/>
      <c r="AU15" s="728"/>
      <c r="AV15" s="728"/>
      <c r="AW15" s="728"/>
      <c r="AX15" s="728"/>
      <c r="AY15" s="728"/>
      <c r="AZ15" s="728"/>
      <c r="BA15" s="728"/>
      <c r="BB15" s="728"/>
      <c r="BC15" s="728"/>
      <c r="BD15" s="728"/>
      <c r="BE15" s="728"/>
      <c r="BF15" s="728"/>
      <c r="BG15" s="729"/>
      <c r="BH15" s="727"/>
      <c r="BI15" s="728"/>
      <c r="BJ15" s="728"/>
      <c r="BK15" s="728"/>
      <c r="BL15" s="728"/>
      <c r="BM15" s="728"/>
      <c r="BN15" s="728"/>
      <c r="BO15" s="728"/>
      <c r="BP15" s="728"/>
      <c r="BQ15" s="728"/>
      <c r="BR15" s="728"/>
      <c r="BS15" s="728"/>
      <c r="BT15" s="728"/>
      <c r="BU15" s="728"/>
      <c r="BV15" s="728"/>
      <c r="BW15" s="728"/>
      <c r="BX15" s="728"/>
      <c r="BY15" s="728"/>
      <c r="BZ15" s="729"/>
      <c r="CA15" s="123"/>
      <c r="CB15" s="156"/>
      <c r="CC15" s="156"/>
      <c r="FC15" s="811"/>
      <c r="FD15" s="812"/>
      <c r="FE15" s="812"/>
      <c r="FF15" s="812"/>
      <c r="FG15" s="812"/>
      <c r="FH15" s="812"/>
      <c r="FI15" s="812"/>
      <c r="FJ15" s="812"/>
      <c r="FK15" s="812"/>
      <c r="FL15" s="812"/>
      <c r="FM15" s="812"/>
      <c r="FN15" s="812"/>
      <c r="FO15" s="812"/>
      <c r="FP15" s="812"/>
      <c r="FQ15" s="812"/>
      <c r="FR15" s="813"/>
      <c r="FS15" s="233"/>
    </row>
    <row r="16" spans="7:175" s="1" customFormat="1" ht="21" customHeight="1">
      <c r="G16" s="137"/>
      <c r="H16" s="693" t="s">
        <v>109</v>
      </c>
      <c r="I16" s="694"/>
      <c r="J16" s="694"/>
      <c r="K16" s="694"/>
      <c r="L16" s="694"/>
      <c r="M16" s="694"/>
      <c r="N16" s="694"/>
      <c r="O16" s="694"/>
      <c r="P16" s="694"/>
      <c r="Q16" s="694"/>
      <c r="R16" s="694"/>
      <c r="S16" s="694"/>
      <c r="T16" s="694"/>
      <c r="U16" s="695"/>
      <c r="V16" s="717" t="s">
        <v>116</v>
      </c>
      <c r="W16" s="718"/>
      <c r="X16" s="718"/>
      <c r="Y16" s="718"/>
      <c r="Z16" s="718"/>
      <c r="AA16" s="718"/>
      <c r="AB16" s="718"/>
      <c r="AC16" s="718"/>
      <c r="AD16" s="718"/>
      <c r="AE16" s="718"/>
      <c r="AF16" s="718"/>
      <c r="AG16" s="718"/>
      <c r="AH16" s="718"/>
      <c r="AI16" s="718"/>
      <c r="AJ16" s="718"/>
      <c r="AK16" s="718"/>
      <c r="AL16" s="718"/>
      <c r="AM16" s="718"/>
      <c r="AN16" s="720"/>
      <c r="AO16" s="717" t="s">
        <v>117</v>
      </c>
      <c r="AP16" s="718"/>
      <c r="AQ16" s="718"/>
      <c r="AR16" s="718"/>
      <c r="AS16" s="718"/>
      <c r="AT16" s="718"/>
      <c r="AU16" s="718"/>
      <c r="AV16" s="718"/>
      <c r="AW16" s="718"/>
      <c r="AX16" s="718"/>
      <c r="AY16" s="718"/>
      <c r="AZ16" s="718"/>
      <c r="BA16" s="718"/>
      <c r="BB16" s="718"/>
      <c r="BC16" s="718"/>
      <c r="BD16" s="718"/>
      <c r="BE16" s="718"/>
      <c r="BF16" s="718"/>
      <c r="BG16" s="720"/>
      <c r="BH16" s="717" t="s">
        <v>118</v>
      </c>
      <c r="BI16" s="718"/>
      <c r="BJ16" s="718"/>
      <c r="BK16" s="718"/>
      <c r="BL16" s="718"/>
      <c r="BM16" s="718"/>
      <c r="BN16" s="718"/>
      <c r="BO16" s="718"/>
      <c r="BP16" s="718"/>
      <c r="BQ16" s="718"/>
      <c r="BR16" s="718"/>
      <c r="BS16" s="718"/>
      <c r="BT16" s="718"/>
      <c r="BU16" s="718"/>
      <c r="BV16" s="718"/>
      <c r="BW16" s="718"/>
      <c r="BX16" s="718"/>
      <c r="BY16" s="718"/>
      <c r="BZ16" s="719"/>
      <c r="CA16" s="129"/>
      <c r="CB16" s="156" t="b">
        <v>0</v>
      </c>
      <c r="CC16" s="156" t="b">
        <v>0</v>
      </c>
    </row>
    <row r="17" spans="7:81" s="1" customFormat="1" ht="21" customHeight="1">
      <c r="G17" s="137"/>
      <c r="H17" s="708" t="s">
        <v>110</v>
      </c>
      <c r="I17" s="709"/>
      <c r="J17" s="709"/>
      <c r="K17" s="709"/>
      <c r="L17" s="709"/>
      <c r="M17" s="709"/>
      <c r="N17" s="709"/>
      <c r="O17" s="709"/>
      <c r="P17" s="709"/>
      <c r="Q17" s="709"/>
      <c r="R17" s="709"/>
      <c r="S17" s="709"/>
      <c r="T17" s="709"/>
      <c r="U17" s="710"/>
      <c r="V17" s="771">
        <f>리스수식!$AA$6</f>
        <v>36</v>
      </c>
      <c r="W17" s="772"/>
      <c r="X17" s="772"/>
      <c r="Y17" s="772"/>
      <c r="Z17" s="772"/>
      <c r="AA17" s="772"/>
      <c r="AB17" s="772"/>
      <c r="AC17" s="772"/>
      <c r="AD17" s="772"/>
      <c r="AE17" s="772"/>
      <c r="AF17" s="772"/>
      <c r="AG17" s="772"/>
      <c r="AH17" s="772"/>
      <c r="AI17" s="772"/>
      <c r="AJ17" s="772"/>
      <c r="AK17" s="772"/>
      <c r="AL17" s="772"/>
      <c r="AM17" s="772"/>
      <c r="AN17" s="773"/>
      <c r="AO17" s="771" t="str">
        <f>IF($CB$16=TRUE,리스수식!$AD$6,"")</f>
        <v/>
      </c>
      <c r="AP17" s="772"/>
      <c r="AQ17" s="772"/>
      <c r="AR17" s="772"/>
      <c r="AS17" s="772"/>
      <c r="AT17" s="772"/>
      <c r="AU17" s="772"/>
      <c r="AV17" s="772"/>
      <c r="AW17" s="772"/>
      <c r="AX17" s="772"/>
      <c r="AY17" s="772"/>
      <c r="AZ17" s="772"/>
      <c r="BA17" s="772"/>
      <c r="BB17" s="772"/>
      <c r="BC17" s="772"/>
      <c r="BD17" s="772"/>
      <c r="BE17" s="772"/>
      <c r="BF17" s="772"/>
      <c r="BG17" s="773"/>
      <c r="BH17" s="816" t="str">
        <f>IF($CC$16=TRUE,리스수식!$AG$6,"")</f>
        <v/>
      </c>
      <c r="BI17" s="817"/>
      <c r="BJ17" s="817"/>
      <c r="BK17" s="817"/>
      <c r="BL17" s="817"/>
      <c r="BM17" s="817"/>
      <c r="BN17" s="817"/>
      <c r="BO17" s="817"/>
      <c r="BP17" s="817"/>
      <c r="BQ17" s="817"/>
      <c r="BR17" s="817"/>
      <c r="BS17" s="817"/>
      <c r="BT17" s="817"/>
      <c r="BU17" s="817"/>
      <c r="BV17" s="817"/>
      <c r="BW17" s="817"/>
      <c r="BX17" s="817"/>
      <c r="BY17" s="817"/>
      <c r="BZ17" s="817"/>
      <c r="CA17" s="123"/>
      <c r="CB17" s="123"/>
      <c r="CC17" s="123"/>
    </row>
    <row r="18" spans="7:81" s="1" customFormat="1" ht="21" customHeight="1">
      <c r="G18" s="137"/>
      <c r="H18" s="708" t="s">
        <v>111</v>
      </c>
      <c r="I18" s="709"/>
      <c r="J18" s="709"/>
      <c r="K18" s="709"/>
      <c r="L18" s="709"/>
      <c r="M18" s="709"/>
      <c r="N18" s="709"/>
      <c r="O18" s="709"/>
      <c r="P18" s="709"/>
      <c r="Q18" s="709"/>
      <c r="R18" s="709"/>
      <c r="S18" s="709"/>
      <c r="T18" s="709"/>
      <c r="U18" s="710"/>
      <c r="V18" s="781">
        <f>리스수식!$Y$28</f>
        <v>0</v>
      </c>
      <c r="W18" s="782"/>
      <c r="X18" s="782"/>
      <c r="Y18" s="782"/>
      <c r="Z18" s="782"/>
      <c r="AA18" s="782"/>
      <c r="AB18" s="774">
        <f>리스수식!$AA$26</f>
        <v>0</v>
      </c>
      <c r="AC18" s="700"/>
      <c r="AD18" s="700"/>
      <c r="AE18" s="700"/>
      <c r="AF18" s="700"/>
      <c r="AG18" s="700"/>
      <c r="AH18" s="700"/>
      <c r="AI18" s="700"/>
      <c r="AJ18" s="700"/>
      <c r="AK18" s="700"/>
      <c r="AL18" s="700"/>
      <c r="AM18" s="700"/>
      <c r="AN18" s="775"/>
      <c r="AO18" s="781" t="str">
        <f>IF($CB$16=TRUE,리스수식!$AB$28,"")</f>
        <v/>
      </c>
      <c r="AP18" s="782"/>
      <c r="AQ18" s="782"/>
      <c r="AR18" s="782"/>
      <c r="AS18" s="782"/>
      <c r="AT18" s="782"/>
      <c r="AU18" s="774" t="str">
        <f>IF($CB$16=TRUE,리스수식!$AD$26,"")</f>
        <v/>
      </c>
      <c r="AV18" s="700"/>
      <c r="AW18" s="700"/>
      <c r="AX18" s="700"/>
      <c r="AY18" s="700"/>
      <c r="AZ18" s="700"/>
      <c r="BA18" s="700"/>
      <c r="BB18" s="700"/>
      <c r="BC18" s="700"/>
      <c r="BD18" s="700"/>
      <c r="BE18" s="700"/>
      <c r="BF18" s="700"/>
      <c r="BG18" s="775"/>
      <c r="BH18" s="781" t="str">
        <f>IF($CC$16=TRUE,리스수식!$AE$28,"")</f>
        <v/>
      </c>
      <c r="BI18" s="782"/>
      <c r="BJ18" s="782"/>
      <c r="BK18" s="782"/>
      <c r="BL18" s="782"/>
      <c r="BM18" s="782"/>
      <c r="BN18" s="774" t="str">
        <f>IF($CC$16=TRUE,리스수식!$AG$26,"")</f>
        <v/>
      </c>
      <c r="BO18" s="700"/>
      <c r="BP18" s="700"/>
      <c r="BQ18" s="700"/>
      <c r="BR18" s="700"/>
      <c r="BS18" s="700"/>
      <c r="BT18" s="700"/>
      <c r="BU18" s="700"/>
      <c r="BV18" s="700"/>
      <c r="BW18" s="700"/>
      <c r="BX18" s="700"/>
      <c r="BY18" s="700"/>
      <c r="BZ18" s="701"/>
      <c r="CA18" s="123"/>
      <c r="CB18" s="123"/>
      <c r="CC18" s="123"/>
    </row>
    <row r="19" spans="7:81" s="1" customFormat="1" ht="21" customHeight="1" thickBot="1">
      <c r="G19" s="137"/>
      <c r="H19" s="731" t="s">
        <v>112</v>
      </c>
      <c r="I19" s="732"/>
      <c r="J19" s="732"/>
      <c r="K19" s="732"/>
      <c r="L19" s="732"/>
      <c r="M19" s="732"/>
      <c r="N19" s="732"/>
      <c r="O19" s="732"/>
      <c r="P19" s="732"/>
      <c r="Q19" s="732"/>
      <c r="R19" s="732"/>
      <c r="S19" s="732"/>
      <c r="T19" s="732"/>
      <c r="U19" s="733"/>
      <c r="V19" s="786">
        <f>리스수식!$AA$34</f>
        <v>0.63</v>
      </c>
      <c r="W19" s="787"/>
      <c r="X19" s="787"/>
      <c r="Y19" s="787"/>
      <c r="Z19" s="787"/>
      <c r="AA19" s="787"/>
      <c r="AB19" s="792">
        <f>리스수식!$AA$29</f>
        <v>0</v>
      </c>
      <c r="AC19" s="793"/>
      <c r="AD19" s="793"/>
      <c r="AE19" s="793"/>
      <c r="AF19" s="793"/>
      <c r="AG19" s="793"/>
      <c r="AH19" s="793"/>
      <c r="AI19" s="793"/>
      <c r="AJ19" s="793"/>
      <c r="AK19" s="793"/>
      <c r="AL19" s="793"/>
      <c r="AM19" s="793"/>
      <c r="AN19" s="794"/>
      <c r="AO19" s="786" t="str">
        <f>IF($CB$16=TRUE,리스수식!$AD$34,"")</f>
        <v/>
      </c>
      <c r="AP19" s="787"/>
      <c r="AQ19" s="787"/>
      <c r="AR19" s="787"/>
      <c r="AS19" s="787"/>
      <c r="AT19" s="787"/>
      <c r="AU19" s="792" t="str">
        <f>IF($CB$16=TRUE,리스수식!$AD$29,"")</f>
        <v/>
      </c>
      <c r="AV19" s="793"/>
      <c r="AW19" s="793"/>
      <c r="AX19" s="793"/>
      <c r="AY19" s="793"/>
      <c r="AZ19" s="793"/>
      <c r="BA19" s="793"/>
      <c r="BB19" s="793"/>
      <c r="BC19" s="793"/>
      <c r="BD19" s="793"/>
      <c r="BE19" s="793"/>
      <c r="BF19" s="793"/>
      <c r="BG19" s="794"/>
      <c r="BH19" s="786" t="str">
        <f>IF($CC$16=TRUE,리스수식!$AG$34,"")</f>
        <v/>
      </c>
      <c r="BI19" s="787"/>
      <c r="BJ19" s="787"/>
      <c r="BK19" s="787"/>
      <c r="BL19" s="787"/>
      <c r="BM19" s="787"/>
      <c r="BN19" s="792" t="str">
        <f>IF($CC$16=TRUE,리스수식!$AG$29,"")</f>
        <v/>
      </c>
      <c r="BO19" s="793"/>
      <c r="BP19" s="793"/>
      <c r="BQ19" s="793"/>
      <c r="BR19" s="793"/>
      <c r="BS19" s="793"/>
      <c r="BT19" s="793"/>
      <c r="BU19" s="793"/>
      <c r="BV19" s="793"/>
      <c r="BW19" s="793"/>
      <c r="BX19" s="793"/>
      <c r="BY19" s="793"/>
      <c r="BZ19" s="818"/>
      <c r="CA19" s="123"/>
      <c r="CB19" s="123"/>
      <c r="CC19" s="123"/>
    </row>
    <row r="20" spans="7:81" s="1" customFormat="1" ht="21" customHeight="1" thickBot="1">
      <c r="G20" s="137"/>
      <c r="H20" s="759" t="s">
        <v>113</v>
      </c>
      <c r="I20" s="760"/>
      <c r="J20" s="760"/>
      <c r="K20" s="760"/>
      <c r="L20" s="760"/>
      <c r="M20" s="760"/>
      <c r="N20" s="760"/>
      <c r="O20" s="760"/>
      <c r="P20" s="760"/>
      <c r="Q20" s="760"/>
      <c r="R20" s="760"/>
      <c r="S20" s="760"/>
      <c r="T20" s="760"/>
      <c r="U20" s="761"/>
      <c r="V20" s="765" t="e">
        <f>리스수식!$AA$52</f>
        <v>#DIV/0!</v>
      </c>
      <c r="W20" s="766"/>
      <c r="X20" s="766"/>
      <c r="Y20" s="766"/>
      <c r="Z20" s="766"/>
      <c r="AA20" s="766"/>
      <c r="AB20" s="766"/>
      <c r="AC20" s="766"/>
      <c r="AD20" s="766"/>
      <c r="AE20" s="766"/>
      <c r="AF20" s="766"/>
      <c r="AG20" s="766"/>
      <c r="AH20" s="766"/>
      <c r="AI20" s="766"/>
      <c r="AJ20" s="766"/>
      <c r="AK20" s="766"/>
      <c r="AL20" s="766"/>
      <c r="AM20" s="766"/>
      <c r="AN20" s="767"/>
      <c r="AO20" s="765" t="str">
        <f>IF($CB$16=TRUE,리스수식!$AD$52,"")</f>
        <v/>
      </c>
      <c r="AP20" s="766"/>
      <c r="AQ20" s="766"/>
      <c r="AR20" s="766"/>
      <c r="AS20" s="766"/>
      <c r="AT20" s="766"/>
      <c r="AU20" s="766"/>
      <c r="AV20" s="766"/>
      <c r="AW20" s="766"/>
      <c r="AX20" s="766"/>
      <c r="AY20" s="766"/>
      <c r="AZ20" s="766"/>
      <c r="BA20" s="766"/>
      <c r="BB20" s="766"/>
      <c r="BC20" s="766"/>
      <c r="BD20" s="766"/>
      <c r="BE20" s="766"/>
      <c r="BF20" s="766"/>
      <c r="BG20" s="767"/>
      <c r="BH20" s="802" t="str">
        <f>IF($CC$16=TRUE,리스수식!$AG$52,"")</f>
        <v/>
      </c>
      <c r="BI20" s="803"/>
      <c r="BJ20" s="803"/>
      <c r="BK20" s="803"/>
      <c r="BL20" s="803"/>
      <c r="BM20" s="803"/>
      <c r="BN20" s="803"/>
      <c r="BO20" s="803"/>
      <c r="BP20" s="803"/>
      <c r="BQ20" s="803"/>
      <c r="BR20" s="803"/>
      <c r="BS20" s="803"/>
      <c r="BT20" s="803"/>
      <c r="BU20" s="803"/>
      <c r="BV20" s="803"/>
      <c r="BW20" s="803"/>
      <c r="BX20" s="803"/>
      <c r="BY20" s="803"/>
      <c r="BZ20" s="804"/>
      <c r="CA20" s="129"/>
      <c r="CB20" s="123"/>
      <c r="CC20" s="123"/>
    </row>
    <row r="21" spans="7:81" s="1" customFormat="1" ht="21" customHeight="1">
      <c r="G21" s="137"/>
      <c r="H21" s="762" t="s">
        <v>120</v>
      </c>
      <c r="I21" s="763"/>
      <c r="J21" s="763"/>
      <c r="K21" s="763"/>
      <c r="L21" s="763"/>
      <c r="M21" s="763"/>
      <c r="N21" s="763"/>
      <c r="O21" s="763"/>
      <c r="P21" s="763"/>
      <c r="Q21" s="763"/>
      <c r="R21" s="763"/>
      <c r="S21" s="763"/>
      <c r="T21" s="763"/>
      <c r="U21" s="764"/>
      <c r="V21" s="768" t="e">
        <f>리스수식!$AA$48</f>
        <v>#DIV/0!</v>
      </c>
      <c r="W21" s="769"/>
      <c r="X21" s="769"/>
      <c r="Y21" s="769"/>
      <c r="Z21" s="769"/>
      <c r="AA21" s="769"/>
      <c r="AB21" s="769"/>
      <c r="AC21" s="769"/>
      <c r="AD21" s="769"/>
      <c r="AE21" s="769"/>
      <c r="AF21" s="769"/>
      <c r="AG21" s="769"/>
      <c r="AH21" s="769"/>
      <c r="AI21" s="769"/>
      <c r="AJ21" s="769"/>
      <c r="AK21" s="769"/>
      <c r="AL21" s="769"/>
      <c r="AM21" s="769"/>
      <c r="AN21" s="770"/>
      <c r="AO21" s="768" t="str">
        <f>IF($CB$16=TRUE,리스수식!$AD$48,"")</f>
        <v/>
      </c>
      <c r="AP21" s="769"/>
      <c r="AQ21" s="769"/>
      <c r="AR21" s="769"/>
      <c r="AS21" s="769"/>
      <c r="AT21" s="769"/>
      <c r="AU21" s="769"/>
      <c r="AV21" s="769"/>
      <c r="AW21" s="769"/>
      <c r="AX21" s="769"/>
      <c r="AY21" s="769"/>
      <c r="AZ21" s="769"/>
      <c r="BA21" s="769"/>
      <c r="BB21" s="769"/>
      <c r="BC21" s="769"/>
      <c r="BD21" s="769"/>
      <c r="BE21" s="769"/>
      <c r="BF21" s="769"/>
      <c r="BG21" s="770"/>
      <c r="BH21" s="814" t="str">
        <f>IF($CC$16=TRUE,리스수식!$AG$48,"")</f>
        <v/>
      </c>
      <c r="BI21" s="815"/>
      <c r="BJ21" s="815"/>
      <c r="BK21" s="815"/>
      <c r="BL21" s="815"/>
      <c r="BM21" s="815"/>
      <c r="BN21" s="815"/>
      <c r="BO21" s="815"/>
      <c r="BP21" s="815"/>
      <c r="BQ21" s="815"/>
      <c r="BR21" s="815"/>
      <c r="BS21" s="815"/>
      <c r="BT21" s="815"/>
      <c r="BU21" s="815"/>
      <c r="BV21" s="815"/>
      <c r="BW21" s="815"/>
      <c r="BX21" s="815"/>
      <c r="BY21" s="815"/>
      <c r="BZ21" s="815"/>
      <c r="CA21" s="123"/>
      <c r="CB21" s="123"/>
      <c r="CC21" s="123"/>
    </row>
    <row r="22" spans="7:81" s="1" customFormat="1" ht="21" customHeight="1">
      <c r="G22" s="137"/>
      <c r="H22" s="756" t="s">
        <v>121</v>
      </c>
      <c r="I22" s="757"/>
      <c r="J22" s="757"/>
      <c r="K22" s="757"/>
      <c r="L22" s="757"/>
      <c r="M22" s="757"/>
      <c r="N22" s="757"/>
      <c r="O22" s="757"/>
      <c r="P22" s="757"/>
      <c r="Q22" s="757"/>
      <c r="R22" s="757"/>
      <c r="S22" s="757"/>
      <c r="T22" s="757"/>
      <c r="U22" s="758"/>
      <c r="V22" s="795">
        <f>리스수식!$AA$50</f>
        <v>0</v>
      </c>
      <c r="W22" s="796"/>
      <c r="X22" s="796"/>
      <c r="Y22" s="796"/>
      <c r="Z22" s="796"/>
      <c r="AA22" s="796"/>
      <c r="AB22" s="796"/>
      <c r="AC22" s="796"/>
      <c r="AD22" s="796"/>
      <c r="AE22" s="796"/>
      <c r="AF22" s="796"/>
      <c r="AG22" s="796"/>
      <c r="AH22" s="796"/>
      <c r="AI22" s="796"/>
      <c r="AJ22" s="796"/>
      <c r="AK22" s="796"/>
      <c r="AL22" s="796"/>
      <c r="AM22" s="796"/>
      <c r="AN22" s="797"/>
      <c r="AO22" s="795" t="str">
        <f>IF($CB$16=TRUE,리스수식!$AD$50,"")</f>
        <v/>
      </c>
      <c r="AP22" s="796"/>
      <c r="AQ22" s="796"/>
      <c r="AR22" s="796"/>
      <c r="AS22" s="796"/>
      <c r="AT22" s="796"/>
      <c r="AU22" s="796"/>
      <c r="AV22" s="796"/>
      <c r="AW22" s="796"/>
      <c r="AX22" s="796"/>
      <c r="AY22" s="796"/>
      <c r="AZ22" s="796"/>
      <c r="BA22" s="796"/>
      <c r="BB22" s="796"/>
      <c r="BC22" s="796"/>
      <c r="BD22" s="796"/>
      <c r="BE22" s="796"/>
      <c r="BF22" s="796"/>
      <c r="BG22" s="797"/>
      <c r="BH22" s="798" t="str">
        <f>IF($CC$16=TRUE,리스수식!$AG$50,"")</f>
        <v/>
      </c>
      <c r="BI22" s="799"/>
      <c r="BJ22" s="799"/>
      <c r="BK22" s="799"/>
      <c r="BL22" s="799"/>
      <c r="BM22" s="799"/>
      <c r="BN22" s="799"/>
      <c r="BO22" s="799"/>
      <c r="BP22" s="799"/>
      <c r="BQ22" s="799"/>
      <c r="BR22" s="799"/>
      <c r="BS22" s="799"/>
      <c r="BT22" s="799"/>
      <c r="BU22" s="799"/>
      <c r="BV22" s="799"/>
      <c r="BW22" s="799"/>
      <c r="BX22" s="799"/>
      <c r="BY22" s="799"/>
      <c r="BZ22" s="799"/>
      <c r="CA22" s="123"/>
      <c r="CB22" s="123"/>
      <c r="CC22" s="123"/>
    </row>
    <row r="23" spans="7:81" s="1" customFormat="1" ht="21" customHeight="1">
      <c r="G23" s="137"/>
      <c r="H23" s="756" t="s">
        <v>122</v>
      </c>
      <c r="I23" s="757"/>
      <c r="J23" s="757"/>
      <c r="K23" s="757"/>
      <c r="L23" s="757"/>
      <c r="M23" s="757"/>
      <c r="N23" s="757"/>
      <c r="O23" s="757"/>
      <c r="P23" s="757"/>
      <c r="Q23" s="757"/>
      <c r="R23" s="757"/>
      <c r="S23" s="757"/>
      <c r="T23" s="757"/>
      <c r="U23" s="758"/>
      <c r="V23" s="795">
        <f>리스수식!$Z$38</f>
        <v>0</v>
      </c>
      <c r="W23" s="796"/>
      <c r="X23" s="796"/>
      <c r="Y23" s="796"/>
      <c r="Z23" s="796"/>
      <c r="AA23" s="796"/>
      <c r="AB23" s="796"/>
      <c r="AC23" s="796"/>
      <c r="AD23" s="796"/>
      <c r="AE23" s="796"/>
      <c r="AF23" s="796"/>
      <c r="AG23" s="796"/>
      <c r="AH23" s="796"/>
      <c r="AI23" s="796"/>
      <c r="AJ23" s="796"/>
      <c r="AK23" s="796"/>
      <c r="AL23" s="796"/>
      <c r="AM23" s="796"/>
      <c r="AN23" s="797"/>
      <c r="AO23" s="795" t="str">
        <f>IF($CB$16=TRUE,리스수식!$AC$38,"")</f>
        <v/>
      </c>
      <c r="AP23" s="796"/>
      <c r="AQ23" s="796"/>
      <c r="AR23" s="796"/>
      <c r="AS23" s="796"/>
      <c r="AT23" s="796"/>
      <c r="AU23" s="796"/>
      <c r="AV23" s="796"/>
      <c r="AW23" s="796"/>
      <c r="AX23" s="796"/>
      <c r="AY23" s="796"/>
      <c r="AZ23" s="796"/>
      <c r="BA23" s="796"/>
      <c r="BB23" s="796"/>
      <c r="BC23" s="796"/>
      <c r="BD23" s="796"/>
      <c r="BE23" s="796"/>
      <c r="BF23" s="796"/>
      <c r="BG23" s="797"/>
      <c r="BH23" s="798" t="str">
        <f>IF($CC$16=TRUE,리스수식!$AF$38,"")</f>
        <v/>
      </c>
      <c r="BI23" s="799"/>
      <c r="BJ23" s="799"/>
      <c r="BK23" s="799"/>
      <c r="BL23" s="799"/>
      <c r="BM23" s="799"/>
      <c r="BN23" s="799"/>
      <c r="BO23" s="799"/>
      <c r="BP23" s="799"/>
      <c r="BQ23" s="799"/>
      <c r="BR23" s="799"/>
      <c r="BS23" s="799"/>
      <c r="BT23" s="799"/>
      <c r="BU23" s="799"/>
      <c r="BV23" s="799"/>
      <c r="BW23" s="799"/>
      <c r="BX23" s="799"/>
      <c r="BY23" s="799"/>
      <c r="BZ23" s="799"/>
      <c r="CA23" s="123"/>
      <c r="CB23" s="123"/>
      <c r="CC23" s="123"/>
    </row>
    <row r="24" spans="7:81" s="1" customFormat="1" ht="21" customHeight="1">
      <c r="G24" s="137"/>
      <c r="H24" s="756" t="s">
        <v>123</v>
      </c>
      <c r="I24" s="757"/>
      <c r="J24" s="757"/>
      <c r="K24" s="757"/>
      <c r="L24" s="757"/>
      <c r="M24" s="757"/>
      <c r="N24" s="757"/>
      <c r="O24" s="757"/>
      <c r="P24" s="757"/>
      <c r="Q24" s="757"/>
      <c r="R24" s="757"/>
      <c r="S24" s="757"/>
      <c r="T24" s="757"/>
      <c r="U24" s="758"/>
      <c r="V24" s="795">
        <f>리스수식!$Z$37</f>
        <v>0</v>
      </c>
      <c r="W24" s="796"/>
      <c r="X24" s="796"/>
      <c r="Y24" s="796"/>
      <c r="Z24" s="796"/>
      <c r="AA24" s="796"/>
      <c r="AB24" s="796"/>
      <c r="AC24" s="796"/>
      <c r="AD24" s="796"/>
      <c r="AE24" s="796"/>
      <c r="AF24" s="796"/>
      <c r="AG24" s="796"/>
      <c r="AH24" s="796"/>
      <c r="AI24" s="796"/>
      <c r="AJ24" s="796"/>
      <c r="AK24" s="796"/>
      <c r="AL24" s="796"/>
      <c r="AM24" s="796"/>
      <c r="AN24" s="797"/>
      <c r="AO24" s="795" t="str">
        <f>IF($CB$16=TRUE,리스수식!$AC$37,"")</f>
        <v/>
      </c>
      <c r="AP24" s="796"/>
      <c r="AQ24" s="796"/>
      <c r="AR24" s="796"/>
      <c r="AS24" s="796"/>
      <c r="AT24" s="796"/>
      <c r="AU24" s="796"/>
      <c r="AV24" s="796"/>
      <c r="AW24" s="796"/>
      <c r="AX24" s="796"/>
      <c r="AY24" s="796"/>
      <c r="AZ24" s="796"/>
      <c r="BA24" s="796"/>
      <c r="BB24" s="796"/>
      <c r="BC24" s="796"/>
      <c r="BD24" s="796"/>
      <c r="BE24" s="796"/>
      <c r="BF24" s="796"/>
      <c r="BG24" s="797"/>
      <c r="BH24" s="798" t="str">
        <f>IF($CC$16=TRUE,리스수식!$AF$37,"")</f>
        <v/>
      </c>
      <c r="BI24" s="799"/>
      <c r="BJ24" s="799"/>
      <c r="BK24" s="799"/>
      <c r="BL24" s="799"/>
      <c r="BM24" s="799"/>
      <c r="BN24" s="799"/>
      <c r="BO24" s="799"/>
      <c r="BP24" s="799"/>
      <c r="BQ24" s="799"/>
      <c r="BR24" s="799"/>
      <c r="BS24" s="799"/>
      <c r="BT24" s="799"/>
      <c r="BU24" s="799"/>
      <c r="BV24" s="799"/>
      <c r="BW24" s="799"/>
      <c r="BX24" s="799"/>
      <c r="BY24" s="799"/>
      <c r="BZ24" s="799"/>
      <c r="CA24" s="123"/>
      <c r="CB24" s="123"/>
      <c r="CC24" s="123"/>
    </row>
    <row r="25" spans="7:81" s="1" customFormat="1" ht="21" customHeight="1">
      <c r="G25" s="137"/>
      <c r="H25" s="708" t="s">
        <v>114</v>
      </c>
      <c r="I25" s="709"/>
      <c r="J25" s="709"/>
      <c r="K25" s="709"/>
      <c r="L25" s="709"/>
      <c r="M25" s="709"/>
      <c r="N25" s="709"/>
      <c r="O25" s="709"/>
      <c r="P25" s="709"/>
      <c r="Q25" s="709"/>
      <c r="R25" s="709"/>
      <c r="S25" s="709"/>
      <c r="T25" s="709"/>
      <c r="U25" s="710"/>
      <c r="V25" s="795">
        <f>리스수식!$AA$54</f>
        <v>0</v>
      </c>
      <c r="W25" s="796"/>
      <c r="X25" s="796"/>
      <c r="Y25" s="796"/>
      <c r="Z25" s="796"/>
      <c r="AA25" s="796"/>
      <c r="AB25" s="796"/>
      <c r="AC25" s="796"/>
      <c r="AD25" s="796"/>
      <c r="AE25" s="796"/>
      <c r="AF25" s="796"/>
      <c r="AG25" s="796"/>
      <c r="AH25" s="796"/>
      <c r="AI25" s="796"/>
      <c r="AJ25" s="796"/>
      <c r="AK25" s="796"/>
      <c r="AL25" s="796"/>
      <c r="AM25" s="796"/>
      <c r="AN25" s="797"/>
      <c r="AO25" s="795" t="str">
        <f>IF($CB$16=TRUE,리스수식!$AD$54,"")</f>
        <v/>
      </c>
      <c r="AP25" s="796"/>
      <c r="AQ25" s="796"/>
      <c r="AR25" s="796"/>
      <c r="AS25" s="796"/>
      <c r="AT25" s="796"/>
      <c r="AU25" s="796"/>
      <c r="AV25" s="796"/>
      <c r="AW25" s="796"/>
      <c r="AX25" s="796"/>
      <c r="AY25" s="796"/>
      <c r="AZ25" s="796"/>
      <c r="BA25" s="796"/>
      <c r="BB25" s="796"/>
      <c r="BC25" s="796"/>
      <c r="BD25" s="796"/>
      <c r="BE25" s="796"/>
      <c r="BF25" s="796"/>
      <c r="BG25" s="797"/>
      <c r="BH25" s="798" t="str">
        <f>IF($CC$16=TRUE,리스수식!$AG$54,"")</f>
        <v/>
      </c>
      <c r="BI25" s="799"/>
      <c r="BJ25" s="799"/>
      <c r="BK25" s="799"/>
      <c r="BL25" s="799"/>
      <c r="BM25" s="799"/>
      <c r="BN25" s="799"/>
      <c r="BO25" s="799"/>
      <c r="BP25" s="799"/>
      <c r="BQ25" s="799"/>
      <c r="BR25" s="799"/>
      <c r="BS25" s="799"/>
      <c r="BT25" s="799"/>
      <c r="BU25" s="799"/>
      <c r="BV25" s="799"/>
      <c r="BW25" s="799"/>
      <c r="BX25" s="799"/>
      <c r="BY25" s="799"/>
      <c r="BZ25" s="799"/>
      <c r="CA25" s="123"/>
      <c r="CB25" s="123"/>
      <c r="CC25" s="123"/>
    </row>
    <row r="26" spans="7:81" s="1" customFormat="1" ht="21" customHeight="1">
      <c r="G26" s="137"/>
      <c r="H26" s="708" t="s">
        <v>115</v>
      </c>
      <c r="I26" s="709"/>
      <c r="J26" s="709"/>
      <c r="K26" s="709"/>
      <c r="L26" s="709"/>
      <c r="M26" s="709"/>
      <c r="N26" s="709"/>
      <c r="O26" s="709"/>
      <c r="P26" s="709"/>
      <c r="Q26" s="709"/>
      <c r="R26" s="709"/>
      <c r="S26" s="709"/>
      <c r="T26" s="709"/>
      <c r="U26" s="710"/>
      <c r="V26" s="789" t="str">
        <f>리스수식!$AA$19&amp;"/년"</f>
        <v>20,000km/년</v>
      </c>
      <c r="W26" s="790"/>
      <c r="X26" s="790"/>
      <c r="Y26" s="790"/>
      <c r="Z26" s="790"/>
      <c r="AA26" s="790"/>
      <c r="AB26" s="790"/>
      <c r="AC26" s="790"/>
      <c r="AD26" s="790"/>
      <c r="AE26" s="790"/>
      <c r="AF26" s="790"/>
      <c r="AG26" s="790"/>
      <c r="AH26" s="790"/>
      <c r="AI26" s="790"/>
      <c r="AJ26" s="790"/>
      <c r="AK26" s="790"/>
      <c r="AL26" s="790"/>
      <c r="AM26" s="790"/>
      <c r="AN26" s="791"/>
      <c r="AO26" s="789" t="str">
        <f>IF($CB$16=TRUE,리스수식!$AD$19&amp;"/년","")</f>
        <v/>
      </c>
      <c r="AP26" s="790"/>
      <c r="AQ26" s="790"/>
      <c r="AR26" s="790"/>
      <c r="AS26" s="790"/>
      <c r="AT26" s="790"/>
      <c r="AU26" s="790"/>
      <c r="AV26" s="790"/>
      <c r="AW26" s="790"/>
      <c r="AX26" s="790"/>
      <c r="AY26" s="790"/>
      <c r="AZ26" s="790"/>
      <c r="BA26" s="790"/>
      <c r="BB26" s="790"/>
      <c r="BC26" s="790"/>
      <c r="BD26" s="790"/>
      <c r="BE26" s="790"/>
      <c r="BF26" s="790"/>
      <c r="BG26" s="791"/>
      <c r="BH26" s="800" t="str">
        <f>IF($CC$16=TRUE,리스수식!$AG$19&amp;"/년","")</f>
        <v/>
      </c>
      <c r="BI26" s="801"/>
      <c r="BJ26" s="801"/>
      <c r="BK26" s="801"/>
      <c r="BL26" s="801"/>
      <c r="BM26" s="801"/>
      <c r="BN26" s="801"/>
      <c r="BO26" s="801"/>
      <c r="BP26" s="801"/>
      <c r="BQ26" s="801"/>
      <c r="BR26" s="801"/>
      <c r="BS26" s="801"/>
      <c r="BT26" s="801"/>
      <c r="BU26" s="801"/>
      <c r="BV26" s="801"/>
      <c r="BW26" s="801"/>
      <c r="BX26" s="801"/>
      <c r="BY26" s="801"/>
      <c r="BZ26" s="801"/>
      <c r="CA26" s="123"/>
      <c r="CB26" s="123"/>
      <c r="CC26" s="123"/>
    </row>
    <row r="27" spans="7:81" s="1" customFormat="1" ht="21" customHeight="1">
      <c r="G27" s="137"/>
      <c r="H27" s="755" t="str">
        <f>IF(리스수식!$J$61=2,"저당설정금액","")</f>
        <v/>
      </c>
      <c r="I27" s="725"/>
      <c r="J27" s="725"/>
      <c r="K27" s="725"/>
      <c r="L27" s="725"/>
      <c r="M27" s="725"/>
      <c r="N27" s="725"/>
      <c r="O27" s="725"/>
      <c r="P27" s="725"/>
      <c r="Q27" s="725"/>
      <c r="R27" s="725"/>
      <c r="S27" s="725"/>
      <c r="T27" s="725"/>
      <c r="U27" s="726"/>
      <c r="V27" s="721" t="str">
        <f>IF(리스수식!$J$61=2,리스수식!$W$2,"")</f>
        <v/>
      </c>
      <c r="W27" s="722"/>
      <c r="X27" s="722"/>
      <c r="Y27" s="722"/>
      <c r="Z27" s="722"/>
      <c r="AA27" s="722"/>
      <c r="AB27" s="722"/>
      <c r="AC27" s="722"/>
      <c r="AD27" s="722"/>
      <c r="AE27" s="722"/>
      <c r="AF27" s="722"/>
      <c r="AG27" s="722"/>
      <c r="AH27" s="722"/>
      <c r="AI27" s="722"/>
      <c r="AJ27" s="722"/>
      <c r="AK27" s="722"/>
      <c r="AL27" s="722"/>
      <c r="AM27" s="722"/>
      <c r="AN27" s="788"/>
      <c r="AO27" s="721" t="str">
        <f>IF(AND(리스수식!$J$61=2,$CB$16=TRUE),리스수식!$W$2,"")</f>
        <v/>
      </c>
      <c r="AP27" s="722"/>
      <c r="AQ27" s="722"/>
      <c r="AR27" s="722"/>
      <c r="AS27" s="722"/>
      <c r="AT27" s="722"/>
      <c r="AU27" s="722"/>
      <c r="AV27" s="722"/>
      <c r="AW27" s="722"/>
      <c r="AX27" s="722"/>
      <c r="AY27" s="722"/>
      <c r="AZ27" s="722"/>
      <c r="BA27" s="722"/>
      <c r="BB27" s="722"/>
      <c r="BC27" s="722"/>
      <c r="BD27" s="722"/>
      <c r="BE27" s="722"/>
      <c r="BF27" s="722"/>
      <c r="BG27" s="788"/>
      <c r="BH27" s="721" t="str">
        <f>IF(AND(리스수식!$J$61=2,$CC$16=TRUE),리스수식!$W$2,"")</f>
        <v/>
      </c>
      <c r="BI27" s="722"/>
      <c r="BJ27" s="722"/>
      <c r="BK27" s="722"/>
      <c r="BL27" s="722"/>
      <c r="BM27" s="722"/>
      <c r="BN27" s="722"/>
      <c r="BO27" s="722"/>
      <c r="BP27" s="722"/>
      <c r="BQ27" s="722"/>
      <c r="BR27" s="722"/>
      <c r="BS27" s="722"/>
      <c r="BT27" s="722"/>
      <c r="BU27" s="722"/>
      <c r="BV27" s="722"/>
      <c r="BW27" s="722"/>
      <c r="BX27" s="722"/>
      <c r="BY27" s="722"/>
      <c r="BZ27" s="723"/>
      <c r="CA27" s="123"/>
      <c r="CB27" s="123"/>
      <c r="CC27" s="123"/>
    </row>
    <row r="28" spans="7:81" s="1" customFormat="1" ht="7.5" customHeight="1">
      <c r="G28" s="123"/>
      <c r="H28" s="136"/>
      <c r="I28" s="136"/>
      <c r="J28" s="136"/>
      <c r="K28" s="136"/>
      <c r="L28" s="136"/>
      <c r="M28" s="136"/>
      <c r="N28" s="136"/>
      <c r="O28" s="136"/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23"/>
      <c r="CB28" s="123"/>
      <c r="CC28" s="123"/>
    </row>
    <row r="29" spans="7:81" s="1" customFormat="1" ht="21" customHeight="1">
      <c r="G29" s="123"/>
      <c r="H29" s="124" t="s">
        <v>124</v>
      </c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</row>
    <row r="30" spans="7:81" s="1" customFormat="1" ht="21" customHeight="1">
      <c r="G30" s="123"/>
      <c r="H30" s="123"/>
      <c r="I30" s="123"/>
      <c r="J30" s="148" t="s">
        <v>158</v>
      </c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</row>
    <row r="31" spans="7:81" s="1" customFormat="1" ht="21" customHeight="1">
      <c r="G31" s="123"/>
      <c r="H31" s="123"/>
      <c r="I31" s="123"/>
      <c r="J31" s="148" t="s">
        <v>125</v>
      </c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3"/>
      <c r="BO31" s="123"/>
      <c r="BP31" s="123"/>
      <c r="BQ31" s="123"/>
      <c r="BR31" s="123"/>
      <c r="BS31" s="123"/>
      <c r="BT31" s="123"/>
      <c r="BU31" s="123"/>
      <c r="BV31" s="123"/>
      <c r="BW31" s="123"/>
      <c r="BX31" s="123"/>
      <c r="BY31" s="123"/>
      <c r="BZ31" s="123"/>
      <c r="CA31" s="123"/>
      <c r="CB31" s="123"/>
      <c r="CC31" s="123"/>
    </row>
    <row r="32" spans="7:81" s="1" customFormat="1" ht="21" customHeight="1">
      <c r="G32" s="123"/>
      <c r="H32" s="123"/>
      <c r="I32" s="123"/>
      <c r="J32" s="149" t="s">
        <v>127</v>
      </c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</row>
    <row r="33" spans="7:81" s="1" customFormat="1" ht="21" customHeight="1">
      <c r="G33" s="123"/>
      <c r="H33" s="123"/>
      <c r="I33" s="123"/>
      <c r="J33" s="149" t="s">
        <v>126</v>
      </c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</row>
    <row r="34" spans="7:81" s="1" customFormat="1" ht="21" customHeight="1">
      <c r="G34" s="123"/>
      <c r="H34" s="123"/>
      <c r="I34" s="123"/>
      <c r="J34" s="149" t="s">
        <v>442</v>
      </c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275" t="str">
        <f>IF(리스수식!I93=1,리스수식!K94,IF(리스수식!I93=2,리스수식!K95,IF(리스수식!I93=3,리스수식!K96,IF(리스수식!I93=4,리스수식!K97,IF(리스수식!I93=5,리스수식!K98,IF(리스수식!I93=6,리스수식!K99,IF(리스수식!I93=7,리스수식!K100,IF(리스수식!I93=8,리스수식!K101))))))))</f>
        <v>우리은행 1005-704-266618 (예금주: 메리츠캐피탈)</v>
      </c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</row>
    <row r="35" spans="7:81" s="1" customFormat="1" ht="7.5" customHeight="1" thickBot="1">
      <c r="G35" s="123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  <c r="W35" s="125"/>
      <c r="X35" s="125"/>
      <c r="Y35" s="125"/>
      <c r="Z35" s="125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25"/>
      <c r="AO35" s="125"/>
      <c r="AP35" s="125"/>
      <c r="AQ35" s="125"/>
      <c r="AR35" s="125"/>
      <c r="AS35" s="125"/>
      <c r="AT35" s="125"/>
      <c r="AU35" s="125"/>
      <c r="AV35" s="125"/>
      <c r="AW35" s="125"/>
      <c r="AX35" s="125"/>
      <c r="AY35" s="125"/>
      <c r="AZ35" s="125"/>
      <c r="BA35" s="125"/>
      <c r="BB35" s="125"/>
      <c r="BC35" s="125"/>
      <c r="BD35" s="125"/>
      <c r="BE35" s="125"/>
      <c r="BF35" s="125"/>
      <c r="BG35" s="125"/>
      <c r="BH35" s="125"/>
      <c r="BI35" s="125"/>
      <c r="BJ35" s="125"/>
      <c r="BK35" s="125"/>
      <c r="BL35" s="125"/>
      <c r="BM35" s="125"/>
      <c r="BN35" s="125"/>
      <c r="BO35" s="125"/>
      <c r="BP35" s="125"/>
      <c r="BQ35" s="125"/>
      <c r="BR35" s="125"/>
      <c r="BS35" s="125"/>
      <c r="BT35" s="125"/>
      <c r="BU35" s="125"/>
      <c r="BV35" s="125"/>
      <c r="BW35" s="125"/>
      <c r="BX35" s="125"/>
      <c r="BY35" s="125"/>
      <c r="BZ35" s="125"/>
      <c r="CA35" s="123"/>
      <c r="CB35" s="123"/>
      <c r="CC35" s="123"/>
    </row>
    <row r="36" spans="7:81" s="1" customFormat="1" ht="21" customHeight="1" thickTop="1">
      <c r="G36" s="123"/>
      <c r="H36" s="678" t="s">
        <v>146</v>
      </c>
      <c r="I36" s="679"/>
      <c r="J36" s="679"/>
      <c r="K36" s="679"/>
      <c r="L36" s="679"/>
      <c r="M36" s="679"/>
      <c r="N36" s="679"/>
      <c r="O36" s="679"/>
      <c r="P36" s="679"/>
      <c r="Q36" s="679"/>
      <c r="R36" s="679"/>
      <c r="S36" s="679"/>
      <c r="T36" s="679"/>
      <c r="U36" s="680"/>
      <c r="V36" s="687" t="str">
        <f>IF(리스수식!Z55=1,"보증금 입금시 할인 효과",IF(리스수식!Z55=2,"장기선수금 입금시 할인 효과",IF(리스수식!Z55=3,"보증금+장기선수금 입금시 할인 효과",IF(리스수식!Z55="신용","해당없음","해당없음"))))</f>
        <v>해당없음</v>
      </c>
      <c r="W36" s="687"/>
      <c r="X36" s="687"/>
      <c r="Y36" s="687"/>
      <c r="Z36" s="687"/>
      <c r="AA36" s="687"/>
      <c r="AB36" s="687"/>
      <c r="AC36" s="687"/>
      <c r="AD36" s="687"/>
      <c r="AE36" s="687"/>
      <c r="AF36" s="687"/>
      <c r="AG36" s="687"/>
      <c r="AH36" s="687"/>
      <c r="AI36" s="687"/>
      <c r="AJ36" s="687"/>
      <c r="AK36" s="687"/>
      <c r="AL36" s="687"/>
      <c r="AM36" s="687"/>
      <c r="AN36" s="687"/>
      <c r="AO36" s="687" t="str">
        <f>IF(AND($CB$16=TRUE,리스수식!AC55=1),"보증금 입금시 할인 효과",IF(AND($CB$16=TRUE,리스수식!AC55=2),"장기선수금 입금시 할인 효과",IF(AND($CB$16=TRUE,리스수식!AC55=3),"보증금+장기선수금 입금시 할인 효과",IF(AND($CB$16=TRUE,리스수식!AC55="신용"),"해당없음"," "))))</f>
        <v xml:space="preserve"> </v>
      </c>
      <c r="AP36" s="687"/>
      <c r="AQ36" s="687"/>
      <c r="AR36" s="687"/>
      <c r="AS36" s="687"/>
      <c r="AT36" s="687"/>
      <c r="AU36" s="687"/>
      <c r="AV36" s="687"/>
      <c r="AW36" s="687"/>
      <c r="AX36" s="687"/>
      <c r="AY36" s="687"/>
      <c r="AZ36" s="687"/>
      <c r="BA36" s="687"/>
      <c r="BB36" s="687"/>
      <c r="BC36" s="687"/>
      <c r="BD36" s="687"/>
      <c r="BE36" s="687"/>
      <c r="BF36" s="687"/>
      <c r="BG36" s="687"/>
      <c r="BH36" s="687" t="str">
        <f>IF(AND($CC$16=TRUE,리스수식!AF55=1),"보증금 입금시 할인 효과",IF(AND($CC$16=TRUE,리스수식!AF55=2),"장기선수금 입금시 할인 효과",IF(AND($CC$16=TRUE,리스수식!AF55=3),"보증금+장기선수금 입금시 할인 효과",IF(AND($CC$16=TRUE,리스수식!AF55="신용"),"해당없음"," "))))</f>
        <v xml:space="preserve"> </v>
      </c>
      <c r="BI36" s="687"/>
      <c r="BJ36" s="687"/>
      <c r="BK36" s="687"/>
      <c r="BL36" s="687"/>
      <c r="BM36" s="687"/>
      <c r="BN36" s="687"/>
      <c r="BO36" s="687"/>
      <c r="BP36" s="687"/>
      <c r="BQ36" s="687"/>
      <c r="BR36" s="687"/>
      <c r="BS36" s="687"/>
      <c r="BT36" s="687"/>
      <c r="BU36" s="687"/>
      <c r="BV36" s="687"/>
      <c r="BW36" s="687"/>
      <c r="BX36" s="687"/>
      <c r="BY36" s="687"/>
      <c r="BZ36" s="688"/>
      <c r="CA36" s="123"/>
      <c r="CB36" s="123"/>
      <c r="CC36" s="123"/>
    </row>
    <row r="37" spans="7:81" s="1" customFormat="1" ht="21" customHeight="1">
      <c r="G37" s="123"/>
      <c r="H37" s="681"/>
      <c r="I37" s="682"/>
      <c r="J37" s="682"/>
      <c r="K37" s="682"/>
      <c r="L37" s="682"/>
      <c r="M37" s="682"/>
      <c r="N37" s="682"/>
      <c r="O37" s="682"/>
      <c r="P37" s="682"/>
      <c r="Q37" s="682"/>
      <c r="R37" s="682"/>
      <c r="S37" s="682"/>
      <c r="T37" s="682"/>
      <c r="U37" s="683"/>
      <c r="V37" s="689" t="s">
        <v>147</v>
      </c>
      <c r="W37" s="689"/>
      <c r="X37" s="689"/>
      <c r="Y37" s="689"/>
      <c r="Z37" s="689"/>
      <c r="AA37" s="689"/>
      <c r="AB37" s="689"/>
      <c r="AC37" s="689"/>
      <c r="AD37" s="689"/>
      <c r="AE37" s="689" t="s">
        <v>148</v>
      </c>
      <c r="AF37" s="689"/>
      <c r="AG37" s="689"/>
      <c r="AH37" s="689"/>
      <c r="AI37" s="689"/>
      <c r="AJ37" s="689"/>
      <c r="AK37" s="689"/>
      <c r="AL37" s="689"/>
      <c r="AM37" s="689"/>
      <c r="AN37" s="689"/>
      <c r="AO37" s="689" t="str">
        <f>IF($CB$16=TRUE,"할인율"," ")</f>
        <v xml:space="preserve"> </v>
      </c>
      <c r="AP37" s="689"/>
      <c r="AQ37" s="689"/>
      <c r="AR37" s="689"/>
      <c r="AS37" s="689"/>
      <c r="AT37" s="689"/>
      <c r="AU37" s="689"/>
      <c r="AV37" s="689"/>
      <c r="AW37" s="689"/>
      <c r="AX37" s="689" t="str">
        <f>IF($CB$16=TRUE,"할인금액 (원)"," ")</f>
        <v xml:space="preserve"> </v>
      </c>
      <c r="AY37" s="689"/>
      <c r="AZ37" s="689"/>
      <c r="BA37" s="689"/>
      <c r="BB37" s="689"/>
      <c r="BC37" s="689"/>
      <c r="BD37" s="689"/>
      <c r="BE37" s="689"/>
      <c r="BF37" s="689"/>
      <c r="BG37" s="689"/>
      <c r="BH37" s="689" t="str">
        <f>IF($CC$16=TRUE,"할인율"," ")</f>
        <v xml:space="preserve"> </v>
      </c>
      <c r="BI37" s="689"/>
      <c r="BJ37" s="689"/>
      <c r="BK37" s="689"/>
      <c r="BL37" s="689"/>
      <c r="BM37" s="689"/>
      <c r="BN37" s="689"/>
      <c r="BO37" s="689"/>
      <c r="BP37" s="689"/>
      <c r="BQ37" s="689" t="str">
        <f>IF($CC$16=TRUE,"할인금액 (원)","  ")</f>
        <v xml:space="preserve">  </v>
      </c>
      <c r="BR37" s="689"/>
      <c r="BS37" s="689"/>
      <c r="BT37" s="689"/>
      <c r="BU37" s="689"/>
      <c r="BV37" s="689"/>
      <c r="BW37" s="689"/>
      <c r="BX37" s="689"/>
      <c r="BY37" s="689"/>
      <c r="BZ37" s="690"/>
      <c r="CA37" s="129"/>
      <c r="CB37" s="123"/>
      <c r="CC37" s="123"/>
    </row>
    <row r="38" spans="7:81" s="1" customFormat="1" ht="21" customHeight="1" thickBot="1">
      <c r="G38" s="123"/>
      <c r="H38" s="684" t="e">
        <f>리스수식!AA55</f>
        <v>#DIV/0!</v>
      </c>
      <c r="I38" s="685"/>
      <c r="J38" s="685"/>
      <c r="K38" s="685"/>
      <c r="L38" s="685"/>
      <c r="M38" s="685"/>
      <c r="N38" s="685"/>
      <c r="O38" s="685"/>
      <c r="P38" s="685"/>
      <c r="Q38" s="685"/>
      <c r="R38" s="685"/>
      <c r="S38" s="685"/>
      <c r="T38" s="685"/>
      <c r="U38" s="686"/>
      <c r="V38" s="691" t="e">
        <f>(리스수식!AA55-리스수식!AA52)/리스수식!AA55</f>
        <v>#DIV/0!</v>
      </c>
      <c r="W38" s="691"/>
      <c r="X38" s="691"/>
      <c r="Y38" s="691"/>
      <c r="Z38" s="691"/>
      <c r="AA38" s="691"/>
      <c r="AB38" s="691"/>
      <c r="AC38" s="691"/>
      <c r="AD38" s="691"/>
      <c r="AE38" s="692" t="e">
        <f>리스수식!AA55-리스수식!AA52</f>
        <v>#DIV/0!</v>
      </c>
      <c r="AF38" s="692"/>
      <c r="AG38" s="692"/>
      <c r="AH38" s="692"/>
      <c r="AI38" s="692"/>
      <c r="AJ38" s="692"/>
      <c r="AK38" s="692"/>
      <c r="AL38" s="692"/>
      <c r="AM38" s="692"/>
      <c r="AN38" s="692"/>
      <c r="AO38" s="691" t="str">
        <f>IF($CB$16=TRUE,(리스수식!AD55-리스수식!AD52)/리스수식!AD55," ")</f>
        <v xml:space="preserve"> </v>
      </c>
      <c r="AP38" s="691"/>
      <c r="AQ38" s="691"/>
      <c r="AR38" s="691"/>
      <c r="AS38" s="691"/>
      <c r="AT38" s="691"/>
      <c r="AU38" s="691"/>
      <c r="AV38" s="691"/>
      <c r="AW38" s="691"/>
      <c r="AX38" s="692" t="str">
        <f>IF($CB$16=TRUE,(리스수식!AD55-리스수식!AD52),"  ")</f>
        <v xml:space="preserve">  </v>
      </c>
      <c r="AY38" s="692"/>
      <c r="AZ38" s="692"/>
      <c r="BA38" s="692"/>
      <c r="BB38" s="692"/>
      <c r="BC38" s="692"/>
      <c r="BD38" s="692"/>
      <c r="BE38" s="692"/>
      <c r="BF38" s="692"/>
      <c r="BG38" s="692"/>
      <c r="BH38" s="691" t="str">
        <f>IF($CC$16=TRUE,(리스수식!AG55-리스수식!AG52)/리스수식!AG55," ")</f>
        <v xml:space="preserve"> </v>
      </c>
      <c r="BI38" s="691"/>
      <c r="BJ38" s="691"/>
      <c r="BK38" s="691"/>
      <c r="BL38" s="691"/>
      <c r="BM38" s="691"/>
      <c r="BN38" s="691"/>
      <c r="BO38" s="691"/>
      <c r="BP38" s="691"/>
      <c r="BQ38" s="692" t="str">
        <f>IF($CC$16=TRUE,리스수식!AG55-리스수식!AG52," ")</f>
        <v xml:space="preserve"> </v>
      </c>
      <c r="BR38" s="692"/>
      <c r="BS38" s="692"/>
      <c r="BT38" s="692"/>
      <c r="BU38" s="692"/>
      <c r="BV38" s="692"/>
      <c r="BW38" s="692"/>
      <c r="BX38" s="692"/>
      <c r="BY38" s="692"/>
      <c r="BZ38" s="730"/>
      <c r="CA38" s="123"/>
      <c r="CB38" s="123"/>
      <c r="CC38" s="123"/>
    </row>
    <row r="39" spans="7:81" s="1" customFormat="1" ht="21" customHeight="1" thickTop="1">
      <c r="G39" s="123"/>
      <c r="H39" s="138" t="s">
        <v>128</v>
      </c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130"/>
      <c r="BQ39" s="130"/>
      <c r="BR39" s="130"/>
      <c r="BS39" s="130"/>
      <c r="BT39" s="130"/>
      <c r="BU39" s="130"/>
      <c r="BV39" s="130"/>
      <c r="BW39" s="130"/>
      <c r="BX39" s="130"/>
      <c r="BY39" s="130"/>
      <c r="BZ39" s="130"/>
      <c r="CA39" s="123"/>
      <c r="CB39" s="123"/>
      <c r="CC39" s="123"/>
    </row>
    <row r="40" spans="7:81" s="1" customFormat="1" ht="21" customHeight="1">
      <c r="G40" s="137"/>
      <c r="H40" s="734" t="s">
        <v>129</v>
      </c>
      <c r="I40" s="735"/>
      <c r="J40" s="735"/>
      <c r="K40" s="735"/>
      <c r="L40" s="735"/>
      <c r="M40" s="735"/>
      <c r="N40" s="735"/>
      <c r="O40" s="735"/>
      <c r="P40" s="735"/>
      <c r="Q40" s="735"/>
      <c r="R40" s="735"/>
      <c r="S40" s="735"/>
      <c r="T40" s="735"/>
      <c r="U40" s="736"/>
      <c r="V40" s="743" t="s">
        <v>131</v>
      </c>
      <c r="W40" s="744"/>
      <c r="X40" s="744"/>
      <c r="Y40" s="744"/>
      <c r="Z40" s="744"/>
      <c r="AA40" s="744"/>
      <c r="AB40" s="744"/>
      <c r="AC40" s="744"/>
      <c r="AD40" s="744"/>
      <c r="AE40" s="744"/>
      <c r="AF40" s="744"/>
      <c r="AG40" s="744"/>
      <c r="AH40" s="744"/>
      <c r="AI40" s="744"/>
      <c r="AJ40" s="744"/>
      <c r="AK40" s="744"/>
      <c r="AL40" s="744"/>
      <c r="AM40" s="744"/>
      <c r="AN40" s="744"/>
      <c r="AO40" s="744"/>
      <c r="AP40" s="744"/>
      <c r="AQ40" s="744"/>
      <c r="AR40" s="744"/>
      <c r="AS40" s="744"/>
      <c r="AT40" s="744"/>
      <c r="AU40" s="744"/>
      <c r="AV40" s="744"/>
      <c r="AW40" s="744"/>
      <c r="AX40" s="744"/>
      <c r="AY40" s="744"/>
      <c r="AZ40" s="744"/>
      <c r="BA40" s="744"/>
      <c r="BB40" s="744"/>
      <c r="BC40" s="744"/>
      <c r="BD40" s="744"/>
      <c r="BE40" s="744"/>
      <c r="BF40" s="744"/>
      <c r="BG40" s="744"/>
      <c r="BH40" s="744"/>
      <c r="BI40" s="744"/>
      <c r="BJ40" s="744"/>
      <c r="BK40" s="744"/>
      <c r="BL40" s="744"/>
      <c r="BM40" s="744"/>
      <c r="BN40" s="744"/>
      <c r="BO40" s="744"/>
      <c r="BP40" s="744"/>
      <c r="BQ40" s="744"/>
      <c r="BR40" s="744"/>
      <c r="BS40" s="744"/>
      <c r="BT40" s="744"/>
      <c r="BU40" s="744"/>
      <c r="BV40" s="744"/>
      <c r="BW40" s="744"/>
      <c r="BX40" s="744"/>
      <c r="BY40" s="744"/>
      <c r="BZ40" s="745"/>
      <c r="CA40" s="123"/>
      <c r="CB40" s="123"/>
      <c r="CC40" s="123"/>
    </row>
    <row r="41" spans="7:81" s="1" customFormat="1" ht="21" customHeight="1">
      <c r="G41" s="137"/>
      <c r="H41" s="737"/>
      <c r="I41" s="738"/>
      <c r="J41" s="738"/>
      <c r="K41" s="738"/>
      <c r="L41" s="738"/>
      <c r="M41" s="738"/>
      <c r="N41" s="738"/>
      <c r="O41" s="738"/>
      <c r="P41" s="738"/>
      <c r="Q41" s="738"/>
      <c r="R41" s="738"/>
      <c r="S41" s="738"/>
      <c r="T41" s="738"/>
      <c r="U41" s="739"/>
      <c r="V41" s="746"/>
      <c r="W41" s="747"/>
      <c r="X41" s="747"/>
      <c r="Y41" s="747"/>
      <c r="Z41" s="747"/>
      <c r="AA41" s="747"/>
      <c r="AB41" s="747"/>
      <c r="AC41" s="747"/>
      <c r="AD41" s="747"/>
      <c r="AE41" s="747"/>
      <c r="AF41" s="747"/>
      <c r="AG41" s="747"/>
      <c r="AH41" s="747"/>
      <c r="AI41" s="747"/>
      <c r="AJ41" s="747"/>
      <c r="AK41" s="747"/>
      <c r="AL41" s="747"/>
      <c r="AM41" s="747"/>
      <c r="AN41" s="747"/>
      <c r="AO41" s="747"/>
      <c r="AP41" s="747"/>
      <c r="AQ41" s="747"/>
      <c r="AR41" s="747"/>
      <c r="AS41" s="747"/>
      <c r="AT41" s="747"/>
      <c r="AU41" s="747"/>
      <c r="AV41" s="747"/>
      <c r="AW41" s="747"/>
      <c r="AX41" s="747"/>
      <c r="AY41" s="747"/>
      <c r="AZ41" s="747"/>
      <c r="BA41" s="747"/>
      <c r="BB41" s="747"/>
      <c r="BC41" s="747"/>
      <c r="BD41" s="747"/>
      <c r="BE41" s="747"/>
      <c r="BF41" s="747"/>
      <c r="BG41" s="747"/>
      <c r="BH41" s="747"/>
      <c r="BI41" s="747"/>
      <c r="BJ41" s="747"/>
      <c r="BK41" s="747"/>
      <c r="BL41" s="747"/>
      <c r="BM41" s="747"/>
      <c r="BN41" s="747"/>
      <c r="BO41" s="747"/>
      <c r="BP41" s="747"/>
      <c r="BQ41" s="747"/>
      <c r="BR41" s="747"/>
      <c r="BS41" s="747"/>
      <c r="BT41" s="747"/>
      <c r="BU41" s="747"/>
      <c r="BV41" s="747"/>
      <c r="BW41" s="747"/>
      <c r="BX41" s="747"/>
      <c r="BY41" s="747"/>
      <c r="BZ41" s="748"/>
      <c r="CA41" s="123"/>
      <c r="CB41" s="123"/>
      <c r="CC41" s="123"/>
    </row>
    <row r="42" spans="7:81" s="1" customFormat="1" ht="21" customHeight="1">
      <c r="G42" s="137"/>
      <c r="H42" s="737" t="s">
        <v>130</v>
      </c>
      <c r="I42" s="738"/>
      <c r="J42" s="738"/>
      <c r="K42" s="738"/>
      <c r="L42" s="738"/>
      <c r="M42" s="738"/>
      <c r="N42" s="738"/>
      <c r="O42" s="738"/>
      <c r="P42" s="738"/>
      <c r="Q42" s="738"/>
      <c r="R42" s="738"/>
      <c r="S42" s="738"/>
      <c r="T42" s="738"/>
      <c r="U42" s="739"/>
      <c r="V42" s="749" t="s">
        <v>132</v>
      </c>
      <c r="W42" s="750"/>
      <c r="X42" s="750"/>
      <c r="Y42" s="750"/>
      <c r="Z42" s="750"/>
      <c r="AA42" s="750"/>
      <c r="AB42" s="750"/>
      <c r="AC42" s="750"/>
      <c r="AD42" s="750"/>
      <c r="AE42" s="750"/>
      <c r="AF42" s="750"/>
      <c r="AG42" s="750"/>
      <c r="AH42" s="750"/>
      <c r="AI42" s="750"/>
      <c r="AJ42" s="750"/>
      <c r="AK42" s="750"/>
      <c r="AL42" s="750"/>
      <c r="AM42" s="750"/>
      <c r="AN42" s="750"/>
      <c r="AO42" s="750"/>
      <c r="AP42" s="750"/>
      <c r="AQ42" s="750"/>
      <c r="AR42" s="750"/>
      <c r="AS42" s="750"/>
      <c r="AT42" s="750"/>
      <c r="AU42" s="750"/>
      <c r="AV42" s="750"/>
      <c r="AW42" s="750"/>
      <c r="AX42" s="750"/>
      <c r="AY42" s="750"/>
      <c r="AZ42" s="750"/>
      <c r="BA42" s="750"/>
      <c r="BB42" s="750"/>
      <c r="BC42" s="750"/>
      <c r="BD42" s="750"/>
      <c r="BE42" s="750"/>
      <c r="BF42" s="750"/>
      <c r="BG42" s="750"/>
      <c r="BH42" s="750"/>
      <c r="BI42" s="750"/>
      <c r="BJ42" s="750"/>
      <c r="BK42" s="750"/>
      <c r="BL42" s="750"/>
      <c r="BM42" s="750"/>
      <c r="BN42" s="750"/>
      <c r="BO42" s="750"/>
      <c r="BP42" s="750"/>
      <c r="BQ42" s="750"/>
      <c r="BR42" s="750"/>
      <c r="BS42" s="750"/>
      <c r="BT42" s="750"/>
      <c r="BU42" s="750"/>
      <c r="BV42" s="750"/>
      <c r="BW42" s="750"/>
      <c r="BX42" s="750"/>
      <c r="BY42" s="750"/>
      <c r="BZ42" s="751"/>
      <c r="CA42" s="123"/>
      <c r="CB42" s="123"/>
      <c r="CC42" s="123"/>
    </row>
    <row r="43" spans="7:81" s="1" customFormat="1" ht="21" customHeight="1">
      <c r="G43" s="137"/>
      <c r="H43" s="740"/>
      <c r="I43" s="741"/>
      <c r="J43" s="741"/>
      <c r="K43" s="741"/>
      <c r="L43" s="741"/>
      <c r="M43" s="741"/>
      <c r="N43" s="741"/>
      <c r="O43" s="741"/>
      <c r="P43" s="741"/>
      <c r="Q43" s="741"/>
      <c r="R43" s="741"/>
      <c r="S43" s="741"/>
      <c r="T43" s="741"/>
      <c r="U43" s="742"/>
      <c r="V43" s="752"/>
      <c r="W43" s="753"/>
      <c r="X43" s="753"/>
      <c r="Y43" s="753"/>
      <c r="Z43" s="753"/>
      <c r="AA43" s="753"/>
      <c r="AB43" s="753"/>
      <c r="AC43" s="753"/>
      <c r="AD43" s="753"/>
      <c r="AE43" s="753"/>
      <c r="AF43" s="753"/>
      <c r="AG43" s="753"/>
      <c r="AH43" s="753"/>
      <c r="AI43" s="753"/>
      <c r="AJ43" s="753"/>
      <c r="AK43" s="753"/>
      <c r="AL43" s="753"/>
      <c r="AM43" s="753"/>
      <c r="AN43" s="753"/>
      <c r="AO43" s="753"/>
      <c r="AP43" s="753"/>
      <c r="AQ43" s="753"/>
      <c r="AR43" s="753"/>
      <c r="AS43" s="753"/>
      <c r="AT43" s="753"/>
      <c r="AU43" s="753"/>
      <c r="AV43" s="753"/>
      <c r="AW43" s="753"/>
      <c r="AX43" s="753"/>
      <c r="AY43" s="753"/>
      <c r="AZ43" s="753"/>
      <c r="BA43" s="753"/>
      <c r="BB43" s="753"/>
      <c r="BC43" s="753"/>
      <c r="BD43" s="753"/>
      <c r="BE43" s="753"/>
      <c r="BF43" s="753"/>
      <c r="BG43" s="753"/>
      <c r="BH43" s="753"/>
      <c r="BI43" s="753"/>
      <c r="BJ43" s="753"/>
      <c r="BK43" s="753"/>
      <c r="BL43" s="753"/>
      <c r="BM43" s="753"/>
      <c r="BN43" s="753"/>
      <c r="BO43" s="753"/>
      <c r="BP43" s="753"/>
      <c r="BQ43" s="753"/>
      <c r="BR43" s="753"/>
      <c r="BS43" s="753"/>
      <c r="BT43" s="753"/>
      <c r="BU43" s="753"/>
      <c r="BV43" s="753"/>
      <c r="BW43" s="753"/>
      <c r="BX43" s="753"/>
      <c r="BY43" s="753"/>
      <c r="BZ43" s="754"/>
      <c r="CA43" s="123"/>
      <c r="CB43" s="123"/>
      <c r="CC43" s="123"/>
    </row>
    <row r="44" spans="7:81" s="1" customFormat="1" ht="7.5" customHeight="1">
      <c r="G44" s="123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  <c r="AH44" s="136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  <c r="BC44" s="136"/>
      <c r="BD44" s="136"/>
      <c r="BE44" s="136"/>
      <c r="BF44" s="136"/>
      <c r="BG44" s="136"/>
      <c r="BH44" s="136"/>
      <c r="BI44" s="136"/>
      <c r="BJ44" s="136"/>
      <c r="BK44" s="136"/>
      <c r="BL44" s="136"/>
      <c r="BM44" s="136"/>
      <c r="BN44" s="136"/>
      <c r="BO44" s="136"/>
      <c r="BP44" s="136"/>
      <c r="BQ44" s="136"/>
      <c r="BR44" s="136"/>
      <c r="BS44" s="136"/>
      <c r="BT44" s="136"/>
      <c r="BU44" s="136"/>
      <c r="BV44" s="136"/>
      <c r="BW44" s="136"/>
      <c r="BX44" s="136"/>
      <c r="BY44" s="136"/>
      <c r="BZ44" s="136"/>
      <c r="CA44" s="123"/>
      <c r="CB44" s="123"/>
      <c r="CC44" s="123"/>
    </row>
    <row r="45" spans="7:81" s="1" customFormat="1" ht="21" customHeight="1" thickBot="1">
      <c r="G45" s="123"/>
      <c r="H45" s="150" t="s">
        <v>133</v>
      </c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0" t="str">
        <f>Sheet1!$P$29</f>
        <v>MERITZ</v>
      </c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0"/>
      <c r="AP45" s="150" t="str">
        <f>Sheet1!$P$30</f>
        <v>010-0000-0000</v>
      </c>
      <c r="AQ45" s="151"/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  <c r="BH45" s="151"/>
      <c r="BI45" s="151"/>
      <c r="BJ45" s="151"/>
      <c r="BK45" s="151"/>
      <c r="BL45" s="151"/>
      <c r="BM45" s="151"/>
      <c r="BN45" s="151"/>
      <c r="BO45" s="151"/>
      <c r="BP45" s="151"/>
      <c r="BQ45" s="151"/>
      <c r="BR45" s="150" t="str">
        <f>Sheet1!$AD$2</f>
        <v>(2024.12.v2)</v>
      </c>
      <c r="BS45" s="151"/>
      <c r="BT45" s="151"/>
      <c r="BU45" s="151"/>
      <c r="BV45" s="151"/>
      <c r="BW45" s="151"/>
      <c r="BX45" s="151"/>
      <c r="BY45" s="151"/>
      <c r="BZ45" s="151"/>
      <c r="CA45" s="123"/>
      <c r="CB45" s="123"/>
      <c r="CC45" s="123"/>
    </row>
    <row r="46" spans="7:81" s="1" customFormat="1" ht="21" customHeight="1" thickTop="1">
      <c r="G46" s="123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206" t="s">
        <v>137</v>
      </c>
      <c r="Y46" s="136"/>
      <c r="Z46" s="136"/>
      <c r="AA46" s="136"/>
      <c r="AB46" s="136"/>
      <c r="AC46" s="136"/>
      <c r="AD46" s="136"/>
      <c r="AE46" s="136"/>
      <c r="AF46" s="136" t="s">
        <v>138</v>
      </c>
      <c r="AG46" s="136"/>
      <c r="AH46" s="136"/>
      <c r="AI46" s="136"/>
      <c r="AJ46" s="136"/>
      <c r="AK46" s="136"/>
      <c r="AL46" s="136"/>
      <c r="AM46" s="136"/>
      <c r="AN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  <c r="AY46" s="136"/>
      <c r="AZ46" s="136"/>
      <c r="BA46" s="136"/>
      <c r="BB46" s="136"/>
      <c r="BC46" s="136"/>
      <c r="BD46" s="136"/>
      <c r="BE46" s="136"/>
      <c r="BF46" s="136"/>
      <c r="BG46" s="136"/>
      <c r="BH46" s="136"/>
      <c r="BI46" s="136"/>
      <c r="BJ46" s="136"/>
      <c r="BK46" s="136"/>
      <c r="BL46" s="136"/>
      <c r="BM46" s="152" t="s">
        <v>134</v>
      </c>
      <c r="BN46" s="136"/>
      <c r="BO46" s="136"/>
      <c r="BP46" s="136"/>
      <c r="BQ46" s="136"/>
      <c r="BR46" s="136"/>
      <c r="BS46" s="136"/>
      <c r="BT46" s="136"/>
      <c r="BU46" s="136"/>
      <c r="BV46" s="136"/>
      <c r="BW46" s="136"/>
      <c r="BX46" s="136"/>
      <c r="BY46" s="136"/>
      <c r="BZ46" s="136"/>
      <c r="CA46" s="123"/>
      <c r="CB46" s="123"/>
      <c r="CC46" s="123"/>
    </row>
    <row r="47" spans="7:81" s="1" customFormat="1" ht="21" customHeight="1"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123"/>
      <c r="BS47" s="123"/>
      <c r="BT47" s="123"/>
      <c r="BU47" s="123"/>
      <c r="BV47" s="123"/>
      <c r="BW47" s="123"/>
      <c r="BX47" s="123"/>
      <c r="BY47" s="123"/>
      <c r="BZ47" s="123"/>
      <c r="CA47" s="123"/>
      <c r="CB47" s="123"/>
      <c r="CC47" s="123"/>
    </row>
    <row r="48" spans="7:81" s="1" customFormat="1" ht="21" customHeight="1"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</row>
    <row r="49" spans="7:81" s="1" customFormat="1" ht="21" customHeight="1"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</row>
  </sheetData>
  <mergeCells count="97">
    <mergeCell ref="H2:AJ3"/>
    <mergeCell ref="FC15:FR15"/>
    <mergeCell ref="V25:AN25"/>
    <mergeCell ref="V24:AN24"/>
    <mergeCell ref="AU19:BG19"/>
    <mergeCell ref="AU18:BG18"/>
    <mergeCell ref="V12:AN12"/>
    <mergeCell ref="BH21:BZ21"/>
    <mergeCell ref="V22:AN22"/>
    <mergeCell ref="V23:AN23"/>
    <mergeCell ref="BH18:BM18"/>
    <mergeCell ref="BH17:BZ17"/>
    <mergeCell ref="BH19:BM19"/>
    <mergeCell ref="BN18:BZ18"/>
    <mergeCell ref="BN19:BZ19"/>
    <mergeCell ref="AO17:BG17"/>
    <mergeCell ref="V27:AN27"/>
    <mergeCell ref="AO27:BG27"/>
    <mergeCell ref="V26:AN26"/>
    <mergeCell ref="AB19:AN19"/>
    <mergeCell ref="BH27:BZ27"/>
    <mergeCell ref="AO22:BG22"/>
    <mergeCell ref="AO23:BG23"/>
    <mergeCell ref="AO24:BG24"/>
    <mergeCell ref="AO25:BG25"/>
    <mergeCell ref="AO26:BG26"/>
    <mergeCell ref="BH22:BZ22"/>
    <mergeCell ref="BH23:BZ23"/>
    <mergeCell ref="BH24:BZ24"/>
    <mergeCell ref="BH25:BZ25"/>
    <mergeCell ref="BH26:BZ26"/>
    <mergeCell ref="BH20:BZ20"/>
    <mergeCell ref="V21:AN21"/>
    <mergeCell ref="H18:U18"/>
    <mergeCell ref="V17:AN17"/>
    <mergeCell ref="AB18:AN18"/>
    <mergeCell ref="V13:AD13"/>
    <mergeCell ref="AE13:AN13"/>
    <mergeCell ref="V18:AA18"/>
    <mergeCell ref="H17:U17"/>
    <mergeCell ref="H13:U13"/>
    <mergeCell ref="H16:U16"/>
    <mergeCell ref="H14:BZ14"/>
    <mergeCell ref="AO20:BG20"/>
    <mergeCell ref="AO21:BG21"/>
    <mergeCell ref="V19:AA19"/>
    <mergeCell ref="AO18:AT18"/>
    <mergeCell ref="AO19:AT19"/>
    <mergeCell ref="BQ38:BZ38"/>
    <mergeCell ref="H12:U12"/>
    <mergeCell ref="H19:U19"/>
    <mergeCell ref="H40:U41"/>
    <mergeCell ref="H42:U43"/>
    <mergeCell ref="V40:BZ41"/>
    <mergeCell ref="V42:BZ43"/>
    <mergeCell ref="H27:U27"/>
    <mergeCell ref="H25:U25"/>
    <mergeCell ref="H23:U23"/>
    <mergeCell ref="H26:U26"/>
    <mergeCell ref="H24:U24"/>
    <mergeCell ref="H22:U22"/>
    <mergeCell ref="H20:U20"/>
    <mergeCell ref="H21:U21"/>
    <mergeCell ref="V20:AN20"/>
    <mergeCell ref="AO5:BH6"/>
    <mergeCell ref="BQ4:BZ5"/>
    <mergeCell ref="BH16:BZ16"/>
    <mergeCell ref="V16:AN16"/>
    <mergeCell ref="AO16:BG16"/>
    <mergeCell ref="BH13:BZ13"/>
    <mergeCell ref="AO13:BG13"/>
    <mergeCell ref="V15:AN15"/>
    <mergeCell ref="AO15:BG15"/>
    <mergeCell ref="BH15:BZ15"/>
    <mergeCell ref="H10:U10"/>
    <mergeCell ref="V10:BG10"/>
    <mergeCell ref="BH12:BZ12"/>
    <mergeCell ref="V11:BZ11"/>
    <mergeCell ref="BH10:BZ10"/>
    <mergeCell ref="H11:U11"/>
    <mergeCell ref="AO12:BG12"/>
    <mergeCell ref="H36:U37"/>
    <mergeCell ref="H38:U38"/>
    <mergeCell ref="V36:AN36"/>
    <mergeCell ref="AO36:BG36"/>
    <mergeCell ref="BH36:BZ36"/>
    <mergeCell ref="V37:AD37"/>
    <mergeCell ref="AE37:AN37"/>
    <mergeCell ref="AO37:AW37"/>
    <mergeCell ref="AX37:BG37"/>
    <mergeCell ref="BH37:BP37"/>
    <mergeCell ref="BQ37:BZ37"/>
    <mergeCell ref="V38:AD38"/>
    <mergeCell ref="AE38:AN38"/>
    <mergeCell ref="AO38:AW38"/>
    <mergeCell ref="AX38:BG38"/>
    <mergeCell ref="BH38:BP38"/>
  </mergeCells>
  <phoneticPr fontId="2" type="noConversion"/>
  <conditionalFormatting sqref="BH13:BZ13">
    <cfRule type="expression" dxfId="0" priority="1">
      <formula>$CB$13=TRUE</formula>
    </cfRule>
  </conditionalFormatting>
  <pageMargins left="0.7" right="0.7" top="0.75" bottom="0.75" header="0.3" footer="0.3"/>
  <pageSetup paperSize="9" scale="83" orientation="portrait" r:id="rId1"/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locked="0" defaultSize="0" autoFill="0" autoLine="0" autoPict="0">
                <anchor moveWithCells="1">
                  <from>
                    <xdr:col>41</xdr:col>
                    <xdr:colOff>19050</xdr:colOff>
                    <xdr:row>15</xdr:row>
                    <xdr:rowOff>28575</xdr:rowOff>
                  </from>
                  <to>
                    <xdr:col>44</xdr:col>
                    <xdr:colOff>38100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locked="0" defaultSize="0" autoFill="0" autoLine="0" autoPict="0">
                <anchor moveWithCells="1">
                  <from>
                    <xdr:col>60</xdr:col>
                    <xdr:colOff>9525</xdr:colOff>
                    <xdr:row>15</xdr:row>
                    <xdr:rowOff>28575</xdr:rowOff>
                  </from>
                  <to>
                    <xdr:col>63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locked="0" defaultSize="0" autoFill="0" autoLine="0" autoPict="0">
                <anchor moveWithCells="1">
                  <from>
                    <xdr:col>82</xdr:col>
                    <xdr:colOff>38100</xdr:colOff>
                    <xdr:row>12</xdr:row>
                    <xdr:rowOff>19050</xdr:rowOff>
                  </from>
                  <to>
                    <xdr:col>98</xdr:col>
                    <xdr:colOff>19050</xdr:colOff>
                    <xdr:row>12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66FF"/>
    <pageSetUpPr fitToPage="1"/>
  </sheetPr>
  <dimension ref="A1:J46"/>
  <sheetViews>
    <sheetView showGridLines="0" view="pageBreakPreview" zoomScale="55" zoomScaleNormal="70" zoomScaleSheetLayoutView="55" workbookViewId="0">
      <selection activeCell="AZ14" sqref="AZ14:BU14"/>
    </sheetView>
  </sheetViews>
  <sheetFormatPr defaultRowHeight="16.5"/>
  <cols>
    <col min="1" max="1" width="2.625" customWidth="1"/>
    <col min="2" max="2" width="33.5" customWidth="1"/>
    <col min="3" max="3" width="22.25" customWidth="1"/>
    <col min="4" max="4" width="30.5" customWidth="1"/>
    <col min="5" max="5" width="51.875" style="404" customWidth="1"/>
    <col min="6" max="6" width="30.25" customWidth="1"/>
    <col min="7" max="7" width="2.625" customWidth="1"/>
  </cols>
  <sheetData>
    <row r="1" spans="2:8" ht="34.5" customHeight="1"/>
    <row r="3" spans="2:8" ht="33" customHeight="1"/>
    <row r="4" spans="2:8" s="367" customFormat="1" ht="52.5" customHeight="1">
      <c r="B4" s="851" t="s">
        <v>662</v>
      </c>
      <c r="C4" s="851"/>
      <c r="D4" s="851"/>
      <c r="E4" s="851"/>
      <c r="F4" s="851"/>
    </row>
    <row r="5" spans="2:8" ht="18" customHeight="1">
      <c r="B5" s="405"/>
      <c r="C5" s="405"/>
      <c r="D5" s="405"/>
      <c r="E5" s="406"/>
      <c r="F5" s="405"/>
    </row>
    <row r="6" spans="2:8" s="368" customFormat="1" ht="95.25" customHeight="1">
      <c r="B6" s="852" t="s">
        <v>663</v>
      </c>
      <c r="C6" s="852"/>
      <c r="D6" s="852"/>
      <c r="E6" s="852"/>
      <c r="F6" s="852"/>
    </row>
    <row r="7" spans="2:8" s="369" customFormat="1" ht="24.75" customHeight="1"/>
    <row r="8" spans="2:8" s="370" customFormat="1" ht="38.25" customHeight="1">
      <c r="B8" s="407" t="s">
        <v>664</v>
      </c>
      <c r="C8" s="407"/>
      <c r="D8" s="407"/>
    </row>
    <row r="9" spans="2:8" s="371" customFormat="1" ht="47.25" customHeight="1" thickBot="1">
      <c r="B9" s="853" t="s">
        <v>665</v>
      </c>
      <c r="C9" s="854"/>
      <c r="D9" s="854"/>
      <c r="E9" s="855"/>
      <c r="F9" s="408" t="s">
        <v>666</v>
      </c>
    </row>
    <row r="10" spans="2:8" ht="36.75" customHeight="1">
      <c r="B10" s="856" t="s">
        <v>667</v>
      </c>
      <c r="C10" s="859" t="s">
        <v>668</v>
      </c>
      <c r="D10" s="860"/>
      <c r="E10" s="861"/>
      <c r="F10" s="436" t="s">
        <v>713</v>
      </c>
      <c r="H10" s="409" t="s">
        <v>710</v>
      </c>
    </row>
    <row r="11" spans="2:8" ht="36.75" customHeight="1">
      <c r="B11" s="857"/>
      <c r="C11" s="828" t="s">
        <v>669</v>
      </c>
      <c r="D11" s="862"/>
      <c r="E11" s="829"/>
      <c r="F11" s="436" t="s">
        <v>713</v>
      </c>
      <c r="H11" s="409" t="s">
        <v>710</v>
      </c>
    </row>
    <row r="12" spans="2:8" ht="36.75" customHeight="1">
      <c r="B12" s="857"/>
      <c r="C12" s="828" t="s">
        <v>670</v>
      </c>
      <c r="D12" s="862"/>
      <c r="E12" s="829"/>
      <c r="F12" s="436" t="s">
        <v>713</v>
      </c>
      <c r="H12" s="409" t="s">
        <v>710</v>
      </c>
    </row>
    <row r="13" spans="2:8" ht="36.75" customHeight="1">
      <c r="B13" s="857"/>
      <c r="C13" s="828" t="s">
        <v>671</v>
      </c>
      <c r="D13" s="862"/>
      <c r="E13" s="829"/>
      <c r="F13" s="436" t="s">
        <v>713</v>
      </c>
      <c r="H13" s="409" t="s">
        <v>710</v>
      </c>
    </row>
    <row r="14" spans="2:8" ht="36.75" customHeight="1">
      <c r="B14" s="857"/>
      <c r="C14" s="828" t="s">
        <v>672</v>
      </c>
      <c r="D14" s="862"/>
      <c r="E14" s="829"/>
      <c r="F14" s="436" t="s">
        <v>713</v>
      </c>
      <c r="H14" s="409" t="s">
        <v>710</v>
      </c>
    </row>
    <row r="15" spans="2:8" ht="36.75" customHeight="1">
      <c r="B15" s="857"/>
      <c r="C15" s="828" t="s">
        <v>673</v>
      </c>
      <c r="D15" s="862"/>
      <c r="E15" s="829"/>
      <c r="F15" s="436" t="s">
        <v>713</v>
      </c>
      <c r="H15" s="409" t="s">
        <v>710</v>
      </c>
    </row>
    <row r="16" spans="2:8" ht="36.75" customHeight="1">
      <c r="B16" s="857"/>
      <c r="C16" s="828" t="s">
        <v>674</v>
      </c>
      <c r="D16" s="862"/>
      <c r="E16" s="829"/>
      <c r="F16" s="436" t="s">
        <v>713</v>
      </c>
      <c r="H16" s="409" t="s">
        <v>710</v>
      </c>
    </row>
    <row r="17" spans="1:8" ht="36.75" customHeight="1">
      <c r="B17" s="858"/>
      <c r="C17" s="828" t="s">
        <v>675</v>
      </c>
      <c r="D17" s="862"/>
      <c r="E17" s="829"/>
      <c r="F17" s="436" t="s">
        <v>713</v>
      </c>
      <c r="H17" s="409" t="s">
        <v>710</v>
      </c>
    </row>
    <row r="18" spans="1:8" ht="36.75" customHeight="1">
      <c r="B18" s="845" t="s">
        <v>676</v>
      </c>
      <c r="C18" s="825" t="s">
        <v>677</v>
      </c>
      <c r="D18" s="828" t="s">
        <v>678</v>
      </c>
      <c r="E18" s="829"/>
      <c r="F18" s="436" t="s">
        <v>713</v>
      </c>
      <c r="H18" s="409" t="s">
        <v>710</v>
      </c>
    </row>
    <row r="19" spans="1:8" s="371" customFormat="1" ht="36.75" customHeight="1">
      <c r="A19"/>
      <c r="B19" s="846"/>
      <c r="C19" s="826"/>
      <c r="D19" s="828" t="s">
        <v>679</v>
      </c>
      <c r="E19" s="829"/>
      <c r="F19" s="436"/>
      <c r="G19"/>
      <c r="H19" s="409" t="s">
        <v>761</v>
      </c>
    </row>
    <row r="20" spans="1:8" s="371" customFormat="1" ht="36.75" customHeight="1">
      <c r="B20" s="846"/>
      <c r="C20" s="826"/>
      <c r="D20" s="848" t="s">
        <v>680</v>
      </c>
      <c r="E20" s="849"/>
      <c r="F20" s="437"/>
      <c r="H20" s="409" t="s">
        <v>711</v>
      </c>
    </row>
    <row r="21" spans="1:8" s="371" customFormat="1" ht="36.75" customHeight="1">
      <c r="B21" s="846"/>
      <c r="C21" s="826"/>
      <c r="D21" s="828" t="s">
        <v>681</v>
      </c>
      <c r="E21" s="829"/>
      <c r="F21" s="438"/>
      <c r="H21" s="409" t="s">
        <v>712</v>
      </c>
    </row>
    <row r="22" spans="1:8" s="371" customFormat="1" ht="36.75" customHeight="1">
      <c r="B22" s="846"/>
      <c r="C22" s="826"/>
      <c r="D22" s="832" t="s">
        <v>683</v>
      </c>
      <c r="E22" s="410" t="s">
        <v>684</v>
      </c>
      <c r="F22" s="820"/>
    </row>
    <row r="23" spans="1:8" s="371" customFormat="1" ht="36.75" customHeight="1">
      <c r="B23" s="846"/>
      <c r="C23" s="826"/>
      <c r="D23" s="833"/>
      <c r="E23" s="410" t="s">
        <v>686</v>
      </c>
      <c r="F23" s="821"/>
    </row>
    <row r="24" spans="1:8" s="371" customFormat="1" ht="36.75" customHeight="1">
      <c r="B24" s="846"/>
      <c r="C24" s="826"/>
      <c r="D24" s="834"/>
      <c r="E24" s="410" t="s">
        <v>687</v>
      </c>
      <c r="F24" s="822"/>
    </row>
    <row r="25" spans="1:8" ht="36.75" customHeight="1">
      <c r="A25" s="371"/>
      <c r="B25" s="846"/>
      <c r="C25" s="827"/>
      <c r="D25" s="823" t="s">
        <v>688</v>
      </c>
      <c r="E25" s="824"/>
      <c r="F25" s="468"/>
      <c r="G25" s="371"/>
    </row>
    <row r="26" spans="1:8" ht="36.75" customHeight="1">
      <c r="B26" s="846"/>
      <c r="C26" s="825" t="s">
        <v>689</v>
      </c>
      <c r="D26" s="828" t="s">
        <v>690</v>
      </c>
      <c r="E26" s="829"/>
      <c r="F26" s="437"/>
    </row>
    <row r="27" spans="1:8" ht="36.75" customHeight="1">
      <c r="B27" s="846"/>
      <c r="C27" s="826"/>
      <c r="D27" s="830" t="s">
        <v>691</v>
      </c>
      <c r="E27" s="831"/>
      <c r="F27" s="437"/>
    </row>
    <row r="28" spans="1:8" ht="36.75" customHeight="1">
      <c r="B28" s="846"/>
      <c r="C28" s="826"/>
      <c r="D28" s="830" t="s">
        <v>692</v>
      </c>
      <c r="E28" s="831"/>
      <c r="F28" s="437"/>
    </row>
    <row r="29" spans="1:8" ht="36.75" customHeight="1">
      <c r="B29" s="846"/>
      <c r="C29" s="826"/>
      <c r="D29" s="832" t="s">
        <v>682</v>
      </c>
      <c r="E29" s="410" t="s">
        <v>684</v>
      </c>
      <c r="F29" s="835"/>
    </row>
    <row r="30" spans="1:8" ht="36.75" customHeight="1">
      <c r="B30" s="846"/>
      <c r="C30" s="826"/>
      <c r="D30" s="833"/>
      <c r="E30" s="410" t="s">
        <v>685</v>
      </c>
      <c r="F30" s="836"/>
    </row>
    <row r="31" spans="1:8" ht="36.75" customHeight="1">
      <c r="B31" s="846"/>
      <c r="C31" s="827"/>
      <c r="D31" s="834"/>
      <c r="E31" s="410" t="s">
        <v>693</v>
      </c>
      <c r="F31" s="837"/>
    </row>
    <row r="32" spans="1:8" ht="36.75" customHeight="1">
      <c r="B32" s="846"/>
      <c r="C32" s="825" t="s">
        <v>694</v>
      </c>
      <c r="D32" s="838" t="s">
        <v>695</v>
      </c>
      <c r="E32" s="839"/>
      <c r="F32" s="437"/>
    </row>
    <row r="33" spans="1:10" ht="36.75" customHeight="1">
      <c r="B33" s="846"/>
      <c r="C33" s="826"/>
      <c r="D33" s="838" t="s">
        <v>696</v>
      </c>
      <c r="E33" s="839"/>
      <c r="F33" s="437"/>
    </row>
    <row r="34" spans="1:10" ht="36.75" customHeight="1">
      <c r="B34" s="846"/>
      <c r="C34" s="826"/>
      <c r="D34" s="832" t="s">
        <v>682</v>
      </c>
      <c r="E34" s="410" t="s">
        <v>684</v>
      </c>
      <c r="F34" s="835"/>
    </row>
    <row r="35" spans="1:10" ht="36.75" customHeight="1">
      <c r="B35" s="846"/>
      <c r="C35" s="826"/>
      <c r="D35" s="833"/>
      <c r="E35" s="410" t="s">
        <v>685</v>
      </c>
      <c r="F35" s="836"/>
    </row>
    <row r="36" spans="1:10" ht="36.75" customHeight="1" thickBot="1">
      <c r="B36" s="847"/>
      <c r="C36" s="850"/>
      <c r="D36" s="840"/>
      <c r="E36" s="411" t="s">
        <v>687</v>
      </c>
      <c r="F36" s="841"/>
    </row>
    <row r="37" spans="1:10" ht="32.25" customHeight="1">
      <c r="B37" s="412" t="s">
        <v>697</v>
      </c>
      <c r="C37" s="842" t="s">
        <v>698</v>
      </c>
      <c r="D37" s="843"/>
      <c r="E37" s="844"/>
      <c r="F37" s="436" t="s">
        <v>713</v>
      </c>
      <c r="H37" s="409" t="s">
        <v>710</v>
      </c>
    </row>
    <row r="38" spans="1:10" ht="12" customHeight="1">
      <c r="B38" s="413"/>
      <c r="C38" s="413"/>
      <c r="D38" s="413"/>
    </row>
    <row r="39" spans="1:10" s="372" customFormat="1" ht="20.25" customHeight="1">
      <c r="A39"/>
      <c r="B39" s="414"/>
      <c r="C39" s="414"/>
      <c r="D39" s="414"/>
      <c r="E39" s="414"/>
      <c r="F39" s="414"/>
      <c r="G39"/>
    </row>
    <row r="40" spans="1:10" s="373" customFormat="1" ht="39.75" customHeight="1">
      <c r="A40" s="372"/>
      <c r="B40" s="819" t="s">
        <v>699</v>
      </c>
      <c r="C40" s="819"/>
      <c r="D40" s="819"/>
      <c r="E40" s="819"/>
      <c r="F40" s="819"/>
      <c r="G40" s="372"/>
    </row>
    <row r="41" spans="1:10" s="375" customFormat="1" ht="33" customHeight="1">
      <c r="A41" s="374"/>
      <c r="B41" s="415"/>
      <c r="C41" s="415"/>
      <c r="D41" s="415"/>
      <c r="E41" s="415"/>
      <c r="F41" s="416" t="s">
        <v>700</v>
      </c>
      <c r="G41" s="374"/>
    </row>
    <row r="42" spans="1:10" s="376" customFormat="1" ht="33" customHeight="1">
      <c r="A42" s="375"/>
      <c r="B42" s="417"/>
      <c r="C42" s="418"/>
      <c r="D42" s="418"/>
      <c r="E42" s="418"/>
      <c r="F42" s="418"/>
      <c r="G42" s="375"/>
    </row>
    <row r="43" spans="1:10" s="369" customFormat="1" ht="33" customHeight="1">
      <c r="A43" s="376"/>
      <c r="B43" s="419"/>
      <c r="C43" s="420"/>
      <c r="D43" s="420"/>
      <c r="E43" s="420"/>
      <c r="F43" s="416" t="s">
        <v>701</v>
      </c>
      <c r="G43" s="376"/>
      <c r="H43" s="421" t="s">
        <v>702</v>
      </c>
      <c r="J43" s="422"/>
    </row>
    <row r="44" spans="1:10" ht="29.25" customHeight="1">
      <c r="A44" s="369"/>
      <c r="B44" s="423"/>
      <c r="C44" s="423"/>
      <c r="D44" s="423"/>
      <c r="E44" s="423"/>
      <c r="F44" s="423"/>
      <c r="G44" s="369"/>
    </row>
    <row r="45" spans="1:10">
      <c r="E45"/>
    </row>
    <row r="46" spans="1:10">
      <c r="E46"/>
    </row>
  </sheetData>
  <mergeCells count="34">
    <mergeCell ref="B4:F4"/>
    <mergeCell ref="B6:F6"/>
    <mergeCell ref="B9:E9"/>
    <mergeCell ref="B10:B17"/>
    <mergeCell ref="C10:E10"/>
    <mergeCell ref="C11:E11"/>
    <mergeCell ref="C12:E12"/>
    <mergeCell ref="C13:E13"/>
    <mergeCell ref="C14:E14"/>
    <mergeCell ref="C15:E15"/>
    <mergeCell ref="C16:E16"/>
    <mergeCell ref="C17:E17"/>
    <mergeCell ref="D18:E18"/>
    <mergeCell ref="B18:B36"/>
    <mergeCell ref="C18:C25"/>
    <mergeCell ref="D21:E21"/>
    <mergeCell ref="D22:D24"/>
    <mergeCell ref="D19:E19"/>
    <mergeCell ref="D20:E20"/>
    <mergeCell ref="C32:C36"/>
    <mergeCell ref="B40:F40"/>
    <mergeCell ref="F22:F24"/>
    <mergeCell ref="D25:E25"/>
    <mergeCell ref="C26:C31"/>
    <mergeCell ref="D26:E26"/>
    <mergeCell ref="D27:E27"/>
    <mergeCell ref="D28:E28"/>
    <mergeCell ref="D29:D31"/>
    <mergeCell ref="F29:F31"/>
    <mergeCell ref="D32:E32"/>
    <mergeCell ref="D33:E33"/>
    <mergeCell ref="D34:D36"/>
    <mergeCell ref="F34:F36"/>
    <mergeCell ref="C37:E37"/>
  </mergeCells>
  <phoneticPr fontId="2" type="noConversion"/>
  <pageMargins left="0.7" right="0.7" top="0.75" bottom="0.75" header="0.3" footer="0.3"/>
  <pageSetup paperSize="9" scale="46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"/>
  <sheetViews>
    <sheetView view="pageBreakPreview" zoomScale="40" zoomScaleSheetLayoutView="40" workbookViewId="0">
      <selection activeCell="AZ14" sqref="AZ14:BU14"/>
    </sheetView>
  </sheetViews>
  <sheetFormatPr defaultRowHeight="16.5"/>
  <sheetData/>
  <phoneticPr fontId="2" type="noConversion"/>
  <pageMargins left="0.7" right="0.7" top="0.75" bottom="0.75" header="0.3" footer="0.3"/>
  <pageSetup paperSize="9" scale="47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"/>
  <sheetViews>
    <sheetView view="pageBreakPreview" zoomScale="70" zoomScaleNormal="55" zoomScaleSheetLayoutView="70" workbookViewId="0">
      <selection activeCell="AZ14" sqref="AZ14:BU14"/>
    </sheetView>
  </sheetViews>
  <sheetFormatPr defaultRowHeight="16.5"/>
  <sheetData/>
  <phoneticPr fontId="2" type="noConversion"/>
  <pageMargins left="0.7" right="0.7" top="0.75" bottom="0.75" header="0.3" footer="0.3"/>
  <pageSetup paperSize="9" scale="44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showGridLines="0" view="pageBreakPreview" zoomScale="115" zoomScaleSheetLayoutView="115" workbookViewId="0">
      <selection activeCell="AZ14" sqref="AZ14:BU14"/>
    </sheetView>
  </sheetViews>
  <sheetFormatPr defaultRowHeight="16.5"/>
  <sheetData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K176"/>
  <sheetViews>
    <sheetView topLeftCell="AF1" zoomScale="85" zoomScaleNormal="85" workbookViewId="0">
      <selection activeCell="AU10" sqref="AU10"/>
    </sheetView>
  </sheetViews>
  <sheetFormatPr defaultRowHeight="19.5" customHeight="1"/>
  <cols>
    <col min="1" max="1" width="0.625" style="32" customWidth="1"/>
    <col min="2" max="2" width="14.25" style="32" customWidth="1"/>
    <col min="3" max="3" width="11.125" style="32" customWidth="1"/>
    <col min="4" max="4" width="8.75" style="32" customWidth="1"/>
    <col min="5" max="5" width="10.875" style="32" bestFit="1" customWidth="1"/>
    <col min="6" max="6" width="5.75" style="32" customWidth="1"/>
    <col min="7" max="7" width="8.75" style="32" customWidth="1"/>
    <col min="8" max="8" width="0.625" style="32" customWidth="1"/>
    <col min="9" max="9" width="14.625" style="32" customWidth="1"/>
    <col min="10" max="10" width="12.375" style="32" customWidth="1"/>
    <col min="11" max="11" width="23.75" style="32" customWidth="1"/>
    <col min="12" max="12" width="10" style="32" bestFit="1" customWidth="1"/>
    <col min="13" max="13" width="10" style="32" customWidth="1"/>
    <col min="14" max="14" width="8.75" style="32" customWidth="1"/>
    <col min="15" max="15" width="3.625" style="32" customWidth="1"/>
    <col min="16" max="16" width="59.75" style="32" bestFit="1" customWidth="1"/>
    <col min="17" max="17" width="11.125" style="32" customWidth="1"/>
    <col min="18" max="18" width="0.625" style="32" customWidth="1"/>
    <col min="19" max="19" width="13.625" style="32" customWidth="1"/>
    <col min="20" max="20" width="7.5" style="32" customWidth="1"/>
    <col min="21" max="21" width="0.625" style="32" customWidth="1"/>
    <col min="22" max="22" width="14.625" style="32" customWidth="1"/>
    <col min="23" max="23" width="10.5" style="32" customWidth="1"/>
    <col min="24" max="24" width="0.625" style="32" customWidth="1"/>
    <col min="25" max="25" width="14.25" style="32" customWidth="1"/>
    <col min="26" max="26" width="7.5" style="32" customWidth="1"/>
    <col min="27" max="27" width="11.875" style="32" customWidth="1"/>
    <col min="28" max="28" width="14.25" style="32" customWidth="1"/>
    <col min="29" max="29" width="6.625" style="32" customWidth="1"/>
    <col min="30" max="30" width="11.875" style="32" customWidth="1"/>
    <col min="31" max="31" width="14.25" style="32" customWidth="1"/>
    <col min="32" max="32" width="6.625" style="32" customWidth="1"/>
    <col min="33" max="33" width="11.875" style="32" customWidth="1"/>
    <col min="34" max="34" width="0.625" style="32" customWidth="1"/>
    <col min="35" max="35" width="7.25" style="32" customWidth="1"/>
    <col min="36" max="43" width="5.625" style="32" customWidth="1"/>
    <col min="44" max="44" width="0.625" style="32" customWidth="1"/>
    <col min="45" max="46" width="9" style="32" customWidth="1"/>
    <col min="47" max="47" width="20.75" style="32" customWidth="1"/>
    <col min="48" max="48" width="10.5" style="32" customWidth="1"/>
    <col min="49" max="89" width="9" style="32" customWidth="1"/>
    <col min="90" max="16384" width="9" style="32"/>
  </cols>
  <sheetData>
    <row r="1" spans="1:89" ht="19.5" customHeight="1" thickBot="1"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</row>
    <row r="2" spans="1:89" ht="19.5" customHeight="1" thickBot="1">
      <c r="A2" s="34"/>
      <c r="B2" s="35" t="s">
        <v>268</v>
      </c>
      <c r="C2" s="36">
        <v>2</v>
      </c>
      <c r="D2" s="36" t="str">
        <f>VLOOKUP($C$2,$C$3:$E$7,2,)</f>
        <v>부산</v>
      </c>
      <c r="E2" s="37">
        <f>VLOOKUP($C$2,$C$3:$E$7,3,)</f>
        <v>0.04</v>
      </c>
      <c r="F2" s="38"/>
      <c r="G2" s="39"/>
      <c r="H2" s="34"/>
      <c r="I2" s="35" t="s">
        <v>268</v>
      </c>
      <c r="J2" s="36">
        <v>2</v>
      </c>
      <c r="K2" s="36" t="str">
        <f>VLOOKUP($J$2,$J$3:$K$4,2,)</f>
        <v>딜러/AG</v>
      </c>
      <c r="L2" s="36">
        <f>VLOOKUP($J$2,$J$3:$L$4,3,)</f>
        <v>0</v>
      </c>
      <c r="M2" s="40"/>
      <c r="N2" s="36" t="s">
        <v>268</v>
      </c>
      <c r="O2" s="36">
        <v>2</v>
      </c>
      <c r="P2" s="36" t="str">
        <f>VLOOKUP($O$2,$O$3:$P$11,2,)</f>
        <v>충남</v>
      </c>
      <c r="Q2" s="36">
        <f>VLOOKUP($O$2,$O$3:$Q$11,3)</f>
        <v>215000</v>
      </c>
      <c r="R2" s="38"/>
      <c r="S2" s="41"/>
      <c r="T2" s="42"/>
      <c r="U2" s="43"/>
      <c r="V2" s="44" t="s">
        <v>269</v>
      </c>
      <c r="W2" s="45">
        <f>$W$3+$W$4-$W$5</f>
        <v>0</v>
      </c>
      <c r="X2" s="34"/>
      <c r="Y2" s="875" t="s">
        <v>270</v>
      </c>
      <c r="Z2" s="873"/>
      <c r="AA2" s="873"/>
      <c r="AB2" s="873" t="s">
        <v>271</v>
      </c>
      <c r="AC2" s="873"/>
      <c r="AD2" s="873"/>
      <c r="AE2" s="873" t="s">
        <v>272</v>
      </c>
      <c r="AF2" s="873"/>
      <c r="AG2" s="874"/>
      <c r="AH2" s="46"/>
      <c r="AI2" s="33"/>
      <c r="AJ2" s="33"/>
      <c r="AK2" s="33"/>
      <c r="AL2" s="33"/>
      <c r="AM2" s="33"/>
      <c r="AN2" s="33"/>
      <c r="AO2" s="33"/>
      <c r="AP2" s="33"/>
      <c r="AQ2" s="33"/>
      <c r="AS2" s="35" t="s">
        <v>268</v>
      </c>
      <c r="AT2" s="36">
        <v>1</v>
      </c>
      <c r="AU2" s="36" t="str">
        <f>VLOOKUP($AT$2,차량정보!$C$4:$D$8,2,)</f>
        <v>현대</v>
      </c>
      <c r="AV2" s="38"/>
      <c r="AW2" s="47"/>
      <c r="AX2" s="47"/>
      <c r="AY2" s="47"/>
      <c r="AZ2" s="47"/>
      <c r="BA2" s="47"/>
      <c r="BB2" s="47"/>
      <c r="BC2" s="47"/>
      <c r="BD2" s="47"/>
      <c r="BE2" s="47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  <c r="CB2" s="47"/>
      <c r="CC2" s="47"/>
      <c r="CD2" s="47"/>
      <c r="CE2" s="47"/>
      <c r="CF2" s="47"/>
      <c r="CG2" s="47"/>
      <c r="CH2" s="47"/>
      <c r="CI2" s="47"/>
      <c r="CJ2" s="47"/>
      <c r="CK2" s="39"/>
    </row>
    <row r="3" spans="1:89" ht="19.5" customHeight="1">
      <c r="A3" s="34"/>
      <c r="B3" s="48" t="s">
        <v>273</v>
      </c>
      <c r="C3" s="49">
        <v>1</v>
      </c>
      <c r="D3" s="49" t="s">
        <v>274</v>
      </c>
      <c r="E3" s="50">
        <f>VLOOKUP($C$9,$B$11:$G$18,2,)</f>
        <v>0.12</v>
      </c>
      <c r="F3" s="46"/>
      <c r="G3" s="51"/>
      <c r="H3" s="34"/>
      <c r="I3" s="48" t="s">
        <v>275</v>
      </c>
      <c r="J3" s="49">
        <v>1</v>
      </c>
      <c r="K3" s="403" t="str">
        <f>IF(K32="선보","탁송사 선보",IF(K32="동운","탁송사 동운"))</f>
        <v>탁송사 선보</v>
      </c>
      <c r="L3" s="49">
        <f>$T$3+$Q$2+$T$10+$L$6++L15+L24+$L$33</f>
        <v>356500</v>
      </c>
      <c r="M3" s="43"/>
      <c r="N3" s="52" t="s">
        <v>276</v>
      </c>
      <c r="O3" s="49">
        <v>1</v>
      </c>
      <c r="P3" s="49" t="str">
        <f>$CC$4</f>
        <v>서울/경기/인천</v>
      </c>
      <c r="Q3" s="49">
        <f>$CC$5</f>
        <v>226000</v>
      </c>
      <c r="R3" s="43"/>
      <c r="S3" s="52" t="s">
        <v>277</v>
      </c>
      <c r="T3" s="53">
        <f>SUM(T4:T8)</f>
        <v>141500</v>
      </c>
      <c r="U3" s="43"/>
      <c r="V3" s="48" t="s">
        <v>278</v>
      </c>
      <c r="W3" s="54">
        <f>Sheet1!$P$9</f>
        <v>0</v>
      </c>
      <c r="X3" s="34"/>
      <c r="Y3" s="55" t="s">
        <v>268</v>
      </c>
      <c r="Z3" s="56">
        <v>1</v>
      </c>
      <c r="AA3" s="56" t="str">
        <f>VLOOKUP($Z$3,$Z$4:$AA$5,2,)</f>
        <v>일반잔가</v>
      </c>
      <c r="AB3" s="56" t="s">
        <v>268</v>
      </c>
      <c r="AC3" s="56">
        <v>1</v>
      </c>
      <c r="AD3" s="56" t="str">
        <f>VLOOKUP($AC$3,$AC$4:$AD$5,2,)</f>
        <v>일반잔가</v>
      </c>
      <c r="AE3" s="56" t="s">
        <v>268</v>
      </c>
      <c r="AF3" s="56">
        <v>1</v>
      </c>
      <c r="AG3" s="57" t="str">
        <f>VLOOKUP($AF$3,$AF$4:$AG$5,2,)</f>
        <v>일반잔가</v>
      </c>
      <c r="AH3" s="43"/>
      <c r="AI3" s="44" t="s">
        <v>342</v>
      </c>
      <c r="AJ3" s="58">
        <v>12</v>
      </c>
      <c r="AK3" s="58">
        <v>24</v>
      </c>
      <c r="AL3" s="58">
        <v>36</v>
      </c>
      <c r="AM3" s="58">
        <v>42</v>
      </c>
      <c r="AN3" s="58">
        <v>44</v>
      </c>
      <c r="AO3" s="58">
        <v>48</v>
      </c>
      <c r="AP3" s="58">
        <v>60</v>
      </c>
      <c r="AQ3" s="59">
        <v>72</v>
      </c>
      <c r="AR3" s="46"/>
      <c r="AS3" s="60"/>
      <c r="AT3" s="61"/>
      <c r="AU3" s="61"/>
      <c r="AV3" s="33"/>
      <c r="AW3" s="33"/>
      <c r="AX3" s="33"/>
      <c r="AY3" s="33"/>
      <c r="AZ3" s="33"/>
      <c r="BA3" s="33"/>
      <c r="BB3" s="863">
        <v>24</v>
      </c>
      <c r="BC3" s="863"/>
      <c r="BD3" s="863"/>
      <c r="BE3" s="863"/>
      <c r="BF3" s="863"/>
      <c r="BG3" s="863"/>
      <c r="BH3" s="863">
        <v>36</v>
      </c>
      <c r="BI3" s="863"/>
      <c r="BJ3" s="863"/>
      <c r="BK3" s="863"/>
      <c r="BL3" s="863"/>
      <c r="BM3" s="863"/>
      <c r="BN3" s="863">
        <v>48</v>
      </c>
      <c r="BO3" s="863"/>
      <c r="BP3" s="863"/>
      <c r="BQ3" s="863"/>
      <c r="BR3" s="863"/>
      <c r="BS3" s="863"/>
      <c r="BT3" s="863">
        <v>60</v>
      </c>
      <c r="BU3" s="863"/>
      <c r="BV3" s="863"/>
      <c r="BW3" s="863"/>
      <c r="BX3" s="863"/>
      <c r="BY3" s="863"/>
      <c r="BZ3" s="33"/>
      <c r="CA3" s="33"/>
      <c r="CB3" s="33"/>
      <c r="CC3" s="33"/>
      <c r="CD3" s="33"/>
      <c r="CE3" s="33"/>
      <c r="CF3" s="33"/>
      <c r="CG3" s="33"/>
      <c r="CH3" s="33"/>
      <c r="CI3" s="33"/>
      <c r="CJ3" s="33"/>
      <c r="CK3" s="62"/>
    </row>
    <row r="4" spans="1:89" ht="19.5" customHeight="1">
      <c r="A4" s="34"/>
      <c r="B4" s="63"/>
      <c r="C4" s="49">
        <v>2</v>
      </c>
      <c r="D4" s="49" t="s">
        <v>279</v>
      </c>
      <c r="E4" s="50">
        <f>VLOOKUP($C$9,$B$11:$G$18,3,)</f>
        <v>0.04</v>
      </c>
      <c r="F4" s="46"/>
      <c r="G4" s="51"/>
      <c r="H4" s="34"/>
      <c r="I4" s="63"/>
      <c r="J4" s="49">
        <v>2</v>
      </c>
      <c r="K4" s="49" t="s">
        <v>280</v>
      </c>
      <c r="L4" s="49">
        <f>T10</f>
        <v>0</v>
      </c>
      <c r="M4" s="43"/>
      <c r="N4" s="49"/>
      <c r="O4" s="49">
        <v>2</v>
      </c>
      <c r="P4" s="49" t="str">
        <f>$CD$4</f>
        <v>충남</v>
      </c>
      <c r="Q4" s="49">
        <f>$CD$5</f>
        <v>215000</v>
      </c>
      <c r="R4" s="43"/>
      <c r="S4" s="49" t="s">
        <v>281</v>
      </c>
      <c r="T4" s="54">
        <v>33000</v>
      </c>
      <c r="U4" s="43"/>
      <c r="V4" s="48" t="s">
        <v>282</v>
      </c>
      <c r="W4" s="54">
        <f>Sheet1!$P$10</f>
        <v>0</v>
      </c>
      <c r="X4" s="34"/>
      <c r="Y4" s="63" t="s">
        <v>283</v>
      </c>
      <c r="Z4" s="49">
        <v>1</v>
      </c>
      <c r="AA4" s="64" t="s">
        <v>284</v>
      </c>
      <c r="AB4" s="49" t="s">
        <v>283</v>
      </c>
      <c r="AC4" s="49">
        <v>1</v>
      </c>
      <c r="AD4" s="64" t="s">
        <v>284</v>
      </c>
      <c r="AE4" s="49" t="s">
        <v>283</v>
      </c>
      <c r="AF4" s="49">
        <v>1</v>
      </c>
      <c r="AG4" s="65" t="s">
        <v>284</v>
      </c>
      <c r="AH4" s="43"/>
      <c r="AI4" s="48" t="s">
        <v>443</v>
      </c>
      <c r="AJ4" s="66"/>
      <c r="AK4" s="66"/>
      <c r="AL4" s="267"/>
      <c r="AM4" s="267"/>
      <c r="AN4" s="267"/>
      <c r="AO4" s="267"/>
      <c r="AP4" s="267"/>
      <c r="AQ4" s="67"/>
      <c r="AR4" s="46"/>
      <c r="AS4" s="68"/>
      <c r="AT4" s="69" t="s">
        <v>41</v>
      </c>
      <c r="AU4" s="70" t="s">
        <v>42</v>
      </c>
      <c r="AV4" s="70" t="s">
        <v>43</v>
      </c>
      <c r="AW4" s="71" t="s">
        <v>44</v>
      </c>
      <c r="AX4" s="69" t="s">
        <v>45</v>
      </c>
      <c r="AY4" s="69" t="s">
        <v>46</v>
      </c>
      <c r="AZ4" s="69" t="s">
        <v>47</v>
      </c>
      <c r="BA4" s="69" t="s">
        <v>48</v>
      </c>
      <c r="BB4" s="341" t="s">
        <v>514</v>
      </c>
      <c r="BC4" s="341" t="s">
        <v>515</v>
      </c>
      <c r="BD4" s="341" t="s">
        <v>516</v>
      </c>
      <c r="BE4" s="341" t="s">
        <v>517</v>
      </c>
      <c r="BF4" s="341" t="s">
        <v>518</v>
      </c>
      <c r="BG4" s="341" t="s">
        <v>519</v>
      </c>
      <c r="BH4" s="341" t="s">
        <v>520</v>
      </c>
      <c r="BI4" s="341" t="s">
        <v>515</v>
      </c>
      <c r="BJ4" s="341" t="s">
        <v>516</v>
      </c>
      <c r="BK4" s="341" t="s">
        <v>517</v>
      </c>
      <c r="BL4" s="341" t="s">
        <v>518</v>
      </c>
      <c r="BM4" s="341" t="s">
        <v>519</v>
      </c>
      <c r="BN4" s="341" t="s">
        <v>514</v>
      </c>
      <c r="BO4" s="341" t="s">
        <v>515</v>
      </c>
      <c r="BP4" s="341" t="s">
        <v>516</v>
      </c>
      <c r="BQ4" s="341" t="s">
        <v>517</v>
      </c>
      <c r="BR4" s="341" t="s">
        <v>518</v>
      </c>
      <c r="BS4" s="341" t="s">
        <v>519</v>
      </c>
      <c r="BT4" s="341" t="s">
        <v>514</v>
      </c>
      <c r="BU4" s="341" t="s">
        <v>515</v>
      </c>
      <c r="BV4" s="341" t="s">
        <v>516</v>
      </c>
      <c r="BW4" s="341" t="s">
        <v>517</v>
      </c>
      <c r="BX4" s="341" t="s">
        <v>518</v>
      </c>
      <c r="BY4" s="341" t="s">
        <v>519</v>
      </c>
      <c r="BZ4" s="69" t="s">
        <v>49</v>
      </c>
      <c r="CA4" s="69" t="s">
        <v>285</v>
      </c>
      <c r="CB4" s="72" t="s">
        <v>50</v>
      </c>
      <c r="CC4" s="73" t="s">
        <v>51</v>
      </c>
      <c r="CD4" s="73" t="s">
        <v>52</v>
      </c>
      <c r="CE4" s="73" t="s">
        <v>53</v>
      </c>
      <c r="CF4" s="73" t="s">
        <v>54</v>
      </c>
      <c r="CG4" s="73" t="s">
        <v>55</v>
      </c>
      <c r="CH4" s="73" t="s">
        <v>56</v>
      </c>
      <c r="CI4" s="73" t="s">
        <v>57</v>
      </c>
      <c r="CJ4" s="73" t="s">
        <v>58</v>
      </c>
      <c r="CK4" s="74" t="s">
        <v>59</v>
      </c>
    </row>
    <row r="5" spans="1:89" ht="19.5" customHeight="1" thickBot="1">
      <c r="A5" s="34"/>
      <c r="B5" s="63"/>
      <c r="C5" s="49">
        <v>3</v>
      </c>
      <c r="D5" s="49" t="s">
        <v>286</v>
      </c>
      <c r="E5" s="50">
        <f>VLOOKUP($C$9,$B$11:$G$18,4,)</f>
        <v>0.04</v>
      </c>
      <c r="F5" s="46"/>
      <c r="G5" s="51"/>
      <c r="H5" s="34"/>
      <c r="I5" s="60"/>
      <c r="J5" s="61"/>
      <c r="K5" s="61"/>
      <c r="L5" s="75"/>
      <c r="M5" s="34"/>
      <c r="N5" s="49"/>
      <c r="O5" s="49">
        <v>3</v>
      </c>
      <c r="P5" s="49" t="str">
        <f>$CE$4</f>
        <v>충북</v>
      </c>
      <c r="Q5" s="49">
        <f>$CE$5</f>
        <v>234000</v>
      </c>
      <c r="R5" s="43"/>
      <c r="S5" s="49" t="s">
        <v>287</v>
      </c>
      <c r="T5" s="54">
        <v>66000</v>
      </c>
      <c r="U5" s="43"/>
      <c r="V5" s="48" t="s">
        <v>288</v>
      </c>
      <c r="W5" s="461">
        <f>IF($K$65="특판출고",$W$7,$W$6)-Sheet1!GI4</f>
        <v>0</v>
      </c>
      <c r="X5" s="34"/>
      <c r="Y5" s="63"/>
      <c r="Z5" s="49">
        <v>2</v>
      </c>
      <c r="AA5" s="64" t="s">
        <v>527</v>
      </c>
      <c r="AB5" s="49"/>
      <c r="AC5" s="49">
        <v>2</v>
      </c>
      <c r="AD5" s="64" t="s">
        <v>527</v>
      </c>
      <c r="AE5" s="49"/>
      <c r="AF5" s="49">
        <v>2</v>
      </c>
      <c r="AG5" s="64" t="s">
        <v>527</v>
      </c>
      <c r="AH5" s="43"/>
      <c r="AI5" s="48" t="s">
        <v>444</v>
      </c>
      <c r="AJ5" s="66"/>
      <c r="AK5" s="66"/>
      <c r="AL5" s="267"/>
      <c r="AM5" s="267"/>
      <c r="AN5" s="267"/>
      <c r="AO5" s="267"/>
      <c r="AP5" s="267"/>
      <c r="AQ5" s="67"/>
      <c r="AR5" s="46"/>
      <c r="AS5" s="76"/>
      <c r="AT5" s="339" t="str">
        <f>VLOOKUP(차량정보!$F$5,차량정보!$F$6:$AY$206,2,)</f>
        <v>현대</v>
      </c>
      <c r="AU5" s="339" t="str">
        <f>VLOOKUP(차량정보!$F$5,차량정보!$F$6:$AY$206,3,)</f>
        <v>더 뉴 아반떼(CN7) 1.6 가솔린</v>
      </c>
      <c r="AV5" s="339" t="str">
        <f>VLOOKUP(차량정보!$F$5,차량정보!$F$6:$AY$206,4,)</f>
        <v>승용</v>
      </c>
      <c r="AW5" s="339">
        <f>VLOOKUP(차량정보!$F$5,차량정보!$F$6:$AY$206,5,)</f>
        <v>3.5000000000000003E-2</v>
      </c>
      <c r="AX5" s="339" t="str">
        <f>VLOOKUP(차량정보!$F$5,차량정보!$F$6:$AY$206,6,)</f>
        <v>가솔린</v>
      </c>
      <c r="AY5" s="339">
        <f>VLOOKUP(차량정보!$F$5,차량정보!$F$6:$AY$206,7,)</f>
        <v>0</v>
      </c>
      <c r="AZ5" s="340">
        <f>VLOOKUP(차량정보!$F$5,차량정보!$F$6:$AY$206,8,)</f>
        <v>1598</v>
      </c>
      <c r="BA5" s="77">
        <f>VLOOKUP(차량정보!$F$5,차량정보!$F$6:$AY$206,9,)</f>
        <v>290836</v>
      </c>
      <c r="BB5" s="339">
        <f>VLOOKUP(차량정보!$F$5,차량정보!$F$6:$AY$206,10,)</f>
        <v>0.71000000000000008</v>
      </c>
      <c r="BC5" s="339">
        <f>VLOOKUP(차량정보!$F$5,차량정보!$F$6:$AY$206,11,)</f>
        <v>0.68500000000000005</v>
      </c>
      <c r="BD5" s="339">
        <f>VLOOKUP(차량정보!$F$5,차량정보!$F$6:$AY$206,12,)</f>
        <v>0.66</v>
      </c>
      <c r="BE5" s="339">
        <f>VLOOKUP(차량정보!$F$5,차량정보!$F$6:$AY$206,13,)</f>
        <v>0.64</v>
      </c>
      <c r="BF5" s="339">
        <f>VLOOKUP(차량정보!$F$5,차량정보!$F$6:$AY$206,14,)</f>
        <v>0.62</v>
      </c>
      <c r="BG5" s="339">
        <f>VLOOKUP(차량정보!$F$5,차량정보!$F$6:$AY$206,15,)</f>
        <v>0.57000000000000006</v>
      </c>
      <c r="BH5" s="339">
        <f>VLOOKUP(차량정보!$F$5,차량정보!$F$6:$AY$206,16,)</f>
        <v>0.68</v>
      </c>
      <c r="BI5" s="339">
        <f>VLOOKUP(차량정보!$F$5,차량정보!$F$6:$AY$206,17,)</f>
        <v>0.65500000000000003</v>
      </c>
      <c r="BJ5" s="339">
        <f>VLOOKUP(차량정보!$F$5,차량정보!$F$6:$AY$206,18,)</f>
        <v>0.63</v>
      </c>
      <c r="BK5" s="339">
        <f>VLOOKUP(차량정보!$F$5,차량정보!$F$6:$AY$206,19,)</f>
        <v>0.61</v>
      </c>
      <c r="BL5" s="339">
        <f>VLOOKUP(차량정보!$F$5,차량정보!$F$6:$AY$206,20,)</f>
        <v>0.59</v>
      </c>
      <c r="BM5" s="339">
        <f>VLOOKUP(차량정보!$F$5,차량정보!$F$6:$AY$206,21,)</f>
        <v>0.54</v>
      </c>
      <c r="BN5" s="339">
        <f>VLOOKUP(차량정보!$F$5,차량정보!$F$6:$AY$206,22,)</f>
        <v>0.61</v>
      </c>
      <c r="BO5" s="339">
        <f>VLOOKUP(차량정보!$F$5,차량정보!$F$6:$AY$206,23,)</f>
        <v>0.58499999999999996</v>
      </c>
      <c r="BP5" s="339">
        <f>VLOOKUP(차량정보!$F$5,차량정보!$F$6:$AY$206,24,)</f>
        <v>0.56000000000000005</v>
      </c>
      <c r="BQ5" s="339">
        <f>VLOOKUP(차량정보!$F$5,차량정보!$F$6:$AY$206,25,)</f>
        <v>0.54</v>
      </c>
      <c r="BR5" s="339">
        <f>VLOOKUP(차량정보!$F$5,차량정보!$F$6:$AY$206,26,)</f>
        <v>0.52</v>
      </c>
      <c r="BS5" s="339">
        <f>VLOOKUP(차량정보!$F$5,차량정보!$F$6:$AY$206,27,)</f>
        <v>0.27</v>
      </c>
      <c r="BT5" s="339">
        <f>VLOOKUP(차량정보!$F$5,차량정보!$F$6:$AY$206,28,)</f>
        <v>0.52</v>
      </c>
      <c r="BU5" s="339">
        <f>VLOOKUP(차량정보!$F$5,차량정보!$F$6:$AY$206,29,)</f>
        <v>0.495</v>
      </c>
      <c r="BV5" s="339">
        <f>VLOOKUP(차량정보!$F$5,차량정보!$F$6:$AY$206,30,)</f>
        <v>0.47</v>
      </c>
      <c r="BW5" s="339">
        <f>VLOOKUP(차량정보!$F$5,차량정보!$F$6:$AY$206,31,)</f>
        <v>0.43</v>
      </c>
      <c r="BX5" s="339">
        <f>VLOOKUP(차량정보!$F$5,차량정보!$F$6:$AY$206,32,)</f>
        <v>0.4</v>
      </c>
      <c r="BY5" s="339">
        <f>VLOOKUP(차량정보!$F$5,차량정보!$F$6:$AY$206,33,)</f>
        <v>0.1</v>
      </c>
      <c r="BZ5" s="339">
        <f>VLOOKUP(차량정보!$F$5,차량정보!$F$6:$AY$206,34,)</f>
        <v>0</v>
      </c>
      <c r="CA5" s="339">
        <f>VLOOKUP(차량정보!$F$5,차량정보!$F$6:$AY$206,35,)</f>
        <v>0</v>
      </c>
      <c r="CB5" s="339" t="str">
        <f>VLOOKUP(차량정보!$F$5,차량정보!$F$6:$AY$206,36,)</f>
        <v>울산</v>
      </c>
      <c r="CC5" s="77">
        <f>VLOOKUP(차량정보!$F$5,차량정보!$F$6:$AY$206,37,)</f>
        <v>226000</v>
      </c>
      <c r="CD5" s="77">
        <f>VLOOKUP(차량정보!$F$5,차량정보!$F$6:$AY$206,38,)</f>
        <v>215000</v>
      </c>
      <c r="CE5" s="77">
        <f>VLOOKUP(차량정보!$F$5,차량정보!$F$6:$AY$206,39,)</f>
        <v>234000</v>
      </c>
      <c r="CF5" s="77">
        <f>VLOOKUP(차량정보!$F$5,차량정보!$F$6:$AY$206,40,)</f>
        <v>248000</v>
      </c>
      <c r="CG5" s="77">
        <f>VLOOKUP(차량정보!$F$5,차량정보!$F$6:$AY$206,41,)</f>
        <v>259000</v>
      </c>
      <c r="CH5" s="77">
        <f>VLOOKUP(차량정보!$F$5,차량정보!$F$6:$AY$206,42,)</f>
        <v>237000</v>
      </c>
      <c r="CI5" s="77">
        <f>VLOOKUP(차량정보!$F$5,차량정보!$F$6:$AY$206,43,)</f>
        <v>237000</v>
      </c>
      <c r="CJ5" s="77">
        <f>VLOOKUP(차량정보!$F$5,차량정보!$F$6:$AY$206,44,)</f>
        <v>248000</v>
      </c>
      <c r="CK5" s="77">
        <f>VLOOKUP(차량정보!$F$5,차량정보!$F$6:$AY$206,45,)</f>
        <v>281000</v>
      </c>
    </row>
    <row r="6" spans="1:89" ht="19.5" customHeight="1">
      <c r="B6" s="63"/>
      <c r="C6" s="49">
        <v>4</v>
      </c>
      <c r="D6" s="49" t="s">
        <v>291</v>
      </c>
      <c r="E6" s="50">
        <f>VLOOKUP($C$9,$B$11:$G$18,5,)</f>
        <v>0.04</v>
      </c>
      <c r="F6" s="46"/>
      <c r="G6" s="51"/>
      <c r="H6" s="34"/>
      <c r="I6" s="55" t="s">
        <v>268</v>
      </c>
      <c r="J6" s="56">
        <v>1</v>
      </c>
      <c r="K6" s="56" t="str">
        <f>VLOOKUP($J$6,$J$7:$L$13,2,)</f>
        <v>없음</v>
      </c>
      <c r="L6" s="56">
        <f>VLOOKUP($J$6,$J$7:$L$13,3,)</f>
        <v>0</v>
      </c>
      <c r="M6" s="43"/>
      <c r="N6" s="49"/>
      <c r="O6" s="49">
        <v>4</v>
      </c>
      <c r="P6" s="49" t="str">
        <f>$CF$4</f>
        <v>경북</v>
      </c>
      <c r="Q6" s="49">
        <f>$CF$5</f>
        <v>248000</v>
      </c>
      <c r="R6" s="43"/>
      <c r="S6" s="49" t="s">
        <v>292</v>
      </c>
      <c r="T6" s="54">
        <f>Q13+2500</f>
        <v>15000</v>
      </c>
      <c r="U6" s="43"/>
      <c r="V6" s="48" t="s">
        <v>293</v>
      </c>
      <c r="W6" s="54">
        <f>Sheet1!$P$11+K91</f>
        <v>0</v>
      </c>
      <c r="X6" s="79"/>
      <c r="Y6" s="55" t="s">
        <v>268</v>
      </c>
      <c r="Z6" s="56">
        <v>2</v>
      </c>
      <c r="AA6" s="56">
        <f>VLOOKUP($Z$6,$Z$7:$AA$14,2,)</f>
        <v>36</v>
      </c>
      <c r="AB6" s="56" t="s">
        <v>268</v>
      </c>
      <c r="AC6" s="56">
        <v>3</v>
      </c>
      <c r="AD6" s="56">
        <f>VLOOKUP($AC$6,$AC$7:$AD$15,2,)</f>
        <v>48</v>
      </c>
      <c r="AE6" s="56" t="s">
        <v>268</v>
      </c>
      <c r="AF6" s="56">
        <v>4</v>
      </c>
      <c r="AG6" s="57">
        <f>VLOOKUP($AF$6,$AF$7:$AG$15,2,)</f>
        <v>60</v>
      </c>
      <c r="AH6" s="43"/>
      <c r="AI6" s="48" t="s">
        <v>167</v>
      </c>
      <c r="AJ6" s="66"/>
      <c r="AK6" s="66"/>
      <c r="AL6" s="267"/>
      <c r="AM6" s="267"/>
      <c r="AN6" s="267"/>
      <c r="AO6" s="267"/>
      <c r="AP6" s="267"/>
      <c r="AQ6" s="67"/>
      <c r="AR6" s="46"/>
    </row>
    <row r="7" spans="1:89" ht="19.5" customHeight="1">
      <c r="B7" s="63"/>
      <c r="C7" s="49">
        <v>5</v>
      </c>
      <c r="D7" s="49" t="s">
        <v>295</v>
      </c>
      <c r="E7" s="50">
        <f>VLOOKUP($C$9,$B$11:$G$18,6,)</f>
        <v>0.08</v>
      </c>
      <c r="F7" s="46"/>
      <c r="G7" s="51"/>
      <c r="H7" s="34"/>
      <c r="I7" s="48" t="s">
        <v>296</v>
      </c>
      <c r="J7" s="49">
        <v>1</v>
      </c>
      <c r="K7" s="49" t="s">
        <v>811</v>
      </c>
      <c r="L7" s="49">
        <v>0</v>
      </c>
      <c r="M7" s="43"/>
      <c r="N7" s="49"/>
      <c r="O7" s="49">
        <v>5</v>
      </c>
      <c r="P7" s="49" t="str">
        <f>$CG$4</f>
        <v>경남</v>
      </c>
      <c r="Q7" s="49">
        <f>$CG$5</f>
        <v>259000</v>
      </c>
      <c r="R7" s="43"/>
      <c r="S7" s="49" t="s">
        <v>297</v>
      </c>
      <c r="T7" s="54">
        <v>11000</v>
      </c>
      <c r="U7" s="43"/>
      <c r="V7" s="48" t="s">
        <v>298</v>
      </c>
      <c r="W7" s="54">
        <f>IF(AND($AT$2=1,J75=1,$AV$5="하이브리드"),ROUNDDOWN(($W$3+$W$4-K91)*$AW$5,-3)+K91,IF(AND($AT$2=2,J75=1,$AV$5="하이브리드"),ROUNDDOWN(($W$3+$W$4)*$AW$5,-3)+K91,IF(OR($AT$2=1,$AT$2=2),(ROUNDDOWN(($W$3+$W$4)*$AW$5,-3)+IF(AND(J75=1,$AV$5="하이브리드"),K91,IF(AND(J75=1,$AV$5="EV"),K91,0))),($W$3+$W$4)*$AW$5)))</f>
        <v>0</v>
      </c>
      <c r="X7" s="43"/>
      <c r="Y7" s="63" t="s">
        <v>299</v>
      </c>
      <c r="Z7" s="49">
        <v>1</v>
      </c>
      <c r="AA7" s="80">
        <f>$W$18</f>
        <v>24</v>
      </c>
      <c r="AB7" s="49" t="s">
        <v>299</v>
      </c>
      <c r="AC7" s="49">
        <v>1</v>
      </c>
      <c r="AD7" s="80">
        <f>$W$18</f>
        <v>24</v>
      </c>
      <c r="AE7" s="49" t="s">
        <v>299</v>
      </c>
      <c r="AF7" s="49">
        <v>1</v>
      </c>
      <c r="AG7" s="80">
        <f>$W$18</f>
        <v>24</v>
      </c>
      <c r="AH7" s="43"/>
      <c r="AI7" s="48" t="s">
        <v>163</v>
      </c>
      <c r="AJ7" s="66"/>
      <c r="AK7" s="66"/>
      <c r="AL7" s="267"/>
      <c r="AM7" s="267"/>
      <c r="AN7" s="267"/>
      <c r="AO7" s="267"/>
      <c r="AP7" s="267"/>
      <c r="AQ7" s="67"/>
      <c r="AR7" s="46"/>
      <c r="AV7" s="32">
        <f>IF(K65="특판출고",((W3+W4)*(1-AW5))/(1+AV9*130%)+((W3+W4)*AW5),((W3+W4)-Sheet1!P11)/(1+AV9*130%)+Sheet1!P11)</f>
        <v>0</v>
      </c>
    </row>
    <row r="8" spans="1:89" ht="19.5" customHeight="1">
      <c r="B8" s="60"/>
      <c r="C8" s="61"/>
      <c r="D8" s="61"/>
      <c r="E8" s="61"/>
      <c r="F8" s="33"/>
      <c r="G8" s="62"/>
      <c r="H8" s="34"/>
      <c r="I8" s="63"/>
      <c r="J8" s="49">
        <v>2</v>
      </c>
      <c r="K8" s="49" t="str">
        <f>IF(J2=2,"없음","측후면 루마 쿠폰")</f>
        <v>없음</v>
      </c>
      <c r="L8" s="49">
        <f>IF(OR(차량정보!G209="쌍용",차량정보!G209="르노",차량정보!G209="지엠"),55000,0)</f>
        <v>0</v>
      </c>
      <c r="M8" s="43"/>
      <c r="N8" s="49"/>
      <c r="O8" s="49">
        <v>6</v>
      </c>
      <c r="P8" s="49" t="str">
        <f>$CH$4</f>
        <v>전북</v>
      </c>
      <c r="Q8" s="49">
        <f>$CH$5</f>
        <v>237000</v>
      </c>
      <c r="R8" s="43"/>
      <c r="S8" s="49" t="s">
        <v>301</v>
      </c>
      <c r="T8" s="54">
        <v>16500</v>
      </c>
      <c r="U8" s="43"/>
      <c r="V8" s="48" t="s">
        <v>302</v>
      </c>
      <c r="W8" s="54">
        <f>Sheet1!$P$13</f>
        <v>0</v>
      </c>
      <c r="X8" s="43"/>
      <c r="Y8" s="63"/>
      <c r="Z8" s="49">
        <v>2</v>
      </c>
      <c r="AA8" s="80">
        <f>$W$19</f>
        <v>36</v>
      </c>
      <c r="AB8" s="49"/>
      <c r="AC8" s="49">
        <v>2</v>
      </c>
      <c r="AD8" s="80">
        <f>$W$19</f>
        <v>36</v>
      </c>
      <c r="AE8" s="49"/>
      <c r="AF8" s="49">
        <v>2</v>
      </c>
      <c r="AG8" s="80">
        <f>$W$19</f>
        <v>36</v>
      </c>
      <c r="AH8" s="43"/>
      <c r="AI8" s="48" t="s">
        <v>162</v>
      </c>
      <c r="AJ8" s="66"/>
      <c r="AK8" s="66"/>
      <c r="AL8" s="267"/>
      <c r="AM8" s="267"/>
      <c r="AN8" s="267"/>
      <c r="AO8" s="267"/>
      <c r="AP8" s="267"/>
      <c r="AQ8" s="67"/>
      <c r="AR8" s="46"/>
      <c r="AT8" s="259"/>
      <c r="AV8" s="32">
        <f>IF(W3+W4-AV7&gt;1430000,1430000,W3+W4-AV7)</f>
        <v>0</v>
      </c>
      <c r="AW8" s="32">
        <f>ROUNDDOWN(AV8,0)</f>
        <v>0</v>
      </c>
    </row>
    <row r="9" spans="1:89" ht="19.5" customHeight="1">
      <c r="B9" s="48" t="s">
        <v>304</v>
      </c>
      <c r="C9" s="49" t="str">
        <f>$AV$5</f>
        <v>승용</v>
      </c>
      <c r="D9" s="870" t="s">
        <v>305</v>
      </c>
      <c r="E9" s="871"/>
      <c r="F9" s="871"/>
      <c r="G9" s="872"/>
      <c r="H9" s="34"/>
      <c r="I9" s="63"/>
      <c r="J9" s="49">
        <v>3</v>
      </c>
      <c r="K9" s="49" t="str">
        <f>IF(J2=2,"없음",IF(K32="선보","측후면 루마 버텍스 300","측후면 루마 버텍스 300"))</f>
        <v>없음</v>
      </c>
      <c r="L9" s="49">
        <f>IF(J2=2,0,IF(AND(K32="동운",차량정보!AY209="RV-2"),121000,IF(K32="선보",120000,99000)))+IF(OR(차량정보!G209="쌍용",차량정보!G209="르노",차량정보!G209="지엠"),55000)</f>
        <v>0</v>
      </c>
      <c r="M9" s="43"/>
      <c r="N9" s="49"/>
      <c r="O9" s="49">
        <v>7</v>
      </c>
      <c r="P9" s="49" t="str">
        <f>$CI$4</f>
        <v>전남</v>
      </c>
      <c r="Q9" s="49">
        <f>$CI$5</f>
        <v>237000</v>
      </c>
      <c r="R9" s="46"/>
      <c r="S9" s="61"/>
      <c r="T9" s="83"/>
      <c r="U9" s="43"/>
      <c r="V9" s="48" t="s">
        <v>306</v>
      </c>
      <c r="W9" s="54">
        <f>$W$2+$W$8</f>
        <v>0</v>
      </c>
      <c r="X9" s="43"/>
      <c r="Y9" s="63"/>
      <c r="Z9" s="49">
        <v>3</v>
      </c>
      <c r="AA9" s="80">
        <f>$W$20</f>
        <v>48</v>
      </c>
      <c r="AB9" s="49"/>
      <c r="AC9" s="49">
        <v>3</v>
      </c>
      <c r="AD9" s="80">
        <f>$W$20</f>
        <v>48</v>
      </c>
      <c r="AE9" s="49"/>
      <c r="AF9" s="49">
        <v>3</v>
      </c>
      <c r="AG9" s="80">
        <f>$W$20</f>
        <v>48</v>
      </c>
      <c r="AH9" s="43"/>
      <c r="AI9" s="48" t="s">
        <v>171</v>
      </c>
      <c r="AJ9" s="66"/>
      <c r="AK9" s="66"/>
      <c r="AL9" s="267"/>
      <c r="AM9" s="267"/>
      <c r="AN9" s="267"/>
      <c r="AO9" s="267"/>
      <c r="AP9" s="267"/>
      <c r="AQ9" s="67"/>
      <c r="AR9" s="46"/>
      <c r="AU9" s="33"/>
      <c r="AV9" s="232">
        <v>4.1000000000000002E-2</v>
      </c>
      <c r="AW9" s="171"/>
    </row>
    <row r="10" spans="1:89" ht="19.5" customHeight="1">
      <c r="B10" s="63" t="s">
        <v>308</v>
      </c>
      <c r="C10" s="49" t="s">
        <v>274</v>
      </c>
      <c r="D10" s="49" t="s">
        <v>279</v>
      </c>
      <c r="E10" s="49" t="s">
        <v>286</v>
      </c>
      <c r="F10" s="49" t="s">
        <v>291</v>
      </c>
      <c r="G10" s="54" t="s">
        <v>295</v>
      </c>
      <c r="H10" s="34"/>
      <c r="I10" s="63"/>
      <c r="J10" s="49">
        <v>4</v>
      </c>
      <c r="K10" s="49" t="str">
        <f>IF(J2=2,"없음",IF(K32="선보","측후면 루마 버텍스 500","측후면 루마 버텍스 500"))</f>
        <v>없음</v>
      </c>
      <c r="L10" s="49">
        <f>IF(J2=2,0,IF(AND(K32="동운",차량정보!AY209="RV-2"),253000,IF(K32="선보",250000,220000)))+IF(OR(차량정보!G209="쌍용",차량정보!G209="르노",차량정보!G209="지엠"),55000)</f>
        <v>0</v>
      </c>
      <c r="M10" s="43"/>
      <c r="N10" s="49"/>
      <c r="O10" s="49">
        <v>8</v>
      </c>
      <c r="P10" s="49" t="str">
        <f>$CJ$4</f>
        <v>강원(영서)</v>
      </c>
      <c r="Q10" s="49">
        <f>$CJ$5</f>
        <v>248000</v>
      </c>
      <c r="R10" s="43"/>
      <c r="S10" s="52" t="s">
        <v>309</v>
      </c>
      <c r="T10" s="53">
        <f>Sheet1!P24</f>
        <v>0</v>
      </c>
      <c r="U10" s="43"/>
      <c r="V10" s="48" t="s">
        <v>310</v>
      </c>
      <c r="W10" s="54">
        <f>$W$9/1.1</f>
        <v>0</v>
      </c>
      <c r="X10" s="43"/>
      <c r="Y10" s="63"/>
      <c r="Z10" s="49">
        <v>4</v>
      </c>
      <c r="AA10" s="80">
        <f>$W$21</f>
        <v>60</v>
      </c>
      <c r="AB10" s="49"/>
      <c r="AC10" s="49">
        <v>4</v>
      </c>
      <c r="AD10" s="80">
        <f>$W$21</f>
        <v>60</v>
      </c>
      <c r="AE10" s="49"/>
      <c r="AF10" s="49">
        <v>4</v>
      </c>
      <c r="AG10" s="80">
        <f>$W$21</f>
        <v>60</v>
      </c>
      <c r="AH10" s="43"/>
      <c r="AI10" s="48" t="s">
        <v>165</v>
      </c>
      <c r="AJ10" s="66"/>
      <c r="AK10" s="66"/>
      <c r="AL10" s="267"/>
      <c r="AM10" s="267"/>
      <c r="AN10" s="267"/>
      <c r="AO10" s="267"/>
      <c r="AP10" s="267"/>
      <c r="AQ10" s="67"/>
      <c r="AR10" s="46"/>
      <c r="AT10" s="34"/>
    </row>
    <row r="11" spans="1:89" ht="19.5" customHeight="1">
      <c r="B11" s="63" t="s">
        <v>311</v>
      </c>
      <c r="C11" s="66">
        <f>IF(리스수식!$AZ$5&gt;=2000,20%,IF(리스수식!$AZ$5&gt;=1500,12%,9%))</f>
        <v>0.12</v>
      </c>
      <c r="D11" s="66">
        <f>IF(리스수식!$AZ$5&gt;=2000,5%,IF(리스수식!$AZ$5&gt;=1500,4%,0%))</f>
        <v>0.04</v>
      </c>
      <c r="E11" s="66">
        <f>IF(리스수식!$AZ$5&gt;=2000,5%,IF(리스수식!$AZ$5&gt;=1500,4%,0%))</f>
        <v>0.04</v>
      </c>
      <c r="F11" s="66">
        <f>IF(리스수식!$AZ$5&gt;=2000,5%,IF(리스수식!$AZ$5&gt;=1500,4%,3%))</f>
        <v>0.04</v>
      </c>
      <c r="G11" s="67">
        <f>IF(리스수식!$AZ$5&gt;=2000,12%,IF(리스수식!$AZ$5&gt;=1500,8%,6%))</f>
        <v>0.08</v>
      </c>
      <c r="H11" s="34"/>
      <c r="I11" s="63"/>
      <c r="J11" s="49">
        <v>5</v>
      </c>
      <c r="K11" s="49" t="str">
        <f>IF(J2=2,"없음",IF(K32="선보","측후면 레이노 F5","측후면 레이노 F5"))</f>
        <v>없음</v>
      </c>
      <c r="L11" s="49">
        <f>IF(J2=2,0,IF(AND(K32="동운",차량정보!AY209="RV-2"),121000,IF(K32="선보",120000,99000)))+IF(OR(차량정보!G209="쌍용",차량정보!G209="르노",차량정보!G209="지엠"),55000)</f>
        <v>0</v>
      </c>
      <c r="M11" s="34"/>
      <c r="N11" s="49"/>
      <c r="O11" s="49">
        <v>9</v>
      </c>
      <c r="P11" s="49" t="str">
        <f>$CK$4</f>
        <v>강원(영동)</v>
      </c>
      <c r="Q11" s="49">
        <f>$CK$5</f>
        <v>281000</v>
      </c>
      <c r="R11" s="46"/>
      <c r="S11" s="84"/>
      <c r="T11" s="85"/>
      <c r="U11" s="43"/>
      <c r="V11" s="48" t="s">
        <v>312</v>
      </c>
      <c r="W11" s="54">
        <f>$W$12+$W$14</f>
        <v>0</v>
      </c>
      <c r="X11" s="43"/>
      <c r="Y11" s="63"/>
      <c r="Z11" s="49">
        <v>5</v>
      </c>
      <c r="AA11" s="80"/>
      <c r="AB11" s="49"/>
      <c r="AC11" s="49">
        <v>5</v>
      </c>
      <c r="AD11" s="81"/>
      <c r="AE11" s="49"/>
      <c r="AF11" s="49">
        <v>5</v>
      </c>
      <c r="AG11" s="82"/>
      <c r="AH11" s="43"/>
      <c r="AI11" s="48" t="s">
        <v>313</v>
      </c>
      <c r="AJ11" s="66"/>
      <c r="AK11" s="66"/>
      <c r="AL11" s="267"/>
      <c r="AM11" s="267"/>
      <c r="AN11" s="267"/>
      <c r="AO11" s="267"/>
      <c r="AP11" s="267"/>
      <c r="AQ11" s="67"/>
      <c r="AR11" s="46"/>
      <c r="AT11" s="34"/>
      <c r="BB11" s="46"/>
    </row>
    <row r="12" spans="1:89" ht="19.5" customHeight="1" thickBot="1">
      <c r="B12" s="63" t="s">
        <v>314</v>
      </c>
      <c r="C12" s="66">
        <v>0.05</v>
      </c>
      <c r="D12" s="66">
        <v>0.04</v>
      </c>
      <c r="E12" s="66">
        <v>0.04</v>
      </c>
      <c r="F12" s="66">
        <f>IF(리스수식!$AZ$5&gt;=2000,5%,IF(리스수식!$AZ$5&gt;=1500,4%,3%))</f>
        <v>0.04</v>
      </c>
      <c r="G12" s="67">
        <f>IF(리스수식!$AZ$5&gt;=2000,12%,IF(리스수식!$AZ$5&gt;=1500,8%,6%))</f>
        <v>0.08</v>
      </c>
      <c r="H12" s="34"/>
      <c r="I12" s="63"/>
      <c r="J12" s="49">
        <v>6</v>
      </c>
      <c r="K12" s="49" t="str">
        <f>IF(J2=2,"없음",IF(K32="선보","측후면 레이노 S7","측후면 레이노 S7 (크로마R 변경 가능)"))</f>
        <v>없음</v>
      </c>
      <c r="L12" s="49">
        <f>IF(J2=2,0,IF(AND(K32="동운",차량정보!AY209="RV-2"),220000,IF(K32="선보",250000,167200)))+IF(OR(차량정보!G209="쌍용",차량정보!G209="르노",차량정보!G209="지엠"),55000)</f>
        <v>0</v>
      </c>
      <c r="M12" s="46"/>
      <c r="N12" s="84"/>
      <c r="O12" s="84"/>
      <c r="P12" s="84"/>
      <c r="Q12" s="84"/>
      <c r="T12" s="51"/>
      <c r="U12" s="43"/>
      <c r="V12" s="48" t="s">
        <v>315</v>
      </c>
      <c r="W12" s="54">
        <f>IF(AND($J$44="경차",$J$61=2),$W$16,IF(AND($J$44="경차",$W$10&lt;=18750000),0,IF(AND($J$44="경차",$W$10&gt;18750000),$W$16-750000,(TRUNC($W$10*$K$44,-1)-IF(OR($J$44=$J$51,$J$44=$J$50),I51,0)))))</f>
        <v>0</v>
      </c>
      <c r="X12" s="43"/>
      <c r="Y12" s="63"/>
      <c r="Z12" s="49">
        <v>6</v>
      </c>
      <c r="AA12" s="80"/>
      <c r="AB12" s="49"/>
      <c r="AC12" s="49">
        <v>6</v>
      </c>
      <c r="AD12" s="81"/>
      <c r="AE12" s="49"/>
      <c r="AF12" s="49">
        <v>6</v>
      </c>
      <c r="AG12" s="82"/>
      <c r="AH12" s="43"/>
      <c r="AI12" s="86" t="s">
        <v>316</v>
      </c>
      <c r="AJ12" s="87"/>
      <c r="AK12" s="87"/>
      <c r="AL12" s="268"/>
      <c r="AM12" s="268"/>
      <c r="AN12" s="268"/>
      <c r="AO12" s="268"/>
      <c r="AP12" s="268"/>
      <c r="AQ12" s="88"/>
      <c r="AR12" s="46"/>
      <c r="AT12" s="34"/>
      <c r="BB12" s="46"/>
    </row>
    <row r="13" spans="1:89" ht="19.5" customHeight="1" thickBot="1">
      <c r="B13" s="63" t="s">
        <v>317</v>
      </c>
      <c r="C13" s="49">
        <v>390000</v>
      </c>
      <c r="D13" s="49">
        <v>390000</v>
      </c>
      <c r="E13" s="49">
        <v>390000</v>
      </c>
      <c r="F13" s="66">
        <f>IF(리스수식!$AZ$5&gt;=2000,5%,IF(리스수식!$AZ$5&gt;=1500,4%,3%))</f>
        <v>0.04</v>
      </c>
      <c r="G13" s="67">
        <f>IF(리스수식!$AZ$5&gt;=2000,12%,IF(리스수식!$AZ$5&gt;=1500,8%,6%))</f>
        <v>0.08</v>
      </c>
      <c r="H13" s="34"/>
      <c r="I13" s="63"/>
      <c r="J13" s="49">
        <v>7</v>
      </c>
      <c r="K13" s="49" t="str">
        <f>IF(J2=2,"없음",IF(K32="선보","측후면 레이노 S9","측후면 레이노 S9"))</f>
        <v>없음</v>
      </c>
      <c r="L13" s="49">
        <f>IF(J2=2,0,IF(AND(K32="동운",차량정보!AY209="RV-2"),253000,IF(K32="선보",340000,220000)))+IF(OR(차량정보!G209="쌍용",차량정보!G209="르노",차량정보!G209="지엠"),55000)</f>
        <v>0</v>
      </c>
      <c r="M13" s="46"/>
      <c r="N13" s="36" t="s">
        <v>268</v>
      </c>
      <c r="O13" s="36">
        <v>1</v>
      </c>
      <c r="P13" s="36" t="str">
        <f>VLOOKUP($O$13,$O$14:$P$15,2,)</f>
        <v>-</v>
      </c>
      <c r="Q13" s="36">
        <f>VLOOKUP($O$13,$O$14:$Q$15,3)</f>
        <v>12500</v>
      </c>
      <c r="T13" s="51"/>
      <c r="U13" s="43"/>
      <c r="V13" s="48" t="s">
        <v>318</v>
      </c>
      <c r="W13" s="89">
        <f>Sheet1!$AA$17</f>
        <v>0</v>
      </c>
      <c r="X13" s="43"/>
      <c r="Y13" s="63"/>
      <c r="Z13" s="49">
        <v>7</v>
      </c>
      <c r="AA13" s="80"/>
      <c r="AB13" s="49"/>
      <c r="AC13" s="49">
        <v>7</v>
      </c>
      <c r="AD13" s="81"/>
      <c r="AE13" s="49"/>
      <c r="AF13" s="49">
        <v>7</v>
      </c>
      <c r="AG13" s="82"/>
      <c r="AH13" s="46"/>
      <c r="AI13" s="86" t="s">
        <v>445</v>
      </c>
      <c r="AJ13" s="87"/>
      <c r="AK13" s="87"/>
      <c r="AL13" s="268"/>
      <c r="AM13" s="268"/>
      <c r="AN13" s="268"/>
      <c r="AO13" s="268"/>
      <c r="AP13" s="268"/>
      <c r="AQ13" s="88"/>
      <c r="AT13" s="34"/>
    </row>
    <row r="14" spans="1:89" ht="19.5" customHeight="1">
      <c r="B14" s="63" t="s">
        <v>319</v>
      </c>
      <c r="C14" s="49">
        <v>390000</v>
      </c>
      <c r="D14" s="49">
        <v>390000</v>
      </c>
      <c r="E14" s="49">
        <v>390000</v>
      </c>
      <c r="F14" s="90">
        <v>1.4999999999999999E-2</v>
      </c>
      <c r="G14" s="67">
        <f>IF(리스수식!$AZ$5&gt;=2000,12%,IF(리스수식!$AZ$5&gt;=1500,8%,6%))</f>
        <v>0.08</v>
      </c>
      <c r="H14" s="34"/>
      <c r="M14" s="46"/>
      <c r="N14" s="52" t="s">
        <v>321</v>
      </c>
      <c r="O14" s="49">
        <v>1</v>
      </c>
      <c r="P14" s="49" t="str">
        <f>IF(J2=1,"일반번호판","-")</f>
        <v>-</v>
      </c>
      <c r="Q14" s="49">
        <f>IF(AV5="EV",31000,12500)</f>
        <v>12500</v>
      </c>
      <c r="T14" s="51"/>
      <c r="U14" s="43"/>
      <c r="V14" s="48" t="s">
        <v>322</v>
      </c>
      <c r="W14" s="54">
        <f>IF(AND(리스수식!K61="메리츠캐피탈",리스수식!D2="부산"),0,IF($E$2&gt;1,TRUNC($E$2*$W$13,-1),TRUNC($W$10*$E$2*$W$13,-1)))</f>
        <v>0</v>
      </c>
      <c r="X14" s="43"/>
      <c r="Y14" s="63"/>
      <c r="Z14" s="49">
        <v>8</v>
      </c>
      <c r="AA14" s="80"/>
      <c r="AB14" s="49"/>
      <c r="AC14" s="49">
        <v>8</v>
      </c>
      <c r="AD14" s="81"/>
      <c r="AE14" s="49"/>
      <c r="AF14" s="49">
        <v>8</v>
      </c>
      <c r="AG14" s="82"/>
      <c r="AH14" s="43"/>
      <c r="AI14" s="276" t="s">
        <v>343</v>
      </c>
      <c r="AJ14" s="277">
        <v>12</v>
      </c>
      <c r="AK14" s="277">
        <v>24</v>
      </c>
      <c r="AL14" s="277">
        <v>36</v>
      </c>
      <c r="AM14" s="277">
        <v>42</v>
      </c>
      <c r="AN14" s="277">
        <v>44</v>
      </c>
      <c r="AO14" s="277">
        <v>48</v>
      </c>
      <c r="AP14" s="277">
        <v>60</v>
      </c>
      <c r="AQ14" s="278">
        <v>72</v>
      </c>
      <c r="AR14" s="46"/>
      <c r="AT14" s="34"/>
      <c r="AV14" s="276" t="s">
        <v>501</v>
      </c>
      <c r="AW14" s="277">
        <v>12</v>
      </c>
      <c r="AX14" s="277">
        <v>24</v>
      </c>
      <c r="AY14" s="277">
        <v>36</v>
      </c>
      <c r="AZ14" s="277">
        <v>42</v>
      </c>
      <c r="BA14" s="277">
        <v>44</v>
      </c>
      <c r="BB14" s="277">
        <v>48</v>
      </c>
      <c r="BC14" s="277">
        <v>60</v>
      </c>
      <c r="BD14" s="278">
        <v>72</v>
      </c>
    </row>
    <row r="15" spans="1:89" ht="19.5" customHeight="1" thickBot="1">
      <c r="B15" s="63" t="s">
        <v>323</v>
      </c>
      <c r="C15" s="49">
        <v>195000</v>
      </c>
      <c r="D15" s="91">
        <v>0</v>
      </c>
      <c r="E15" s="90">
        <v>1.4999999999999999E-2</v>
      </c>
      <c r="F15" s="90">
        <v>1.4999999999999999E-2</v>
      </c>
      <c r="G15" s="92">
        <v>0.03</v>
      </c>
      <c r="H15" s="34"/>
      <c r="I15" s="55" t="s">
        <v>268</v>
      </c>
      <c r="J15" s="56">
        <v>1</v>
      </c>
      <c r="K15" s="56" t="str">
        <f>VLOOKUP($J$15,$J$16:$L$22,2,)</f>
        <v>없음</v>
      </c>
      <c r="L15" s="56">
        <f>VLOOKUP($J$15,$J$16:$L$22,3,)</f>
        <v>0</v>
      </c>
      <c r="M15" s="46"/>
      <c r="N15" s="49"/>
      <c r="O15" s="49">
        <v>2</v>
      </c>
      <c r="P15" s="49" t="str">
        <f>IF(J2=1,"반사필름번호판","-")</f>
        <v>-</v>
      </c>
      <c r="Q15" s="49">
        <v>31000</v>
      </c>
      <c r="T15" s="51"/>
      <c r="U15" s="43"/>
      <c r="V15" s="86" t="s">
        <v>324</v>
      </c>
      <c r="W15" s="93">
        <f>$W$9+$W$11+$L$2-$K$54</f>
        <v>0</v>
      </c>
      <c r="X15" s="43"/>
      <c r="Y15" s="63"/>
      <c r="Z15" s="49">
        <v>9</v>
      </c>
      <c r="AA15" s="49"/>
      <c r="AB15" s="49"/>
      <c r="AC15" s="49">
        <v>9</v>
      </c>
      <c r="AD15" s="49" t="s">
        <v>325</v>
      </c>
      <c r="AE15" s="49"/>
      <c r="AF15" s="49">
        <v>9</v>
      </c>
      <c r="AG15" s="54" t="s">
        <v>325</v>
      </c>
      <c r="AH15" s="43"/>
      <c r="AI15" s="279" t="s">
        <v>290</v>
      </c>
      <c r="AJ15" s="234"/>
      <c r="AK15" s="234"/>
      <c r="AL15" s="234"/>
      <c r="AM15" s="234"/>
      <c r="AN15" s="234"/>
      <c r="AO15" s="234"/>
      <c r="AP15" s="234"/>
      <c r="AQ15" s="235"/>
      <c r="AR15" s="46"/>
      <c r="AV15" s="279" t="s">
        <v>453</v>
      </c>
      <c r="AW15" s="234">
        <v>0</v>
      </c>
      <c r="AX15" s="234">
        <v>0</v>
      </c>
      <c r="AY15" s="234">
        <v>0.66</v>
      </c>
      <c r="AZ15" s="234">
        <v>0</v>
      </c>
      <c r="BA15" s="234">
        <v>0</v>
      </c>
      <c r="BB15" s="234">
        <v>0.57999999999999996</v>
      </c>
      <c r="BC15" s="234">
        <v>0.51</v>
      </c>
      <c r="BD15" s="234">
        <v>0</v>
      </c>
    </row>
    <row r="16" spans="1:89" ht="19.5" customHeight="1" thickBot="1">
      <c r="B16" s="63" t="s">
        <v>326</v>
      </c>
      <c r="C16" s="91">
        <v>0.12</v>
      </c>
      <c r="D16" s="91">
        <v>0</v>
      </c>
      <c r="E16" s="90">
        <v>0</v>
      </c>
      <c r="F16" s="90">
        <v>0.03</v>
      </c>
      <c r="G16" s="92">
        <v>0.06</v>
      </c>
      <c r="H16" s="34"/>
      <c r="I16" s="48" t="s">
        <v>296</v>
      </c>
      <c r="J16" s="49">
        <v>1</v>
      </c>
      <c r="K16" s="49" t="s">
        <v>811</v>
      </c>
      <c r="L16" s="49">
        <v>0</v>
      </c>
      <c r="M16" s="96"/>
      <c r="N16" s="97"/>
      <c r="O16" s="97"/>
      <c r="P16" s="97"/>
      <c r="Q16" s="97"/>
      <c r="R16" s="97"/>
      <c r="S16" s="97"/>
      <c r="T16" s="98"/>
      <c r="U16" s="46"/>
      <c r="V16" s="61"/>
      <c r="W16" s="61">
        <f>(TRUNC($W$10*$K$44,-1)-IF($J$44=$J$51,I51,0))</f>
        <v>0</v>
      </c>
      <c r="X16" s="43"/>
      <c r="Y16" s="55" t="s">
        <v>268</v>
      </c>
      <c r="Z16" s="56">
        <v>1</v>
      </c>
      <c r="AA16" s="56" t="str">
        <f>VLOOKUP($Z$16,$Z$17:$AA$18,2,)</f>
        <v>차량가기준</v>
      </c>
      <c r="AB16" s="56" t="s">
        <v>268</v>
      </c>
      <c r="AC16" s="56">
        <v>1</v>
      </c>
      <c r="AD16" s="56" t="str">
        <f>VLOOKUP($AC$16,$AC$17:$AD$18,2,)</f>
        <v>차량가기준</v>
      </c>
      <c r="AE16" s="56" t="s">
        <v>268</v>
      </c>
      <c r="AF16" s="56">
        <v>1</v>
      </c>
      <c r="AG16" s="57" t="str">
        <f>VLOOKUP($AF$16,$AF$17:$AG$18,2,)</f>
        <v>차량가기준</v>
      </c>
      <c r="AH16" s="43"/>
      <c r="AI16" s="279" t="s">
        <v>294</v>
      </c>
      <c r="AJ16" s="234"/>
      <c r="AK16" s="234"/>
      <c r="AL16" s="234"/>
      <c r="AM16" s="234"/>
      <c r="AN16" s="234"/>
      <c r="AO16" s="234"/>
      <c r="AP16" s="234"/>
      <c r="AQ16" s="235"/>
      <c r="AR16" s="46"/>
      <c r="AT16" s="34"/>
      <c r="AV16" s="279" t="s">
        <v>454</v>
      </c>
      <c r="AW16" s="234">
        <v>0</v>
      </c>
      <c r="AX16" s="234">
        <v>0</v>
      </c>
      <c r="AY16" s="234">
        <v>0.63</v>
      </c>
      <c r="AZ16" s="234">
        <v>0</v>
      </c>
      <c r="BA16" s="234">
        <v>0</v>
      </c>
      <c r="BB16" s="234">
        <v>0.56999999999999995</v>
      </c>
      <c r="BC16" s="234">
        <v>0.48</v>
      </c>
      <c r="BD16" s="234">
        <v>0</v>
      </c>
    </row>
    <row r="17" spans="1:56" ht="19.5" customHeight="1">
      <c r="B17" s="63" t="s">
        <v>327</v>
      </c>
      <c r="C17" s="66">
        <f>IF(리스수식!$AZ$5&gt;=2000,20%,IF(리스수식!$AZ$5&gt;=1500,12%,9%))</f>
        <v>0.12</v>
      </c>
      <c r="D17" s="66">
        <f>IF(리스수식!$AZ$5&gt;=2000,5%,IF(리스수식!$AZ$5&gt;=1500,4%,0%))</f>
        <v>0.04</v>
      </c>
      <c r="E17" s="66">
        <f>IF(리스수식!$AZ$5&gt;=2000,5%,IF(리스수식!$AZ$5&gt;=1500,4%,0%))</f>
        <v>0.04</v>
      </c>
      <c r="F17" s="66">
        <f>IF(리스수식!$AZ$5&gt;=2000,5%,IF(리스수식!$AZ$5&gt;=1500,4%,3%))</f>
        <v>0.04</v>
      </c>
      <c r="G17" s="67">
        <f>IF(리스수식!$AZ$5&gt;=2000,12%,IF(리스수식!$AZ$5&gt;=1500,8%,6%))</f>
        <v>0.08</v>
      </c>
      <c r="H17" s="84"/>
      <c r="I17" s="63"/>
      <c r="J17" s="49">
        <v>2</v>
      </c>
      <c r="K17" s="49" t="str">
        <f>IF(J2=2,"없음",IF(K32="선보","전면 루마 일반","전면 루마 일반"))</f>
        <v>없음</v>
      </c>
      <c r="L17" s="49">
        <f>IF(J2=2,0,IF(AND(K32="동운",차량정보!AY209="RV-2"),99000,IF(K32="선보",98000,88000)))</f>
        <v>0</v>
      </c>
      <c r="M17" s="84"/>
      <c r="N17" s="36" t="s">
        <v>328</v>
      </c>
      <c r="O17" s="36"/>
      <c r="P17" s="36" t="b">
        <v>0</v>
      </c>
      <c r="Q17" s="36">
        <f>Sheet1!GI6</f>
        <v>0</v>
      </c>
      <c r="R17" s="84"/>
      <c r="S17" s="84"/>
      <c r="T17" s="84"/>
      <c r="U17" s="34"/>
      <c r="V17" s="44" t="s">
        <v>284</v>
      </c>
      <c r="W17" s="59" t="s">
        <v>289</v>
      </c>
      <c r="X17" s="43"/>
      <c r="Y17" s="63" t="s">
        <v>329</v>
      </c>
      <c r="Z17" s="49">
        <v>1</v>
      </c>
      <c r="AA17" s="64" t="s">
        <v>330</v>
      </c>
      <c r="AB17" s="49" t="s">
        <v>329</v>
      </c>
      <c r="AC17" s="49">
        <v>1</v>
      </c>
      <c r="AD17" s="64" t="s">
        <v>330</v>
      </c>
      <c r="AE17" s="49" t="s">
        <v>329</v>
      </c>
      <c r="AF17" s="49">
        <v>1</v>
      </c>
      <c r="AG17" s="65" t="s">
        <v>330</v>
      </c>
      <c r="AH17" s="43"/>
      <c r="AI17" s="279" t="s">
        <v>300</v>
      </c>
      <c r="AJ17" s="234"/>
      <c r="AK17" s="234"/>
      <c r="AL17" s="234"/>
      <c r="AM17" s="234"/>
      <c r="AN17" s="234"/>
      <c r="AO17" s="234"/>
      <c r="AP17" s="234"/>
      <c r="AQ17" s="235"/>
      <c r="AR17" s="46"/>
      <c r="AT17" s="34"/>
      <c r="AV17" s="279" t="s">
        <v>455</v>
      </c>
      <c r="AW17" s="234">
        <v>0</v>
      </c>
      <c r="AX17" s="234">
        <v>0</v>
      </c>
      <c r="AY17" s="234">
        <v>0.62</v>
      </c>
      <c r="AZ17" s="234">
        <v>0</v>
      </c>
      <c r="BA17" s="234">
        <v>0</v>
      </c>
      <c r="BB17" s="234">
        <v>0.56000000000000005</v>
      </c>
      <c r="BC17" s="234">
        <v>0.47</v>
      </c>
      <c r="BD17" s="234">
        <v>0</v>
      </c>
    </row>
    <row r="18" spans="1:56" ht="19.5" customHeight="1" thickBot="1">
      <c r="B18" s="94" t="s">
        <v>331</v>
      </c>
      <c r="C18" s="99">
        <v>0</v>
      </c>
      <c r="D18" s="99">
        <v>0</v>
      </c>
      <c r="E18" s="99">
        <v>0</v>
      </c>
      <c r="F18" s="99">
        <v>0</v>
      </c>
      <c r="G18" s="100">
        <v>0</v>
      </c>
      <c r="H18" s="34"/>
      <c r="I18" s="63"/>
      <c r="J18" s="49">
        <v>3</v>
      </c>
      <c r="K18" s="49" t="str">
        <f>IF(J2=2,"없음",IF(K32="선보","전면 루마 버텍스 300","전면 루마 버텍스 300"))</f>
        <v>없음</v>
      </c>
      <c r="L18" s="49">
        <f>IF(J2=2,0,IF(AND(K32="동운",차량정보!AY209="RV-2"),132000,IF(K32="선보",120000,121000)))</f>
        <v>0</v>
      </c>
      <c r="M18" s="34"/>
      <c r="N18" s="162" t="s">
        <v>332</v>
      </c>
      <c r="Q18" s="46"/>
      <c r="U18" s="34"/>
      <c r="V18" s="63">
        <v>12</v>
      </c>
      <c r="W18" s="54">
        <v>24</v>
      </c>
      <c r="X18" s="43"/>
      <c r="Y18" s="63"/>
      <c r="Z18" s="49">
        <v>2</v>
      </c>
      <c r="AA18" s="64" t="s">
        <v>333</v>
      </c>
      <c r="AB18" s="49"/>
      <c r="AC18" s="49">
        <v>2</v>
      </c>
      <c r="AD18" s="64" t="s">
        <v>333</v>
      </c>
      <c r="AE18" s="49"/>
      <c r="AF18" s="49">
        <v>2</v>
      </c>
      <c r="AG18" s="65" t="s">
        <v>333</v>
      </c>
      <c r="AH18" s="43"/>
      <c r="AI18" s="279" t="s">
        <v>303</v>
      </c>
      <c r="AJ18" s="234"/>
      <c r="AK18" s="234"/>
      <c r="AL18" s="234"/>
      <c r="AM18" s="234"/>
      <c r="AN18" s="234"/>
      <c r="AO18" s="234"/>
      <c r="AP18" s="234"/>
      <c r="AQ18" s="235"/>
      <c r="AR18" s="46"/>
      <c r="AT18" s="34"/>
      <c r="AV18" s="279" t="s">
        <v>456</v>
      </c>
      <c r="AW18" s="234">
        <v>0</v>
      </c>
      <c r="AX18" s="234">
        <v>0</v>
      </c>
      <c r="AY18" s="234">
        <v>0.61</v>
      </c>
      <c r="AZ18" s="234">
        <v>0</v>
      </c>
      <c r="BA18" s="234">
        <v>0</v>
      </c>
      <c r="BB18" s="234">
        <v>0.55000000000000004</v>
      </c>
      <c r="BC18" s="234">
        <v>0.46</v>
      </c>
      <c r="BD18" s="234">
        <v>0</v>
      </c>
    </row>
    <row r="19" spans="1:56" ht="19.5" customHeight="1">
      <c r="B19" s="33"/>
      <c r="C19" s="33"/>
      <c r="D19" s="33"/>
      <c r="H19" s="34"/>
      <c r="I19" s="63"/>
      <c r="J19" s="49">
        <v>4</v>
      </c>
      <c r="K19" s="49" t="str">
        <f>IF(J2=2,"없음",IF(K32="선보","전면 루마 버텍스 500","전면 루마 버텍스 500"))</f>
        <v>없음</v>
      </c>
      <c r="L19" s="49">
        <f>IF(J2=2,0,IF(AND(K32="동운",차량정보!AY209="RV-2"),242000,IF(K32="선보",220000,220000)))</f>
        <v>0</v>
      </c>
      <c r="M19" s="34"/>
      <c r="N19" s="36" t="s">
        <v>268</v>
      </c>
      <c r="O19" s="36">
        <v>1</v>
      </c>
      <c r="P19" s="36" t="str">
        <f>VLOOKUP(O19,$O$20:$P$23,2,FALSE)</f>
        <v>함안</v>
      </c>
      <c r="Q19" s="36">
        <f>IF(P17=TRUE,Q17,IF(AV5="EV",Q24+Q80,0))</f>
        <v>0</v>
      </c>
      <c r="U19" s="34"/>
      <c r="V19" s="63">
        <v>24</v>
      </c>
      <c r="W19" s="54">
        <v>36</v>
      </c>
      <c r="X19" s="43"/>
      <c r="Y19" s="55" t="s">
        <v>268</v>
      </c>
      <c r="Z19" s="56">
        <v>3</v>
      </c>
      <c r="AA19" s="56" t="str">
        <f>VLOOKUP($Z$19,$Z$20:$AA$25,2)</f>
        <v>20,000km</v>
      </c>
      <c r="AB19" s="56" t="s">
        <v>268</v>
      </c>
      <c r="AC19" s="56">
        <v>3</v>
      </c>
      <c r="AD19" s="56" t="str">
        <f>VLOOKUP($AC$19,$AC$20:$AD$25,2,)</f>
        <v>20,000km</v>
      </c>
      <c r="AE19" s="56" t="s">
        <v>268</v>
      </c>
      <c r="AF19" s="56">
        <v>3</v>
      </c>
      <c r="AG19" s="57" t="str">
        <f>VLOOKUP($AF$19,$AF$20:$AG$25,2,)</f>
        <v>20,000km</v>
      </c>
      <c r="AH19" s="43"/>
      <c r="AI19" s="279" t="s">
        <v>307</v>
      </c>
      <c r="AJ19" s="234"/>
      <c r="AK19" s="234"/>
      <c r="AL19" s="234"/>
      <c r="AM19" s="234"/>
      <c r="AN19" s="234"/>
      <c r="AO19" s="234"/>
      <c r="AP19" s="234"/>
      <c r="AQ19" s="235"/>
      <c r="AR19" s="46"/>
      <c r="AT19" s="34"/>
      <c r="AV19" s="279" t="s">
        <v>457</v>
      </c>
      <c r="AW19" s="234">
        <v>0</v>
      </c>
      <c r="AX19" s="234">
        <v>0</v>
      </c>
      <c r="AY19" s="234">
        <v>0.6</v>
      </c>
      <c r="AZ19" s="234">
        <v>0</v>
      </c>
      <c r="BA19" s="234">
        <v>0</v>
      </c>
      <c r="BB19" s="234">
        <v>0.54</v>
      </c>
      <c r="BC19" s="234">
        <v>0.44</v>
      </c>
      <c r="BD19" s="234">
        <v>0</v>
      </c>
    </row>
    <row r="20" spans="1:56" ht="19.5" customHeight="1" thickBot="1">
      <c r="E20" s="46"/>
      <c r="H20" s="34"/>
      <c r="I20" s="63"/>
      <c r="J20" s="49">
        <v>5</v>
      </c>
      <c r="K20" s="49" t="str">
        <f>IF(J2=2,"없음",IF(K32="선보","전면 레이노 F5","전면 레이노 F5"))</f>
        <v>없음</v>
      </c>
      <c r="L20" s="49">
        <f>IF(J2=2,0,IF(AND(K32="동운",차량정보!AY209="RV-2"),132000,IF(K32="선보",120000,121000)))</f>
        <v>0</v>
      </c>
      <c r="M20" s="34"/>
      <c r="N20" s="52" t="s">
        <v>334</v>
      </c>
      <c r="O20" s="49">
        <v>1</v>
      </c>
      <c r="P20" s="49" t="s">
        <v>503</v>
      </c>
      <c r="Q20" s="49"/>
      <c r="U20" s="34"/>
      <c r="V20" s="63">
        <v>36</v>
      </c>
      <c r="W20" s="54">
        <v>48</v>
      </c>
      <c r="X20" s="43"/>
      <c r="Y20" s="63" t="s">
        <v>335</v>
      </c>
      <c r="Z20" s="49">
        <v>1</v>
      </c>
      <c r="AA20" s="283" t="s">
        <v>523</v>
      </c>
      <c r="AB20" s="49" t="s">
        <v>336</v>
      </c>
      <c r="AC20" s="49">
        <v>1</v>
      </c>
      <c r="AD20" s="283" t="s">
        <v>523</v>
      </c>
      <c r="AE20" s="49" t="s">
        <v>336</v>
      </c>
      <c r="AF20" s="49">
        <v>1</v>
      </c>
      <c r="AG20" s="283" t="s">
        <v>523</v>
      </c>
      <c r="AH20" s="43"/>
      <c r="AI20" s="280" t="s">
        <v>337</v>
      </c>
      <c r="AJ20" s="236"/>
      <c r="AK20" s="236"/>
      <c r="AL20" s="236"/>
      <c r="AM20" s="236"/>
      <c r="AN20" s="236"/>
      <c r="AO20" s="236"/>
      <c r="AP20" s="236"/>
      <c r="AQ20" s="237"/>
      <c r="AR20" s="46"/>
      <c r="AT20" s="34"/>
      <c r="AV20" s="279" t="s">
        <v>458</v>
      </c>
      <c r="AW20" s="234">
        <v>0</v>
      </c>
      <c r="AX20" s="234">
        <v>0</v>
      </c>
      <c r="AY20" s="234">
        <v>0.6</v>
      </c>
      <c r="AZ20" s="234">
        <v>0</v>
      </c>
      <c r="BA20" s="234">
        <v>0</v>
      </c>
      <c r="BB20" s="234">
        <v>0.53</v>
      </c>
      <c r="BC20" s="234">
        <v>0.46</v>
      </c>
      <c r="BD20" s="234">
        <v>0</v>
      </c>
    </row>
    <row r="21" spans="1:56" ht="19.5" customHeight="1" thickBot="1">
      <c r="E21" s="46"/>
      <c r="H21" s="34"/>
      <c r="I21" s="63"/>
      <c r="J21" s="49">
        <v>6</v>
      </c>
      <c r="K21" s="49" t="str">
        <f>IF(J2=2,"없음",IF(K32="선보","전면 레이노 S7","전면 레이노 S7 (크로마R 변경 가능)"))</f>
        <v>없음</v>
      </c>
      <c r="L21" s="49">
        <f>IF(J2=2,0,IF(AND(K32="동운",차량정보!AY209="RV-2"),184800,IF(K32="선보",220000,158400)))</f>
        <v>0</v>
      </c>
      <c r="M21" s="34"/>
      <c r="N21" s="49"/>
      <c r="O21" s="49">
        <v>2</v>
      </c>
      <c r="P21" s="49" t="s">
        <v>338</v>
      </c>
      <c r="Q21" s="49"/>
      <c r="U21" s="34"/>
      <c r="V21" s="63">
        <v>42</v>
      </c>
      <c r="W21" s="54">
        <v>60</v>
      </c>
      <c r="X21" s="43"/>
      <c r="Y21" s="63"/>
      <c r="Z21" s="49">
        <v>2</v>
      </c>
      <c r="AA21" s="283" t="s">
        <v>521</v>
      </c>
      <c r="AB21" s="49"/>
      <c r="AC21" s="49">
        <v>2</v>
      </c>
      <c r="AD21" s="283" t="s">
        <v>521</v>
      </c>
      <c r="AE21" s="49"/>
      <c r="AF21" s="49">
        <v>2</v>
      </c>
      <c r="AG21" s="283" t="s">
        <v>521</v>
      </c>
      <c r="AH21" s="46"/>
      <c r="AI21" s="280" t="s">
        <v>446</v>
      </c>
      <c r="AJ21" s="236"/>
      <c r="AK21" s="236"/>
      <c r="AL21" s="236"/>
      <c r="AM21" s="236"/>
      <c r="AN21" s="236"/>
      <c r="AO21" s="236"/>
      <c r="AP21" s="236"/>
      <c r="AQ21" s="237"/>
      <c r="AV21" s="279" t="s">
        <v>459</v>
      </c>
      <c r="AW21" s="234">
        <v>0</v>
      </c>
      <c r="AX21" s="234">
        <v>0</v>
      </c>
      <c r="AY21" s="234">
        <v>0.6</v>
      </c>
      <c r="AZ21" s="234">
        <v>0</v>
      </c>
      <c r="BA21" s="234">
        <v>0</v>
      </c>
      <c r="BB21" s="234">
        <v>0.54</v>
      </c>
      <c r="BC21" s="234">
        <v>0.44</v>
      </c>
      <c r="BD21" s="234">
        <v>0</v>
      </c>
    </row>
    <row r="22" spans="1:56" ht="19.5" customHeight="1">
      <c r="E22" s="46"/>
      <c r="H22" s="34"/>
      <c r="I22" s="63"/>
      <c r="J22" s="49">
        <v>7</v>
      </c>
      <c r="K22" s="49" t="str">
        <f>IF(J2=2,"없음",IF(K32="선보","전면 레이노 S9","전면 레이노 S9"))</f>
        <v>없음</v>
      </c>
      <c r="L22" s="49">
        <f>IF(J2=2,0,IF(AND(K32="동운",차량정보!AY209="RV-2"),242000,IF(K32="선보",260000,220000)))</f>
        <v>0</v>
      </c>
      <c r="M22" s="34"/>
      <c r="N22" s="49"/>
      <c r="O22" s="49">
        <v>3</v>
      </c>
      <c r="P22" s="49" t="s">
        <v>504</v>
      </c>
      <c r="Q22" s="49"/>
      <c r="U22" s="34"/>
      <c r="V22" s="63">
        <v>44</v>
      </c>
      <c r="W22" s="54" t="s">
        <v>339</v>
      </c>
      <c r="X22" s="43"/>
      <c r="Y22" s="63"/>
      <c r="Z22" s="49">
        <v>3</v>
      </c>
      <c r="AA22" s="283" t="s">
        <v>522</v>
      </c>
      <c r="AB22" s="49"/>
      <c r="AC22" s="49">
        <v>3</v>
      </c>
      <c r="AD22" s="283" t="s">
        <v>522</v>
      </c>
      <c r="AE22" s="49"/>
      <c r="AF22" s="49">
        <v>3</v>
      </c>
      <c r="AG22" s="283" t="s">
        <v>522</v>
      </c>
      <c r="AH22" s="43"/>
      <c r="AI22" s="44" t="s">
        <v>340</v>
      </c>
      <c r="AJ22" s="866" t="s">
        <v>341</v>
      </c>
      <c r="AK22" s="867"/>
      <c r="AL22" s="58" t="s">
        <v>342</v>
      </c>
      <c r="AM22" s="153" t="s">
        <v>343</v>
      </c>
      <c r="AN22" s="59" t="s">
        <v>502</v>
      </c>
      <c r="AP22" s="46"/>
      <c r="AS22" s="46"/>
      <c r="AV22" s="279" t="s">
        <v>460</v>
      </c>
      <c r="AW22" s="234">
        <v>0</v>
      </c>
      <c r="AX22" s="234">
        <v>0</v>
      </c>
      <c r="AY22" s="234">
        <v>0.59</v>
      </c>
      <c r="AZ22" s="234">
        <v>0</v>
      </c>
      <c r="BA22" s="234">
        <v>0</v>
      </c>
      <c r="BB22" s="234">
        <v>0.53</v>
      </c>
      <c r="BC22" s="234">
        <v>0.44</v>
      </c>
      <c r="BD22" s="234">
        <v>0</v>
      </c>
    </row>
    <row r="23" spans="1:56" ht="19.5" customHeight="1">
      <c r="E23" s="46"/>
      <c r="H23" s="34"/>
      <c r="J23" s="180"/>
      <c r="K23" s="180"/>
      <c r="L23" s="180"/>
      <c r="N23" s="33"/>
      <c r="O23" s="112">
        <v>4</v>
      </c>
      <c r="P23" s="112" t="s">
        <v>537</v>
      </c>
      <c r="Q23" s="112"/>
      <c r="U23" s="34"/>
      <c r="V23" s="63">
        <v>48</v>
      </c>
      <c r="W23" s="54" t="s">
        <v>339</v>
      </c>
      <c r="X23" s="43"/>
      <c r="Y23" s="63"/>
      <c r="Z23" s="49">
        <v>4</v>
      </c>
      <c r="AA23" s="283" t="s">
        <v>524</v>
      </c>
      <c r="AB23" s="49"/>
      <c r="AC23" s="49">
        <v>4</v>
      </c>
      <c r="AD23" s="283" t="s">
        <v>524</v>
      </c>
      <c r="AE23" s="49"/>
      <c r="AF23" s="49">
        <v>4</v>
      </c>
      <c r="AG23" s="283" t="s">
        <v>524</v>
      </c>
      <c r="AH23" s="43"/>
      <c r="AI23" s="48">
        <v>12</v>
      </c>
      <c r="AJ23" s="49"/>
      <c r="AK23" s="66"/>
      <c r="AL23" s="66"/>
      <c r="AM23" s="154"/>
      <c r="AN23" s="67"/>
      <c r="AP23" s="46" t="e">
        <f>IF(AND(#REF!=1%,OR($BC$5="A",$BC$5="B",$BC$5="C")),"O","X")</f>
        <v>#REF!</v>
      </c>
      <c r="AQ23" s="281" t="b">
        <f>IF(AND(AJ23="U"),VLOOKUP(AI14,AI15:AQ21,2),IF(AND(AJ23="W"),VLOOKUP(AI3,AI4:AQ13,2)))</f>
        <v>0</v>
      </c>
      <c r="AS23" s="46"/>
      <c r="AV23" s="279" t="s">
        <v>461</v>
      </c>
      <c r="AW23" s="234">
        <v>0</v>
      </c>
      <c r="AX23" s="234">
        <v>0</v>
      </c>
      <c r="AY23" s="234">
        <v>0.59</v>
      </c>
      <c r="AZ23" s="234">
        <v>0</v>
      </c>
      <c r="BA23" s="234">
        <v>0</v>
      </c>
      <c r="BB23" s="234">
        <v>0.53</v>
      </c>
      <c r="BC23" s="234">
        <v>0.43</v>
      </c>
      <c r="BD23" s="234">
        <v>0</v>
      </c>
    </row>
    <row r="24" spans="1:56" ht="19.5" customHeight="1">
      <c r="A24" s="34"/>
      <c r="E24" s="46"/>
      <c r="H24" s="34"/>
      <c r="I24" s="55" t="s">
        <v>268</v>
      </c>
      <c r="J24" s="56">
        <v>1</v>
      </c>
      <c r="K24" s="56" t="str">
        <f>VLOOKUP($J$24,$J$25:$L$31,2,)</f>
        <v>없음</v>
      </c>
      <c r="L24" s="56">
        <f>VLOOKUP($J$24,$J$25:$L$31,3,)</f>
        <v>0</v>
      </c>
      <c r="M24" s="34"/>
      <c r="N24" s="381" t="s">
        <v>344</v>
      </c>
      <c r="O24" s="381">
        <v>1</v>
      </c>
      <c r="P24" s="381" t="str">
        <f>VLOOKUP(차량정보!F5,차량정보!$F$6:$H$195,3,FALSE)</f>
        <v>더 뉴 아반떼(CN7) 1.6 가솔린</v>
      </c>
      <c r="Q24" s="381">
        <f>IF(AV5="EV",VLOOKUP(P24,$P$25:$Q$78,2,FALSE),0)</f>
        <v>0</v>
      </c>
      <c r="R24" s="46"/>
      <c r="U24" s="34"/>
      <c r="V24" s="63">
        <v>60</v>
      </c>
      <c r="W24" s="54" t="s">
        <v>339</v>
      </c>
      <c r="X24" s="43"/>
      <c r="Y24" s="63"/>
      <c r="Z24" s="49">
        <v>5</v>
      </c>
      <c r="AA24" s="283" t="s">
        <v>525</v>
      </c>
      <c r="AB24" s="49"/>
      <c r="AC24" s="49">
        <v>5</v>
      </c>
      <c r="AD24" s="283" t="s">
        <v>525</v>
      </c>
      <c r="AE24" s="49"/>
      <c r="AF24" s="49">
        <v>5</v>
      </c>
      <c r="AG24" s="283" t="s">
        <v>525</v>
      </c>
      <c r="AH24" s="43"/>
      <c r="AI24" s="48">
        <v>24</v>
      </c>
      <c r="AJ24" s="49"/>
      <c r="AK24" s="66"/>
      <c r="AL24" s="66"/>
      <c r="AM24" s="154"/>
      <c r="AN24" s="67"/>
      <c r="AP24" s="46" t="e">
        <f>IF(AND(#REF!=1%,OR($BC$5="A",$BC$5="B",$BC$5="C")),"O","X")</f>
        <v>#REF!</v>
      </c>
      <c r="AS24" s="46"/>
      <c r="AV24" s="279" t="s">
        <v>462</v>
      </c>
      <c r="AW24" s="234">
        <v>0</v>
      </c>
      <c r="AX24" s="234">
        <v>0</v>
      </c>
      <c r="AY24" s="234">
        <v>0.59</v>
      </c>
      <c r="AZ24" s="234">
        <v>0</v>
      </c>
      <c r="BA24" s="234">
        <v>0</v>
      </c>
      <c r="BB24" s="234">
        <v>0.52</v>
      </c>
      <c r="BC24" s="234">
        <v>0.45</v>
      </c>
      <c r="BD24" s="234">
        <v>0</v>
      </c>
    </row>
    <row r="25" spans="1:56" ht="19.5" customHeight="1" thickBot="1">
      <c r="A25" s="34"/>
      <c r="E25" s="46"/>
      <c r="H25" s="34"/>
      <c r="I25" s="48" t="s">
        <v>296</v>
      </c>
      <c r="J25" s="49">
        <v>1</v>
      </c>
      <c r="K25" s="49" t="s">
        <v>811</v>
      </c>
      <c r="L25" s="49">
        <v>0</v>
      </c>
      <c r="M25" s="34"/>
      <c r="N25" s="382" t="s">
        <v>348</v>
      </c>
      <c r="O25" s="246">
        <v>1</v>
      </c>
      <c r="P25" s="482" t="s">
        <v>733</v>
      </c>
      <c r="Q25" s="483">
        <v>0</v>
      </c>
      <c r="R25" s="46"/>
      <c r="U25" s="34"/>
      <c r="V25" s="94">
        <v>72</v>
      </c>
      <c r="W25" s="93" t="s">
        <v>349</v>
      </c>
      <c r="X25" s="43"/>
      <c r="Y25" s="63"/>
      <c r="Z25" s="49">
        <v>6</v>
      </c>
      <c r="AA25" s="283" t="s">
        <v>526</v>
      </c>
      <c r="AB25" s="49"/>
      <c r="AC25" s="49">
        <v>6</v>
      </c>
      <c r="AD25" s="283" t="s">
        <v>526</v>
      </c>
      <c r="AE25" s="49"/>
      <c r="AF25" s="49">
        <v>6</v>
      </c>
      <c r="AG25" s="283" t="s">
        <v>526</v>
      </c>
      <c r="AH25" s="43"/>
      <c r="AI25" s="48">
        <v>36</v>
      </c>
      <c r="AJ25" s="49"/>
      <c r="AK25" s="66"/>
      <c r="AL25" s="66"/>
      <c r="AM25" s="154"/>
      <c r="AN25" s="67"/>
      <c r="AP25" s="46" t="e">
        <f>IF(AND(#REF!=1%,OR($BC$5="A",$BC$5="B",$BC$5="C")),"O","X")</f>
        <v>#REF!</v>
      </c>
      <c r="AS25" s="46"/>
      <c r="AV25" s="279" t="s">
        <v>463</v>
      </c>
      <c r="AW25" s="234">
        <v>0</v>
      </c>
      <c r="AX25" s="234">
        <v>0</v>
      </c>
      <c r="AY25" s="234">
        <v>0.59</v>
      </c>
      <c r="AZ25" s="234">
        <v>0</v>
      </c>
      <c r="BA25" s="234">
        <v>0</v>
      </c>
      <c r="BB25" s="234">
        <v>0.53</v>
      </c>
      <c r="BC25" s="234">
        <v>0.44</v>
      </c>
      <c r="BD25" s="234">
        <v>0</v>
      </c>
    </row>
    <row r="26" spans="1:56" ht="24" customHeight="1">
      <c r="A26" s="34"/>
      <c r="E26" s="46"/>
      <c r="I26" s="63"/>
      <c r="J26" s="49">
        <v>2</v>
      </c>
      <c r="K26" s="49" t="str">
        <f>IF(J2=2,"없음",IF(K32="선보","선루프 루마 일반","선루프 루마 일반"))</f>
        <v>없음</v>
      </c>
      <c r="L26" s="49">
        <f>IF(J2=2,0,IF(K32="선보",70000,66000))</f>
        <v>0</v>
      </c>
      <c r="M26" s="34"/>
      <c r="N26" s="383"/>
      <c r="O26" s="246">
        <v>2</v>
      </c>
      <c r="P26" s="482" t="s">
        <v>734</v>
      </c>
      <c r="Q26" s="483">
        <v>0</v>
      </c>
      <c r="R26" s="46"/>
      <c r="V26" s="84"/>
      <c r="W26" s="84"/>
      <c r="X26" s="34"/>
      <c r="Y26" s="55" t="s">
        <v>344</v>
      </c>
      <c r="Z26" s="56">
        <f>$Z$16</f>
        <v>1</v>
      </c>
      <c r="AA26" s="56">
        <f>VLOOKUP($Z$26,$Z$27:$AA$28,2,)</f>
        <v>0</v>
      </c>
      <c r="AB26" s="56" t="s">
        <v>344</v>
      </c>
      <c r="AC26" s="56">
        <f>$AC$16</f>
        <v>1</v>
      </c>
      <c r="AD26" s="56">
        <f>VLOOKUP($AC$26,$AC$27:$AD$28,2,)</f>
        <v>0</v>
      </c>
      <c r="AE26" s="56" t="s">
        <v>344</v>
      </c>
      <c r="AF26" s="56">
        <f>$AF$16</f>
        <v>1</v>
      </c>
      <c r="AG26" s="57">
        <f>VLOOKUP($AF$26,$AF$27:$AG$28,2,)</f>
        <v>0</v>
      </c>
      <c r="AH26" s="43"/>
      <c r="AI26" s="48">
        <v>42</v>
      </c>
      <c r="AJ26" s="49"/>
      <c r="AK26" s="66"/>
      <c r="AL26" s="66"/>
      <c r="AM26" s="154"/>
      <c r="AN26" s="67"/>
      <c r="AP26" s="46" t="e">
        <f>IF(AND(#REF!=1%,OR($BC$5="A",$BC$5="B",$BC$5="C")),"O","X")</f>
        <v>#REF!</v>
      </c>
      <c r="AS26" s="46"/>
      <c r="AV26" s="279" t="s">
        <v>464</v>
      </c>
      <c r="AW26" s="234">
        <v>0</v>
      </c>
      <c r="AX26" s="234">
        <v>0</v>
      </c>
      <c r="AY26" s="234">
        <v>0.57999999999999996</v>
      </c>
      <c r="AZ26" s="234">
        <v>0</v>
      </c>
      <c r="BA26" s="234">
        <v>0</v>
      </c>
      <c r="BB26" s="234">
        <v>0.52</v>
      </c>
      <c r="BC26" s="234">
        <v>0.43</v>
      </c>
      <c r="BD26" s="234">
        <v>0</v>
      </c>
    </row>
    <row r="27" spans="1:56" ht="19.5" customHeight="1">
      <c r="A27" s="34"/>
      <c r="I27" s="63"/>
      <c r="J27" s="49">
        <v>3</v>
      </c>
      <c r="K27" s="49" t="str">
        <f>IF(J2=2,"없음",IF(K32="선보","선루프 루마 버텍스 300","선루프 루마 버텍스 300"))</f>
        <v>없음</v>
      </c>
      <c r="L27" s="49">
        <f>IF(J2=2,0,IF(K32="선보",110000,121000))</f>
        <v>0</v>
      </c>
      <c r="M27" s="34"/>
      <c r="N27" s="383"/>
      <c r="O27" s="246">
        <v>3</v>
      </c>
      <c r="P27" s="482" t="s">
        <v>769</v>
      </c>
      <c r="Q27" s="483">
        <v>0</v>
      </c>
      <c r="R27" s="46"/>
      <c r="X27" s="34"/>
      <c r="Y27" s="63" t="s">
        <v>345</v>
      </c>
      <c r="Z27" s="49">
        <v>1</v>
      </c>
      <c r="AA27" s="49">
        <f>IF((Y28&gt;0.5),"최대 50%",IF(J44="하이브리드",Y28*(W3+W4),ROUNDUP($W$2*$Y$28,-3)))</f>
        <v>0</v>
      </c>
      <c r="AB27" s="49" t="s">
        <v>345</v>
      </c>
      <c r="AC27" s="49">
        <v>1</v>
      </c>
      <c r="AD27" s="49">
        <f>IF((AB28&gt;0.5),"최대 50%",IF(J44="하이브리드",AB28*(W3+W4),ROUNDUP($W$2*$AB$28,-3)))</f>
        <v>0</v>
      </c>
      <c r="AE27" s="49" t="s">
        <v>345</v>
      </c>
      <c r="AF27" s="49">
        <v>1</v>
      </c>
      <c r="AG27" s="54">
        <f>IF((AE28&gt;0.5),"최대 50%",IF(J44="하이브리드",AE28*(W3+W4),ROUNDUP($W$2*$AE$28,-3)))</f>
        <v>0</v>
      </c>
      <c r="AH27" s="43"/>
      <c r="AI27" s="48">
        <v>44</v>
      </c>
      <c r="AJ27" s="49"/>
      <c r="AK27" s="66"/>
      <c r="AL27" s="66"/>
      <c r="AM27" s="154"/>
      <c r="AN27" s="67"/>
      <c r="AP27" s="46" t="e">
        <f>IF(AND(#REF!=1%,OR($BC$5="A",$BC$5="B",$BC$5="C")),"O","X")</f>
        <v>#REF!</v>
      </c>
      <c r="AS27" s="46"/>
      <c r="AV27" s="279" t="s">
        <v>465</v>
      </c>
      <c r="AW27" s="234">
        <v>0</v>
      </c>
      <c r="AX27" s="234">
        <v>0</v>
      </c>
      <c r="AY27" s="234">
        <v>0.57999999999999996</v>
      </c>
      <c r="AZ27" s="234">
        <v>0</v>
      </c>
      <c r="BA27" s="234">
        <v>0</v>
      </c>
      <c r="BB27" s="234">
        <v>0.52</v>
      </c>
      <c r="BC27" s="234">
        <v>0.42</v>
      </c>
      <c r="BD27" s="234">
        <v>0</v>
      </c>
    </row>
    <row r="28" spans="1:56" ht="19.5" customHeight="1">
      <c r="A28" s="34"/>
      <c r="I28" s="63"/>
      <c r="J28" s="49">
        <v>4</v>
      </c>
      <c r="K28" s="49" t="str">
        <f>IF(J2=2,"없음",IF(K32="선보","선루프 루마 버텍스 500","선루프 루마 버텍스 500"))</f>
        <v>없음</v>
      </c>
      <c r="L28" s="49">
        <f>IF(J2=2,0,IF(K32="선보",160000,186000))</f>
        <v>0</v>
      </c>
      <c r="M28" s="34"/>
      <c r="N28" s="383"/>
      <c r="O28" s="246">
        <v>4</v>
      </c>
      <c r="P28" s="482" t="s">
        <v>770</v>
      </c>
      <c r="Q28" s="483">
        <v>0</v>
      </c>
      <c r="R28" s="46"/>
      <c r="X28" s="34"/>
      <c r="Y28" s="101">
        <f>Sheet1!$AZ$11</f>
        <v>0</v>
      </c>
      <c r="Z28" s="49">
        <v>2</v>
      </c>
      <c r="AA28" s="49">
        <f>IF((Y28&gt;0.5),"최대 50%",ROUNDUP($W$15*$Y$28,-3))</f>
        <v>0</v>
      </c>
      <c r="AB28" s="102">
        <f>Sheet1!$BV$11</f>
        <v>0</v>
      </c>
      <c r="AC28" s="49">
        <v>2</v>
      </c>
      <c r="AD28" s="49">
        <f>IF((AB28&gt;0.5),"최대 50%",ROUNDUP($W$15*$AB$28,-3))</f>
        <v>0</v>
      </c>
      <c r="AE28" s="102">
        <f>Sheet1!$CR$11</f>
        <v>0</v>
      </c>
      <c r="AF28" s="49">
        <v>2</v>
      </c>
      <c r="AG28" s="54">
        <f>IF((AE28&gt;0.5),"최대 50%",ROUNDUP($W$15*$AE$28,-3))</f>
        <v>0</v>
      </c>
      <c r="AH28" s="43"/>
      <c r="AI28" s="48">
        <v>48</v>
      </c>
      <c r="AJ28" s="49"/>
      <c r="AK28" s="66"/>
      <c r="AL28" s="66"/>
      <c r="AM28" s="154"/>
      <c r="AN28" s="67"/>
      <c r="AP28" s="46" t="e">
        <f>IF(AND(#REF!=1%,OR($BC$5="A",$BC$5="B",$BC$5="C")),"O","X")</f>
        <v>#REF!</v>
      </c>
      <c r="AS28" s="46"/>
      <c r="AV28" s="279" t="s">
        <v>466</v>
      </c>
      <c r="AW28" s="234">
        <v>0</v>
      </c>
      <c r="AX28" s="234">
        <v>0</v>
      </c>
      <c r="AY28" s="234">
        <v>0.57999999999999996</v>
      </c>
      <c r="AZ28" s="234">
        <v>0</v>
      </c>
      <c r="BA28" s="234">
        <v>0</v>
      </c>
      <c r="BB28" s="234">
        <v>0.52</v>
      </c>
      <c r="BC28" s="234">
        <v>0.42</v>
      </c>
      <c r="BD28" s="234">
        <v>0</v>
      </c>
    </row>
    <row r="29" spans="1:56" ht="19.5" customHeight="1">
      <c r="A29" s="34"/>
      <c r="I29" s="63"/>
      <c r="J29" s="49">
        <v>5</v>
      </c>
      <c r="K29" s="49" t="str">
        <f>IF(J2=2,"없음",IF(K32="선보","선루프 레이노 F5","선루프 레이노 F5"))</f>
        <v>없음</v>
      </c>
      <c r="L29" s="49">
        <f>IF(J2=2,0,IF(K32="선보",110000,121000))</f>
        <v>0</v>
      </c>
      <c r="M29" s="34"/>
      <c r="N29" s="383"/>
      <c r="O29" s="246">
        <v>5</v>
      </c>
      <c r="P29" s="482" t="s">
        <v>771</v>
      </c>
      <c r="Q29" s="483">
        <v>0</v>
      </c>
      <c r="R29" s="46"/>
      <c r="X29" s="34"/>
      <c r="Y29" s="55" t="s">
        <v>351</v>
      </c>
      <c r="Z29" s="56" t="str">
        <f>IF(Sheet1!$BK$12&lt;=리스수식!$AA$31,"정상","최대잔가 확인요망")</f>
        <v>정상</v>
      </c>
      <c r="AA29" s="56">
        <f>$AA$30-$Y$36</f>
        <v>0</v>
      </c>
      <c r="AB29" s="56" t="s">
        <v>351</v>
      </c>
      <c r="AC29" s="56" t="str">
        <f>IF(Sheet1!$CG$12&lt;=리스수식!$AD$31,"정상","최대잔가 확인요망")</f>
        <v>정상</v>
      </c>
      <c r="AD29" s="56">
        <f>$AD$30-$AB$36</f>
        <v>0</v>
      </c>
      <c r="AE29" s="56" t="s">
        <v>351</v>
      </c>
      <c r="AF29" s="56" t="str">
        <f>IF(Sheet1!$DC$12&lt;=리스수식!$AG$31,"정상","최대잔가 확인요망")</f>
        <v>정상</v>
      </c>
      <c r="AG29" s="57">
        <f>$AG$30-$AE$36</f>
        <v>0</v>
      </c>
      <c r="AH29" s="43"/>
      <c r="AI29" s="48">
        <v>60</v>
      </c>
      <c r="AJ29" s="49"/>
      <c r="AK29" s="66"/>
      <c r="AL29" s="66"/>
      <c r="AM29" s="154"/>
      <c r="AN29" s="67"/>
      <c r="AP29" s="46" t="e">
        <f>IF(AND(#REF!=1%,OR($BC$5="A",$BC$5="B",$BC$5="C")),"O","X")</f>
        <v>#REF!</v>
      </c>
      <c r="AS29" s="46"/>
      <c r="AV29" s="279" t="s">
        <v>467</v>
      </c>
      <c r="AW29" s="234">
        <v>0</v>
      </c>
      <c r="AX29" s="234">
        <v>0</v>
      </c>
      <c r="AY29" s="234">
        <v>0.57999999999999996</v>
      </c>
      <c r="AZ29" s="234">
        <v>0</v>
      </c>
      <c r="BA29" s="234">
        <v>0</v>
      </c>
      <c r="BB29" s="234">
        <v>0.51</v>
      </c>
      <c r="BC29" s="234">
        <v>0.44</v>
      </c>
      <c r="BD29" s="234">
        <v>0</v>
      </c>
    </row>
    <row r="30" spans="1:56" ht="19.5" customHeight="1" thickBot="1">
      <c r="A30" s="34"/>
      <c r="I30" s="63"/>
      <c r="J30" s="49">
        <v>6</v>
      </c>
      <c r="K30" s="49" t="str">
        <f>IF(J2=2,"없음",IF(K32="선보","선루프 레이노 S7","선루프 레이노 S7 (크로마R 변경 가능)"))</f>
        <v>없음</v>
      </c>
      <c r="L30" s="49">
        <f>IF(J2=2,0,IF(K32="선보",160000,143000))</f>
        <v>0</v>
      </c>
      <c r="M30" s="34"/>
      <c r="N30" s="383"/>
      <c r="O30" s="246">
        <v>6</v>
      </c>
      <c r="P30" s="482" t="s">
        <v>790</v>
      </c>
      <c r="Q30" s="483">
        <v>0</v>
      </c>
      <c r="R30" s="46"/>
      <c r="X30" s="34"/>
      <c r="Y30" s="55" t="s">
        <v>344</v>
      </c>
      <c r="Z30" s="56">
        <f>$Z$16</f>
        <v>1</v>
      </c>
      <c r="AA30" s="56">
        <f>VLOOKUP($Z$30,$Z$31:$AA$32,2,)</f>
        <v>0</v>
      </c>
      <c r="AB30" s="56" t="s">
        <v>344</v>
      </c>
      <c r="AC30" s="56">
        <f>$AC$16</f>
        <v>1</v>
      </c>
      <c r="AD30" s="56">
        <f>VLOOKUP($AC$30,$AC$31:$AD$32,2)</f>
        <v>0</v>
      </c>
      <c r="AE30" s="56" t="s">
        <v>268</v>
      </c>
      <c r="AF30" s="56">
        <f>$AF$16</f>
        <v>1</v>
      </c>
      <c r="AG30" s="57">
        <f>VLOOKUP($AF$30,$AF$31:$AG$32,2,)</f>
        <v>0</v>
      </c>
      <c r="AH30" s="43"/>
      <c r="AI30" s="86">
        <v>72</v>
      </c>
      <c r="AJ30" s="49"/>
      <c r="AK30" s="66"/>
      <c r="AL30" s="87"/>
      <c r="AM30" s="155"/>
      <c r="AN30" s="67"/>
      <c r="AP30" s="46" t="e">
        <f>IF(AND(#REF!=1%,OR($BC$5="A",$BC$5="B",$BC$5="C")),"O","X")</f>
        <v>#REF!</v>
      </c>
      <c r="AS30" s="46"/>
      <c r="AV30" s="279" t="s">
        <v>468</v>
      </c>
      <c r="AW30" s="234">
        <v>0</v>
      </c>
      <c r="AX30" s="234">
        <v>0</v>
      </c>
      <c r="AY30" s="234">
        <v>0.56999999999999995</v>
      </c>
      <c r="AZ30" s="234">
        <v>0</v>
      </c>
      <c r="BA30" s="234">
        <v>0</v>
      </c>
      <c r="BB30" s="234">
        <v>0.51</v>
      </c>
      <c r="BC30" s="234">
        <v>0.43</v>
      </c>
      <c r="BD30" s="234">
        <v>0</v>
      </c>
    </row>
    <row r="31" spans="1:56" ht="19.5" customHeight="1" thickBot="1">
      <c r="I31" s="63"/>
      <c r="J31" s="49">
        <v>7</v>
      </c>
      <c r="K31" s="49" t="str">
        <f>IF(J2=2,"없음",IF(K32="선보","선루프 레이노 S9","선루프 레이노 S9"))</f>
        <v>없음</v>
      </c>
      <c r="L31" s="49">
        <f>IF(J2=2,0,IF(K32="선보",210000,186000))</f>
        <v>0</v>
      </c>
      <c r="M31" s="34"/>
      <c r="N31" s="383"/>
      <c r="O31" s="246">
        <v>7</v>
      </c>
      <c r="P31" s="482" t="s">
        <v>791</v>
      </c>
      <c r="Q31" s="483">
        <v>0</v>
      </c>
      <c r="R31" s="46"/>
      <c r="X31" s="34"/>
      <c r="Y31" s="63" t="s">
        <v>353</v>
      </c>
      <c r="Z31" s="49">
        <v>1</v>
      </c>
      <c r="AA31" s="49">
        <f>ROUNDUP($W$2*$AA$35,-3)</f>
        <v>0</v>
      </c>
      <c r="AB31" s="49" t="s">
        <v>353</v>
      </c>
      <c r="AC31" s="49">
        <v>1</v>
      </c>
      <c r="AD31" s="49">
        <f>ROUNDUP($W$2*$AD$35,-3)</f>
        <v>0</v>
      </c>
      <c r="AE31" s="49" t="s">
        <v>353</v>
      </c>
      <c r="AF31" s="49">
        <v>1</v>
      </c>
      <c r="AG31" s="54">
        <f>ROUNDUP($W$2*$AG$35,-3)</f>
        <v>0</v>
      </c>
      <c r="AH31" s="43"/>
      <c r="AN31" s="84"/>
      <c r="AO31" s="84"/>
      <c r="AP31" s="84"/>
      <c r="AQ31" s="84"/>
      <c r="AV31" s="279" t="s">
        <v>469</v>
      </c>
      <c r="AW31" s="234">
        <v>0</v>
      </c>
      <c r="AX31" s="234">
        <v>0</v>
      </c>
      <c r="AY31" s="234">
        <v>0.56999999999999995</v>
      </c>
      <c r="AZ31" s="234">
        <v>0</v>
      </c>
      <c r="BA31" s="234">
        <v>0</v>
      </c>
      <c r="BB31" s="234">
        <v>0.51</v>
      </c>
      <c r="BC31" s="234">
        <v>0.42</v>
      </c>
      <c r="BD31" s="234">
        <v>0</v>
      </c>
    </row>
    <row r="32" spans="1:56" ht="19.5" customHeight="1">
      <c r="B32" s="84"/>
      <c r="C32" s="84"/>
      <c r="D32" s="84"/>
      <c r="I32" s="60"/>
      <c r="J32" s="61"/>
      <c r="K32" s="61" t="str">
        <f>IF(OR(AT5="현대",AT5="르노",AT5="지엠"),"선보","동운")</f>
        <v>선보</v>
      </c>
      <c r="L32" s="75"/>
      <c r="M32" s="34"/>
      <c r="N32" s="383"/>
      <c r="O32" s="246">
        <v>8</v>
      </c>
      <c r="P32" s="455" t="s">
        <v>735</v>
      </c>
      <c r="Q32" s="483">
        <v>0</v>
      </c>
      <c r="R32" s="46"/>
      <c r="V32" s="32" t="s">
        <v>513</v>
      </c>
      <c r="W32" s="225"/>
      <c r="X32" s="34"/>
      <c r="Y32" s="284"/>
      <c r="Z32" s="49">
        <v>2</v>
      </c>
      <c r="AA32" s="49" t="e">
        <f>ROUNDUP($W$15*$AA$36,-3)</f>
        <v>#DIV/0!</v>
      </c>
      <c r="AB32" s="49"/>
      <c r="AC32" s="49">
        <v>2</v>
      </c>
      <c r="AD32" s="49" t="e">
        <f>ROUNDUP($W$15*$AD$36,-3)</f>
        <v>#DIV/0!</v>
      </c>
      <c r="AE32" s="49"/>
      <c r="AF32" s="49">
        <v>2</v>
      </c>
      <c r="AG32" s="54" t="e">
        <f>ROUNDUP($W$15*$AG$36,-3)</f>
        <v>#DIV/0!</v>
      </c>
      <c r="AH32" s="46"/>
      <c r="AI32" s="44" t="s">
        <v>340</v>
      </c>
      <c r="AJ32" s="866" t="s">
        <v>341</v>
      </c>
      <c r="AK32" s="867"/>
      <c r="AL32" s="58" t="s">
        <v>342</v>
      </c>
      <c r="AM32" s="153" t="s">
        <v>343</v>
      </c>
      <c r="AN32" s="59" t="s">
        <v>502</v>
      </c>
      <c r="AV32" s="279" t="s">
        <v>470</v>
      </c>
      <c r="AW32" s="234">
        <v>0</v>
      </c>
      <c r="AX32" s="234">
        <v>0</v>
      </c>
      <c r="AY32" s="234">
        <v>0.56999999999999995</v>
      </c>
      <c r="AZ32" s="234">
        <v>0</v>
      </c>
      <c r="BA32" s="234">
        <v>0</v>
      </c>
      <c r="BB32" s="234">
        <v>0.5</v>
      </c>
      <c r="BC32" s="234">
        <v>0.43</v>
      </c>
      <c r="BD32" s="234">
        <v>0</v>
      </c>
    </row>
    <row r="33" spans="9:56" ht="19.5" customHeight="1">
      <c r="I33" s="55" t="s">
        <v>268</v>
      </c>
      <c r="J33" s="56">
        <v>1</v>
      </c>
      <c r="K33" s="56" t="str">
        <f>VLOOKUP($J$33,$J$34:$L$42,2,)</f>
        <v>없음</v>
      </c>
      <c r="L33" s="56">
        <f>VLOOKUP($J$33,$J$34:$L$42,3,)</f>
        <v>0</v>
      </c>
      <c r="M33" s="34"/>
      <c r="N33" s="383"/>
      <c r="O33" s="246">
        <v>9</v>
      </c>
      <c r="P33" s="484" t="s">
        <v>736</v>
      </c>
      <c r="Q33" s="483">
        <v>0</v>
      </c>
      <c r="R33" s="46"/>
      <c r="T33" s="223"/>
      <c r="X33" s="34"/>
      <c r="Y33" s="105" t="s">
        <v>357</v>
      </c>
      <c r="Z33" s="106">
        <v>0</v>
      </c>
      <c r="AA33" s="56">
        <f>ROUNDUP($W$9*$Z$33,-1)</f>
        <v>0</v>
      </c>
      <c r="AB33" s="107" t="s">
        <v>357</v>
      </c>
      <c r="AC33" s="106">
        <v>0</v>
      </c>
      <c r="AD33" s="56">
        <f>ROUNDUP($W$9*$AC$33,-1)</f>
        <v>0</v>
      </c>
      <c r="AE33" s="107" t="s">
        <v>357</v>
      </c>
      <c r="AF33" s="106">
        <v>0</v>
      </c>
      <c r="AG33" s="57">
        <f>ROUNDUP($W$9*$AF$33,-1)</f>
        <v>0</v>
      </c>
      <c r="AH33" s="46"/>
      <c r="AI33" s="48">
        <v>12</v>
      </c>
      <c r="AJ33" s="49"/>
      <c r="AK33" s="66"/>
      <c r="AL33" s="66"/>
      <c r="AM33" s="154"/>
      <c r="AN33" s="67"/>
      <c r="AV33" s="279" t="s">
        <v>471</v>
      </c>
      <c r="AW33" s="234">
        <v>0</v>
      </c>
      <c r="AX33" s="234">
        <v>0</v>
      </c>
      <c r="AY33" s="234">
        <v>0.56999999999999995</v>
      </c>
      <c r="AZ33" s="234">
        <v>0</v>
      </c>
      <c r="BA33" s="234">
        <v>0</v>
      </c>
      <c r="BB33" s="234">
        <v>0.51</v>
      </c>
      <c r="BC33" s="234">
        <v>0.42</v>
      </c>
      <c r="BD33" s="234">
        <v>0</v>
      </c>
    </row>
    <row r="34" spans="9:56" ht="19.5" customHeight="1">
      <c r="I34" s="48" t="s">
        <v>320</v>
      </c>
      <c r="J34" s="49">
        <v>1</v>
      </c>
      <c r="K34" s="49" t="s">
        <v>817</v>
      </c>
      <c r="L34" s="49">
        <v>0</v>
      </c>
      <c r="M34" s="34"/>
      <c r="N34" s="383"/>
      <c r="O34" s="246">
        <v>10</v>
      </c>
      <c r="P34" s="484" t="s">
        <v>737</v>
      </c>
      <c r="Q34" s="483">
        <v>0</v>
      </c>
      <c r="R34" s="46"/>
      <c r="X34" s="34"/>
      <c r="Y34" s="55" t="s">
        <v>344</v>
      </c>
      <c r="Z34" s="56">
        <f>$Z$30</f>
        <v>1</v>
      </c>
      <c r="AA34" s="107">
        <f>VLOOKUP($Z$34,$Z$35:$AA$36,2)-$Y$35</f>
        <v>0.63</v>
      </c>
      <c r="AB34" s="56" t="s">
        <v>344</v>
      </c>
      <c r="AC34" s="56">
        <f>$AC$30</f>
        <v>1</v>
      </c>
      <c r="AD34" s="107">
        <f>VLOOKUP($AC$34,$AC$35:$AD$36,2,)-$AB$35</f>
        <v>0.56000000000000005</v>
      </c>
      <c r="AE34" s="56" t="s">
        <v>344</v>
      </c>
      <c r="AF34" s="56">
        <f>$AF$30</f>
        <v>1</v>
      </c>
      <c r="AG34" s="108">
        <f>VLOOKUP($AF$34,$AF$35:$AG$36,2,)-$AE$35</f>
        <v>0.47</v>
      </c>
      <c r="AH34" s="46"/>
      <c r="AI34" s="48">
        <v>24</v>
      </c>
      <c r="AJ34" s="49"/>
      <c r="AK34" s="66"/>
      <c r="AL34" s="66"/>
      <c r="AM34" s="154"/>
      <c r="AN34" s="67"/>
      <c r="AV34" s="279" t="s">
        <v>472</v>
      </c>
      <c r="AW34" s="234">
        <v>0</v>
      </c>
      <c r="AX34" s="234">
        <v>0</v>
      </c>
      <c r="AY34" s="234">
        <v>0.56000000000000005</v>
      </c>
      <c r="AZ34" s="234">
        <v>0</v>
      </c>
      <c r="BA34" s="234">
        <v>0</v>
      </c>
      <c r="BB34" s="234">
        <v>0.5</v>
      </c>
      <c r="BC34" s="234">
        <v>0.42</v>
      </c>
      <c r="BD34" s="234">
        <v>0</v>
      </c>
    </row>
    <row r="35" spans="9:56" ht="19.5" customHeight="1">
      <c r="I35" s="170"/>
      <c r="J35" s="49">
        <v>2</v>
      </c>
      <c r="K35" s="49" t="str">
        <f>IF(J2=2,"없음",IF(K32="선보","딥플라이 DF8","만도 FX1000"))</f>
        <v>없음</v>
      </c>
      <c r="L35" s="49">
        <f>IF(J2=2,0,IF(K32="동운",187000,165000))</f>
        <v>0</v>
      </c>
      <c r="M35" s="34"/>
      <c r="N35" s="383"/>
      <c r="O35" s="246">
        <v>11</v>
      </c>
      <c r="P35" s="485" t="s">
        <v>738</v>
      </c>
      <c r="Q35" s="483">
        <v>0</v>
      </c>
      <c r="R35" s="46"/>
      <c r="X35" s="34"/>
      <c r="Y35" s="104">
        <f>Sheet1!$AZ$13</f>
        <v>0</v>
      </c>
      <c r="Z35" s="49">
        <v>1</v>
      </c>
      <c r="AA35" s="282">
        <f>INDEX(차량정보!O6:AL206,MATCH(차량정보!F5,차량정보!F6:F206,0),MATCH(리스수식!AA40,차량정보!O3:AL3,0))</f>
        <v>0.63</v>
      </c>
      <c r="AB35" s="102">
        <f>Sheet1!$BV$13</f>
        <v>0</v>
      </c>
      <c r="AC35" s="49">
        <v>1</v>
      </c>
      <c r="AD35" s="282">
        <f>INDEX(차량정보!O6:AL206,MATCH(차량정보!F5,차량정보!F6:F206,0),MATCH(리스수식!AD40,차량정보!O3:AL3,0))</f>
        <v>0.56000000000000005</v>
      </c>
      <c r="AE35" s="102">
        <f>Sheet1!$CR$13</f>
        <v>0</v>
      </c>
      <c r="AF35" s="49">
        <v>1</v>
      </c>
      <c r="AG35" s="282">
        <f>INDEX(차량정보!O6:AL206,MATCH(차량정보!F5,차량정보!F6:F206,0),MATCH(리스수식!AG40,차량정보!O3:AL3,0))</f>
        <v>0.47</v>
      </c>
      <c r="AH35" s="46"/>
      <c r="AI35" s="48">
        <v>36</v>
      </c>
      <c r="AJ35" s="49"/>
      <c r="AK35" s="66"/>
      <c r="AL35" s="66"/>
      <c r="AM35" s="154"/>
      <c r="AN35" s="67"/>
      <c r="AV35" s="279" t="s">
        <v>473</v>
      </c>
      <c r="AW35" s="234">
        <v>0</v>
      </c>
      <c r="AX35" s="234">
        <v>0</v>
      </c>
      <c r="AY35" s="234">
        <v>0.56000000000000005</v>
      </c>
      <c r="AZ35" s="234">
        <v>0</v>
      </c>
      <c r="BA35" s="234">
        <v>0</v>
      </c>
      <c r="BB35" s="234">
        <v>0.5</v>
      </c>
      <c r="BC35" s="234">
        <v>0.41</v>
      </c>
      <c r="BD35" s="234">
        <v>0</v>
      </c>
    </row>
    <row r="36" spans="9:56" ht="19.5" customHeight="1">
      <c r="I36" s="170"/>
      <c r="J36" s="49">
        <v>3</v>
      </c>
      <c r="K36" s="49" t="str">
        <f>IF(J2=2,"없음",IF(K32="선보","파인뷰 SF3000","파인뷰 SF3000"))</f>
        <v>없음</v>
      </c>
      <c r="L36" s="49">
        <f>IF(J2=2,0,220000)</f>
        <v>0</v>
      </c>
      <c r="M36" s="34"/>
      <c r="N36" s="383"/>
      <c r="O36" s="246">
        <v>12</v>
      </c>
      <c r="P36" s="485" t="s">
        <v>732</v>
      </c>
      <c r="Q36" s="483">
        <v>0</v>
      </c>
      <c r="R36" s="46"/>
      <c r="X36" s="34"/>
      <c r="Y36" s="63">
        <f>IF($Z$30=1,$AA$30-ROUNDUP($W$2*$AA$34,-3),$AA$30-ROUNDUP($W$15*$AA$34,-3))</f>
        <v>0</v>
      </c>
      <c r="Z36" s="49">
        <v>2</v>
      </c>
      <c r="AA36" s="109" t="e">
        <f>$AA$31/$W$15</f>
        <v>#DIV/0!</v>
      </c>
      <c r="AB36" s="49">
        <f>IF($AC$30=1,$AD$30-ROUNDUP($W$2*$AD$34,-3),$AD$30-ROUNDUP($W$15*$AD$34,-3))</f>
        <v>0</v>
      </c>
      <c r="AC36" s="49">
        <v>2</v>
      </c>
      <c r="AD36" s="109" t="e">
        <f>$AD$31/$W$15</f>
        <v>#DIV/0!</v>
      </c>
      <c r="AE36" s="49">
        <f>IF($AF$30=1,$AG$30-ROUNDUP($W$2*$AG$34,-3),$AG$30-ROUNDUP($W$15*$AG$34,-3))</f>
        <v>0</v>
      </c>
      <c r="AF36" s="49">
        <v>2</v>
      </c>
      <c r="AG36" s="110" t="e">
        <f>$AG$31/$W$15</f>
        <v>#DIV/0!</v>
      </c>
      <c r="AH36" s="46"/>
      <c r="AI36" s="48">
        <v>42</v>
      </c>
      <c r="AJ36" s="49"/>
      <c r="AK36" s="66"/>
      <c r="AL36" s="66"/>
      <c r="AM36" s="154"/>
      <c r="AN36" s="67"/>
      <c r="AV36" s="279" t="s">
        <v>474</v>
      </c>
      <c r="AW36" s="234">
        <v>0</v>
      </c>
      <c r="AX36" s="234">
        <v>0</v>
      </c>
      <c r="AY36" s="234">
        <v>0.56000000000000005</v>
      </c>
      <c r="AZ36" s="234">
        <v>0</v>
      </c>
      <c r="BA36" s="234">
        <v>0</v>
      </c>
      <c r="BB36" s="234">
        <v>0.5</v>
      </c>
      <c r="BC36" s="234">
        <v>0.42</v>
      </c>
      <c r="BD36" s="234">
        <v>0</v>
      </c>
    </row>
    <row r="37" spans="9:56" ht="19.5" customHeight="1">
      <c r="I37" s="170"/>
      <c r="J37" s="49">
        <v>4</v>
      </c>
      <c r="K37" s="49" t="str">
        <f>IF(J2=2,"없음",IF(K32="선보","아이나비 Z1000","파인뷰 LXQ600"))</f>
        <v>없음</v>
      </c>
      <c r="L37" s="49">
        <f>IF(J2=2,0,IF(K32="선보",240000,253000))</f>
        <v>0</v>
      </c>
      <c r="M37" s="34"/>
      <c r="N37" s="383"/>
      <c r="O37" s="246">
        <v>13</v>
      </c>
      <c r="P37" s="485" t="s">
        <v>739</v>
      </c>
      <c r="Q37" s="483">
        <v>0</v>
      </c>
      <c r="R37" s="46"/>
      <c r="X37" s="34"/>
      <c r="Y37" s="55" t="s">
        <v>362</v>
      </c>
      <c r="Z37" s="56">
        <f>IF(OR(AND(Z16=1,AA37&gt;W2*0.4),AND(Z16=2,AA37&gt;W15*0.4)),"ERROR",-ROUNDDOWN($AA$37/$AA$6,-1))</f>
        <v>0</v>
      </c>
      <c r="AA37" s="56">
        <f>Sheet1!$AZ$16</f>
        <v>0</v>
      </c>
      <c r="AB37" s="56" t="s">
        <v>362</v>
      </c>
      <c r="AC37" s="56">
        <f>IF(OR(AND(AC16=1,AD37&gt;W2*0.4),AND(AC16=2,AD37&gt;W15*0.4)),"ERROR",-ROUNDDOWN($AD$37/$AD$6,-1))</f>
        <v>0</v>
      </c>
      <c r="AD37" s="56">
        <f>Sheet1!$BV$16</f>
        <v>0</v>
      </c>
      <c r="AE37" s="56" t="s">
        <v>362</v>
      </c>
      <c r="AF37" s="56">
        <f>IF(OR(AND(AF16=1,AG37&gt;W2*0.4),AND(AF16=2,AG37&gt;W15*0.4)),"ERROR",-ROUNDDOWN($AG$37/$AG$6,-1))</f>
        <v>0</v>
      </c>
      <c r="AG37" s="57">
        <f>Sheet1!$CR$16</f>
        <v>0</v>
      </c>
      <c r="AH37" s="46"/>
      <c r="AI37" s="48">
        <v>44</v>
      </c>
      <c r="AJ37" s="49"/>
      <c r="AK37" s="66"/>
      <c r="AL37" s="66"/>
      <c r="AM37" s="154"/>
      <c r="AN37" s="67"/>
      <c r="AV37" s="279" t="s">
        <v>475</v>
      </c>
      <c r="AW37" s="234">
        <v>0</v>
      </c>
      <c r="AX37" s="234">
        <v>0</v>
      </c>
      <c r="AY37" s="234">
        <v>0.56000000000000005</v>
      </c>
      <c r="AZ37" s="234">
        <v>0</v>
      </c>
      <c r="BA37" s="234">
        <v>0</v>
      </c>
      <c r="BB37" s="234">
        <v>0.5</v>
      </c>
      <c r="BC37" s="234">
        <v>0.41</v>
      </c>
      <c r="BD37" s="234">
        <v>0</v>
      </c>
    </row>
    <row r="38" spans="9:56" ht="19.5" customHeight="1">
      <c r="I38" s="170"/>
      <c r="J38" s="49">
        <v>5</v>
      </c>
      <c r="K38" s="49" t="str">
        <f>IF(J2=2,"없음",IF(K32="선보","아이나비 QXD1 PLUS","아이나비 QXD1"))</f>
        <v>없음</v>
      </c>
      <c r="L38" s="49">
        <f>IF(J2=2,0,IF(K32="선보",360000,440000))</f>
        <v>0</v>
      </c>
      <c r="M38" s="34"/>
      <c r="N38" s="383"/>
      <c r="O38" s="246">
        <v>14</v>
      </c>
      <c r="P38" s="486" t="s">
        <v>740</v>
      </c>
      <c r="Q38" s="483">
        <v>0</v>
      </c>
      <c r="R38" s="46"/>
      <c r="X38" s="34"/>
      <c r="Y38" s="55" t="s">
        <v>364</v>
      </c>
      <c r="Z38" s="56">
        <f>ROUNDUP($AA$38/12,-1)</f>
        <v>0</v>
      </c>
      <c r="AA38" s="56">
        <f>Sheet1!$AZ$17</f>
        <v>0</v>
      </c>
      <c r="AB38" s="56" t="s">
        <v>364</v>
      </c>
      <c r="AC38" s="56">
        <f>ROUNDUP($AD$38/12,-1)</f>
        <v>0</v>
      </c>
      <c r="AD38" s="56">
        <f>Sheet1!$BV$17</f>
        <v>0</v>
      </c>
      <c r="AE38" s="56" t="s">
        <v>364</v>
      </c>
      <c r="AF38" s="56">
        <f>ROUNDUP($AG$38/12,-1)</f>
        <v>0</v>
      </c>
      <c r="AG38" s="57">
        <f>Sheet1!$CR$17</f>
        <v>0</v>
      </c>
      <c r="AH38" s="46"/>
      <c r="AI38" s="48">
        <v>48</v>
      </c>
      <c r="AJ38" s="49"/>
      <c r="AK38" s="66"/>
      <c r="AL38" s="66"/>
      <c r="AM38" s="154"/>
      <c r="AN38" s="67"/>
      <c r="AV38" s="279" t="s">
        <v>476</v>
      </c>
      <c r="AW38" s="234">
        <v>0</v>
      </c>
      <c r="AX38" s="234">
        <v>0</v>
      </c>
      <c r="AY38" s="234">
        <v>0.56000000000000005</v>
      </c>
      <c r="AZ38" s="234">
        <v>0</v>
      </c>
      <c r="BA38" s="234">
        <v>0</v>
      </c>
      <c r="BB38" s="234">
        <v>0.48</v>
      </c>
      <c r="BC38" s="234">
        <v>0.42</v>
      </c>
      <c r="BD38" s="234">
        <v>0</v>
      </c>
    </row>
    <row r="39" spans="9:56" ht="19.5" customHeight="1">
      <c r="I39" s="170"/>
      <c r="J39" s="49">
        <v>6</v>
      </c>
      <c r="K39" s="49"/>
      <c r="L39" s="49"/>
      <c r="M39" s="34"/>
      <c r="N39" s="383"/>
      <c r="O39" s="246">
        <v>15</v>
      </c>
      <c r="P39" s="470" t="s">
        <v>741</v>
      </c>
      <c r="Q39" s="483">
        <v>0</v>
      </c>
      <c r="R39" s="46"/>
      <c r="X39" s="34"/>
      <c r="Y39" s="55" t="s">
        <v>365</v>
      </c>
      <c r="Z39" s="56" t="str">
        <f>IF(SUM($Z$41:$Z$42)&lt;=11%,"OK",IF(SUM($Z$41:$Z$42)&gt;11%,"NO"))</f>
        <v>OK</v>
      </c>
      <c r="AA39" s="56">
        <f>IF($Z$39="OK",SUM($AA$41:$AA$42),"수수료상한선확인")+10000</f>
        <v>10000</v>
      </c>
      <c r="AB39" s="56" t="s">
        <v>365</v>
      </c>
      <c r="AC39" s="56" t="str">
        <f>IF(SUM($AC$41:$AC$42)&lt;=11%,"OK",IF(SUM($AC$41:$AC$42)&gt;11%,"NO"))</f>
        <v>OK</v>
      </c>
      <c r="AD39" s="56">
        <f>IF($AC$39="OK",SUM($AD$41:$AD$42),"수수료상한선확인")+10000</f>
        <v>10000</v>
      </c>
      <c r="AE39" s="56" t="s">
        <v>365</v>
      </c>
      <c r="AF39" s="56" t="str">
        <f>IF(SUM($AF$41:$AF$42)&lt;=11%,"OK",IF(SUM($AF$41:$AF$42)&gt;11%,"NO"))</f>
        <v>OK</v>
      </c>
      <c r="AG39" s="57">
        <f>IF($AF$39="OK",SUM($AG$41:$AG$42),"수수료상한선확인")+10000</f>
        <v>10000</v>
      </c>
      <c r="AH39" s="46"/>
      <c r="AI39" s="48">
        <v>60</v>
      </c>
      <c r="AJ39" s="49"/>
      <c r="AK39" s="66"/>
      <c r="AL39" s="66"/>
      <c r="AM39" s="154"/>
      <c r="AN39" s="67"/>
      <c r="AV39" s="279" t="s">
        <v>477</v>
      </c>
      <c r="AW39" s="234">
        <v>0</v>
      </c>
      <c r="AX39" s="234">
        <v>0</v>
      </c>
      <c r="AY39" s="234">
        <v>0.55000000010000005</v>
      </c>
      <c r="AZ39" s="234">
        <v>0</v>
      </c>
      <c r="BA39" s="234">
        <v>0</v>
      </c>
      <c r="BB39" s="234">
        <v>0.48000000009999999</v>
      </c>
      <c r="BC39" s="234">
        <v>0.39000000010000002</v>
      </c>
      <c r="BD39" s="234">
        <v>0</v>
      </c>
    </row>
    <row r="40" spans="9:56" ht="19.5" customHeight="1" thickBot="1">
      <c r="I40" s="170"/>
      <c r="J40" s="49">
        <v>7</v>
      </c>
      <c r="K40" s="49"/>
      <c r="L40" s="49"/>
      <c r="M40" s="34"/>
      <c r="N40" s="383"/>
      <c r="O40" s="246">
        <v>16</v>
      </c>
      <c r="P40" s="470" t="s">
        <v>742</v>
      </c>
      <c r="Q40" s="483">
        <v>0</v>
      </c>
      <c r="R40" s="46"/>
      <c r="X40" s="34"/>
      <c r="Y40" s="55" t="s">
        <v>512</v>
      </c>
      <c r="Z40" s="56"/>
      <c r="AA40" s="56" t="str">
        <f>AA6&amp;AA19</f>
        <v>3620,000km</v>
      </c>
      <c r="AB40" s="55" t="s">
        <v>512</v>
      </c>
      <c r="AC40" s="56"/>
      <c r="AD40" s="56" t="str">
        <f>AD6&amp;AD19</f>
        <v>4820,000km</v>
      </c>
      <c r="AE40" s="55" t="s">
        <v>512</v>
      </c>
      <c r="AF40" s="56"/>
      <c r="AG40" s="56" t="str">
        <f>AG6&amp;AG19</f>
        <v>6020,000km</v>
      </c>
      <c r="AH40" s="46"/>
      <c r="AI40" s="86">
        <v>72</v>
      </c>
      <c r="AJ40" s="49"/>
      <c r="AK40" s="66"/>
      <c r="AL40" s="87"/>
      <c r="AM40" s="155"/>
      <c r="AN40" s="67"/>
      <c r="AV40" s="279" t="s">
        <v>478</v>
      </c>
      <c r="AW40" s="234">
        <v>0</v>
      </c>
      <c r="AX40" s="234">
        <v>0</v>
      </c>
      <c r="AY40" s="234">
        <v>0.55000000000000004</v>
      </c>
      <c r="AZ40" s="234">
        <v>0</v>
      </c>
      <c r="BA40" s="234">
        <v>0</v>
      </c>
      <c r="BB40" s="234">
        <v>0.45</v>
      </c>
      <c r="BC40" s="234">
        <v>0.35</v>
      </c>
      <c r="BD40" s="234">
        <v>0</v>
      </c>
    </row>
    <row r="41" spans="9:56" ht="19.5" customHeight="1" thickBot="1">
      <c r="I41" s="63"/>
      <c r="J41" s="49"/>
      <c r="K41" s="49"/>
      <c r="L41" s="49"/>
      <c r="M41" s="34"/>
      <c r="N41" s="383"/>
      <c r="O41" s="246">
        <v>17</v>
      </c>
      <c r="P41" s="470" t="s">
        <v>743</v>
      </c>
      <c r="Q41" s="483">
        <v>0</v>
      </c>
      <c r="R41" s="46"/>
      <c r="X41" s="34"/>
      <c r="Y41" s="63" t="s">
        <v>368</v>
      </c>
      <c r="Z41" s="102">
        <f>Sheet1!$AZ$18</f>
        <v>0</v>
      </c>
      <c r="AA41" s="49">
        <f>ROUNDDOWN($W$15*$Z$41,-1)</f>
        <v>0</v>
      </c>
      <c r="AB41" s="49" t="s">
        <v>368</v>
      </c>
      <c r="AC41" s="102">
        <f>Sheet1!$BV$18</f>
        <v>0</v>
      </c>
      <c r="AD41" s="49">
        <f>ROUNDDOWN($W$15*$AC$41,-1)</f>
        <v>0</v>
      </c>
      <c r="AE41" s="49" t="s">
        <v>368</v>
      </c>
      <c r="AF41" s="102">
        <f>Sheet1!$CR$18</f>
        <v>0</v>
      </c>
      <c r="AG41" s="54">
        <f>ROUNDDOWN($W$15*$AF$41,-1)</f>
        <v>0</v>
      </c>
      <c r="AH41" s="46"/>
      <c r="AV41" s="279" t="s">
        <v>479</v>
      </c>
      <c r="AW41" s="234">
        <v>0</v>
      </c>
      <c r="AX41" s="234">
        <v>0</v>
      </c>
      <c r="AY41" s="234">
        <v>0.55000000000000004</v>
      </c>
      <c r="AZ41" s="234">
        <v>0</v>
      </c>
      <c r="BA41" s="234">
        <v>0</v>
      </c>
      <c r="BB41" s="234">
        <v>0.49</v>
      </c>
      <c r="BC41" s="234">
        <v>0.4</v>
      </c>
      <c r="BD41" s="234">
        <v>0</v>
      </c>
    </row>
    <row r="42" spans="9:56" ht="19.5" customHeight="1" thickBot="1">
      <c r="I42" s="94"/>
      <c r="J42" s="49"/>
      <c r="K42" s="95"/>
      <c r="L42" s="95"/>
      <c r="M42" s="34"/>
      <c r="N42" s="383"/>
      <c r="O42" s="246">
        <v>18</v>
      </c>
      <c r="P42" s="470" t="s">
        <v>744</v>
      </c>
      <c r="Q42" s="483">
        <v>0</v>
      </c>
      <c r="R42" s="46"/>
      <c r="X42" s="34"/>
      <c r="Y42" s="63" t="s">
        <v>369</v>
      </c>
      <c r="Z42" s="102">
        <f>Sheet1!$AZ$19</f>
        <v>0.03</v>
      </c>
      <c r="AA42" s="49">
        <f>ROUNDDOWN($W$15*$Z$42,-1)</f>
        <v>0</v>
      </c>
      <c r="AB42" s="49" t="s">
        <v>369</v>
      </c>
      <c r="AC42" s="102">
        <f>Sheet1!$BV$19</f>
        <v>0.03</v>
      </c>
      <c r="AD42" s="49">
        <f>ROUNDDOWN($W$15*$AC$42,-1)</f>
        <v>0</v>
      </c>
      <c r="AE42" s="49" t="s">
        <v>369</v>
      </c>
      <c r="AF42" s="102">
        <f>Sheet1!$CR$19</f>
        <v>0.03</v>
      </c>
      <c r="AG42" s="54">
        <f>ROUNDDOWN($W$15*$AF$42,-1)</f>
        <v>0</v>
      </c>
      <c r="AH42" s="46"/>
      <c r="AI42" s="44" t="s">
        <v>340</v>
      </c>
      <c r="AJ42" s="866" t="s">
        <v>341</v>
      </c>
      <c r="AK42" s="867"/>
      <c r="AL42" s="58" t="s">
        <v>342</v>
      </c>
      <c r="AM42" s="153" t="s">
        <v>343</v>
      </c>
      <c r="AN42" s="59" t="s">
        <v>502</v>
      </c>
      <c r="AV42" s="279" t="s">
        <v>480</v>
      </c>
      <c r="AW42" s="234">
        <v>0</v>
      </c>
      <c r="AX42" s="234">
        <v>0</v>
      </c>
      <c r="AY42" s="234">
        <v>0.54</v>
      </c>
      <c r="AZ42" s="234">
        <v>0</v>
      </c>
      <c r="BA42" s="234">
        <v>0</v>
      </c>
      <c r="BB42" s="234">
        <v>0.48</v>
      </c>
      <c r="BC42" s="234">
        <v>0.4</v>
      </c>
      <c r="BD42" s="234">
        <v>0</v>
      </c>
    </row>
    <row r="43" spans="9:56" ht="19.5" customHeight="1" thickBot="1">
      <c r="I43" s="61"/>
      <c r="J43" s="61"/>
      <c r="K43" s="61"/>
      <c r="L43" s="84"/>
      <c r="M43" s="34"/>
      <c r="N43" s="383"/>
      <c r="O43" s="246">
        <v>19</v>
      </c>
      <c r="P43" s="470" t="s">
        <v>745</v>
      </c>
      <c r="Q43" s="483">
        <v>0</v>
      </c>
      <c r="R43" s="46"/>
      <c r="X43" s="34"/>
      <c r="Y43" s="55" t="s">
        <v>370</v>
      </c>
      <c r="Z43" s="56"/>
      <c r="AA43" s="107" t="e">
        <f>(IF($Z$56&gt;0.39999999999,"8.0%","7.5%"))+IF($AA$6=60,0.1%)</f>
        <v>#DIV/0!</v>
      </c>
      <c r="AB43" s="56" t="s">
        <v>370</v>
      </c>
      <c r="AC43" s="56"/>
      <c r="AD43" s="107" t="e">
        <f>(IF($AC$56&gt;0.39999999999,"8.0%","7.5%"))+IF($AD$6=60,0.1%)</f>
        <v>#DIV/0!</v>
      </c>
      <c r="AE43" s="56" t="s">
        <v>370</v>
      </c>
      <c r="AF43" s="56"/>
      <c r="AG43" s="108" t="e">
        <f>(IF($AF$56&gt;0.39999999999,"8.0%","7.5%"))+(IF($AG$6=60,0.1%))</f>
        <v>#DIV/0!</v>
      </c>
      <c r="AH43" s="46"/>
      <c r="AI43" s="48">
        <v>12</v>
      </c>
      <c r="AJ43" s="49"/>
      <c r="AK43" s="66"/>
      <c r="AL43" s="66"/>
      <c r="AM43" s="154"/>
      <c r="AN43" s="67"/>
      <c r="AV43" s="279" t="s">
        <v>481</v>
      </c>
      <c r="AW43" s="234">
        <v>0</v>
      </c>
      <c r="AX43" s="234">
        <v>0</v>
      </c>
      <c r="AY43" s="234">
        <v>0.53</v>
      </c>
      <c r="AZ43" s="234">
        <v>0</v>
      </c>
      <c r="BA43" s="234">
        <v>0</v>
      </c>
      <c r="BB43" s="234">
        <v>0.47</v>
      </c>
      <c r="BC43" s="234">
        <v>0.38</v>
      </c>
      <c r="BD43" s="234">
        <v>0</v>
      </c>
    </row>
    <row r="44" spans="9:56" ht="19.5" customHeight="1">
      <c r="I44" s="35" t="s">
        <v>344</v>
      </c>
      <c r="J44" s="36" t="str">
        <f>AV5</f>
        <v>승용</v>
      </c>
      <c r="K44" s="184">
        <f>VLOOKUP($J$44,$J$45:$K$52,2,)</f>
        <v>7.0000000000000007E-2</v>
      </c>
      <c r="L44" s="46"/>
      <c r="M44" s="34"/>
      <c r="N44" s="383"/>
      <c r="O44" s="246">
        <v>20</v>
      </c>
      <c r="P44" s="470" t="s">
        <v>746</v>
      </c>
      <c r="Q44" s="483">
        <v>0</v>
      </c>
      <c r="R44" s="46"/>
      <c r="X44" s="34"/>
      <c r="Y44" s="63" t="s">
        <v>371</v>
      </c>
      <c r="Z44" s="49">
        <v>1</v>
      </c>
      <c r="AA44" s="226" t="str">
        <f>IF(AA33=0,"5.5%",IF(Z$56&gt;0.4999999999999,IF(($J$61=2),"6.0%","5.8%")+0.5%+0.5%,IF(Y$28&gt;0.39999999999,IF(($J$61=2),"6.0%","5.8%")+0.5%,IF(($J$61=2),"6.0%","5.8%")))+IF(AX5="EV",0.9%))</f>
        <v>5.5%</v>
      </c>
      <c r="AB44" s="49" t="s">
        <v>371</v>
      </c>
      <c r="AC44" s="49">
        <v>1</v>
      </c>
      <c r="AD44" s="226" t="str">
        <f>IF(AD33=0,"5.5%",IF(AC$56&gt;0.4999999999999,IF(($J$61=2),"6.0%","5.8%")+0.5%+0.5%,IF(AB$28&gt;0.39999999999,IF(($J$61=2),"6.0%","5.8%")+0.5%,IF(($J$61=2),"6.0%","5.8%")))+IF(AX5="EV",0.9%))</f>
        <v>5.5%</v>
      </c>
      <c r="AE44" s="49" t="s">
        <v>371</v>
      </c>
      <c r="AF44" s="49">
        <v>1</v>
      </c>
      <c r="AG44" s="226" t="str">
        <f>IF(AD33=0,"5.5%",IF(AF$56&gt;0.4999999999999,IF(($J$61=2),"6.0%","5.8%")+0.5%+0.5%,IF(AE$28&gt;0.39999999999,IF(($J$61=2),"6.0%","5.8%")+0.5%,IF(($J$61=2),"6.0%","5.8%")))+IF(AX5="EV",0.9%))</f>
        <v>5.5%</v>
      </c>
      <c r="AH44" s="46"/>
      <c r="AI44" s="48">
        <v>24</v>
      </c>
      <c r="AJ44" s="49"/>
      <c r="AK44" s="66"/>
      <c r="AL44" s="66"/>
      <c r="AM44" s="154"/>
      <c r="AN44" s="67"/>
      <c r="AV44" s="279" t="s">
        <v>482</v>
      </c>
      <c r="AW44" s="234">
        <v>0</v>
      </c>
      <c r="AX44" s="234">
        <v>0</v>
      </c>
      <c r="AY44" s="234">
        <v>0.53</v>
      </c>
      <c r="AZ44" s="234">
        <v>0</v>
      </c>
      <c r="BA44" s="234">
        <v>0</v>
      </c>
      <c r="BB44" s="234">
        <v>0.47</v>
      </c>
      <c r="BC44" s="234">
        <v>0.39</v>
      </c>
      <c r="BD44" s="234">
        <v>0</v>
      </c>
    </row>
    <row r="45" spans="9:56" ht="19.5" customHeight="1">
      <c r="I45" s="48" t="s">
        <v>346</v>
      </c>
      <c r="J45" s="49" t="s">
        <v>347</v>
      </c>
      <c r="K45" s="92">
        <v>7.0000000000000007E-2</v>
      </c>
      <c r="L45" s="46"/>
      <c r="M45" s="34"/>
      <c r="N45" s="383"/>
      <c r="O45" s="246">
        <v>21</v>
      </c>
      <c r="P45" s="470" t="s">
        <v>747</v>
      </c>
      <c r="Q45" s="483">
        <v>0</v>
      </c>
      <c r="R45" s="46"/>
      <c r="X45" s="34"/>
      <c r="Y45" s="63" t="s">
        <v>360</v>
      </c>
      <c r="Z45" s="49">
        <v>2</v>
      </c>
      <c r="AA45" s="226" t="e">
        <f>IF(Z$56&gt;0.4999999999999,IF(($J$61=2),"7.0%","6.5%")+0.5%+0.5%,IF(Z$56&gt;0.39999999999,IF(($J$61=2),"6.8%","6.5%")+0.5%,IF(($J$61=2),"6.6%","6.5%")))+IF(AX5="EV",0.5%)</f>
        <v>#DIV/0!</v>
      </c>
      <c r="AB45" s="49" t="s">
        <v>360</v>
      </c>
      <c r="AC45" s="49">
        <v>2</v>
      </c>
      <c r="AD45" s="226" t="str">
        <f>IF(AD33=0,"5.5%",IF(AC$56&gt;0.4999999999999,IF(($J$61=2),"6.0%","5.8%")+0.5%+0.5%,IF(AB$28&gt;0.39999999999,IF(($J$61=2),"6.0%","5.8%")+0.5%,IF(($J$61=2),"6.0%","5.8%")))+IF(AX5="EV",0.5%))</f>
        <v>5.5%</v>
      </c>
      <c r="AE45" s="49" t="s">
        <v>360</v>
      </c>
      <c r="AF45" s="49">
        <v>2</v>
      </c>
      <c r="AG45" s="226" t="str">
        <f>IF(AD33=0,"5.5%",IF(AF$56&gt;0.4999999999999,IF(($J$61=2),"6.0%","5.8%")+0.5%+0.5%,IF(AE$28&gt;0.39999999999,IF(($J$61=2),"6.0%","5.8%")+0.5%,IF(($J$61=2),"6.0%","5.8%")))+IF(AX5="EV",0.9%))</f>
        <v>5.5%</v>
      </c>
      <c r="AH45" s="46"/>
      <c r="AI45" s="48">
        <v>36</v>
      </c>
      <c r="AJ45" s="49"/>
      <c r="AK45" s="66"/>
      <c r="AL45" s="66"/>
      <c r="AM45" s="154"/>
      <c r="AN45" s="67"/>
      <c r="AV45" s="279" t="s">
        <v>483</v>
      </c>
      <c r="AW45" s="234">
        <v>0</v>
      </c>
      <c r="AX45" s="234">
        <v>0</v>
      </c>
      <c r="AY45" s="234">
        <v>0.53</v>
      </c>
      <c r="AZ45" s="234">
        <v>0</v>
      </c>
      <c r="BA45" s="234">
        <v>0</v>
      </c>
      <c r="BB45" s="234">
        <v>0.47</v>
      </c>
      <c r="BC45" s="234">
        <v>0.38</v>
      </c>
      <c r="BD45" s="234">
        <v>0</v>
      </c>
    </row>
    <row r="46" spans="9:56" ht="19.5" customHeight="1">
      <c r="I46" s="63"/>
      <c r="J46" s="49" t="s">
        <v>350</v>
      </c>
      <c r="K46" s="92">
        <v>7.0000000000000007E-2</v>
      </c>
      <c r="L46" s="46"/>
      <c r="M46" s="34"/>
      <c r="N46" s="383"/>
      <c r="O46" s="246">
        <v>22</v>
      </c>
      <c r="P46" s="470" t="s">
        <v>748</v>
      </c>
      <c r="Q46" s="483">
        <v>0</v>
      </c>
      <c r="R46" s="46"/>
      <c r="X46" s="34"/>
      <c r="Y46" s="63" t="s">
        <v>374</v>
      </c>
      <c r="Z46" s="49">
        <v>3</v>
      </c>
      <c r="AA46" s="90" t="e">
        <f>IF(Z$56&gt;0.5,6.8%+0.5%+0.5%,IF(Y28&gt;0.4,6.8%+0.5%,6.8%))</f>
        <v>#DIV/0!</v>
      </c>
      <c r="AB46" s="49" t="s">
        <v>374</v>
      </c>
      <c r="AC46" s="49">
        <v>3</v>
      </c>
      <c r="AD46" s="90" t="e">
        <f>IF(AC$56&gt;0.5,6.8%+0.5%+0.5%,IF(AB28&gt;0.4,6.8%+0.5%,6.8%))</f>
        <v>#DIV/0!</v>
      </c>
      <c r="AE46" s="49" t="s">
        <v>374</v>
      </c>
      <c r="AF46" s="49">
        <v>3</v>
      </c>
      <c r="AG46" s="227" t="e">
        <f>IF(AF$56&gt;0.5,6.8%+0.5%+0.5%,IF(AE28&gt;0.4,6.8%+0.5%,6.8%))</f>
        <v>#DIV/0!</v>
      </c>
      <c r="AH46" s="46"/>
      <c r="AI46" s="48">
        <v>42</v>
      </c>
      <c r="AJ46" s="49"/>
      <c r="AK46" s="66"/>
      <c r="AL46" s="66"/>
      <c r="AM46" s="154"/>
      <c r="AN46" s="67"/>
      <c r="AV46" s="279" t="s">
        <v>484</v>
      </c>
      <c r="AW46" s="234">
        <v>0</v>
      </c>
      <c r="AX46" s="234">
        <v>0</v>
      </c>
      <c r="AY46" s="234">
        <v>0.52</v>
      </c>
      <c r="AZ46" s="234">
        <v>0</v>
      </c>
      <c r="BA46" s="234">
        <v>0</v>
      </c>
      <c r="BB46" s="234">
        <v>0.46</v>
      </c>
      <c r="BC46" s="234">
        <v>0.38</v>
      </c>
      <c r="BD46" s="234">
        <v>0</v>
      </c>
    </row>
    <row r="47" spans="9:56" ht="19.5" customHeight="1">
      <c r="I47" s="63"/>
      <c r="J47" s="49" t="s">
        <v>352</v>
      </c>
      <c r="K47" s="92">
        <v>7.0000000000000007E-2</v>
      </c>
      <c r="L47" s="46"/>
      <c r="M47" s="34"/>
      <c r="N47" s="383"/>
      <c r="O47" s="246">
        <v>23</v>
      </c>
      <c r="P47" s="470" t="s">
        <v>749</v>
      </c>
      <c r="Q47" s="483">
        <v>0</v>
      </c>
      <c r="R47" s="46"/>
      <c r="X47" s="34"/>
      <c r="Y47" s="63" t="s">
        <v>375</v>
      </c>
      <c r="Z47" s="49" t="b">
        <v>0</v>
      </c>
      <c r="AA47" s="117">
        <f>Sheet1!$AZ$32</f>
        <v>0</v>
      </c>
      <c r="AB47" s="49" t="s">
        <v>376</v>
      </c>
      <c r="AC47" s="49" t="b">
        <v>0</v>
      </c>
      <c r="AD47" s="118" t="e">
        <f>Sheet1!#REF!</f>
        <v>#REF!</v>
      </c>
      <c r="AE47" s="49" t="s">
        <v>376</v>
      </c>
      <c r="AF47" s="49" t="b">
        <v>0</v>
      </c>
      <c r="AG47" s="119" t="e">
        <f>Sheet1!#REF!</f>
        <v>#REF!</v>
      </c>
      <c r="AH47" s="46"/>
      <c r="AI47" s="48">
        <v>44</v>
      </c>
      <c r="AJ47" s="49"/>
      <c r="AK47" s="66"/>
      <c r="AL47" s="66"/>
      <c r="AM47" s="154"/>
      <c r="AN47" s="67"/>
      <c r="AV47" s="279" t="s">
        <v>485</v>
      </c>
      <c r="AW47" s="234">
        <v>0</v>
      </c>
      <c r="AX47" s="234">
        <v>0</v>
      </c>
      <c r="AY47" s="234">
        <v>0.52</v>
      </c>
      <c r="AZ47" s="234">
        <v>0</v>
      </c>
      <c r="BA47" s="234">
        <v>0</v>
      </c>
      <c r="BB47" s="234">
        <v>0.46</v>
      </c>
      <c r="BC47" s="234">
        <v>0.37</v>
      </c>
      <c r="BD47" s="234">
        <v>0</v>
      </c>
    </row>
    <row r="48" spans="9:56" ht="19.5" customHeight="1">
      <c r="I48" s="63"/>
      <c r="J48" s="49" t="s">
        <v>422</v>
      </c>
      <c r="K48" s="92">
        <v>0.05</v>
      </c>
      <c r="L48" s="46"/>
      <c r="M48" s="34"/>
      <c r="N48" s="383"/>
      <c r="O48" s="246">
        <v>24</v>
      </c>
      <c r="P48" s="476" t="s">
        <v>750</v>
      </c>
      <c r="Q48" s="483">
        <v>0</v>
      </c>
      <c r="R48" s="46"/>
      <c r="X48" s="34"/>
      <c r="Y48" s="55" t="s">
        <v>377</v>
      </c>
      <c r="Z48" s="56"/>
      <c r="AA48" s="56" t="e">
        <f>IF(AND($Z$29="정상",$Z$39="OK"),(ROUNDUP(PMT(Sheet1!$AZ$31/12,$AA$6,-$W$15+Q19-$AA$33-$AA$39-$AA$49+$AA$26+$AA$37,$AA$29-$AA$26,0),-1)-Z37),"잔가오류 or 수수료상한선초과")</f>
        <v>#DIV/0!</v>
      </c>
      <c r="AB48" s="56" t="s">
        <v>377</v>
      </c>
      <c r="AC48" s="56"/>
      <c r="AD48" s="56" t="e">
        <f>IF(AND($AC$29="정상",$AC$39="OK"),(ROUNDUP(PMT(Sheet1!$BV$31/12,$AD$6,-$W$15+Q19-$AD$33-$AD$39-$AD$49+$AD$26+$AD$37,$AD$29-$AD$26,0),-1)-$AC$37),"잔가오류 or 수수료상한선초과")</f>
        <v>#DIV/0!</v>
      </c>
      <c r="AE48" s="56" t="s">
        <v>377</v>
      </c>
      <c r="AF48" s="56"/>
      <c r="AG48" s="57" t="e">
        <f>IF(AND($AF$29="정상",$AF$39="OK"),(ROUNDUP(PMT(Sheet1!$CR$31/12,$AG$6,-$W$15+Q19-$AG$33-$AG$39-$AG$49+$AG$26+$AG$37,$AG$29-$AG$26,0),-1)-$AF$37),"잔가오류 or 수수료상한선초과")</f>
        <v>#DIV/0!</v>
      </c>
      <c r="AH48" s="46"/>
      <c r="AI48" s="48">
        <v>48</v>
      </c>
      <c r="AJ48" s="49"/>
      <c r="AK48" s="66"/>
      <c r="AL48" s="66"/>
      <c r="AM48" s="154"/>
      <c r="AN48" s="67"/>
      <c r="AV48" s="279" t="s">
        <v>486</v>
      </c>
      <c r="AW48" s="234">
        <v>0</v>
      </c>
      <c r="AX48" s="234">
        <v>0</v>
      </c>
      <c r="AY48" s="234">
        <v>0.52</v>
      </c>
      <c r="AZ48" s="234">
        <v>0</v>
      </c>
      <c r="BA48" s="234">
        <v>0</v>
      </c>
      <c r="BB48" s="234">
        <v>0.44</v>
      </c>
      <c r="BC48" s="234">
        <v>0.35</v>
      </c>
      <c r="BD48" s="234">
        <v>0</v>
      </c>
    </row>
    <row r="49" spans="8:56" ht="19.5" customHeight="1">
      <c r="I49" s="63"/>
      <c r="J49" s="49" t="s">
        <v>354</v>
      </c>
      <c r="K49" s="92">
        <v>0.05</v>
      </c>
      <c r="L49" s="46"/>
      <c r="M49" s="34"/>
      <c r="N49" s="383"/>
      <c r="O49" s="246">
        <v>25</v>
      </c>
      <c r="P49" s="476" t="s">
        <v>751</v>
      </c>
      <c r="Q49" s="483">
        <v>0</v>
      </c>
      <c r="R49" s="46"/>
      <c r="X49" s="34"/>
      <c r="Y49" s="55" t="s">
        <v>379</v>
      </c>
      <c r="Z49" s="56"/>
      <c r="AA49" s="56">
        <f>IF($J$61=2,$W$2*0.6%,0)</f>
        <v>0</v>
      </c>
      <c r="AB49" s="56" t="s">
        <v>379</v>
      </c>
      <c r="AC49" s="56"/>
      <c r="AD49" s="56">
        <f>IF($J$61=2,$W$2*0.6%,0)</f>
        <v>0</v>
      </c>
      <c r="AE49" s="56" t="s">
        <v>379</v>
      </c>
      <c r="AF49" s="56"/>
      <c r="AG49" s="57">
        <f>IF($J$61=2,$W$2*0.6%,0)</f>
        <v>0</v>
      </c>
      <c r="AH49" s="46"/>
      <c r="AI49" s="48">
        <v>60</v>
      </c>
      <c r="AJ49" s="49"/>
      <c r="AK49" s="66"/>
      <c r="AL49" s="66"/>
      <c r="AM49" s="154"/>
      <c r="AN49" s="67"/>
      <c r="AV49" s="279" t="s">
        <v>487</v>
      </c>
      <c r="AW49" s="234">
        <v>0</v>
      </c>
      <c r="AX49" s="234">
        <v>0</v>
      </c>
      <c r="AY49" s="234">
        <v>0.51</v>
      </c>
      <c r="AZ49" s="234">
        <v>0</v>
      </c>
      <c r="BA49" s="234">
        <v>0</v>
      </c>
      <c r="BB49" s="234">
        <v>0.45</v>
      </c>
      <c r="BC49" s="234">
        <v>0.36</v>
      </c>
      <c r="BD49" s="234">
        <v>0</v>
      </c>
    </row>
    <row r="50" spans="8:56" ht="19.5" customHeight="1" thickBot="1">
      <c r="I50" s="63"/>
      <c r="J50" s="49" t="s">
        <v>356</v>
      </c>
      <c r="K50" s="92">
        <v>7.0000000000000007E-2</v>
      </c>
      <c r="L50" s="46"/>
      <c r="M50" s="34"/>
      <c r="N50" s="383"/>
      <c r="O50" s="246">
        <v>26</v>
      </c>
      <c r="P50" s="476" t="s">
        <v>752</v>
      </c>
      <c r="Q50" s="483">
        <v>0</v>
      </c>
      <c r="R50" s="46"/>
      <c r="X50" s="34"/>
      <c r="Y50" s="55" t="s">
        <v>381</v>
      </c>
      <c r="Z50" s="56" t="b">
        <v>0</v>
      </c>
      <c r="AA50" s="56">
        <f>IF(AND($Z$50=TRUE,$J$61=1),ROUNDUP($BA$5/12,-1),0)</f>
        <v>0</v>
      </c>
      <c r="AB50" s="56" t="s">
        <v>381</v>
      </c>
      <c r="AC50" s="56" t="b">
        <v>0</v>
      </c>
      <c r="AD50" s="56">
        <f>IF(AND($AC$50=TRUE,$J$61=1),ROUNDUP($BA$5/12,-1),0)</f>
        <v>0</v>
      </c>
      <c r="AE50" s="56" t="s">
        <v>381</v>
      </c>
      <c r="AF50" s="56" t="b">
        <v>0</v>
      </c>
      <c r="AG50" s="57">
        <f>IF(AND($AF$50=TRUE,$J$61=1),ROUNDUP($BA$5/12,-1),0)</f>
        <v>0</v>
      </c>
      <c r="AH50" s="46"/>
      <c r="AI50" s="86">
        <v>72</v>
      </c>
      <c r="AJ50" s="49"/>
      <c r="AK50" s="66"/>
      <c r="AL50" s="87"/>
      <c r="AM50" s="155"/>
      <c r="AN50" s="67"/>
      <c r="AV50" s="279" t="s">
        <v>488</v>
      </c>
      <c r="AW50" s="234">
        <v>0</v>
      </c>
      <c r="AX50" s="234">
        <v>0</v>
      </c>
      <c r="AY50" s="234">
        <v>0.5</v>
      </c>
      <c r="AZ50" s="234">
        <v>0</v>
      </c>
      <c r="BA50" s="234">
        <v>0</v>
      </c>
      <c r="BB50" s="234">
        <v>0.44</v>
      </c>
      <c r="BC50" s="234">
        <v>0.36</v>
      </c>
      <c r="BD50" s="234">
        <v>0</v>
      </c>
    </row>
    <row r="51" spans="8:56" ht="19.5" customHeight="1">
      <c r="I51" s="63">
        <f>IF(AV5="EV",1400000,IF(AND(AV5="하이브리드",J75=1),400000,IF(AND(AV5="하이브리드",J75=2),400000,0)))</f>
        <v>0</v>
      </c>
      <c r="J51" s="49" t="s">
        <v>358</v>
      </c>
      <c r="K51" s="92">
        <v>7.0000000000000007E-2</v>
      </c>
      <c r="L51" s="46"/>
      <c r="M51" s="34"/>
      <c r="N51" s="383"/>
      <c r="O51" s="246">
        <v>27</v>
      </c>
      <c r="P51" s="455" t="s">
        <v>753</v>
      </c>
      <c r="Q51" s="483">
        <v>0</v>
      </c>
      <c r="R51" s="46"/>
      <c r="X51" s="34"/>
      <c r="Y51" s="55" t="s">
        <v>384</v>
      </c>
      <c r="Z51" s="56"/>
      <c r="AA51" s="56" t="e">
        <f>$AA$48+$AA$50+$Z$38</f>
        <v>#DIV/0!</v>
      </c>
      <c r="AB51" s="56" t="s">
        <v>384</v>
      </c>
      <c r="AC51" s="56"/>
      <c r="AD51" s="56" t="e">
        <f>$AD$48+$AD$50+$AC$38</f>
        <v>#DIV/0!</v>
      </c>
      <c r="AE51" s="56" t="s">
        <v>384</v>
      </c>
      <c r="AF51" s="56"/>
      <c r="AG51" s="57" t="e">
        <f>$AG$48+$AG$50+$AF$38</f>
        <v>#DIV/0!</v>
      </c>
      <c r="AH51" s="46"/>
      <c r="AV51" s="279" t="s">
        <v>489</v>
      </c>
      <c r="AW51" s="234">
        <v>0</v>
      </c>
      <c r="AX51" s="234">
        <v>0</v>
      </c>
      <c r="AY51" s="234">
        <v>0.5</v>
      </c>
      <c r="AZ51" s="234">
        <v>0</v>
      </c>
      <c r="BA51" s="234">
        <v>0</v>
      </c>
      <c r="BB51" s="234">
        <v>0.44</v>
      </c>
      <c r="BC51" s="234">
        <v>0.38</v>
      </c>
      <c r="BD51" s="234">
        <v>0</v>
      </c>
    </row>
    <row r="52" spans="8:56" ht="19.5" customHeight="1" thickBot="1">
      <c r="I52" s="94"/>
      <c r="J52" s="95" t="s">
        <v>359</v>
      </c>
      <c r="K52" s="100">
        <f>IF($J$61=2,2%,4%)</f>
        <v>0.04</v>
      </c>
      <c r="M52" s="34"/>
      <c r="N52" s="246"/>
      <c r="O52" s="246">
        <v>28</v>
      </c>
      <c r="P52" s="455" t="s">
        <v>754</v>
      </c>
      <c r="Q52" s="483">
        <v>0</v>
      </c>
      <c r="R52" s="46"/>
      <c r="Y52" s="55" t="s">
        <v>386</v>
      </c>
      <c r="Z52" s="56"/>
      <c r="AA52" s="56" t="e">
        <f>$AA$51+$Z$37</f>
        <v>#DIV/0!</v>
      </c>
      <c r="AB52" s="56" t="s">
        <v>386</v>
      </c>
      <c r="AC52" s="56"/>
      <c r="AD52" s="56" t="e">
        <f>$AD$51+$AC$37</f>
        <v>#DIV/0!</v>
      </c>
      <c r="AE52" s="56" t="s">
        <v>386</v>
      </c>
      <c r="AF52" s="56"/>
      <c r="AG52" s="57" t="e">
        <f>$AG$51+$AF$37</f>
        <v>#DIV/0!</v>
      </c>
      <c r="AV52" s="279" t="s">
        <v>490</v>
      </c>
      <c r="AW52" s="234">
        <v>0</v>
      </c>
      <c r="AX52" s="234">
        <v>0</v>
      </c>
      <c r="AY52" s="234">
        <v>0.5</v>
      </c>
      <c r="AZ52" s="234">
        <v>0</v>
      </c>
      <c r="BA52" s="234">
        <v>0</v>
      </c>
      <c r="BB52" s="234">
        <v>0.42</v>
      </c>
      <c r="BC52" s="234">
        <v>0.36</v>
      </c>
      <c r="BD52" s="234">
        <v>0</v>
      </c>
    </row>
    <row r="53" spans="8:56" ht="19.5" customHeight="1" thickBot="1">
      <c r="M53" s="34"/>
      <c r="N53" s="246"/>
      <c r="O53" s="246">
        <v>29</v>
      </c>
      <c r="P53" s="455" t="s">
        <v>755</v>
      </c>
      <c r="Q53" s="483">
        <v>0</v>
      </c>
      <c r="R53" s="46"/>
      <c r="Y53" s="55" t="s">
        <v>388</v>
      </c>
      <c r="Z53" s="56"/>
      <c r="AA53" s="120" t="e">
        <f>RATE($AA$6,$AA$48,(-$W$15+$Q$19),$AA$29)*12</f>
        <v>#DIV/0!</v>
      </c>
      <c r="AB53" s="56" t="s">
        <v>388</v>
      </c>
      <c r="AC53" s="56"/>
      <c r="AD53" s="120" t="e">
        <f>RATE($AD$6,$AD$48,(-$W$15+$Q$19),$AD$29)*12</f>
        <v>#DIV/0!</v>
      </c>
      <c r="AE53" s="56" t="s">
        <v>388</v>
      </c>
      <c r="AF53" s="56"/>
      <c r="AG53" s="121" t="e">
        <f>RATE($AG$6,$AG$48,(-$W$15+$Q$19),$AG$29)*12</f>
        <v>#DIV/0!</v>
      </c>
      <c r="AV53" s="279" t="s">
        <v>491</v>
      </c>
      <c r="AW53" s="234">
        <v>0</v>
      </c>
      <c r="AX53" s="234">
        <v>0</v>
      </c>
      <c r="AY53" s="234">
        <v>0.49</v>
      </c>
      <c r="AZ53" s="234">
        <v>0</v>
      </c>
      <c r="BA53" s="234">
        <v>0</v>
      </c>
      <c r="BB53" s="234">
        <v>0.43</v>
      </c>
      <c r="BC53" s="234">
        <v>0.35</v>
      </c>
      <c r="BD53" s="234">
        <v>0</v>
      </c>
    </row>
    <row r="54" spans="8:56" ht="19.5" customHeight="1" thickBot="1">
      <c r="I54" s="44" t="s">
        <v>361</v>
      </c>
      <c r="J54" s="103"/>
      <c r="K54" s="45">
        <f>SUM($K$55:$K$58)</f>
        <v>0</v>
      </c>
      <c r="M54" s="34"/>
      <c r="N54" s="246"/>
      <c r="O54" s="246">
        <v>30</v>
      </c>
      <c r="P54" s="455" t="s">
        <v>756</v>
      </c>
      <c r="Q54" s="483">
        <v>0</v>
      </c>
      <c r="R54" s="46"/>
      <c r="Y54" s="122" t="s">
        <v>390</v>
      </c>
      <c r="Z54" s="77"/>
      <c r="AA54" s="77">
        <f>$AA$26+$AA$37+$K$54</f>
        <v>0</v>
      </c>
      <c r="AB54" s="77" t="s">
        <v>390</v>
      </c>
      <c r="AC54" s="77"/>
      <c r="AD54" s="77">
        <f>$AD$26+$AD$37+$K$54</f>
        <v>0</v>
      </c>
      <c r="AE54" s="77" t="s">
        <v>390</v>
      </c>
      <c r="AF54" s="77"/>
      <c r="AG54" s="78">
        <f>$AG$26+$AG$37+$K$54</f>
        <v>0</v>
      </c>
      <c r="AV54" s="279" t="s">
        <v>492</v>
      </c>
      <c r="AW54" s="234">
        <v>0</v>
      </c>
      <c r="AX54" s="234">
        <v>0</v>
      </c>
      <c r="AY54" s="234">
        <v>0.49</v>
      </c>
      <c r="AZ54" s="234">
        <v>0</v>
      </c>
      <c r="BA54" s="234">
        <v>0</v>
      </c>
      <c r="BB54" s="234">
        <v>0.42</v>
      </c>
      <c r="BC54" s="234">
        <v>0.34</v>
      </c>
      <c r="BD54" s="234">
        <v>0</v>
      </c>
    </row>
    <row r="55" spans="8:56" ht="19.5" customHeight="1">
      <c r="I55" s="63" t="s">
        <v>363</v>
      </c>
      <c r="J55" s="49" t="b">
        <v>0</v>
      </c>
      <c r="K55" s="54">
        <f>IF($J$55=TRUE,0,$W$8)</f>
        <v>0</v>
      </c>
      <c r="M55" s="34"/>
      <c r="N55" s="246"/>
      <c r="O55" s="246">
        <v>31</v>
      </c>
      <c r="P55" s="455" t="s">
        <v>757</v>
      </c>
      <c r="Q55" s="483">
        <v>0</v>
      </c>
      <c r="R55" s="46"/>
      <c r="Y55" s="224" t="s">
        <v>392</v>
      </c>
      <c r="Z55" s="224" t="str">
        <f>IF(AND(Y$28*Z$37=0,Y28&gt;0),1,IF(AND(Y$28*Z$37=0,Z37&lt;0),2,IF(Y$28*Z$37&lt;0,3,"신용")))</f>
        <v>신용</v>
      </c>
      <c r="AA55" s="224" t="e">
        <f>IF(AND($Z$29="정상",$Z$39="OK"),(ROUNDUP(PMT(Sheet1!$AZ$31/12,$AA$6,-$W$15-$AA$33-$AA$39-$AA$49,$AA$29,0),-1)),"잔가오류 or 수수료상한선초과")+$AA$50+$Z$38</f>
        <v>#DIV/0!</v>
      </c>
      <c r="AB55" s="224" t="str">
        <f>Y55</f>
        <v>담보</v>
      </c>
      <c r="AC55" s="224" t="str">
        <f>IF(AND(AB$28*AC$37=0,AB28&gt;0),1,IF(AND(AB$28*AC$37=0,AC37&lt;0),2,IF(AB$28*AC$37&lt;0,3,"신용")))</f>
        <v>신용</v>
      </c>
      <c r="AD55" s="224" t="e">
        <f>IF(AND($AC$29="정상",$AC$39="OK"),(ROUNDUP(PMT(Sheet1!$BV$31/12,$AD$6,-$W$15-$AD$33-$AD$39-$AD$49,$AD$29,0),-1)),"잔가오류 or 수수료상한선초과")+$AD$50+$AC$38</f>
        <v>#DIV/0!</v>
      </c>
      <c r="AE55" s="224" t="str">
        <f>AB55</f>
        <v>담보</v>
      </c>
      <c r="AF55" s="224" t="str">
        <f>IF(AND(AE$28*AF$37=0,AE28&gt;0),1,IF(AND(AE$28*AF$37=0,AF37&lt;0),2,IF(AE$28*AF$37&lt;0,3,"신용")))</f>
        <v>신용</v>
      </c>
      <c r="AG55" s="224" t="e">
        <f>IF(AND($AF$29="정상",$AF$39="OK"),(ROUNDUP(PMT(Sheet1!$CR$31/12,$AG$6,-$W$15-$AG$33-$AG$39-$AG$49,$AG$29,0),-1)),"잔가오류 or 수수료상한선초과")+$AG$50+$AF$38</f>
        <v>#DIV/0!</v>
      </c>
      <c r="AV55" s="279" t="s">
        <v>493</v>
      </c>
      <c r="AW55" s="234">
        <v>0</v>
      </c>
      <c r="AX55" s="234">
        <v>0</v>
      </c>
      <c r="AY55" s="234">
        <v>0.46</v>
      </c>
      <c r="AZ55" s="234">
        <v>0</v>
      </c>
      <c r="BA55" s="234">
        <v>0</v>
      </c>
      <c r="BB55" s="234">
        <v>0.38</v>
      </c>
      <c r="BC55" s="234">
        <v>0.3</v>
      </c>
      <c r="BD55" s="234">
        <v>0</v>
      </c>
    </row>
    <row r="56" spans="8:56" ht="19.5" customHeight="1">
      <c r="I56" s="63" t="s">
        <v>346</v>
      </c>
      <c r="J56" s="49" t="b">
        <v>1</v>
      </c>
      <c r="K56" s="54">
        <f>IF($J$56=TRUE,0,$W$12)</f>
        <v>0</v>
      </c>
      <c r="M56" s="34"/>
      <c r="N56" s="246"/>
      <c r="O56" s="246">
        <v>32</v>
      </c>
      <c r="P56" s="455" t="s">
        <v>758</v>
      </c>
      <c r="Q56" s="483">
        <v>0</v>
      </c>
      <c r="R56" s="46"/>
      <c r="Y56" s="32" t="s">
        <v>549</v>
      </c>
      <c r="Z56" s="281" t="e">
        <f>IF($Z$16=1,Y28+AA37/$W$2,IF($Z$16=2,Y28+AA37/$W$15))</f>
        <v>#DIV/0!</v>
      </c>
      <c r="AC56" s="281" t="e">
        <f>IF($Z$16=1,AB28+AD37/$W$2,IF($Z$16=2,AB28+AD37/$W$15))</f>
        <v>#DIV/0!</v>
      </c>
      <c r="AF56" s="281" t="e">
        <f>IF($Z$16=1,AE28+AG37/$W$2,IF($Z$16=2,AE28+AG37/$W$15))</f>
        <v>#DIV/0!</v>
      </c>
      <c r="AV56" s="279" t="s">
        <v>494</v>
      </c>
      <c r="AW56" s="234">
        <v>0</v>
      </c>
      <c r="AX56" s="234">
        <v>0</v>
      </c>
      <c r="AY56" s="234">
        <v>0.46</v>
      </c>
      <c r="AZ56" s="234">
        <v>0</v>
      </c>
      <c r="BA56" s="234">
        <v>0</v>
      </c>
      <c r="BB56" s="234">
        <v>0.38</v>
      </c>
      <c r="BC56" s="234">
        <v>0.32</v>
      </c>
      <c r="BD56" s="234">
        <v>0</v>
      </c>
    </row>
    <row r="57" spans="8:56" ht="19.5" customHeight="1">
      <c r="I57" s="63" t="s">
        <v>366</v>
      </c>
      <c r="J57" s="49" t="b">
        <v>1</v>
      </c>
      <c r="K57" s="54">
        <f>IF($J$57=TRUE,0,$W$14)</f>
        <v>0</v>
      </c>
      <c r="N57" s="246"/>
      <c r="O57" s="246">
        <v>33</v>
      </c>
      <c r="P57" s="455" t="s">
        <v>830</v>
      </c>
      <c r="Q57" s="483">
        <v>0</v>
      </c>
      <c r="R57" s="46"/>
      <c r="Y57" s="32" t="s">
        <v>550</v>
      </c>
      <c r="Z57" s="281" t="e">
        <f>IF($Z$16=1,AA37/$W$2,IF($Z$16=2,AA37/$W$15))</f>
        <v>#DIV/0!</v>
      </c>
      <c r="AC57" s="281" t="e">
        <f>IF($Z$16=1,AD37/$W$2,IF($Z$16=2,AD37/$W$15))</f>
        <v>#DIV/0!</v>
      </c>
      <c r="AF57" s="281" t="e">
        <f>IF($Z$16=1,AG37/$W$2,IF($Z$16=2,AG37/$W$15))</f>
        <v>#DIV/0!</v>
      </c>
      <c r="AV57" s="279" t="s">
        <v>495</v>
      </c>
      <c r="AW57" s="234">
        <v>0</v>
      </c>
      <c r="AX57" s="234">
        <v>0</v>
      </c>
      <c r="AY57" s="234">
        <v>0.44</v>
      </c>
      <c r="AZ57" s="234">
        <v>0</v>
      </c>
      <c r="BA57" s="234">
        <v>0</v>
      </c>
      <c r="BB57" s="234">
        <v>0.37</v>
      </c>
      <c r="BC57" s="234">
        <v>0.31</v>
      </c>
      <c r="BD57" s="234">
        <v>0</v>
      </c>
    </row>
    <row r="58" spans="8:56" ht="19.5" customHeight="1" thickBot="1">
      <c r="I58" s="94" t="s">
        <v>367</v>
      </c>
      <c r="J58" s="95" t="b">
        <v>0</v>
      </c>
      <c r="K58" s="93">
        <f>IF($J$58=TRUE,0,$L$2)</f>
        <v>0</v>
      </c>
      <c r="M58" s="34"/>
      <c r="N58" s="246"/>
      <c r="O58" s="246">
        <v>34</v>
      </c>
      <c r="P58" s="455" t="s">
        <v>802</v>
      </c>
      <c r="Q58" s="483">
        <v>0</v>
      </c>
      <c r="R58" s="46"/>
      <c r="AV58" s="279" t="s">
        <v>496</v>
      </c>
      <c r="AW58" s="234">
        <v>0</v>
      </c>
      <c r="AX58" s="234">
        <v>0</v>
      </c>
      <c r="AY58" s="234">
        <v>0.42</v>
      </c>
      <c r="AZ58" s="234">
        <v>0</v>
      </c>
      <c r="BA58" s="234">
        <v>0</v>
      </c>
      <c r="BB58" s="234">
        <v>0.35</v>
      </c>
      <c r="BC58" s="234">
        <v>0.28999999999999998</v>
      </c>
      <c r="BD58" s="234">
        <v>0</v>
      </c>
    </row>
    <row r="59" spans="8:56" ht="19.5" customHeight="1">
      <c r="M59" s="34"/>
      <c r="N59" s="246"/>
      <c r="O59" s="246">
        <v>35</v>
      </c>
      <c r="P59" s="455" t="s">
        <v>803</v>
      </c>
      <c r="Q59" s="483">
        <v>0</v>
      </c>
      <c r="R59" s="46"/>
    </row>
    <row r="60" spans="8:56" ht="19.5" customHeight="1" thickBot="1">
      <c r="H60" s="34"/>
      <c r="I60" s="180"/>
      <c r="J60" s="180">
        <v>1</v>
      </c>
      <c r="K60" s="180"/>
      <c r="M60" s="34"/>
      <c r="N60" s="246"/>
      <c r="O60" s="246">
        <v>36</v>
      </c>
      <c r="P60" s="455" t="s">
        <v>804</v>
      </c>
      <c r="Q60" s="483">
        <v>0</v>
      </c>
      <c r="R60" s="46"/>
      <c r="AG60" s="299"/>
    </row>
    <row r="61" spans="8:56" ht="19.5" customHeight="1">
      <c r="I61" s="35" t="s">
        <v>344</v>
      </c>
      <c r="J61" s="36">
        <v>1</v>
      </c>
      <c r="K61" s="269" t="str">
        <f>VLOOKUP($J$61,$J$62:$K$63,2,)</f>
        <v>메리츠캐피탈</v>
      </c>
      <c r="M61" s="34"/>
      <c r="N61" s="246"/>
      <c r="O61" s="246">
        <v>37</v>
      </c>
      <c r="P61" s="455" t="s">
        <v>805</v>
      </c>
      <c r="Q61" s="483">
        <v>0</v>
      </c>
      <c r="R61" s="46"/>
    </row>
    <row r="62" spans="8:56" ht="19.5" customHeight="1">
      <c r="I62" s="48" t="s">
        <v>372</v>
      </c>
      <c r="J62" s="49">
        <v>1</v>
      </c>
      <c r="K62" s="54" t="str">
        <f>IF(AND(AU5="스타리아 3.5 Kinder Lpi 11인/15인승",J61&gt;0),"스타리아Kinder 리스이용자만 선택가능","메리츠캐피탈")</f>
        <v>메리츠캐피탈</v>
      </c>
      <c r="M62" s="34"/>
      <c r="N62" s="246"/>
      <c r="O62" s="246">
        <v>38</v>
      </c>
      <c r="P62" s="476" t="s">
        <v>759</v>
      </c>
      <c r="Q62" s="483">
        <v>0</v>
      </c>
      <c r="R62" s="46"/>
    </row>
    <row r="63" spans="8:56" ht="19.5" customHeight="1">
      <c r="I63" s="111"/>
      <c r="J63" s="112">
        <v>2</v>
      </c>
      <c r="K63" s="113" t="s">
        <v>373</v>
      </c>
      <c r="M63" s="34"/>
      <c r="N63" s="246"/>
      <c r="O63" s="246">
        <v>39</v>
      </c>
      <c r="P63" s="476" t="s">
        <v>760</v>
      </c>
      <c r="Q63" s="483">
        <v>0</v>
      </c>
      <c r="R63" s="46"/>
    </row>
    <row r="64" spans="8:56" ht="19.5" customHeight="1">
      <c r="I64" s="111"/>
      <c r="J64" s="112"/>
      <c r="K64" s="113"/>
      <c r="M64" s="34"/>
      <c r="N64" s="180"/>
      <c r="O64" s="246">
        <v>40</v>
      </c>
      <c r="P64" s="460" t="s">
        <v>839</v>
      </c>
      <c r="Q64" s="483">
        <v>0</v>
      </c>
      <c r="R64" s="46"/>
    </row>
    <row r="65" spans="9:18" ht="19.5" customHeight="1">
      <c r="I65" s="114" t="s">
        <v>344</v>
      </c>
      <c r="J65" s="115">
        <v>2</v>
      </c>
      <c r="K65" s="116" t="str">
        <f>VLOOKUP($J$65,$J$66:$K$67,2,)</f>
        <v>지점/대리점출고</v>
      </c>
      <c r="M65" s="34"/>
      <c r="N65" s="180"/>
      <c r="O65" s="246">
        <v>41</v>
      </c>
      <c r="P65" s="460" t="s">
        <v>840</v>
      </c>
      <c r="Q65" s="483">
        <v>0</v>
      </c>
      <c r="R65" s="46"/>
    </row>
    <row r="66" spans="9:18" ht="19.5" customHeight="1">
      <c r="I66" s="48" t="s">
        <v>378</v>
      </c>
      <c r="J66" s="49">
        <v>1</v>
      </c>
      <c r="K66" s="54" t="str">
        <f>IF(AND($K$61="리스이용자",VLOOKUP(차량정보!$F$5,차량정보!$F$6:$AM$298,34,0)="PM"),"특판출고",IF($K$61="리스이용자","지점/대리점출고","특판출고"))</f>
        <v>특판출고</v>
      </c>
      <c r="M66" s="34"/>
      <c r="N66" s="180"/>
      <c r="O66" s="246">
        <v>42</v>
      </c>
      <c r="P66" s="460" t="s">
        <v>841</v>
      </c>
      <c r="Q66" s="483">
        <v>0</v>
      </c>
      <c r="R66" s="46"/>
    </row>
    <row r="67" spans="9:18" ht="19.5" customHeight="1" thickBot="1">
      <c r="I67" s="94"/>
      <c r="J67" s="95">
        <v>2</v>
      </c>
      <c r="K67" s="93" t="s">
        <v>380</v>
      </c>
      <c r="M67" s="34"/>
      <c r="N67" s="180"/>
      <c r="O67" s="246">
        <v>43</v>
      </c>
      <c r="P67" s="460" t="s">
        <v>842</v>
      </c>
      <c r="Q67" s="483">
        <v>0</v>
      </c>
      <c r="R67" s="46"/>
    </row>
    <row r="68" spans="9:18" ht="19.5" customHeight="1">
      <c r="I68" s="114" t="s">
        <v>382</v>
      </c>
      <c r="J68" s="115" t="s">
        <v>383</v>
      </c>
      <c r="K68" s="45">
        <f>2300-300</f>
        <v>2000</v>
      </c>
      <c r="M68" s="34"/>
      <c r="N68" s="180"/>
      <c r="O68" s="246">
        <v>44</v>
      </c>
      <c r="P68" s="460" t="s">
        <v>843</v>
      </c>
      <c r="Q68" s="483">
        <v>0</v>
      </c>
      <c r="R68" s="46"/>
    </row>
    <row r="69" spans="9:18" ht="19.5" customHeight="1">
      <c r="I69" s="63">
        <f>BZ5</f>
        <v>0</v>
      </c>
      <c r="J69" s="115" t="s">
        <v>385</v>
      </c>
      <c r="K69" s="63">
        <f>3100-300</f>
        <v>2800</v>
      </c>
      <c r="M69" s="34"/>
      <c r="N69" s="180"/>
      <c r="O69" s="246">
        <v>45</v>
      </c>
      <c r="P69" s="460" t="s">
        <v>844</v>
      </c>
      <c r="Q69" s="483">
        <v>0</v>
      </c>
      <c r="R69" s="46"/>
    </row>
    <row r="70" spans="9:18" ht="19.5" customHeight="1">
      <c r="I70" s="228">
        <f>IF(AND(K65="특판출고",AT2=2),VLOOKUP(I69,$J$68:$K$73,2,FALSE),0)</f>
        <v>0</v>
      </c>
      <c r="J70" s="115" t="s">
        <v>387</v>
      </c>
      <c r="K70" s="63">
        <f>3800-300</f>
        <v>3500</v>
      </c>
      <c r="M70" s="34"/>
      <c r="N70" s="180"/>
      <c r="O70" s="246">
        <v>46</v>
      </c>
      <c r="P70" s="476"/>
      <c r="Q70" s="470"/>
      <c r="R70" s="46"/>
    </row>
    <row r="71" spans="9:18" ht="19.5" customHeight="1">
      <c r="I71" s="63"/>
      <c r="J71" s="115" t="s">
        <v>389</v>
      </c>
      <c r="K71" s="63">
        <f>5700-300</f>
        <v>5400</v>
      </c>
      <c r="M71" s="34"/>
      <c r="N71" s="180"/>
      <c r="O71" s="246">
        <v>47</v>
      </c>
      <c r="P71" s="476"/>
      <c r="Q71" s="470"/>
      <c r="R71" s="46"/>
    </row>
    <row r="72" spans="9:18" ht="19.5" customHeight="1">
      <c r="I72" s="63"/>
      <c r="J72" s="115" t="s">
        <v>391</v>
      </c>
      <c r="K72" s="63">
        <v>3400</v>
      </c>
      <c r="M72" s="34"/>
      <c r="N72" s="180"/>
      <c r="O72" s="246">
        <v>48</v>
      </c>
      <c r="P72" s="476"/>
      <c r="Q72" s="470"/>
      <c r="R72" s="46"/>
    </row>
    <row r="73" spans="9:18" ht="19.5" customHeight="1" thickBot="1">
      <c r="I73" s="94"/>
      <c r="J73" s="115" t="s">
        <v>393</v>
      </c>
      <c r="K73" s="94">
        <v>3000</v>
      </c>
      <c r="M73" s="34"/>
      <c r="N73" s="180"/>
      <c r="O73" s="246">
        <v>49</v>
      </c>
      <c r="P73" s="476"/>
      <c r="Q73" s="470"/>
      <c r="R73" s="46"/>
    </row>
    <row r="74" spans="9:18" ht="19.5" customHeight="1" thickBot="1">
      <c r="I74" s="33"/>
      <c r="J74" s="33"/>
      <c r="K74" s="33"/>
      <c r="M74" s="34"/>
      <c r="N74" s="180"/>
      <c r="O74" s="246">
        <v>50</v>
      </c>
      <c r="P74" s="476"/>
      <c r="Q74" s="470"/>
      <c r="R74" s="46"/>
    </row>
    <row r="75" spans="9:18" ht="19.5" customHeight="1">
      <c r="I75" s="35" t="s">
        <v>344</v>
      </c>
      <c r="J75" s="36">
        <v>1</v>
      </c>
      <c r="K75" s="230" t="str">
        <f>VLOOKUP($J$75,$J$76:$K$77,2,FALSE)</f>
        <v>'23년 7월 이후 출고</v>
      </c>
      <c r="M75" s="34"/>
      <c r="N75" s="180"/>
      <c r="O75" s="246">
        <v>51</v>
      </c>
      <c r="P75" s="476"/>
      <c r="Q75" s="470"/>
      <c r="R75" s="46"/>
    </row>
    <row r="76" spans="9:18" ht="19.5" customHeight="1" thickBot="1">
      <c r="I76" s="238" t="s">
        <v>394</v>
      </c>
      <c r="J76" s="239">
        <v>1</v>
      </c>
      <c r="K76" s="240" t="s">
        <v>625</v>
      </c>
      <c r="M76" s="34"/>
      <c r="N76" s="180"/>
      <c r="O76" s="246">
        <v>52</v>
      </c>
      <c r="P76" s="476"/>
      <c r="Q76" s="470"/>
      <c r="R76" s="46"/>
    </row>
    <row r="77" spans="9:18" ht="19.5" customHeight="1" thickBot="1">
      <c r="I77" s="238" t="s">
        <v>394</v>
      </c>
      <c r="J77" s="239">
        <v>2</v>
      </c>
      <c r="K77" s="240" t="s">
        <v>428</v>
      </c>
      <c r="M77" s="34"/>
      <c r="N77" s="180"/>
      <c r="O77" s="246">
        <v>53</v>
      </c>
      <c r="P77" s="476"/>
      <c r="Q77" s="470"/>
      <c r="R77" s="46"/>
    </row>
    <row r="78" spans="9:18" ht="19.5" customHeight="1">
      <c r="M78" s="34"/>
      <c r="N78" s="180"/>
      <c r="O78" s="246">
        <v>54</v>
      </c>
      <c r="P78" s="476"/>
      <c r="Q78" s="470"/>
      <c r="R78" s="46"/>
    </row>
    <row r="79" spans="9:18" ht="19.5" customHeight="1" thickBot="1">
      <c r="I79" s="249" t="s">
        <v>395</v>
      </c>
      <c r="J79" s="33"/>
      <c r="K79" s="33"/>
      <c r="M79" s="34"/>
      <c r="N79" s="180"/>
      <c r="O79" s="180"/>
      <c r="P79" s="180"/>
      <c r="Q79" s="180"/>
    </row>
    <row r="80" spans="9:18" ht="19.5" customHeight="1">
      <c r="I80" s="388" t="s">
        <v>624</v>
      </c>
      <c r="J80" s="389">
        <v>4.1000000000000002E-2</v>
      </c>
      <c r="K80" s="390">
        <f>ROUNDDOWN(IF(OR(CA5="면제",리스수식!AT2&gt;2),0,(W3+W4-IF(K65="지점/대리점출고",Sheet1!P11)-IF(K65="특판출고",($W$3+$W$4)*$AW$5)))/1.15863*J80,-3)</f>
        <v>0</v>
      </c>
      <c r="L80" s="46"/>
      <c r="M80" s="34"/>
      <c r="N80" s="35" t="s">
        <v>344</v>
      </c>
      <c r="O80" s="36">
        <v>1</v>
      </c>
      <c r="P80" s="36" t="str">
        <f>P24&amp;" "&amp;P19</f>
        <v>더 뉴 아반떼(CN7) 1.6 가솔린 함안</v>
      </c>
      <c r="Q80" s="425">
        <f>IF(AV5="EV",VLOOKUP(P80,$P$81:$Q$172,2,FALSE),0)</f>
        <v>0</v>
      </c>
      <c r="R80" s="46"/>
    </row>
    <row r="81" spans="9:19" ht="19.5" customHeight="1">
      <c r="I81" s="864" t="s">
        <v>396</v>
      </c>
      <c r="J81" s="245">
        <v>0.05</v>
      </c>
      <c r="K81" s="246">
        <f>ROUNDDOWN(IF(OR(CA5="면제",리스수식!AT2&gt;2),0,(W3+W4-IF(K67="지점/대리점출고",Sheet1!P11)))/1.1715*J81,-3)</f>
        <v>0</v>
      </c>
      <c r="M81" s="34"/>
      <c r="N81" s="48" t="s">
        <v>355</v>
      </c>
      <c r="O81" s="49">
        <v>1</v>
      </c>
      <c r="P81" s="285" t="s">
        <v>558</v>
      </c>
      <c r="Q81" s="54">
        <v>0</v>
      </c>
      <c r="R81" s="46"/>
      <c r="S81" s="32">
        <v>8000000</v>
      </c>
    </row>
    <row r="82" spans="9:19" ht="19.5" customHeight="1">
      <c r="I82" s="864"/>
      <c r="J82" s="245">
        <v>3.5000000000000003E-2</v>
      </c>
      <c r="K82" s="246">
        <f>ROUNDDOWN(IF(OR(CA5="면제",AT2&gt;2),0,(W3+W4-IF(K67="지점/대리점출고",Sheet1!P11)))/1.1715*J82,-3)</f>
        <v>0</v>
      </c>
      <c r="M82" s="34"/>
      <c r="N82" s="63"/>
      <c r="O82" s="49">
        <v>2</v>
      </c>
      <c r="P82" s="365" t="s">
        <v>559</v>
      </c>
      <c r="Q82" s="54">
        <v>0</v>
      </c>
      <c r="R82" s="46"/>
      <c r="S82" s="32">
        <v>7660000</v>
      </c>
    </row>
    <row r="83" spans="9:19" ht="19.5" customHeight="1">
      <c r="I83" s="864"/>
      <c r="J83" s="247" t="s">
        <v>397</v>
      </c>
      <c r="K83" s="246">
        <f>+K81-K82</f>
        <v>0</v>
      </c>
      <c r="M83" s="34"/>
      <c r="N83" s="63"/>
      <c r="O83" s="49">
        <v>3</v>
      </c>
      <c r="P83" s="286" t="s">
        <v>560</v>
      </c>
      <c r="Q83" s="54">
        <v>0</v>
      </c>
      <c r="R83" s="46"/>
      <c r="S83" s="32">
        <v>7950000</v>
      </c>
    </row>
    <row r="84" spans="9:19" ht="19.5" customHeight="1">
      <c r="I84" s="864"/>
      <c r="J84" s="247" t="str">
        <f>IF(K83&lt;1000000,"정상","100만원 초과")</f>
        <v>정상</v>
      </c>
      <c r="K84" s="246">
        <f>IF(J84="정상",0,K83-1000000)</f>
        <v>0</v>
      </c>
      <c r="M84" s="34"/>
      <c r="N84" s="63"/>
      <c r="O84" s="49">
        <v>4</v>
      </c>
      <c r="P84" s="286" t="s">
        <v>561</v>
      </c>
      <c r="Q84" s="54">
        <v>0</v>
      </c>
      <c r="R84" s="46"/>
      <c r="S84" s="32">
        <v>7770000</v>
      </c>
    </row>
    <row r="85" spans="9:19" ht="19.5" customHeight="1">
      <c r="I85" s="864"/>
      <c r="J85" s="257" t="s">
        <v>398</v>
      </c>
      <c r="K85" s="248">
        <f>IF(J75=1,0,IF(J84="정상",K83,K83-K84))</f>
        <v>0</v>
      </c>
      <c r="M85" s="34"/>
      <c r="N85" s="63"/>
      <c r="O85" s="49">
        <v>5</v>
      </c>
      <c r="P85" s="286" t="s">
        <v>562</v>
      </c>
      <c r="Q85" s="54">
        <v>0</v>
      </c>
      <c r="R85" s="46"/>
      <c r="S85" s="32">
        <v>8000000</v>
      </c>
    </row>
    <row r="86" spans="9:19" ht="19.5" customHeight="1">
      <c r="I86" s="865" t="s">
        <v>358</v>
      </c>
      <c r="J86" s="247" t="str">
        <f>IF(AV5="하이브리드","해당","해당없음")</f>
        <v>해당없음</v>
      </c>
      <c r="K86" s="392">
        <f>IF(AND(J75=1,J86="해당",K80&gt;1000000),1000000,IF(AND(J75=1,J86="해당",K80&lt;1000000),K80,IF(AND(J75=2,J86="해당",(K81-K85)&gt;1000000),1000000,IF(AND(J75=2,J86="해당",(K81-K85)&lt;1000000),K81-K85,0))))</f>
        <v>0</v>
      </c>
      <c r="M86" s="34"/>
      <c r="N86" s="63"/>
      <c r="O86" s="49">
        <v>6</v>
      </c>
      <c r="P86" s="287" t="s">
        <v>563</v>
      </c>
      <c r="Q86" s="54">
        <v>0</v>
      </c>
      <c r="R86" s="46"/>
      <c r="S86" s="32">
        <v>4000000</v>
      </c>
    </row>
    <row r="87" spans="9:19" ht="19.5" customHeight="1">
      <c r="I87" s="865"/>
      <c r="J87" s="248" t="s">
        <v>399</v>
      </c>
      <c r="K87" s="248">
        <f>+K86</f>
        <v>0</v>
      </c>
      <c r="M87" s="34"/>
      <c r="N87" s="63"/>
      <c r="O87" s="49">
        <v>7</v>
      </c>
      <c r="P87" s="366" t="s">
        <v>564</v>
      </c>
      <c r="Q87" s="54">
        <v>0</v>
      </c>
      <c r="R87" s="46"/>
      <c r="S87" s="32">
        <v>3980000</v>
      </c>
    </row>
    <row r="88" spans="9:19" ht="19.5" customHeight="1">
      <c r="I88" s="868" t="s">
        <v>326</v>
      </c>
      <c r="J88" s="258" t="str">
        <f>IF(AV5="EV","해당","해당없음")</f>
        <v>해당없음</v>
      </c>
      <c r="K88" s="391">
        <f>IF(AND(J75=1,J88="해당",K80&gt;3000000),3000000,IF(AND(J75=1,J88="해당",K80&lt;3000000),K80,IF(AND(J75=2,J88="해당",K81&gt;3000000),3000000,IF(AND(J75=2,J88="해당",K81&lt;3000000),K81,0))))</f>
        <v>0</v>
      </c>
      <c r="M88" s="34"/>
      <c r="N88" s="63"/>
      <c r="O88" s="49">
        <v>8</v>
      </c>
      <c r="P88" s="49" t="s">
        <v>497</v>
      </c>
      <c r="Q88" s="54">
        <v>0</v>
      </c>
      <c r="R88" s="46"/>
      <c r="S88" s="32">
        <v>3840000</v>
      </c>
    </row>
    <row r="89" spans="9:19" ht="19.5" customHeight="1">
      <c r="I89" s="869"/>
      <c r="J89" s="258" t="s">
        <v>400</v>
      </c>
      <c r="K89" s="248">
        <f>+K88</f>
        <v>0</v>
      </c>
      <c r="M89" s="34"/>
      <c r="N89" s="63"/>
      <c r="O89" s="49">
        <v>9</v>
      </c>
      <c r="P89" s="49" t="s">
        <v>498</v>
      </c>
      <c r="Q89" s="54">
        <v>0</v>
      </c>
      <c r="R89" s="46"/>
      <c r="S89" s="32">
        <v>3640000</v>
      </c>
    </row>
    <row r="90" spans="9:19" ht="19.5" customHeight="1">
      <c r="I90" s="865" t="s">
        <v>401</v>
      </c>
      <c r="J90" s="865"/>
      <c r="K90" s="391">
        <f>IF(J88="해당",K89,K85+K87)</f>
        <v>0</v>
      </c>
      <c r="L90" s="32">
        <f>K90*30%</f>
        <v>0</v>
      </c>
      <c r="M90" s="34"/>
      <c r="N90" s="63"/>
      <c r="O90" s="49">
        <v>10</v>
      </c>
      <c r="P90" s="49" t="s">
        <v>499</v>
      </c>
      <c r="Q90" s="54">
        <v>0</v>
      </c>
      <c r="R90" s="46"/>
      <c r="S90" s="32">
        <v>6000000</v>
      </c>
    </row>
    <row r="91" spans="9:19" ht="19.5" customHeight="1" thickBot="1">
      <c r="I91" s="864" t="s">
        <v>402</v>
      </c>
      <c r="J91" s="864"/>
      <c r="K91" s="248">
        <f>ROUND(+K90*1.3*1.1,-4)</f>
        <v>0</v>
      </c>
      <c r="M91" s="34"/>
      <c r="N91" s="426"/>
      <c r="O91" s="297">
        <v>11</v>
      </c>
      <c r="P91" s="297" t="s">
        <v>500</v>
      </c>
      <c r="Q91" s="427">
        <v>0</v>
      </c>
      <c r="R91" s="46"/>
      <c r="S91" s="298">
        <v>5760000</v>
      </c>
    </row>
    <row r="92" spans="9:19" ht="19.5" customHeight="1" thickTop="1">
      <c r="M92" s="34"/>
      <c r="N92" s="428"/>
      <c r="O92" s="296">
        <v>12</v>
      </c>
      <c r="P92" s="363" t="s">
        <v>591</v>
      </c>
      <c r="Q92" s="54">
        <v>0</v>
      </c>
      <c r="R92" s="46"/>
      <c r="S92" s="32">
        <v>5960000</v>
      </c>
    </row>
    <row r="93" spans="9:19" ht="19.5" customHeight="1">
      <c r="I93" s="32">
        <v>3</v>
      </c>
      <c r="J93" s="32" t="str">
        <f>VLOOKUP(I93,I94:J101,2,FALSE)</f>
        <v>오토금융2팀</v>
      </c>
      <c r="M93" s="34"/>
      <c r="N93" s="63"/>
      <c r="O93" s="49">
        <v>13</v>
      </c>
      <c r="P93" s="363" t="s">
        <v>592</v>
      </c>
      <c r="Q93" s="54">
        <v>0</v>
      </c>
      <c r="R93" s="46"/>
      <c r="S93" s="32">
        <v>5820000</v>
      </c>
    </row>
    <row r="94" spans="9:19" ht="19.5" customHeight="1">
      <c r="I94" s="273">
        <v>1</v>
      </c>
      <c r="J94" s="273" t="s">
        <v>430</v>
      </c>
      <c r="K94" s="274" t="s">
        <v>431</v>
      </c>
      <c r="M94" s="34"/>
      <c r="N94" s="63"/>
      <c r="O94" s="49">
        <v>14</v>
      </c>
      <c r="P94" s="363" t="s">
        <v>593</v>
      </c>
      <c r="Q94" s="54">
        <v>0</v>
      </c>
      <c r="R94" s="46"/>
      <c r="S94" s="32">
        <v>6000000</v>
      </c>
    </row>
    <row r="95" spans="9:19" ht="19.5" customHeight="1">
      <c r="I95" s="273">
        <v>2</v>
      </c>
      <c r="J95" s="273" t="s">
        <v>432</v>
      </c>
      <c r="K95" s="274" t="s">
        <v>433</v>
      </c>
      <c r="M95" s="34"/>
      <c r="N95" s="63"/>
      <c r="O95" s="49">
        <v>15</v>
      </c>
      <c r="P95" s="363" t="s">
        <v>594</v>
      </c>
      <c r="Q95" s="54">
        <v>0</v>
      </c>
      <c r="R95" s="46"/>
      <c r="S95" s="32">
        <v>3000000</v>
      </c>
    </row>
    <row r="96" spans="9:19" ht="19.5" customHeight="1">
      <c r="I96" s="273">
        <v>3</v>
      </c>
      <c r="J96" s="273" t="s">
        <v>434</v>
      </c>
      <c r="K96" s="274" t="s">
        <v>435</v>
      </c>
      <c r="M96" s="34"/>
      <c r="N96" s="63"/>
      <c r="O96" s="49">
        <v>16</v>
      </c>
      <c r="P96" s="363" t="s">
        <v>595</v>
      </c>
      <c r="Q96" s="54">
        <v>0</v>
      </c>
      <c r="R96" s="46"/>
      <c r="S96" s="32">
        <v>3000000</v>
      </c>
    </row>
    <row r="97" spans="9:19" ht="19.5" customHeight="1">
      <c r="I97" s="273">
        <v>4</v>
      </c>
      <c r="J97" s="273" t="s">
        <v>436</v>
      </c>
      <c r="K97" s="274" t="s">
        <v>437</v>
      </c>
      <c r="M97" s="34"/>
      <c r="N97" s="63"/>
      <c r="O97" s="49">
        <v>17</v>
      </c>
      <c r="P97" s="363" t="s">
        <v>596</v>
      </c>
      <c r="Q97" s="54">
        <v>0</v>
      </c>
      <c r="R97" s="46"/>
      <c r="S97" s="32">
        <v>2880000</v>
      </c>
    </row>
    <row r="98" spans="9:19" ht="19.5" customHeight="1">
      <c r="I98" s="273">
        <v>5</v>
      </c>
      <c r="J98" s="273" t="s">
        <v>438</v>
      </c>
      <c r="K98" s="274" t="s">
        <v>439</v>
      </c>
      <c r="M98" s="34"/>
      <c r="N98" s="63"/>
      <c r="O98" s="49">
        <v>18</v>
      </c>
      <c r="P98" s="363" t="s">
        <v>597</v>
      </c>
      <c r="Q98" s="54">
        <v>0</v>
      </c>
      <c r="R98" s="46"/>
      <c r="S98" s="32">
        <v>2740000</v>
      </c>
    </row>
    <row r="99" spans="9:19" ht="19.5" customHeight="1">
      <c r="I99" s="273">
        <v>6</v>
      </c>
      <c r="J99" s="273" t="s">
        <v>440</v>
      </c>
      <c r="K99" s="274" t="s">
        <v>441</v>
      </c>
      <c r="M99" s="34"/>
      <c r="N99" s="63"/>
      <c r="O99" s="49">
        <v>19</v>
      </c>
      <c r="P99" s="363" t="s">
        <v>598</v>
      </c>
      <c r="Q99" s="54">
        <v>0</v>
      </c>
      <c r="R99" s="46"/>
    </row>
    <row r="100" spans="9:19" ht="19.5" customHeight="1">
      <c r="I100" s="273">
        <v>7</v>
      </c>
      <c r="J100" s="273"/>
      <c r="K100" s="274"/>
      <c r="M100" s="34"/>
      <c r="N100" s="63"/>
      <c r="O100" s="49">
        <v>20</v>
      </c>
      <c r="P100" s="363" t="s">
        <v>599</v>
      </c>
      <c r="Q100" s="54">
        <v>0</v>
      </c>
      <c r="R100" s="46"/>
      <c r="S100" s="298"/>
    </row>
    <row r="101" spans="9:19" ht="19.5" customHeight="1">
      <c r="I101" s="273">
        <v>8</v>
      </c>
      <c r="J101" s="273"/>
      <c r="K101" s="274"/>
      <c r="M101" s="34"/>
      <c r="N101" s="63"/>
      <c r="O101" s="49">
        <v>21</v>
      </c>
      <c r="P101" s="49" t="s">
        <v>831</v>
      </c>
      <c r="Q101" s="54">
        <v>0</v>
      </c>
      <c r="R101" s="46"/>
    </row>
    <row r="102" spans="9:19" ht="19.5" customHeight="1" thickBot="1">
      <c r="M102" s="34"/>
      <c r="N102" s="426"/>
      <c r="O102" s="297">
        <v>22</v>
      </c>
      <c r="P102" s="297"/>
      <c r="Q102" s="427">
        <v>0</v>
      </c>
      <c r="R102" s="46"/>
    </row>
    <row r="103" spans="9:19" ht="19.5" customHeight="1" thickTop="1">
      <c r="M103" s="34"/>
      <c r="N103" s="428"/>
      <c r="O103" s="296">
        <v>23</v>
      </c>
      <c r="P103" s="452" t="s">
        <v>774</v>
      </c>
      <c r="Q103" s="429">
        <v>0</v>
      </c>
      <c r="R103" s="46"/>
    </row>
    <row r="104" spans="9:19" ht="19.5" customHeight="1">
      <c r="M104" s="34"/>
      <c r="N104" s="63"/>
      <c r="O104" s="49">
        <v>24</v>
      </c>
      <c r="P104" s="452" t="s">
        <v>727</v>
      </c>
      <c r="Q104" s="429">
        <v>0</v>
      </c>
      <c r="R104" s="46"/>
    </row>
    <row r="105" spans="9:19" ht="19.5" customHeight="1">
      <c r="M105" s="34"/>
      <c r="N105" s="63"/>
      <c r="O105" s="49">
        <v>25</v>
      </c>
      <c r="P105" s="452" t="s">
        <v>772</v>
      </c>
      <c r="Q105" s="429">
        <v>0</v>
      </c>
      <c r="R105" s="46"/>
    </row>
    <row r="106" spans="9:19" ht="19.5" customHeight="1">
      <c r="M106" s="34"/>
      <c r="N106" s="63"/>
      <c r="O106" s="49">
        <v>26</v>
      </c>
      <c r="P106" s="452" t="s">
        <v>773</v>
      </c>
      <c r="Q106" s="429">
        <v>0</v>
      </c>
      <c r="R106" s="46"/>
    </row>
    <row r="107" spans="9:19" ht="19.5" customHeight="1">
      <c r="M107" s="34"/>
      <c r="N107" s="63"/>
      <c r="O107" s="49">
        <v>27</v>
      </c>
      <c r="P107" s="452" t="s">
        <v>775</v>
      </c>
      <c r="Q107" s="429">
        <v>0</v>
      </c>
      <c r="R107" s="46"/>
    </row>
    <row r="108" spans="9:19" ht="19.5" customHeight="1">
      <c r="M108" s="34"/>
      <c r="N108" s="63"/>
      <c r="O108" s="49">
        <v>28</v>
      </c>
      <c r="P108" s="452" t="s">
        <v>792</v>
      </c>
      <c r="Q108" s="429">
        <v>0</v>
      </c>
      <c r="R108" s="46"/>
    </row>
    <row r="109" spans="9:19" ht="19.5" customHeight="1">
      <c r="M109" s="34"/>
      <c r="N109" s="63"/>
      <c r="O109" s="49">
        <v>29</v>
      </c>
      <c r="P109" s="452" t="s">
        <v>793</v>
      </c>
      <c r="Q109" s="429">
        <v>0</v>
      </c>
      <c r="R109" s="46"/>
    </row>
    <row r="110" spans="9:19" ht="19.5" customHeight="1">
      <c r="M110" s="34"/>
      <c r="N110" s="63"/>
      <c r="O110" s="49">
        <v>30</v>
      </c>
      <c r="P110" s="455" t="s">
        <v>729</v>
      </c>
      <c r="Q110" s="429">
        <v>0</v>
      </c>
      <c r="R110" s="46"/>
    </row>
    <row r="111" spans="9:19" ht="19.5" customHeight="1">
      <c r="M111" s="34"/>
      <c r="N111" s="63"/>
      <c r="O111" s="49">
        <v>31</v>
      </c>
      <c r="P111" s="456" t="s">
        <v>806</v>
      </c>
      <c r="Q111" s="429">
        <v>0</v>
      </c>
      <c r="R111" s="46"/>
    </row>
    <row r="112" spans="9:19" ht="19.5" customHeight="1">
      <c r="M112" s="34"/>
      <c r="N112" s="63"/>
      <c r="O112" s="49">
        <v>32</v>
      </c>
      <c r="P112" s="456" t="s">
        <v>807</v>
      </c>
      <c r="Q112" s="429">
        <v>0</v>
      </c>
      <c r="R112" s="46"/>
    </row>
    <row r="113" spans="13:18" ht="19.5" customHeight="1">
      <c r="M113" s="34"/>
      <c r="N113" s="63"/>
      <c r="O113" s="49">
        <v>33</v>
      </c>
      <c r="P113" s="457" t="s">
        <v>808</v>
      </c>
      <c r="Q113" s="429">
        <v>0</v>
      </c>
      <c r="R113" s="46"/>
    </row>
    <row r="114" spans="13:18" ht="19.5" customHeight="1">
      <c r="M114" s="34"/>
      <c r="N114" s="63"/>
      <c r="O114" s="49">
        <v>34</v>
      </c>
      <c r="P114" s="457" t="s">
        <v>809</v>
      </c>
      <c r="Q114" s="429">
        <v>0</v>
      </c>
      <c r="R114" s="46"/>
    </row>
    <row r="115" spans="13:18" ht="19.5" customHeight="1">
      <c r="M115" s="34"/>
      <c r="N115" s="63"/>
      <c r="O115" s="49">
        <v>35</v>
      </c>
      <c r="P115" s="458" t="s">
        <v>730</v>
      </c>
      <c r="Q115" s="429">
        <v>0</v>
      </c>
      <c r="R115" s="46"/>
    </row>
    <row r="116" spans="13:18" ht="19.5" customHeight="1">
      <c r="M116" s="34"/>
      <c r="N116" s="63"/>
      <c r="O116" s="49">
        <v>36</v>
      </c>
      <c r="P116" s="460" t="s">
        <v>731</v>
      </c>
      <c r="Q116" s="429">
        <v>0</v>
      </c>
      <c r="R116" s="46"/>
    </row>
    <row r="117" spans="13:18" ht="19.5" customHeight="1">
      <c r="M117" s="34"/>
      <c r="N117" s="63"/>
      <c r="O117" s="49">
        <v>37</v>
      </c>
      <c r="P117" s="49" t="s">
        <v>794</v>
      </c>
      <c r="Q117" s="429">
        <v>0</v>
      </c>
      <c r="R117" s="46"/>
    </row>
    <row r="118" spans="13:18" ht="19.5" customHeight="1">
      <c r="M118" s="34"/>
      <c r="N118" s="63"/>
      <c r="O118" s="49">
        <v>38</v>
      </c>
      <c r="P118" s="49" t="s">
        <v>795</v>
      </c>
      <c r="Q118" s="429">
        <v>0</v>
      </c>
      <c r="R118" s="46"/>
    </row>
    <row r="119" spans="13:18" ht="19.5" customHeight="1">
      <c r="M119" s="34"/>
      <c r="N119" s="63"/>
      <c r="O119" s="49">
        <v>39</v>
      </c>
      <c r="P119" s="49" t="s">
        <v>796</v>
      </c>
      <c r="Q119" s="429">
        <v>0</v>
      </c>
      <c r="R119" s="46"/>
    </row>
    <row r="120" spans="13:18" ht="19.5" customHeight="1" thickBot="1">
      <c r="M120" s="34"/>
      <c r="N120" s="426"/>
      <c r="O120" s="49">
        <v>40</v>
      </c>
      <c r="P120" s="297" t="s">
        <v>797</v>
      </c>
      <c r="Q120" s="427">
        <v>0</v>
      </c>
      <c r="R120" s="46"/>
    </row>
    <row r="121" spans="13:18" ht="19.5" customHeight="1" thickTop="1">
      <c r="N121" s="428"/>
      <c r="O121" s="49">
        <v>41</v>
      </c>
      <c r="P121" s="285" t="s">
        <v>565</v>
      </c>
      <c r="Q121" s="429">
        <v>0</v>
      </c>
      <c r="R121" s="46"/>
    </row>
    <row r="122" spans="13:18" ht="19.5" customHeight="1">
      <c r="N122" s="63"/>
      <c r="O122" s="49">
        <v>42</v>
      </c>
      <c r="P122" s="365" t="s">
        <v>566</v>
      </c>
      <c r="Q122" s="429">
        <v>0</v>
      </c>
      <c r="R122" s="46"/>
    </row>
    <row r="123" spans="13:18" ht="19.5" customHeight="1">
      <c r="N123" s="63"/>
      <c r="O123" s="49">
        <v>43</v>
      </c>
      <c r="P123" s="286" t="s">
        <v>567</v>
      </c>
      <c r="Q123" s="429">
        <v>0</v>
      </c>
      <c r="R123" s="46"/>
    </row>
    <row r="124" spans="13:18" ht="19.5" customHeight="1">
      <c r="N124" s="63"/>
      <c r="O124" s="49">
        <v>44</v>
      </c>
      <c r="P124" s="286" t="s">
        <v>568</v>
      </c>
      <c r="Q124" s="429">
        <v>0</v>
      </c>
      <c r="R124" s="46"/>
    </row>
    <row r="125" spans="13:18" ht="19.5" customHeight="1">
      <c r="N125" s="63"/>
      <c r="O125" s="49">
        <v>45</v>
      </c>
      <c r="P125" s="286" t="s">
        <v>569</v>
      </c>
      <c r="Q125" s="429">
        <v>0</v>
      </c>
      <c r="R125" s="46"/>
    </row>
    <row r="126" spans="13:18" ht="19.5" customHeight="1">
      <c r="N126" s="63"/>
      <c r="O126" s="49">
        <v>46</v>
      </c>
      <c r="P126" s="287" t="s">
        <v>570</v>
      </c>
      <c r="Q126" s="429">
        <v>0</v>
      </c>
      <c r="R126" s="46"/>
    </row>
    <row r="127" spans="13:18" ht="19.5" customHeight="1">
      <c r="N127" s="63"/>
      <c r="O127" s="49">
        <v>47</v>
      </c>
      <c r="P127" s="366" t="s">
        <v>571</v>
      </c>
      <c r="Q127" s="429">
        <v>0</v>
      </c>
      <c r="R127" s="46"/>
    </row>
    <row r="128" spans="13:18" ht="19.5" customHeight="1">
      <c r="N128" s="63"/>
      <c r="O128" s="49">
        <v>48</v>
      </c>
      <c r="P128" s="49" t="s">
        <v>533</v>
      </c>
      <c r="Q128" s="429">
        <v>0</v>
      </c>
      <c r="R128" s="46"/>
    </row>
    <row r="129" spans="14:18" ht="19.5" customHeight="1">
      <c r="N129" s="63"/>
      <c r="O129" s="49">
        <v>49</v>
      </c>
      <c r="P129" s="49" t="s">
        <v>534</v>
      </c>
      <c r="Q129" s="429">
        <v>0</v>
      </c>
      <c r="R129" s="46"/>
    </row>
    <row r="130" spans="14:18" ht="19.5" customHeight="1">
      <c r="N130" s="63"/>
      <c r="O130" s="49">
        <v>50</v>
      </c>
      <c r="P130" s="49" t="s">
        <v>535</v>
      </c>
      <c r="Q130" s="429">
        <v>0</v>
      </c>
      <c r="R130" s="46"/>
    </row>
    <row r="131" spans="14:18" ht="19.5" customHeight="1" thickBot="1">
      <c r="N131" s="426"/>
      <c r="O131" s="49">
        <v>51</v>
      </c>
      <c r="P131" s="297" t="s">
        <v>536</v>
      </c>
      <c r="Q131" s="427">
        <v>0</v>
      </c>
      <c r="R131" s="46"/>
    </row>
    <row r="132" spans="14:18" ht="19.5" customHeight="1" thickTop="1">
      <c r="N132" s="430"/>
      <c r="O132" s="49">
        <v>52</v>
      </c>
      <c r="P132" s="49" t="s">
        <v>630</v>
      </c>
      <c r="Q132" s="431">
        <v>0</v>
      </c>
      <c r="R132" s="46"/>
    </row>
    <row r="133" spans="14:18" ht="19.5" customHeight="1">
      <c r="N133" s="430"/>
      <c r="O133" s="49">
        <v>53</v>
      </c>
      <c r="P133" s="49" t="s">
        <v>631</v>
      </c>
      <c r="Q133" s="431">
        <v>0</v>
      </c>
      <c r="R133" s="46"/>
    </row>
    <row r="134" spans="14:18" ht="19.5" customHeight="1">
      <c r="N134" s="430"/>
      <c r="O134" s="49">
        <v>54</v>
      </c>
      <c r="P134" s="49" t="s">
        <v>632</v>
      </c>
      <c r="Q134" s="431">
        <v>0</v>
      </c>
      <c r="R134" s="46"/>
    </row>
    <row r="135" spans="14:18" ht="19.5" customHeight="1">
      <c r="N135" s="430"/>
      <c r="O135" s="49">
        <v>55</v>
      </c>
      <c r="P135" s="49" t="s">
        <v>633</v>
      </c>
      <c r="Q135" s="431">
        <v>0</v>
      </c>
      <c r="R135" s="46"/>
    </row>
    <row r="136" spans="14:18" ht="19.5" customHeight="1" thickBot="1">
      <c r="N136" s="432"/>
      <c r="O136" s="49">
        <v>56</v>
      </c>
      <c r="P136" s="297" t="s">
        <v>634</v>
      </c>
      <c r="Q136" s="433">
        <v>0</v>
      </c>
      <c r="R136" s="46"/>
    </row>
    <row r="137" spans="14:18" ht="19.5" customHeight="1" thickTop="1" thickBot="1">
      <c r="N137" s="434"/>
      <c r="O137" s="49">
        <v>57</v>
      </c>
      <c r="P137" s="386" t="s">
        <v>623</v>
      </c>
      <c r="Q137" s="435">
        <v>0</v>
      </c>
      <c r="R137" s="46"/>
    </row>
    <row r="138" spans="14:18" ht="19.5" customHeight="1" thickTop="1">
      <c r="N138" s="430"/>
      <c r="O138" s="49">
        <v>58</v>
      </c>
      <c r="P138" s="385" t="s">
        <v>613</v>
      </c>
      <c r="Q138" s="431">
        <v>0</v>
      </c>
      <c r="R138" s="46"/>
    </row>
    <row r="139" spans="14:18" ht="19.5" customHeight="1">
      <c r="N139" s="430"/>
      <c r="O139" s="49">
        <v>59</v>
      </c>
      <c r="P139" s="384" t="s">
        <v>614</v>
      </c>
      <c r="Q139" s="431">
        <v>0</v>
      </c>
      <c r="R139" s="46"/>
    </row>
    <row r="140" spans="14:18" ht="19.5" customHeight="1">
      <c r="N140" s="430"/>
      <c r="O140" s="49">
        <v>60</v>
      </c>
      <c r="P140" s="384" t="s">
        <v>615</v>
      </c>
      <c r="Q140" s="431">
        <v>0</v>
      </c>
      <c r="R140" s="46"/>
    </row>
    <row r="141" spans="14:18" ht="19.5" customHeight="1">
      <c r="N141" s="430"/>
      <c r="O141" s="49">
        <v>61</v>
      </c>
      <c r="P141" s="384" t="s">
        <v>616</v>
      </c>
      <c r="Q141" s="431">
        <v>0</v>
      </c>
      <c r="R141" s="46"/>
    </row>
    <row r="142" spans="14:18" ht="19.5" customHeight="1">
      <c r="N142" s="430"/>
      <c r="O142" s="49">
        <v>62</v>
      </c>
      <c r="P142" s="384" t="s">
        <v>617</v>
      </c>
      <c r="Q142" s="431">
        <v>0</v>
      </c>
      <c r="R142" s="46"/>
    </row>
    <row r="143" spans="14:18" ht="19.5" customHeight="1">
      <c r="N143" s="430"/>
      <c r="O143" s="49">
        <v>63</v>
      </c>
      <c r="P143" s="384" t="s">
        <v>618</v>
      </c>
      <c r="Q143" s="431">
        <v>0</v>
      </c>
      <c r="R143" s="46"/>
    </row>
    <row r="144" spans="14:18" ht="19.5" customHeight="1">
      <c r="N144" s="430"/>
      <c r="O144" s="49">
        <v>64</v>
      </c>
      <c r="P144" s="384" t="s">
        <v>619</v>
      </c>
      <c r="Q144" s="431">
        <v>0</v>
      </c>
      <c r="R144" s="46"/>
    </row>
    <row r="145" spans="13:18" ht="19.5" customHeight="1">
      <c r="N145" s="430"/>
      <c r="O145" s="49">
        <v>65</v>
      </c>
      <c r="P145" s="384" t="s">
        <v>620</v>
      </c>
      <c r="Q145" s="431">
        <v>0</v>
      </c>
      <c r="R145" s="46"/>
    </row>
    <row r="146" spans="13:18" ht="19.5" customHeight="1">
      <c r="N146" s="430"/>
      <c r="O146" s="49">
        <v>66</v>
      </c>
      <c r="P146" s="384" t="s">
        <v>621</v>
      </c>
      <c r="Q146" s="431">
        <v>0</v>
      </c>
      <c r="R146" s="46"/>
    </row>
    <row r="147" spans="13:18" ht="19.5" customHeight="1" thickBot="1">
      <c r="N147" s="432"/>
      <c r="O147" s="49">
        <v>67</v>
      </c>
      <c r="P147" s="424" t="s">
        <v>622</v>
      </c>
      <c r="Q147" s="433">
        <v>0</v>
      </c>
      <c r="R147" s="46"/>
    </row>
    <row r="148" spans="13:18" ht="19.5" customHeight="1" thickTop="1">
      <c r="N148" s="60"/>
      <c r="O148" s="112">
        <v>68</v>
      </c>
      <c r="P148" s="477" t="s">
        <v>705</v>
      </c>
      <c r="Q148" s="83">
        <v>0</v>
      </c>
      <c r="R148" s="46"/>
    </row>
    <row r="149" spans="13:18" ht="19.5" customHeight="1" thickBot="1">
      <c r="M149" s="34"/>
      <c r="N149" s="480"/>
      <c r="O149" s="480">
        <v>69</v>
      </c>
      <c r="P149" s="481" t="s">
        <v>706</v>
      </c>
      <c r="Q149" s="480">
        <v>0</v>
      </c>
      <c r="R149" s="46"/>
    </row>
    <row r="150" spans="13:18" ht="19.5" customHeight="1" thickTop="1">
      <c r="M150" s="34"/>
      <c r="N150" s="479"/>
      <c r="O150" s="112">
        <v>70</v>
      </c>
      <c r="P150" s="456" t="s">
        <v>845</v>
      </c>
      <c r="Q150" s="479">
        <v>0</v>
      </c>
      <c r="R150" s="46"/>
    </row>
    <row r="151" spans="13:18" ht="19.5" customHeight="1" thickBot="1">
      <c r="M151" s="34"/>
      <c r="N151" s="246"/>
      <c r="O151" s="480">
        <v>71</v>
      </c>
      <c r="P151" s="456" t="s">
        <v>846</v>
      </c>
      <c r="Q151" s="246">
        <v>0</v>
      </c>
      <c r="R151" s="46"/>
    </row>
    <row r="152" spans="13:18" ht="19.5" customHeight="1" thickTop="1">
      <c r="M152" s="34"/>
      <c r="N152" s="246"/>
      <c r="O152" s="112">
        <v>72</v>
      </c>
      <c r="P152" s="456" t="s">
        <v>847</v>
      </c>
      <c r="Q152" s="246">
        <v>0</v>
      </c>
      <c r="R152" s="46"/>
    </row>
    <row r="153" spans="13:18" ht="19.5" customHeight="1" thickBot="1">
      <c r="M153" s="34"/>
      <c r="N153" s="246"/>
      <c r="O153" s="480">
        <v>73</v>
      </c>
      <c r="P153" s="456" t="s">
        <v>848</v>
      </c>
      <c r="Q153" s="246">
        <v>0</v>
      </c>
      <c r="R153" s="46"/>
    </row>
    <row r="154" spans="13:18" ht="19.5" customHeight="1" thickTop="1">
      <c r="M154" s="34"/>
      <c r="N154" s="246"/>
      <c r="O154" s="112">
        <v>74</v>
      </c>
      <c r="P154" s="456" t="s">
        <v>849</v>
      </c>
      <c r="Q154" s="246">
        <v>0</v>
      </c>
      <c r="R154" s="46"/>
    </row>
    <row r="155" spans="13:18" ht="19.5" customHeight="1" thickBot="1">
      <c r="M155" s="34"/>
      <c r="N155" s="246"/>
      <c r="O155" s="480">
        <v>75</v>
      </c>
      <c r="P155" s="456" t="s">
        <v>850</v>
      </c>
      <c r="Q155" s="246">
        <v>0</v>
      </c>
      <c r="R155" s="46"/>
    </row>
    <row r="156" spans="13:18" ht="19.5" customHeight="1" thickTop="1">
      <c r="M156" s="34"/>
      <c r="N156" s="246"/>
      <c r="O156" s="112">
        <v>76</v>
      </c>
      <c r="P156" s="478"/>
      <c r="Q156" s="246"/>
      <c r="R156" s="46"/>
    </row>
    <row r="157" spans="13:18" ht="19.5" customHeight="1" thickBot="1">
      <c r="M157" s="34"/>
      <c r="N157" s="246"/>
      <c r="O157" s="480">
        <v>77</v>
      </c>
      <c r="P157" s="478"/>
      <c r="Q157" s="246">
        <v>0</v>
      </c>
      <c r="R157" s="46"/>
    </row>
    <row r="158" spans="13:18" ht="19.5" customHeight="1" thickTop="1">
      <c r="M158" s="34"/>
      <c r="N158" s="246"/>
      <c r="O158" s="112">
        <v>78</v>
      </c>
      <c r="P158" s="478"/>
      <c r="Q158" s="246">
        <v>0</v>
      </c>
      <c r="R158" s="46"/>
    </row>
    <row r="159" spans="13:18" ht="19.5" customHeight="1" thickBot="1">
      <c r="M159" s="34"/>
      <c r="N159" s="246"/>
      <c r="O159" s="480">
        <v>79</v>
      </c>
      <c r="P159" s="478"/>
      <c r="Q159" s="246"/>
      <c r="R159" s="46"/>
    </row>
    <row r="160" spans="13:18" ht="19.5" customHeight="1" thickTop="1">
      <c r="M160" s="34"/>
      <c r="N160" s="246"/>
      <c r="O160" s="112">
        <v>80</v>
      </c>
      <c r="P160" s="478"/>
      <c r="Q160" s="246"/>
      <c r="R160" s="46"/>
    </row>
    <row r="161" spans="13:18" ht="19.5" customHeight="1" thickBot="1">
      <c r="M161" s="34"/>
      <c r="N161" s="246"/>
      <c r="O161" s="480">
        <v>81</v>
      </c>
      <c r="P161" s="478"/>
      <c r="Q161" s="246"/>
      <c r="R161" s="46"/>
    </row>
    <row r="162" spans="13:18" ht="19.5" customHeight="1" thickTop="1">
      <c r="M162" s="34"/>
      <c r="N162" s="246"/>
      <c r="O162" s="112">
        <v>82</v>
      </c>
      <c r="P162" s="478"/>
      <c r="Q162" s="246"/>
      <c r="R162" s="46"/>
    </row>
    <row r="163" spans="13:18" ht="19.5" customHeight="1" thickBot="1">
      <c r="M163" s="34"/>
      <c r="N163" s="246"/>
      <c r="O163" s="480">
        <v>83</v>
      </c>
      <c r="P163" s="478"/>
      <c r="Q163" s="246"/>
      <c r="R163" s="46"/>
    </row>
    <row r="164" spans="13:18" ht="19.5" customHeight="1" thickTop="1">
      <c r="M164" s="34"/>
      <c r="N164" s="246"/>
      <c r="O164" s="112">
        <v>84</v>
      </c>
      <c r="P164" s="478"/>
      <c r="Q164" s="246"/>
      <c r="R164" s="46"/>
    </row>
    <row r="165" spans="13:18" ht="19.5" customHeight="1" thickBot="1">
      <c r="M165" s="34"/>
      <c r="N165" s="246"/>
      <c r="O165" s="480">
        <v>85</v>
      </c>
      <c r="P165" s="478"/>
      <c r="Q165" s="246"/>
      <c r="R165" s="46"/>
    </row>
    <row r="166" spans="13:18" ht="19.5" customHeight="1" thickTop="1">
      <c r="M166" s="34"/>
      <c r="N166" s="246"/>
      <c r="O166" s="112">
        <v>86</v>
      </c>
      <c r="P166" s="478"/>
      <c r="Q166" s="246"/>
      <c r="R166" s="46"/>
    </row>
    <row r="167" spans="13:18" ht="19.5" customHeight="1" thickBot="1">
      <c r="M167" s="34"/>
      <c r="N167" s="246"/>
      <c r="O167" s="480">
        <v>87</v>
      </c>
      <c r="P167" s="478"/>
      <c r="Q167" s="246"/>
      <c r="R167" s="46"/>
    </row>
    <row r="168" spans="13:18" ht="19.5" customHeight="1" thickTop="1">
      <c r="M168" s="34"/>
      <c r="N168" s="246"/>
      <c r="O168" s="112">
        <v>88</v>
      </c>
      <c r="P168" s="478"/>
      <c r="Q168" s="246"/>
      <c r="R168" s="46"/>
    </row>
    <row r="169" spans="13:18" ht="19.5" customHeight="1" thickBot="1">
      <c r="M169" s="34"/>
      <c r="N169" s="246"/>
      <c r="O169" s="480">
        <v>89</v>
      </c>
      <c r="P169" s="478"/>
      <c r="Q169" s="246"/>
      <c r="R169" s="46"/>
    </row>
    <row r="170" spans="13:18" ht="19.5" customHeight="1" thickTop="1">
      <c r="M170" s="34"/>
      <c r="N170" s="246"/>
      <c r="O170" s="112">
        <v>90</v>
      </c>
      <c r="P170" s="478"/>
      <c r="Q170" s="246"/>
      <c r="R170" s="46"/>
    </row>
    <row r="171" spans="13:18" ht="19.5" customHeight="1" thickBot="1">
      <c r="M171" s="34"/>
      <c r="N171" s="246"/>
      <c r="O171" s="480">
        <v>91</v>
      </c>
      <c r="P171" s="478"/>
      <c r="Q171" s="246"/>
      <c r="R171" s="46"/>
    </row>
    <row r="172" spans="13:18" ht="19.5" customHeight="1" thickTop="1">
      <c r="M172" s="34"/>
      <c r="N172" s="246"/>
      <c r="O172" s="112">
        <v>92</v>
      </c>
      <c r="P172" s="246"/>
      <c r="Q172" s="246"/>
      <c r="R172" s="46"/>
    </row>
    <row r="173" spans="13:18" ht="19.5" customHeight="1" thickBot="1">
      <c r="N173" s="180"/>
      <c r="O173" s="180"/>
      <c r="P173" s="180"/>
      <c r="Q173" s="180"/>
    </row>
    <row r="174" spans="13:18" ht="19.5" customHeight="1">
      <c r="N174" s="36" t="s">
        <v>268</v>
      </c>
      <c r="O174" s="36"/>
      <c r="P174" s="36"/>
      <c r="Q174" s="36" t="e">
        <f ca="1">vlookvup(O174,$O$175:$P$176,2,FALSE)</f>
        <v>#NAME?</v>
      </c>
    </row>
    <row r="175" spans="13:18" ht="19.5" customHeight="1">
      <c r="N175" s="49"/>
      <c r="O175" s="49">
        <v>1</v>
      </c>
      <c r="P175" s="49" t="s">
        <v>404</v>
      </c>
      <c r="Q175" s="49"/>
    </row>
    <row r="176" spans="13:18" ht="19.5" customHeight="1">
      <c r="N176" s="49"/>
      <c r="O176" s="49">
        <v>2</v>
      </c>
      <c r="P176" s="49" t="s">
        <v>405</v>
      </c>
      <c r="Q176" s="49"/>
    </row>
  </sheetData>
  <mergeCells count="16">
    <mergeCell ref="D9:G9"/>
    <mergeCell ref="AE2:AG2"/>
    <mergeCell ref="Y2:AA2"/>
    <mergeCell ref="AB2:AD2"/>
    <mergeCell ref="I81:I85"/>
    <mergeCell ref="BB3:BG3"/>
    <mergeCell ref="BH3:BM3"/>
    <mergeCell ref="BN3:BS3"/>
    <mergeCell ref="BT3:BY3"/>
    <mergeCell ref="I91:J91"/>
    <mergeCell ref="I86:I87"/>
    <mergeCell ref="AJ22:AK22"/>
    <mergeCell ref="I90:J90"/>
    <mergeCell ref="I88:I89"/>
    <mergeCell ref="AJ32:AK32"/>
    <mergeCell ref="AJ42:AK42"/>
  </mergeCells>
  <phoneticPr fontId="2" type="noConversion"/>
  <hyperlinks>
    <hyperlink ref="D9" r:id="rId1" xr:uid="{00000000-0004-0000-0600-000000000000}"/>
  </hyperlinks>
  <pageMargins left="0.7" right="0.7" top="0.75" bottom="0.75" header="0.3" footer="0.3"/>
  <pageSetup paperSize="9" orientation="portrait" r:id="rId2"/>
  <ignoredErrors>
    <ignoredError sqref="AA35" evalError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Drop Down 1">
              <controlPr defaultSize="0" autoLine="0" autoPict="0">
                <anchor moveWithCells="1">
                  <from>
                    <xdr:col>18</xdr:col>
                    <xdr:colOff>295275</xdr:colOff>
                    <xdr:row>102</xdr:row>
                    <xdr:rowOff>0</xdr:rowOff>
                  </from>
                  <to>
                    <xdr:col>21</xdr:col>
                    <xdr:colOff>914400</xdr:colOff>
                    <xdr:row>103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JQ221"/>
  <sheetViews>
    <sheetView topLeftCell="A2" zoomScaleNormal="100" workbookViewId="0">
      <pane ySplit="4" topLeftCell="A6" activePane="bottomLeft" state="frozen"/>
      <selection activeCell="AM15" sqref="AM15:AY15"/>
      <selection pane="bottomLeft" activeCell="H9" sqref="H9"/>
    </sheetView>
  </sheetViews>
  <sheetFormatPr defaultColWidth="7.375" defaultRowHeight="16.5" customHeight="1"/>
  <cols>
    <col min="1" max="3" width="7.375" style="5"/>
    <col min="4" max="4" width="15.625" style="5" bestFit="1" customWidth="1"/>
    <col min="5" max="5" width="4.875" style="5" customWidth="1"/>
    <col min="6" max="6" width="9" style="5" bestFit="1" customWidth="1"/>
    <col min="7" max="7" width="7.375" style="5"/>
    <col min="8" max="8" width="31.5" style="5" customWidth="1"/>
    <col min="9" max="9" width="7.375" style="5"/>
    <col min="10" max="10" width="7.375" style="182"/>
    <col min="11" max="13" width="7.375" style="5"/>
    <col min="14" max="14" width="9.5" style="5" customWidth="1"/>
    <col min="15" max="20" width="7.375" style="5"/>
    <col min="21" max="21" width="10.625" style="5" customWidth="1"/>
    <col min="22" max="22" width="7.375" style="5" customWidth="1"/>
    <col min="23" max="40" width="7.375" style="5"/>
    <col min="41" max="50" width="8.5" style="5" customWidth="1"/>
    <col min="51" max="51" width="7.375" style="172"/>
    <col min="52" max="52" width="7.375" style="5"/>
    <col min="53" max="53" width="37.875" style="5" customWidth="1"/>
    <col min="54" max="61" width="7.375" style="5"/>
    <col min="62" max="62" width="9.25" style="5" bestFit="1" customWidth="1"/>
    <col min="63" max="65" width="9.25" style="5" customWidth="1"/>
    <col min="66" max="66" width="9.25" style="445" customWidth="1"/>
    <col min="67" max="71" width="9.25" style="5" customWidth="1"/>
    <col min="72" max="72" width="9.25" style="445" customWidth="1"/>
    <col min="73" max="77" width="9.25" style="5" customWidth="1"/>
    <col min="78" max="78" width="9.25" style="445" customWidth="1"/>
    <col min="79" max="83" width="9.25" style="5" customWidth="1"/>
    <col min="84" max="86" width="7.375" style="5"/>
    <col min="87" max="87" width="13.375" style="5" bestFit="1" customWidth="1"/>
    <col min="88" max="93" width="8.375" style="5" bestFit="1" customWidth="1"/>
    <col min="94" max="95" width="9.75" style="5" bestFit="1" customWidth="1"/>
    <col min="96" max="97" width="7.375" style="5"/>
    <col min="98" max="98" width="42.375" style="5" customWidth="1"/>
    <col min="99" max="99" width="12.625" style="5" customWidth="1"/>
    <col min="100" max="100" width="9" style="5" customWidth="1"/>
    <col min="101" max="106" width="7.375" style="5" customWidth="1"/>
    <col min="107" max="110" width="9.25" style="5" customWidth="1"/>
    <col min="111" max="111" width="9.25" style="445" customWidth="1"/>
    <col min="112" max="116" width="9.25" style="5" customWidth="1"/>
    <col min="117" max="117" width="9.25" style="445" customWidth="1"/>
    <col min="118" max="122" width="9.25" style="5" customWidth="1"/>
    <col min="123" max="123" width="9.25" style="445" customWidth="1"/>
    <col min="124" max="128" width="9.25" style="5" customWidth="1"/>
    <col min="129" max="131" width="7.375" style="5" customWidth="1"/>
    <col min="132" max="132" width="13.375" style="5" customWidth="1"/>
    <col min="133" max="138" width="8.375" style="5" customWidth="1"/>
    <col min="139" max="140" width="9.75" style="5" customWidth="1"/>
    <col min="141" max="142" width="7.375" style="5"/>
    <col min="143" max="143" width="17.75" style="5" customWidth="1"/>
    <col min="144" max="176" width="7.375" style="5"/>
    <col min="177" max="177" width="13.375" style="5" bestFit="1" customWidth="1"/>
    <col min="178" max="183" width="8.375" style="5" bestFit="1" customWidth="1"/>
    <col min="184" max="185" width="9.75" style="5" bestFit="1" customWidth="1"/>
    <col min="186" max="187" width="7.375" style="5"/>
    <col min="188" max="188" width="19.75" style="5" customWidth="1"/>
    <col min="189" max="189" width="11.75" style="5" customWidth="1"/>
    <col min="190" max="221" width="7.375" style="5"/>
    <col min="222" max="222" width="13.375" style="5" bestFit="1" customWidth="1"/>
    <col min="223" max="228" width="8.375" style="5" bestFit="1" customWidth="1"/>
    <col min="229" max="230" width="9.75" style="5" bestFit="1" customWidth="1"/>
    <col min="231" max="232" width="7.375" style="5"/>
    <col min="233" max="233" width="22.5" style="5" customWidth="1"/>
    <col min="234" max="266" width="7.375" style="5"/>
    <col min="267" max="267" width="13.375" style="5" bestFit="1" customWidth="1"/>
    <col min="268" max="273" width="8.375" style="5" bestFit="1" customWidth="1"/>
    <col min="274" max="275" width="9.75" style="5" bestFit="1" customWidth="1"/>
    <col min="276" max="276" width="7.375" style="5"/>
    <col min="277" max="277" width="7.375" style="7"/>
    <col min="278" max="16384" width="7.375" style="5"/>
  </cols>
  <sheetData>
    <row r="1" spans="1:277" ht="16.5" customHeight="1">
      <c r="B1" s="6"/>
      <c r="C1" s="6"/>
      <c r="D1" s="6"/>
      <c r="F1" s="6"/>
      <c r="G1" s="6"/>
      <c r="H1" s="6"/>
      <c r="I1" s="6"/>
      <c r="J1" s="181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439"/>
      <c r="BO1" s="6"/>
      <c r="BP1" s="6"/>
      <c r="BQ1" s="6"/>
      <c r="BR1" s="6"/>
      <c r="BS1" s="6"/>
      <c r="BT1" s="439"/>
      <c r="BU1" s="6"/>
      <c r="BV1" s="6"/>
      <c r="BW1" s="6"/>
      <c r="BX1" s="6"/>
      <c r="BY1" s="6"/>
      <c r="BZ1" s="439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439"/>
      <c r="DH1" s="6"/>
      <c r="DI1" s="6"/>
      <c r="DJ1" s="6"/>
      <c r="DK1" s="6"/>
      <c r="DL1" s="6"/>
      <c r="DM1" s="439"/>
      <c r="DN1" s="6"/>
      <c r="DO1" s="6"/>
      <c r="DP1" s="6"/>
      <c r="DQ1" s="6"/>
      <c r="DR1" s="6"/>
      <c r="DS1" s="439"/>
      <c r="DT1" s="6"/>
      <c r="DU1" s="6"/>
      <c r="DV1" s="6"/>
      <c r="DW1" s="6"/>
      <c r="DX1" s="6"/>
      <c r="DY1" s="6"/>
      <c r="DZ1" s="6"/>
      <c r="EA1" s="6"/>
      <c r="EB1" s="6"/>
      <c r="EC1" s="6"/>
      <c r="ED1" s="6"/>
      <c r="EE1" s="6"/>
      <c r="EF1" s="6"/>
      <c r="EG1" s="6"/>
      <c r="EH1" s="6"/>
      <c r="EI1" s="6"/>
      <c r="EJ1" s="6"/>
      <c r="EL1" s="6"/>
      <c r="EM1" s="6"/>
      <c r="EN1" s="6"/>
      <c r="EO1" s="6"/>
      <c r="EP1" s="6"/>
      <c r="EQ1" s="6"/>
      <c r="ER1" s="6"/>
      <c r="ES1" s="6"/>
      <c r="ET1" s="6"/>
      <c r="EU1" s="6"/>
      <c r="EV1" s="6"/>
      <c r="EW1" s="6"/>
      <c r="EX1" s="6"/>
      <c r="EY1" s="6"/>
      <c r="EZ1" s="6"/>
      <c r="FA1" s="6"/>
      <c r="FB1" s="6"/>
      <c r="FC1" s="6"/>
      <c r="FD1" s="6"/>
      <c r="FE1" s="6"/>
      <c r="FF1" s="6"/>
      <c r="FG1" s="6"/>
      <c r="FH1" s="6"/>
      <c r="FI1" s="6"/>
      <c r="FJ1" s="6"/>
      <c r="FK1" s="6"/>
      <c r="FL1" s="6"/>
      <c r="FM1" s="6"/>
      <c r="FN1" s="6"/>
      <c r="FO1" s="6"/>
      <c r="FP1" s="6"/>
      <c r="FQ1" s="6"/>
      <c r="FR1" s="6"/>
      <c r="FS1" s="6"/>
      <c r="FT1" s="6"/>
      <c r="FU1" s="6"/>
      <c r="FV1" s="6"/>
      <c r="FW1" s="6"/>
      <c r="FX1" s="6"/>
      <c r="FY1" s="6"/>
      <c r="FZ1" s="6"/>
      <c r="GA1" s="6"/>
      <c r="GB1" s="6"/>
      <c r="GC1" s="6"/>
      <c r="GE1" s="6"/>
      <c r="GF1" s="6"/>
      <c r="GG1" s="6"/>
      <c r="GH1" s="6"/>
      <c r="GI1" s="6"/>
      <c r="GJ1" s="6"/>
      <c r="GK1" s="6"/>
      <c r="GL1" s="6"/>
      <c r="GM1" s="6"/>
      <c r="GN1" s="6"/>
      <c r="GO1" s="6"/>
      <c r="GP1" s="6"/>
      <c r="GQ1" s="6"/>
      <c r="GR1" s="6"/>
      <c r="GS1" s="6"/>
      <c r="GT1" s="6"/>
      <c r="GU1" s="6"/>
      <c r="GV1" s="6"/>
      <c r="GW1" s="6"/>
      <c r="GX1" s="6"/>
      <c r="GY1" s="6"/>
      <c r="GZ1" s="6"/>
      <c r="HA1" s="6"/>
      <c r="HB1" s="6"/>
      <c r="HC1" s="6"/>
      <c r="HD1" s="6"/>
      <c r="HE1" s="6"/>
      <c r="HF1" s="6"/>
      <c r="HG1" s="6"/>
      <c r="HH1" s="6"/>
      <c r="HI1" s="6"/>
      <c r="HJ1" s="6"/>
      <c r="HK1" s="6"/>
      <c r="HL1" s="6"/>
      <c r="HM1" s="6"/>
      <c r="HN1" s="6"/>
      <c r="HO1" s="6"/>
      <c r="HP1" s="6"/>
      <c r="HQ1" s="6"/>
      <c r="HR1" s="6"/>
      <c r="HS1" s="6"/>
      <c r="HT1" s="6"/>
      <c r="HU1" s="6"/>
      <c r="HV1" s="6"/>
      <c r="HX1" s="6"/>
      <c r="HY1" s="6"/>
      <c r="HZ1" s="6"/>
      <c r="IA1" s="6"/>
      <c r="IB1" s="6"/>
      <c r="IC1" s="6"/>
      <c r="ID1" s="6"/>
      <c r="IE1" s="6"/>
      <c r="IF1" s="6"/>
      <c r="IG1" s="6"/>
      <c r="IH1" s="6"/>
      <c r="II1" s="6"/>
      <c r="IJ1" s="6"/>
      <c r="IK1" s="6"/>
      <c r="IL1" s="6"/>
      <c r="IM1" s="6"/>
      <c r="IN1" s="6"/>
      <c r="IO1" s="6"/>
      <c r="IP1" s="6"/>
      <c r="IQ1" s="6"/>
      <c r="IR1" s="6"/>
      <c r="IS1" s="6"/>
      <c r="IT1" s="6"/>
      <c r="IU1" s="6"/>
      <c r="IV1" s="6"/>
      <c r="IW1" s="6"/>
      <c r="IX1" s="6"/>
      <c r="IY1" s="6"/>
      <c r="IZ1" s="6"/>
      <c r="JA1" s="6"/>
      <c r="JB1" s="6"/>
      <c r="JC1" s="6"/>
      <c r="JD1" s="6"/>
      <c r="JE1" s="6"/>
      <c r="JF1" s="6"/>
      <c r="JG1" s="6"/>
      <c r="JH1" s="6"/>
      <c r="JI1" s="6"/>
      <c r="JJ1" s="6"/>
      <c r="JK1" s="6"/>
      <c r="JL1" s="6"/>
      <c r="JM1" s="6"/>
      <c r="JN1" s="6"/>
      <c r="JO1" s="6"/>
    </row>
    <row r="2" spans="1:277" s="301" customFormat="1" ht="16.5" customHeight="1">
      <c r="A2" s="309"/>
      <c r="F2" s="311">
        <v>1</v>
      </c>
      <c r="G2" s="311">
        <v>2</v>
      </c>
      <c r="H2" s="311">
        <v>3</v>
      </c>
      <c r="I2" s="311">
        <v>4</v>
      </c>
      <c r="J2" s="311">
        <v>5</v>
      </c>
      <c r="K2" s="311">
        <v>6</v>
      </c>
      <c r="L2" s="311">
        <v>7</v>
      </c>
      <c r="M2" s="311">
        <v>8</v>
      </c>
      <c r="N2" s="311">
        <v>9</v>
      </c>
      <c r="O2" s="311">
        <v>10</v>
      </c>
      <c r="P2" s="311">
        <v>11</v>
      </c>
      <c r="Q2" s="311">
        <v>12</v>
      </c>
      <c r="R2" s="311">
        <v>13</v>
      </c>
      <c r="S2" s="311">
        <v>14</v>
      </c>
      <c r="T2" s="311">
        <v>15</v>
      </c>
      <c r="U2" s="311">
        <v>16</v>
      </c>
      <c r="V2" s="311">
        <v>17</v>
      </c>
      <c r="W2" s="311">
        <v>18</v>
      </c>
      <c r="X2" s="311">
        <v>19</v>
      </c>
      <c r="Y2" s="311">
        <v>20</v>
      </c>
      <c r="Z2" s="311">
        <v>21</v>
      </c>
      <c r="AA2" s="311">
        <v>22</v>
      </c>
      <c r="AB2" s="311">
        <v>23</v>
      </c>
      <c r="AC2" s="311">
        <v>24</v>
      </c>
      <c r="AD2" s="311">
        <v>25</v>
      </c>
      <c r="AE2" s="311">
        <v>26</v>
      </c>
      <c r="AF2" s="311">
        <v>27</v>
      </c>
      <c r="AG2" s="311">
        <v>28</v>
      </c>
      <c r="AH2" s="311">
        <v>29</v>
      </c>
      <c r="AI2" s="311">
        <v>30</v>
      </c>
      <c r="AJ2" s="311">
        <v>31</v>
      </c>
      <c r="AK2" s="311">
        <v>32</v>
      </c>
      <c r="AL2" s="311">
        <v>33</v>
      </c>
      <c r="AM2" s="311">
        <v>34</v>
      </c>
      <c r="AN2" s="311">
        <v>35</v>
      </c>
      <c r="AO2" s="311">
        <v>36</v>
      </c>
      <c r="AP2" s="311">
        <v>37</v>
      </c>
      <c r="AQ2" s="311">
        <v>38</v>
      </c>
      <c r="AR2" s="311">
        <v>39</v>
      </c>
      <c r="AS2" s="311">
        <v>40</v>
      </c>
      <c r="AT2" s="311">
        <v>41</v>
      </c>
      <c r="AU2" s="311">
        <v>42</v>
      </c>
      <c r="AV2" s="311">
        <v>43</v>
      </c>
      <c r="AW2" s="311">
        <v>44</v>
      </c>
      <c r="AX2" s="311">
        <v>45</v>
      </c>
      <c r="AY2" s="311">
        <v>46</v>
      </c>
      <c r="AZ2" s="329"/>
      <c r="BA2" s="329"/>
      <c r="BB2" s="329"/>
      <c r="BC2" s="329"/>
      <c r="BD2" s="329"/>
      <c r="BE2" s="329"/>
      <c r="BF2" s="329"/>
      <c r="BG2" s="329"/>
      <c r="BH2" s="329"/>
      <c r="BI2" s="329"/>
      <c r="BJ2" s="329"/>
      <c r="BK2" s="329"/>
      <c r="BL2" s="329"/>
      <c r="BM2" s="329"/>
      <c r="BN2" s="440"/>
      <c r="BO2" s="329"/>
      <c r="BP2" s="329"/>
      <c r="BQ2" s="329"/>
      <c r="BR2" s="329"/>
      <c r="BS2" s="329"/>
      <c r="BT2" s="440"/>
      <c r="BU2" s="329"/>
      <c r="BV2" s="329"/>
      <c r="BW2" s="329"/>
      <c r="BX2" s="329"/>
      <c r="BY2" s="329"/>
      <c r="BZ2" s="440"/>
      <c r="CA2" s="329"/>
      <c r="CB2" s="329"/>
      <c r="CC2" s="329"/>
      <c r="CD2" s="329"/>
      <c r="CE2" s="329"/>
      <c r="CF2" s="329"/>
      <c r="CG2" s="329"/>
      <c r="CH2" s="329"/>
      <c r="CI2" s="329"/>
      <c r="CJ2" s="329"/>
      <c r="CK2" s="329"/>
      <c r="CL2" s="329"/>
      <c r="CM2" s="329"/>
      <c r="CN2" s="329"/>
      <c r="CO2" s="329"/>
      <c r="CP2" s="329"/>
      <c r="CQ2" s="329"/>
      <c r="CS2" s="329"/>
      <c r="CT2" s="329"/>
      <c r="CU2" s="329"/>
      <c r="CV2" s="329"/>
      <c r="CW2" s="329"/>
      <c r="CX2" s="329"/>
      <c r="CY2" s="329"/>
      <c r="CZ2" s="329"/>
      <c r="DA2" s="329"/>
      <c r="DB2" s="329"/>
      <c r="DC2" s="329"/>
      <c r="DD2" s="329"/>
      <c r="DE2" s="329"/>
      <c r="DF2" s="329"/>
      <c r="DG2" s="440"/>
      <c r="DH2" s="329"/>
      <c r="DI2" s="329"/>
      <c r="DJ2" s="329"/>
      <c r="DK2" s="329"/>
      <c r="DL2" s="329"/>
      <c r="DM2" s="440"/>
      <c r="DN2" s="329"/>
      <c r="DO2" s="329"/>
      <c r="DP2" s="329"/>
      <c r="DQ2" s="329"/>
      <c r="DR2" s="329"/>
      <c r="DS2" s="440"/>
      <c r="DT2" s="329"/>
      <c r="DU2" s="329"/>
      <c r="DV2" s="329"/>
      <c r="DW2" s="329"/>
      <c r="DX2" s="329"/>
      <c r="DY2" s="329"/>
      <c r="DZ2" s="329"/>
      <c r="EA2" s="329"/>
      <c r="EB2" s="329"/>
      <c r="EC2" s="329"/>
      <c r="ED2" s="329"/>
      <c r="EE2" s="329"/>
      <c r="EF2" s="329"/>
      <c r="EG2" s="329"/>
      <c r="EH2" s="329"/>
      <c r="EI2" s="329"/>
      <c r="EJ2" s="329"/>
      <c r="EL2" s="329"/>
      <c r="EM2" s="329"/>
      <c r="EN2" s="329"/>
      <c r="EO2" s="329"/>
      <c r="EP2" s="329"/>
      <c r="EQ2" s="329"/>
      <c r="ER2" s="329"/>
      <c r="ES2" s="329"/>
      <c r="ET2" s="329"/>
      <c r="EU2" s="329"/>
      <c r="EV2" s="329"/>
      <c r="EW2" s="329"/>
      <c r="EX2" s="329"/>
      <c r="EY2" s="329"/>
      <c r="EZ2" s="329"/>
      <c r="FA2" s="329"/>
      <c r="FB2" s="329"/>
      <c r="FC2" s="329"/>
      <c r="FD2" s="329"/>
      <c r="FE2" s="329"/>
      <c r="FF2" s="329"/>
      <c r="FG2" s="329"/>
      <c r="FH2" s="329"/>
      <c r="FI2" s="329"/>
      <c r="FJ2" s="329"/>
      <c r="FK2" s="329"/>
      <c r="FL2" s="329"/>
      <c r="FM2" s="329"/>
      <c r="FN2" s="329"/>
      <c r="FO2" s="329"/>
      <c r="FP2" s="329"/>
      <c r="FQ2" s="329"/>
      <c r="FR2" s="329"/>
      <c r="FS2" s="329"/>
      <c r="FT2" s="329"/>
      <c r="FU2" s="329"/>
      <c r="FV2" s="329"/>
      <c r="FW2" s="329"/>
      <c r="FX2" s="329"/>
      <c r="FY2" s="329"/>
      <c r="FZ2" s="329"/>
      <c r="GA2" s="329"/>
      <c r="GB2" s="329"/>
      <c r="GC2" s="329"/>
      <c r="GE2" s="329"/>
      <c r="GF2" s="329"/>
      <c r="GG2" s="329"/>
      <c r="GH2" s="329"/>
      <c r="GI2" s="329"/>
      <c r="GJ2" s="329"/>
      <c r="GK2" s="329"/>
      <c r="GL2" s="329"/>
      <c r="GM2" s="329"/>
      <c r="GN2" s="329"/>
      <c r="GO2" s="329"/>
      <c r="GP2" s="329"/>
      <c r="GQ2" s="329"/>
      <c r="GR2" s="329"/>
      <c r="GS2" s="329"/>
      <c r="GT2" s="329"/>
      <c r="GU2" s="329"/>
      <c r="GV2" s="329"/>
      <c r="GW2" s="329"/>
      <c r="GX2" s="329"/>
      <c r="GY2" s="329"/>
      <c r="GZ2" s="329"/>
      <c r="HA2" s="329"/>
      <c r="HB2" s="329"/>
      <c r="HC2" s="329"/>
      <c r="HD2" s="329"/>
      <c r="HE2" s="329"/>
      <c r="HF2" s="329"/>
      <c r="HG2" s="329"/>
      <c r="HH2" s="329"/>
      <c r="HI2" s="329"/>
      <c r="HJ2" s="329"/>
      <c r="HK2" s="329"/>
      <c r="HL2" s="329"/>
      <c r="HM2" s="329"/>
      <c r="HN2" s="329"/>
      <c r="HO2" s="329"/>
      <c r="HP2" s="329"/>
      <c r="HQ2" s="329"/>
      <c r="HR2" s="329"/>
      <c r="HS2" s="329"/>
      <c r="HT2" s="329"/>
      <c r="HU2" s="329"/>
      <c r="HV2" s="329"/>
      <c r="HX2" s="329"/>
      <c r="HY2" s="329"/>
      <c r="HZ2" s="329"/>
      <c r="IA2" s="329"/>
      <c r="IB2" s="329"/>
      <c r="IC2" s="329"/>
      <c r="ID2" s="329"/>
      <c r="IE2" s="329"/>
      <c r="IF2" s="329"/>
      <c r="IG2" s="329"/>
      <c r="IH2" s="329"/>
      <c r="II2" s="329"/>
      <c r="IJ2" s="329"/>
      <c r="IK2" s="329"/>
      <c r="IL2" s="329"/>
      <c r="IM2" s="329"/>
      <c r="IN2" s="329"/>
      <c r="IO2" s="329"/>
      <c r="IP2" s="329"/>
      <c r="IQ2" s="329"/>
      <c r="IR2" s="329"/>
      <c r="IS2" s="329"/>
      <c r="IT2" s="329"/>
      <c r="IU2" s="329"/>
      <c r="IV2" s="329"/>
      <c r="IW2" s="329"/>
      <c r="IX2" s="329"/>
      <c r="IY2" s="329"/>
      <c r="IZ2" s="329"/>
      <c r="JA2" s="329"/>
      <c r="JB2" s="329"/>
      <c r="JC2" s="329"/>
      <c r="JD2" s="329"/>
      <c r="JE2" s="329"/>
      <c r="JF2" s="329"/>
      <c r="JG2" s="329"/>
      <c r="JH2" s="329"/>
      <c r="JI2" s="329"/>
      <c r="JJ2" s="329"/>
      <c r="JK2" s="329"/>
      <c r="JL2" s="329"/>
      <c r="JM2" s="329"/>
      <c r="JN2" s="329"/>
      <c r="JO2" s="329"/>
      <c r="JP2" s="310"/>
      <c r="JQ2" s="310"/>
    </row>
    <row r="3" spans="1:277" ht="16.5" customHeight="1">
      <c r="A3" s="8"/>
      <c r="B3" s="6"/>
      <c r="C3" s="6"/>
      <c r="D3" s="6"/>
      <c r="E3" s="9"/>
      <c r="F3" s="10"/>
      <c r="G3" s="10"/>
      <c r="H3" s="10"/>
      <c r="I3" s="10"/>
      <c r="J3" s="183"/>
      <c r="K3" s="10"/>
      <c r="L3" s="10"/>
      <c r="M3" s="10"/>
      <c r="N3" s="10"/>
      <c r="O3" s="10" t="str">
        <f>$O$4&amp;O5</f>
        <v>2410,000km</v>
      </c>
      <c r="P3" s="10" t="str">
        <f t="shared" ref="P3:T3" si="0">$O$4&amp;P5</f>
        <v>2415,000km</v>
      </c>
      <c r="Q3" s="10" t="str">
        <f t="shared" si="0"/>
        <v>2420,000km</v>
      </c>
      <c r="R3" s="10" t="str">
        <f t="shared" si="0"/>
        <v>2425,000km</v>
      </c>
      <c r="S3" s="10" t="str">
        <f t="shared" si="0"/>
        <v>2430,000km</v>
      </c>
      <c r="T3" s="10" t="str">
        <f t="shared" si="0"/>
        <v>2440,000km</v>
      </c>
      <c r="U3" s="10" t="str">
        <f>$U$4&amp;U5</f>
        <v>3610,000km</v>
      </c>
      <c r="V3" s="10" t="str">
        <f t="shared" ref="V3:Z3" si="1">$U$4&amp;V5</f>
        <v>3615,000km</v>
      </c>
      <c r="W3" s="10" t="str">
        <f t="shared" si="1"/>
        <v>3620,000km</v>
      </c>
      <c r="X3" s="10" t="str">
        <f t="shared" si="1"/>
        <v>3625,000km</v>
      </c>
      <c r="Y3" s="10" t="str">
        <f t="shared" si="1"/>
        <v>3630,000km</v>
      </c>
      <c r="Z3" s="10" t="str">
        <f t="shared" si="1"/>
        <v>3640,000km</v>
      </c>
      <c r="AA3" s="10" t="str">
        <f>$AA$4&amp;AA5</f>
        <v>4810,000km</v>
      </c>
      <c r="AB3" s="10" t="str">
        <f t="shared" ref="AB3:AF3" si="2">$AA$4&amp;AB5</f>
        <v>4815,000km</v>
      </c>
      <c r="AC3" s="10" t="str">
        <f t="shared" si="2"/>
        <v>4820,000km</v>
      </c>
      <c r="AD3" s="10" t="str">
        <f t="shared" si="2"/>
        <v>4825,000km</v>
      </c>
      <c r="AE3" s="10" t="str">
        <f t="shared" si="2"/>
        <v>4830,000km</v>
      </c>
      <c r="AF3" s="10" t="str">
        <f t="shared" si="2"/>
        <v>4840,000km</v>
      </c>
      <c r="AG3" s="10" t="str">
        <f>$AG$4&amp;AG5</f>
        <v>6010,000km</v>
      </c>
      <c r="AH3" s="10" t="str">
        <f t="shared" ref="AH3:AL3" si="3">$AG$4&amp;AH5</f>
        <v>6015,000km</v>
      </c>
      <c r="AI3" s="10" t="str">
        <f t="shared" si="3"/>
        <v>6020,000km</v>
      </c>
      <c r="AJ3" s="10" t="str">
        <f t="shared" si="3"/>
        <v>6025,000km</v>
      </c>
      <c r="AK3" s="10" t="str">
        <f t="shared" si="3"/>
        <v>6030,000km</v>
      </c>
      <c r="AL3" s="10" t="str">
        <f t="shared" si="3"/>
        <v>6040,000km</v>
      </c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73"/>
      <c r="AZ3" s="6">
        <v>24</v>
      </c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439"/>
      <c r="BO3" s="6"/>
      <c r="BP3" s="6"/>
      <c r="BQ3" s="6"/>
      <c r="BR3" s="6"/>
      <c r="BS3" s="6"/>
      <c r="BT3" s="439"/>
      <c r="BU3" s="6"/>
      <c r="BV3" s="6"/>
      <c r="BW3" s="6"/>
      <c r="BX3" s="6"/>
      <c r="BY3" s="6"/>
      <c r="BZ3" s="439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S3" s="6">
        <v>29</v>
      </c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439"/>
      <c r="DH3" s="6"/>
      <c r="DI3" s="6"/>
      <c r="DJ3" s="6"/>
      <c r="DK3" s="6"/>
      <c r="DL3" s="6"/>
      <c r="DM3" s="439"/>
      <c r="DN3" s="6"/>
      <c r="DO3" s="6"/>
      <c r="DP3" s="6"/>
      <c r="DQ3" s="6"/>
      <c r="DR3" s="6"/>
      <c r="DS3" s="439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6"/>
      <c r="HB3" s="6"/>
      <c r="HC3" s="6"/>
      <c r="HD3" s="6"/>
      <c r="HE3" s="6"/>
      <c r="HF3" s="6"/>
      <c r="HG3" s="6"/>
      <c r="HH3" s="6"/>
      <c r="HI3" s="6"/>
      <c r="HJ3" s="6"/>
      <c r="HK3" s="6"/>
      <c r="HL3" s="6"/>
      <c r="HM3" s="6"/>
      <c r="HN3" s="6"/>
      <c r="HO3" s="6"/>
      <c r="HP3" s="6"/>
      <c r="HQ3" s="6"/>
      <c r="HR3" s="6"/>
      <c r="HS3" s="6"/>
      <c r="HT3" s="6"/>
      <c r="HU3" s="6"/>
      <c r="HV3" s="6"/>
      <c r="HX3" s="6">
        <v>5</v>
      </c>
      <c r="HY3" s="6"/>
      <c r="HZ3" s="6"/>
      <c r="IA3" s="6"/>
      <c r="IB3" s="6"/>
      <c r="IC3" s="6"/>
      <c r="ID3" s="6"/>
      <c r="IE3" s="6"/>
      <c r="IF3" s="6"/>
      <c r="IG3" s="6"/>
      <c r="IH3" s="6"/>
      <c r="II3" s="6"/>
      <c r="IJ3" s="6"/>
      <c r="IK3" s="6"/>
      <c r="IL3" s="6"/>
      <c r="IM3" s="6"/>
      <c r="IN3" s="6"/>
      <c r="IO3" s="6"/>
      <c r="IP3" s="6"/>
      <c r="IQ3" s="6"/>
      <c r="IR3" s="6"/>
      <c r="IS3" s="6"/>
      <c r="IT3" s="6"/>
      <c r="IU3" s="6"/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7"/>
    </row>
    <row r="4" spans="1:277" ht="16.5" customHeight="1">
      <c r="A4" s="8"/>
      <c r="B4" s="878" t="s">
        <v>2</v>
      </c>
      <c r="C4" s="11">
        <v>1</v>
      </c>
      <c r="D4" s="11" t="s">
        <v>85</v>
      </c>
      <c r="E4" s="12"/>
      <c r="F4" s="334" t="s">
        <v>24</v>
      </c>
      <c r="G4" s="305" t="s">
        <v>39</v>
      </c>
      <c r="H4" s="305"/>
      <c r="I4" s="305"/>
      <c r="J4" s="305"/>
      <c r="K4" s="305"/>
      <c r="L4" s="305"/>
      <c r="M4" s="305"/>
      <c r="N4" s="305"/>
      <c r="O4" s="882">
        <v>24</v>
      </c>
      <c r="P4" s="882"/>
      <c r="Q4" s="882"/>
      <c r="R4" s="882"/>
      <c r="S4" s="882"/>
      <c r="T4" s="882"/>
      <c r="U4" s="882">
        <v>36</v>
      </c>
      <c r="V4" s="882"/>
      <c r="W4" s="882"/>
      <c r="X4" s="882"/>
      <c r="Y4" s="882"/>
      <c r="Z4" s="882"/>
      <c r="AA4" s="882">
        <v>48</v>
      </c>
      <c r="AB4" s="882"/>
      <c r="AC4" s="882"/>
      <c r="AD4" s="882"/>
      <c r="AE4" s="882"/>
      <c r="AF4" s="882"/>
      <c r="AG4" s="882">
        <v>60</v>
      </c>
      <c r="AH4" s="882"/>
      <c r="AI4" s="882"/>
      <c r="AJ4" s="882"/>
      <c r="AK4" s="882"/>
      <c r="AL4" s="882"/>
      <c r="AM4" s="305"/>
      <c r="AN4" s="306"/>
      <c r="AO4" s="880" t="s">
        <v>40</v>
      </c>
      <c r="AP4" s="880"/>
      <c r="AQ4" s="880"/>
      <c r="AR4" s="880"/>
      <c r="AS4" s="880"/>
      <c r="AT4" s="880"/>
      <c r="AU4" s="880"/>
      <c r="AV4" s="880"/>
      <c r="AW4" s="880"/>
      <c r="AX4" s="880"/>
      <c r="AY4" s="331"/>
      <c r="AZ4" s="300" t="s">
        <v>39</v>
      </c>
      <c r="BA4" s="300"/>
      <c r="BB4" s="300"/>
      <c r="BC4" s="300"/>
      <c r="BD4" s="300"/>
      <c r="BE4" s="300"/>
      <c r="BF4" s="300"/>
      <c r="BG4" s="300"/>
      <c r="BH4" s="883">
        <v>24</v>
      </c>
      <c r="BI4" s="884"/>
      <c r="BJ4" s="884"/>
      <c r="BK4" s="884"/>
      <c r="BL4" s="884"/>
      <c r="BM4" s="885"/>
      <c r="BN4" s="883">
        <v>36</v>
      </c>
      <c r="BO4" s="884"/>
      <c r="BP4" s="884"/>
      <c r="BQ4" s="884"/>
      <c r="BR4" s="884"/>
      <c r="BS4" s="885"/>
      <c r="BT4" s="883">
        <v>48</v>
      </c>
      <c r="BU4" s="884"/>
      <c r="BV4" s="884"/>
      <c r="BW4" s="884"/>
      <c r="BX4" s="884"/>
      <c r="BY4" s="885"/>
      <c r="BZ4" s="883">
        <v>60</v>
      </c>
      <c r="CA4" s="884"/>
      <c r="CB4" s="884"/>
      <c r="CC4" s="884"/>
      <c r="CD4" s="884"/>
      <c r="CE4" s="885"/>
      <c r="CF4" s="300"/>
      <c r="CG4" s="15"/>
      <c r="CH4" s="881" t="s">
        <v>40</v>
      </c>
      <c r="CI4" s="881"/>
      <c r="CJ4" s="881"/>
      <c r="CK4" s="881"/>
      <c r="CL4" s="881"/>
      <c r="CM4" s="881"/>
      <c r="CN4" s="881"/>
      <c r="CO4" s="881"/>
      <c r="CP4" s="881"/>
      <c r="CQ4" s="881"/>
      <c r="CR4" s="13"/>
      <c r="CS4" s="300" t="s">
        <v>39</v>
      </c>
      <c r="CT4" s="300"/>
      <c r="CU4" s="300"/>
      <c r="CV4" s="300"/>
      <c r="CW4" s="300"/>
      <c r="CX4" s="300"/>
      <c r="CY4" s="300"/>
      <c r="CZ4" s="300"/>
      <c r="DA4" s="883">
        <v>24</v>
      </c>
      <c r="DB4" s="884"/>
      <c r="DC4" s="884"/>
      <c r="DD4" s="884"/>
      <c r="DE4" s="884"/>
      <c r="DF4" s="885"/>
      <c r="DG4" s="883">
        <v>36</v>
      </c>
      <c r="DH4" s="884"/>
      <c r="DI4" s="884"/>
      <c r="DJ4" s="884"/>
      <c r="DK4" s="884"/>
      <c r="DL4" s="885"/>
      <c r="DM4" s="883">
        <v>48</v>
      </c>
      <c r="DN4" s="884"/>
      <c r="DO4" s="884"/>
      <c r="DP4" s="884"/>
      <c r="DQ4" s="884"/>
      <c r="DR4" s="885"/>
      <c r="DS4" s="883">
        <v>60</v>
      </c>
      <c r="DT4" s="884"/>
      <c r="DU4" s="884"/>
      <c r="DV4" s="884"/>
      <c r="DW4" s="884"/>
      <c r="DX4" s="885"/>
      <c r="DY4" s="300"/>
      <c r="DZ4" s="15"/>
      <c r="EA4" s="881" t="s">
        <v>40</v>
      </c>
      <c r="EB4" s="881"/>
      <c r="EC4" s="881"/>
      <c r="ED4" s="881"/>
      <c r="EE4" s="881"/>
      <c r="EF4" s="881"/>
      <c r="EG4" s="881"/>
      <c r="EH4" s="881"/>
      <c r="EI4" s="881"/>
      <c r="EJ4" s="881"/>
      <c r="EK4" s="13"/>
      <c r="EL4" s="300" t="s">
        <v>39</v>
      </c>
      <c r="EM4" s="300"/>
      <c r="EN4" s="300"/>
      <c r="EO4" s="300"/>
      <c r="EP4" s="300"/>
      <c r="EQ4" s="300"/>
      <c r="ER4" s="300"/>
      <c r="ES4" s="300"/>
      <c r="ET4" s="883">
        <v>24</v>
      </c>
      <c r="EU4" s="884"/>
      <c r="EV4" s="884"/>
      <c r="EW4" s="884"/>
      <c r="EX4" s="884"/>
      <c r="EY4" s="885"/>
      <c r="EZ4" s="883">
        <v>36</v>
      </c>
      <c r="FA4" s="884"/>
      <c r="FB4" s="884"/>
      <c r="FC4" s="884"/>
      <c r="FD4" s="884"/>
      <c r="FE4" s="885"/>
      <c r="FF4" s="883">
        <v>48</v>
      </c>
      <c r="FG4" s="884"/>
      <c r="FH4" s="884"/>
      <c r="FI4" s="884"/>
      <c r="FJ4" s="884"/>
      <c r="FK4" s="885"/>
      <c r="FL4" s="883">
        <v>60</v>
      </c>
      <c r="FM4" s="884"/>
      <c r="FN4" s="884"/>
      <c r="FO4" s="884"/>
      <c r="FP4" s="884"/>
      <c r="FQ4" s="885"/>
      <c r="FR4" s="300"/>
      <c r="FS4" s="15"/>
      <c r="FT4" s="881" t="s">
        <v>40</v>
      </c>
      <c r="FU4" s="881"/>
      <c r="FV4" s="881"/>
      <c r="FW4" s="881"/>
      <c r="FX4" s="881"/>
      <c r="FY4" s="881"/>
      <c r="FZ4" s="881"/>
      <c r="GA4" s="881"/>
      <c r="GB4" s="881"/>
      <c r="GC4" s="881"/>
      <c r="GD4" s="13"/>
      <c r="GE4" s="300" t="s">
        <v>39</v>
      </c>
      <c r="GF4" s="300"/>
      <c r="GG4" s="300"/>
      <c r="GH4" s="300"/>
      <c r="GI4" s="300"/>
      <c r="GJ4" s="300"/>
      <c r="GK4" s="300"/>
      <c r="GL4" s="300"/>
      <c r="GM4" s="883">
        <v>24</v>
      </c>
      <c r="GN4" s="884"/>
      <c r="GO4" s="884"/>
      <c r="GP4" s="884"/>
      <c r="GQ4" s="884"/>
      <c r="GR4" s="885"/>
      <c r="GS4" s="883">
        <v>36</v>
      </c>
      <c r="GT4" s="884"/>
      <c r="GU4" s="884"/>
      <c r="GV4" s="884"/>
      <c r="GW4" s="884"/>
      <c r="GX4" s="885"/>
      <c r="GY4" s="883">
        <v>48</v>
      </c>
      <c r="GZ4" s="884"/>
      <c r="HA4" s="884"/>
      <c r="HB4" s="884"/>
      <c r="HC4" s="884"/>
      <c r="HD4" s="885"/>
      <c r="HE4" s="883">
        <v>60</v>
      </c>
      <c r="HF4" s="884"/>
      <c r="HG4" s="884"/>
      <c r="HH4" s="884"/>
      <c r="HI4" s="884"/>
      <c r="HJ4" s="885"/>
      <c r="HK4" s="300"/>
      <c r="HL4" s="15"/>
      <c r="HM4" s="881" t="s">
        <v>40</v>
      </c>
      <c r="HN4" s="881"/>
      <c r="HO4" s="881"/>
      <c r="HP4" s="881"/>
      <c r="HQ4" s="881"/>
      <c r="HR4" s="881"/>
      <c r="HS4" s="881"/>
      <c r="HT4" s="881"/>
      <c r="HU4" s="881"/>
      <c r="HV4" s="881"/>
      <c r="HW4" s="14"/>
      <c r="HX4" s="300" t="s">
        <v>39</v>
      </c>
      <c r="HY4" s="300"/>
      <c r="HZ4" s="300"/>
      <c r="IA4" s="300"/>
      <c r="IB4" s="300"/>
      <c r="IC4" s="300"/>
      <c r="ID4" s="300"/>
      <c r="IE4" s="300"/>
      <c r="IF4" s="883">
        <v>24</v>
      </c>
      <c r="IG4" s="884"/>
      <c r="IH4" s="884"/>
      <c r="II4" s="884"/>
      <c r="IJ4" s="884"/>
      <c r="IK4" s="885"/>
      <c r="IL4" s="883">
        <v>36</v>
      </c>
      <c r="IM4" s="884"/>
      <c r="IN4" s="884"/>
      <c r="IO4" s="884"/>
      <c r="IP4" s="884"/>
      <c r="IQ4" s="885"/>
      <c r="IR4" s="883">
        <v>48</v>
      </c>
      <c r="IS4" s="884"/>
      <c r="IT4" s="884"/>
      <c r="IU4" s="884"/>
      <c r="IV4" s="884"/>
      <c r="IW4" s="885"/>
      <c r="IX4" s="883">
        <v>60</v>
      </c>
      <c r="IY4" s="884"/>
      <c r="IZ4" s="884"/>
      <c r="JA4" s="884"/>
      <c r="JB4" s="884"/>
      <c r="JC4" s="885"/>
      <c r="JD4" s="300"/>
      <c r="JE4" s="15"/>
      <c r="JF4" s="881" t="s">
        <v>40</v>
      </c>
      <c r="JG4" s="881"/>
      <c r="JH4" s="881"/>
      <c r="JI4" s="881"/>
      <c r="JJ4" s="881"/>
      <c r="JK4" s="881"/>
      <c r="JL4" s="881"/>
      <c r="JM4" s="881"/>
      <c r="JN4" s="881"/>
      <c r="JO4" s="881"/>
      <c r="JP4" s="7"/>
    </row>
    <row r="5" spans="1:277" ht="16.5" customHeight="1">
      <c r="A5" s="8"/>
      <c r="B5" s="879"/>
      <c r="C5" s="11">
        <v>2</v>
      </c>
      <c r="D5" s="11" t="s">
        <v>86</v>
      </c>
      <c r="E5" s="12"/>
      <c r="F5" s="335">
        <v>4</v>
      </c>
      <c r="G5" s="306" t="s">
        <v>41</v>
      </c>
      <c r="H5" s="307" t="s">
        <v>42</v>
      </c>
      <c r="I5" s="307" t="s">
        <v>43</v>
      </c>
      <c r="J5" s="308" t="s">
        <v>44</v>
      </c>
      <c r="K5" s="306" t="s">
        <v>45</v>
      </c>
      <c r="L5" s="306" t="s">
        <v>46</v>
      </c>
      <c r="M5" s="306" t="s">
        <v>47</v>
      </c>
      <c r="N5" s="306" t="s">
        <v>48</v>
      </c>
      <c r="O5" s="336" t="s">
        <v>514</v>
      </c>
      <c r="P5" s="336" t="s">
        <v>515</v>
      </c>
      <c r="Q5" s="336" t="s">
        <v>516</v>
      </c>
      <c r="R5" s="336" t="s">
        <v>517</v>
      </c>
      <c r="S5" s="336" t="s">
        <v>518</v>
      </c>
      <c r="T5" s="336" t="s">
        <v>519</v>
      </c>
      <c r="U5" s="336" t="s">
        <v>520</v>
      </c>
      <c r="V5" s="336" t="s">
        <v>515</v>
      </c>
      <c r="W5" s="336" t="s">
        <v>516</v>
      </c>
      <c r="X5" s="336" t="s">
        <v>517</v>
      </c>
      <c r="Y5" s="336" t="s">
        <v>518</v>
      </c>
      <c r="Z5" s="336" t="s">
        <v>519</v>
      </c>
      <c r="AA5" s="336" t="s">
        <v>514</v>
      </c>
      <c r="AB5" s="336" t="s">
        <v>515</v>
      </c>
      <c r="AC5" s="336" t="s">
        <v>516</v>
      </c>
      <c r="AD5" s="336" t="s">
        <v>517</v>
      </c>
      <c r="AE5" s="336" t="s">
        <v>518</v>
      </c>
      <c r="AF5" s="336" t="s">
        <v>519</v>
      </c>
      <c r="AG5" s="336" t="s">
        <v>514</v>
      </c>
      <c r="AH5" s="336" t="s">
        <v>515</v>
      </c>
      <c r="AI5" s="336" t="s">
        <v>516</v>
      </c>
      <c r="AJ5" s="336" t="s">
        <v>517</v>
      </c>
      <c r="AK5" s="336" t="s">
        <v>518</v>
      </c>
      <c r="AL5" s="336" t="s">
        <v>519</v>
      </c>
      <c r="AM5" s="336" t="s">
        <v>155</v>
      </c>
      <c r="AN5" s="336" t="s">
        <v>156</v>
      </c>
      <c r="AO5" s="337" t="s">
        <v>50</v>
      </c>
      <c r="AP5" s="338" t="s">
        <v>51</v>
      </c>
      <c r="AQ5" s="338" t="s">
        <v>52</v>
      </c>
      <c r="AR5" s="338" t="s">
        <v>53</v>
      </c>
      <c r="AS5" s="338" t="s">
        <v>54</v>
      </c>
      <c r="AT5" s="338" t="s">
        <v>55</v>
      </c>
      <c r="AU5" s="338" t="s">
        <v>56</v>
      </c>
      <c r="AV5" s="338" t="s">
        <v>57</v>
      </c>
      <c r="AW5" s="338" t="s">
        <v>58</v>
      </c>
      <c r="AX5" s="338" t="s">
        <v>59</v>
      </c>
      <c r="AY5" s="332"/>
      <c r="AZ5" s="15" t="s">
        <v>41</v>
      </c>
      <c r="BA5" s="16" t="s">
        <v>42</v>
      </c>
      <c r="BB5" s="16" t="s">
        <v>43</v>
      </c>
      <c r="BC5" s="17" t="s">
        <v>44</v>
      </c>
      <c r="BD5" s="15" t="s">
        <v>45</v>
      </c>
      <c r="BE5" s="15" t="s">
        <v>46</v>
      </c>
      <c r="BF5" s="15" t="s">
        <v>47</v>
      </c>
      <c r="BG5" s="15" t="s">
        <v>48</v>
      </c>
      <c r="BH5" s="15" t="s">
        <v>514</v>
      </c>
      <c r="BI5" s="15" t="s">
        <v>515</v>
      </c>
      <c r="BJ5" s="15" t="s">
        <v>516</v>
      </c>
      <c r="BK5" s="15" t="s">
        <v>517</v>
      </c>
      <c r="BL5" s="15" t="s">
        <v>518</v>
      </c>
      <c r="BM5" s="15" t="s">
        <v>519</v>
      </c>
      <c r="BN5" s="441" t="s">
        <v>514</v>
      </c>
      <c r="BO5" s="15" t="s">
        <v>515</v>
      </c>
      <c r="BP5" s="15" t="s">
        <v>516</v>
      </c>
      <c r="BQ5" s="15" t="s">
        <v>517</v>
      </c>
      <c r="BR5" s="15" t="s">
        <v>518</v>
      </c>
      <c r="BS5" s="15" t="s">
        <v>519</v>
      </c>
      <c r="BT5" s="441" t="s">
        <v>514</v>
      </c>
      <c r="BU5" s="15" t="s">
        <v>515</v>
      </c>
      <c r="BV5" s="15" t="s">
        <v>516</v>
      </c>
      <c r="BW5" s="15" t="s">
        <v>517</v>
      </c>
      <c r="BX5" s="15" t="s">
        <v>518</v>
      </c>
      <c r="BY5" s="15" t="s">
        <v>519</v>
      </c>
      <c r="BZ5" s="441" t="s">
        <v>514</v>
      </c>
      <c r="CA5" s="15" t="s">
        <v>515</v>
      </c>
      <c r="CB5" s="15" t="s">
        <v>516</v>
      </c>
      <c r="CC5" s="15" t="s">
        <v>517</v>
      </c>
      <c r="CD5" s="15" t="s">
        <v>518</v>
      </c>
      <c r="CE5" s="15" t="s">
        <v>519</v>
      </c>
      <c r="CF5" s="15" t="s">
        <v>153</v>
      </c>
      <c r="CG5" s="15" t="s">
        <v>154</v>
      </c>
      <c r="CH5" s="18" t="s">
        <v>50</v>
      </c>
      <c r="CI5" s="19" t="s">
        <v>51</v>
      </c>
      <c r="CJ5" s="19" t="s">
        <v>52</v>
      </c>
      <c r="CK5" s="19" t="s">
        <v>53</v>
      </c>
      <c r="CL5" s="19" t="s">
        <v>54</v>
      </c>
      <c r="CM5" s="19" t="s">
        <v>55</v>
      </c>
      <c r="CN5" s="19" t="s">
        <v>56</v>
      </c>
      <c r="CO5" s="19" t="s">
        <v>57</v>
      </c>
      <c r="CP5" s="19" t="s">
        <v>58</v>
      </c>
      <c r="CQ5" s="19" t="s">
        <v>59</v>
      </c>
      <c r="CR5" s="13"/>
      <c r="CS5" s="15" t="s">
        <v>41</v>
      </c>
      <c r="CT5" s="16" t="s">
        <v>42</v>
      </c>
      <c r="CU5" s="16" t="s">
        <v>43</v>
      </c>
      <c r="CV5" s="17" t="s">
        <v>44</v>
      </c>
      <c r="CW5" s="15" t="s">
        <v>45</v>
      </c>
      <c r="CX5" s="15" t="s">
        <v>46</v>
      </c>
      <c r="CY5" s="15" t="s">
        <v>47</v>
      </c>
      <c r="CZ5" s="15" t="s">
        <v>48</v>
      </c>
      <c r="DA5" s="15" t="s">
        <v>514</v>
      </c>
      <c r="DB5" s="15" t="s">
        <v>515</v>
      </c>
      <c r="DC5" s="15" t="s">
        <v>516</v>
      </c>
      <c r="DD5" s="15" t="s">
        <v>517</v>
      </c>
      <c r="DE5" s="15" t="s">
        <v>518</v>
      </c>
      <c r="DF5" s="15" t="s">
        <v>519</v>
      </c>
      <c r="DG5" s="441" t="s">
        <v>514</v>
      </c>
      <c r="DH5" s="15" t="s">
        <v>515</v>
      </c>
      <c r="DI5" s="15" t="s">
        <v>516</v>
      </c>
      <c r="DJ5" s="15" t="s">
        <v>517</v>
      </c>
      <c r="DK5" s="15" t="s">
        <v>518</v>
      </c>
      <c r="DL5" s="15" t="s">
        <v>519</v>
      </c>
      <c r="DM5" s="441" t="s">
        <v>514</v>
      </c>
      <c r="DN5" s="15" t="s">
        <v>515</v>
      </c>
      <c r="DO5" s="15" t="s">
        <v>516</v>
      </c>
      <c r="DP5" s="15" t="s">
        <v>517</v>
      </c>
      <c r="DQ5" s="15" t="s">
        <v>518</v>
      </c>
      <c r="DR5" s="15" t="s">
        <v>519</v>
      </c>
      <c r="DS5" s="441" t="s">
        <v>514</v>
      </c>
      <c r="DT5" s="15" t="s">
        <v>515</v>
      </c>
      <c r="DU5" s="15" t="s">
        <v>516</v>
      </c>
      <c r="DV5" s="15" t="s">
        <v>517</v>
      </c>
      <c r="DW5" s="15" t="s">
        <v>518</v>
      </c>
      <c r="DX5" s="15" t="s">
        <v>519</v>
      </c>
      <c r="DY5" s="15" t="s">
        <v>153</v>
      </c>
      <c r="DZ5" s="15" t="s">
        <v>154</v>
      </c>
      <c r="EA5" s="18" t="s">
        <v>50</v>
      </c>
      <c r="EB5" s="19" t="s">
        <v>51</v>
      </c>
      <c r="EC5" s="19" t="s">
        <v>52</v>
      </c>
      <c r="ED5" s="19" t="s">
        <v>53</v>
      </c>
      <c r="EE5" s="19" t="s">
        <v>54</v>
      </c>
      <c r="EF5" s="19" t="s">
        <v>55</v>
      </c>
      <c r="EG5" s="19" t="s">
        <v>56</v>
      </c>
      <c r="EH5" s="19" t="s">
        <v>57</v>
      </c>
      <c r="EI5" s="19" t="s">
        <v>58</v>
      </c>
      <c r="EJ5" s="19" t="s">
        <v>59</v>
      </c>
      <c r="EK5" s="13"/>
      <c r="EL5" s="15" t="s">
        <v>41</v>
      </c>
      <c r="EM5" s="16" t="s">
        <v>42</v>
      </c>
      <c r="EN5" s="16" t="s">
        <v>43</v>
      </c>
      <c r="EO5" s="17" t="s">
        <v>44</v>
      </c>
      <c r="EP5" s="15" t="s">
        <v>45</v>
      </c>
      <c r="EQ5" s="15" t="s">
        <v>46</v>
      </c>
      <c r="ER5" s="15" t="s">
        <v>47</v>
      </c>
      <c r="ES5" s="15" t="s">
        <v>48</v>
      </c>
      <c r="ET5" s="15" t="s">
        <v>514</v>
      </c>
      <c r="EU5" s="15" t="s">
        <v>515</v>
      </c>
      <c r="EV5" s="15" t="s">
        <v>516</v>
      </c>
      <c r="EW5" s="15" t="s">
        <v>517</v>
      </c>
      <c r="EX5" s="15" t="s">
        <v>518</v>
      </c>
      <c r="EY5" s="15" t="s">
        <v>519</v>
      </c>
      <c r="EZ5" s="15" t="s">
        <v>514</v>
      </c>
      <c r="FA5" s="15" t="s">
        <v>515</v>
      </c>
      <c r="FB5" s="15" t="s">
        <v>516</v>
      </c>
      <c r="FC5" s="15" t="s">
        <v>517</v>
      </c>
      <c r="FD5" s="15" t="s">
        <v>518</v>
      </c>
      <c r="FE5" s="15" t="s">
        <v>519</v>
      </c>
      <c r="FF5" s="15" t="s">
        <v>514</v>
      </c>
      <c r="FG5" s="15" t="s">
        <v>515</v>
      </c>
      <c r="FH5" s="15" t="s">
        <v>516</v>
      </c>
      <c r="FI5" s="15" t="s">
        <v>517</v>
      </c>
      <c r="FJ5" s="15" t="s">
        <v>518</v>
      </c>
      <c r="FK5" s="15" t="s">
        <v>519</v>
      </c>
      <c r="FL5" s="15" t="s">
        <v>514</v>
      </c>
      <c r="FM5" s="15" t="s">
        <v>515</v>
      </c>
      <c r="FN5" s="15" t="s">
        <v>516</v>
      </c>
      <c r="FO5" s="15" t="s">
        <v>517</v>
      </c>
      <c r="FP5" s="15" t="s">
        <v>518</v>
      </c>
      <c r="FQ5" s="15" t="s">
        <v>519</v>
      </c>
      <c r="FR5" s="15" t="s">
        <v>153</v>
      </c>
      <c r="FS5" s="15" t="s">
        <v>154</v>
      </c>
      <c r="FT5" s="18" t="s">
        <v>50</v>
      </c>
      <c r="FU5" s="19" t="s">
        <v>51</v>
      </c>
      <c r="FV5" s="19" t="s">
        <v>52</v>
      </c>
      <c r="FW5" s="19" t="s">
        <v>53</v>
      </c>
      <c r="FX5" s="19" t="s">
        <v>54</v>
      </c>
      <c r="FY5" s="19" t="s">
        <v>55</v>
      </c>
      <c r="FZ5" s="19" t="s">
        <v>56</v>
      </c>
      <c r="GA5" s="19" t="s">
        <v>57</v>
      </c>
      <c r="GB5" s="19" t="s">
        <v>58</v>
      </c>
      <c r="GC5" s="19" t="s">
        <v>59</v>
      </c>
      <c r="GD5" s="13"/>
      <c r="GE5" s="15" t="s">
        <v>41</v>
      </c>
      <c r="GF5" s="16" t="s">
        <v>42</v>
      </c>
      <c r="GG5" s="16" t="s">
        <v>43</v>
      </c>
      <c r="GH5" s="17" t="s">
        <v>44</v>
      </c>
      <c r="GI5" s="15" t="s">
        <v>45</v>
      </c>
      <c r="GJ5" s="15" t="s">
        <v>46</v>
      </c>
      <c r="GK5" s="15" t="s">
        <v>47</v>
      </c>
      <c r="GL5" s="15" t="s">
        <v>48</v>
      </c>
      <c r="GM5" s="15" t="s">
        <v>514</v>
      </c>
      <c r="GN5" s="15" t="s">
        <v>515</v>
      </c>
      <c r="GO5" s="15" t="s">
        <v>516</v>
      </c>
      <c r="GP5" s="15" t="s">
        <v>517</v>
      </c>
      <c r="GQ5" s="15" t="s">
        <v>518</v>
      </c>
      <c r="GR5" s="15" t="s">
        <v>519</v>
      </c>
      <c r="GS5" s="15" t="s">
        <v>514</v>
      </c>
      <c r="GT5" s="15" t="s">
        <v>515</v>
      </c>
      <c r="GU5" s="15" t="s">
        <v>516</v>
      </c>
      <c r="GV5" s="15" t="s">
        <v>517</v>
      </c>
      <c r="GW5" s="15" t="s">
        <v>518</v>
      </c>
      <c r="GX5" s="15" t="s">
        <v>519</v>
      </c>
      <c r="GY5" s="15" t="s">
        <v>514</v>
      </c>
      <c r="GZ5" s="15" t="s">
        <v>515</v>
      </c>
      <c r="HA5" s="15" t="s">
        <v>516</v>
      </c>
      <c r="HB5" s="15" t="s">
        <v>517</v>
      </c>
      <c r="HC5" s="15" t="s">
        <v>518</v>
      </c>
      <c r="HD5" s="15" t="s">
        <v>519</v>
      </c>
      <c r="HE5" s="15" t="s">
        <v>514</v>
      </c>
      <c r="HF5" s="15" t="s">
        <v>515</v>
      </c>
      <c r="HG5" s="15" t="s">
        <v>516</v>
      </c>
      <c r="HH5" s="15" t="s">
        <v>517</v>
      </c>
      <c r="HI5" s="15" t="s">
        <v>518</v>
      </c>
      <c r="HJ5" s="15" t="s">
        <v>519</v>
      </c>
      <c r="HK5" s="15" t="s">
        <v>153</v>
      </c>
      <c r="HL5" s="15" t="s">
        <v>154</v>
      </c>
      <c r="HM5" s="18" t="s">
        <v>50</v>
      </c>
      <c r="HN5" s="19" t="s">
        <v>51</v>
      </c>
      <c r="HO5" s="19" t="s">
        <v>52</v>
      </c>
      <c r="HP5" s="19" t="s">
        <v>53</v>
      </c>
      <c r="HQ5" s="19" t="s">
        <v>54</v>
      </c>
      <c r="HR5" s="19" t="s">
        <v>55</v>
      </c>
      <c r="HS5" s="19" t="s">
        <v>56</v>
      </c>
      <c r="HT5" s="19" t="s">
        <v>57</v>
      </c>
      <c r="HU5" s="19" t="s">
        <v>58</v>
      </c>
      <c r="HV5" s="19" t="s">
        <v>59</v>
      </c>
      <c r="HW5" s="20"/>
      <c r="HX5" s="15" t="s">
        <v>41</v>
      </c>
      <c r="HY5" s="16" t="s">
        <v>42</v>
      </c>
      <c r="HZ5" s="16" t="s">
        <v>43</v>
      </c>
      <c r="IA5" s="17" t="s">
        <v>44</v>
      </c>
      <c r="IB5" s="15" t="s">
        <v>45</v>
      </c>
      <c r="IC5" s="15" t="s">
        <v>46</v>
      </c>
      <c r="ID5" s="15" t="s">
        <v>47</v>
      </c>
      <c r="IE5" s="15" t="s">
        <v>48</v>
      </c>
      <c r="IF5" s="15" t="s">
        <v>514</v>
      </c>
      <c r="IG5" s="15" t="s">
        <v>515</v>
      </c>
      <c r="IH5" s="15" t="s">
        <v>516</v>
      </c>
      <c r="II5" s="15" t="s">
        <v>517</v>
      </c>
      <c r="IJ5" s="15" t="s">
        <v>518</v>
      </c>
      <c r="IK5" s="15" t="s">
        <v>519</v>
      </c>
      <c r="IL5" s="15" t="s">
        <v>514</v>
      </c>
      <c r="IM5" s="15" t="s">
        <v>515</v>
      </c>
      <c r="IN5" s="15" t="s">
        <v>516</v>
      </c>
      <c r="IO5" s="15" t="s">
        <v>517</v>
      </c>
      <c r="IP5" s="15" t="s">
        <v>518</v>
      </c>
      <c r="IQ5" s="15" t="s">
        <v>519</v>
      </c>
      <c r="IR5" s="15" t="s">
        <v>514</v>
      </c>
      <c r="IS5" s="15" t="s">
        <v>515</v>
      </c>
      <c r="IT5" s="15" t="s">
        <v>516</v>
      </c>
      <c r="IU5" s="15" t="s">
        <v>517</v>
      </c>
      <c r="IV5" s="15" t="s">
        <v>518</v>
      </c>
      <c r="IW5" s="15" t="s">
        <v>519</v>
      </c>
      <c r="IX5" s="15" t="s">
        <v>514</v>
      </c>
      <c r="IY5" s="15" t="s">
        <v>515</v>
      </c>
      <c r="IZ5" s="15" t="s">
        <v>516</v>
      </c>
      <c r="JA5" s="15" t="s">
        <v>517</v>
      </c>
      <c r="JB5" s="15" t="s">
        <v>518</v>
      </c>
      <c r="JC5" s="15" t="s">
        <v>519</v>
      </c>
      <c r="JD5" s="15" t="s">
        <v>153</v>
      </c>
      <c r="JE5" s="15" t="s">
        <v>154</v>
      </c>
      <c r="JF5" s="18" t="s">
        <v>50</v>
      </c>
      <c r="JG5" s="19" t="s">
        <v>51</v>
      </c>
      <c r="JH5" s="19" t="s">
        <v>52</v>
      </c>
      <c r="JI5" s="19" t="s">
        <v>53</v>
      </c>
      <c r="JJ5" s="19" t="s">
        <v>54</v>
      </c>
      <c r="JK5" s="19" t="s">
        <v>55</v>
      </c>
      <c r="JL5" s="19" t="s">
        <v>56</v>
      </c>
      <c r="JM5" s="19" t="s">
        <v>57</v>
      </c>
      <c r="JN5" s="19" t="s">
        <v>58</v>
      </c>
      <c r="JO5" s="19" t="s">
        <v>59</v>
      </c>
      <c r="JP5" s="7"/>
    </row>
    <row r="6" spans="1:277" ht="16.5" customHeight="1">
      <c r="A6" s="8"/>
      <c r="B6" s="879"/>
      <c r="C6" s="11">
        <v>3</v>
      </c>
      <c r="D6" s="11" t="s">
        <v>87</v>
      </c>
      <c r="E6" s="12"/>
      <c r="F6" s="333">
        <v>1</v>
      </c>
      <c r="G6" s="333" t="str">
        <f>IF(리스수식!$AT$2=1,차량정보!AZ6,IF(리스수식!$AT$2=2,차량정보!CS6,IF(리스수식!$AT$2=3,차량정보!EL6,IF(리스수식!$AT$2=4,차량정보!GE6,차량정보!HX6))))</f>
        <v>현대</v>
      </c>
      <c r="H6" s="333" t="str">
        <f>IF(리스수식!$AT$2=1,차량정보!BA6,IF(리스수식!$AT$2=2,차량정보!CT6,IF(리스수식!$AT$2=3,차량정보!EM6,IF(리스수식!$AT$2=4,차량정보!GF6,차량정보!HY6))))</f>
        <v>캐스퍼 1.0 가솔린</v>
      </c>
      <c r="I6" s="333" t="str">
        <f>IF(리스수식!$AT$2=1,차량정보!BB6,IF(리스수식!$AT$2=2,차량정보!CU6,IF(리스수식!$AT$2=3,차량정보!EN6,IF(리스수식!$AT$2=4,차량정보!GG6,차량정보!HZ6))))</f>
        <v>경차</v>
      </c>
      <c r="J6" s="475">
        <f>IF(리스수식!$AT$2=1,차량정보!BC6,IF(리스수식!$AT$2=2,차량정보!CV6,IF(리스수식!$AT$2=3,차량정보!EO6,IF(리스수식!$AT$2=4,차량정보!GH6,차량정보!IA6))))</f>
        <v>0.03</v>
      </c>
      <c r="K6" s="333" t="str">
        <f>IF(리스수식!$AT$2=1,차량정보!BD6,IF(리스수식!$AT$2=2,차량정보!CW6,IF(리스수식!$AT$2=3,차량정보!EP6,IF(리스수식!$AT$2=4,차량정보!GI6,차량정보!IB6))))</f>
        <v>가솔린</v>
      </c>
      <c r="L6" s="333">
        <f>IF(리스수식!$AT$2=1,차량정보!BE6,IF(리스수식!$AT$2=2,차량정보!CX6,IF(리스수식!$AT$2=3,차량정보!EQ6,IF(리스수식!$AT$2=4,차량정보!GJ6,차량정보!IC6))))</f>
        <v>0</v>
      </c>
      <c r="M6" s="333">
        <f>IF(리스수식!$AT$2=1,차량정보!BF6,IF(리스수식!$AT$2=2,차량정보!CY6,IF(리스수식!$AT$2=3,차량정보!ER6,IF(리스수식!$AT$2=4,차량정보!GK6,차량정보!ID6))))</f>
        <v>998</v>
      </c>
      <c r="N6" s="333">
        <f>IF($I6="EV",130000,IF($I6="RV(11-12인)",65000,IF($I6="소형화물(1톤)",28500,$M6*(IF($M6&lt;=1000,104,0)+IF(AND($M6&gt;1000,$M6&lt;=1600),182,0)+IF($M6&gt;1600,260,0)))))</f>
        <v>103792</v>
      </c>
      <c r="O6" s="380">
        <f>IF(리스수식!$AT$2=1,차량정보!BH6,IF(리스수식!$AT$2=2,차량정보!DA6,IF(리스수식!$AT$2=3,차량정보!ET6,IF(리스수식!$AT$2=4,차량정보!GM6,차량정보!IF6))))</f>
        <v>0.67</v>
      </c>
      <c r="P6" s="380">
        <f>IF(리스수식!$AT$2=1,차량정보!BI6,IF(리스수식!$AT$2=2,차량정보!DB6,IF(리스수식!$AT$2=3,차량정보!EU6,IF(리스수식!$AT$2=4,차량정보!GN6,차량정보!IG6))))</f>
        <v>0.66</v>
      </c>
      <c r="Q6" s="380">
        <f>IF(리스수식!$AT$2=1,차량정보!BJ6,IF(리스수식!$AT$2=2,차량정보!DC6,IF(리스수식!$AT$2=3,차량정보!EV6,IF(리스수식!$AT$2=4,차량정보!GO6,차량정보!IH6))))</f>
        <v>0.65</v>
      </c>
      <c r="R6" s="380">
        <f>IF(리스수식!$AT$2=1,차량정보!BK6,IF(리스수식!$AT$2=2,차량정보!DD6,IF(리스수식!$AT$2=3,차량정보!EW6,IF(리스수식!$AT$2=4,차량정보!GP6,차량정보!II6))))</f>
        <v>0.64</v>
      </c>
      <c r="S6" s="380">
        <f>IF(리스수식!$AT$2=1,차량정보!BL6,IF(리스수식!$AT$2=2,차량정보!DE6,IF(리스수식!$AT$2=3,차량정보!EX6,IF(리스수식!$AT$2=4,차량정보!GQ6,차량정보!IJ6))))</f>
        <v>0.63</v>
      </c>
      <c r="T6" s="380">
        <f>IF(리스수식!$AT$2=1,차량정보!BM6,IF(리스수식!$AT$2=2,차량정보!DF6,IF(리스수식!$AT$2=3,차량정보!EY6,IF(리스수식!$AT$2=4,차량정보!GR6,차량정보!IK6))))</f>
        <v>0.47</v>
      </c>
      <c r="U6" s="380">
        <f>IF(리스수식!$AT$2=1,차량정보!BN6,IF(리스수식!$AT$2=2,차량정보!DG6,IF(리스수식!$AT$2=3,차량정보!EZ6,IF(리스수식!$AT$2=4,차량정보!GS6,차량정보!IL6))))</f>
        <v>0.64</v>
      </c>
      <c r="V6" s="380">
        <f>IF(리스수식!$AT$2=1,차량정보!BO6,IF(리스수식!$AT$2=2,차량정보!DH6,IF(리스수식!$AT$2=3,차량정보!FA6,IF(리스수식!$AT$2=4,차량정보!GT6,차량정보!IM6))))</f>
        <v>0.63</v>
      </c>
      <c r="W6" s="380">
        <f>IF(리스수식!$AT$2=1,차량정보!BP6,IF(리스수식!$AT$2=2,차량정보!DI6,IF(리스수식!$AT$2=3,차량정보!FB6,IF(리스수식!$AT$2=4,차량정보!GU6,차량정보!IN6))))</f>
        <v>0.62</v>
      </c>
      <c r="X6" s="380">
        <f>IF(리스수식!$AT$2=1,차량정보!BQ6,IF(리스수식!$AT$2=2,차량정보!DJ6,IF(리스수식!$AT$2=3,차량정보!FC6,IF(리스수식!$AT$2=4,차량정보!GV6,차량정보!IO6))))</f>
        <v>0.61</v>
      </c>
      <c r="Y6" s="380">
        <f>IF(리스수식!$AT$2=1,차량정보!BR6,IF(리스수식!$AT$2=2,차량정보!DK6,IF(리스수식!$AT$2=3,차량정보!FD6,IF(리스수식!$AT$2=4,차량정보!GW6,차량정보!IP6))))</f>
        <v>0.6</v>
      </c>
      <c r="Z6" s="380">
        <f>IF(리스수식!$AT$2=1,차량정보!BS6,IF(리스수식!$AT$2=2,차량정보!DL6,IF(리스수식!$AT$2=3,차량정보!FE6,IF(리스수식!$AT$2=4,차량정보!GX6,차량정보!IQ6))))</f>
        <v>0.44</v>
      </c>
      <c r="AA6" s="380">
        <f>IF(리스수식!$AT$2=1,차량정보!BT6,IF(리스수식!$AT$2=2,차량정보!DM6,IF(리스수식!$AT$2=3,차량정보!FF6,IF(리스수식!$AT$2=4,차량정보!GY6,차량정보!IR6))))</f>
        <v>0.56999999999999995</v>
      </c>
      <c r="AB6" s="380">
        <f>IF(리스수식!$AT$2=1,차량정보!BU6,IF(리스수식!$AT$2=2,차량정보!DN6,IF(리스수식!$AT$2=3,차량정보!FG6,IF(리스수식!$AT$2=4,차량정보!GZ6,차량정보!IS6))))</f>
        <v>0.56000000000000005</v>
      </c>
      <c r="AC6" s="380">
        <f>IF(리스수식!$AT$2=1,차량정보!BV6,IF(리스수식!$AT$2=2,차량정보!DO6,IF(리스수식!$AT$2=3,차량정보!FH6,IF(리스수식!$AT$2=4,차량정보!HA6,차량정보!IT6))))</f>
        <v>0.54</v>
      </c>
      <c r="AD6" s="380">
        <f>IF(리스수식!$AT$2=1,차량정보!BW6,IF(리스수식!$AT$2=2,차량정보!DP6,IF(리스수식!$AT$2=3,차량정보!FI6,IF(리스수식!$AT$2=4,차량정보!HB6,차량정보!IU6))))</f>
        <v>0.48</v>
      </c>
      <c r="AE6" s="380">
        <f>IF(리스수식!$AT$2=1,차량정보!BX6,IF(리스수식!$AT$2=2,차량정보!DQ6,IF(리스수식!$AT$2=3,차량정보!FJ6,IF(리스수식!$AT$2=4,차량정보!HC6,차량정보!IV6))))</f>
        <v>0.4</v>
      </c>
      <c r="AF6" s="380">
        <f>IF(리스수식!$AT$2=1,차량정보!BY6,IF(리스수식!$AT$2=2,차량정보!DR6,IF(리스수식!$AT$2=3,차량정보!FK6,IF(리스수식!$AT$2=4,차량정보!HD6,차량정보!IW6))))</f>
        <v>0.22</v>
      </c>
      <c r="AG6" s="380">
        <f>IF(리스수식!$AT$2=1,차량정보!BZ6,IF(리스수식!$AT$2=2,차량정보!DS6,IF(리스수식!$AT$2=3,차량정보!FL6,IF(리스수식!$AT$2=4,차량정보!HE6,차량정보!IX6))))</f>
        <v>0.47</v>
      </c>
      <c r="AH6" s="380">
        <f>IF(리스수식!$AT$2=1,차량정보!CA6,IF(리스수식!$AT$2=2,차량정보!DT6,IF(리스수식!$AT$2=3,차량정보!FM6,IF(리스수식!$AT$2=4,차량정보!HF6,차량정보!IY6))))</f>
        <v>0.46</v>
      </c>
      <c r="AI6" s="380">
        <f>IF(리스수식!$AT$2=1,차량정보!CB6,IF(리스수식!$AT$2=2,차량정보!DU6,IF(리스수식!$AT$2=3,차량정보!FN6,IF(리스수식!$AT$2=4,차량정보!HG6,차량정보!IZ6))))</f>
        <v>0.44</v>
      </c>
      <c r="AJ6" s="380">
        <f>IF(리스수식!$AT$2=1,차량정보!CC6,IF(리스수식!$AT$2=2,차량정보!DV6,IF(리스수식!$AT$2=3,차량정보!FO6,IF(리스수식!$AT$2=4,차량정보!HH6,차량정보!JA6))))</f>
        <v>0.37</v>
      </c>
      <c r="AK6" s="380">
        <f>IF(리스수식!$AT$2=1,차량정보!CD6,IF(리스수식!$AT$2=2,차량정보!DW6,IF(리스수식!$AT$2=3,차량정보!FP6,IF(리스수식!$AT$2=4,차량정보!HI6,차량정보!JB6))))</f>
        <v>0.22</v>
      </c>
      <c r="AL6" s="380">
        <f>IF(리스수식!$AT$2=1,차량정보!CE6,IF(리스수식!$AT$2=2,차량정보!DX6,IF(리스수식!$AT$2=3,차량정보!FQ6,IF(리스수식!$AT$2=4,차량정보!HJ6,차량정보!JC6))))</f>
        <v>0.12</v>
      </c>
      <c r="AM6" s="333">
        <f>IF(리스수식!$AT$2=1,차량정보!CF6,IF(리스수식!$AT$2=2,차량정보!DY6,IF(리스수식!$AT$2=3,차량정보!FR6,IF(리스수식!$AT$2=4,차량정보!HK6,차량정보!JD6))))</f>
        <v>0</v>
      </c>
      <c r="AN6" s="333" t="str">
        <f>IF(리스수식!$AT$2=1,차량정보!CG6,IF(리스수식!$AT$2=2,차량정보!DZ6,IF(리스수식!$AT$2=3,차량정보!FS6,IF(리스수식!$AT$2=4,차량정보!HL6,차량정보!JE6))))</f>
        <v>면제</v>
      </c>
      <c r="AO6" s="333" t="str">
        <f>IF(리스수식!$AT$2=1,차량정보!CH6,IF(리스수식!$AT$2=2,차량정보!EA6,IF(리스수식!$AT$2=3,차량정보!FT6,IF(리스수식!$AT$2=4,차량정보!HM6,차량정보!JF6))))</f>
        <v>아산</v>
      </c>
      <c r="AP6" s="333">
        <f>IF(리스수식!$AT$2=1,차량정보!CI6,IF(리스수식!$AT$2=2,차량정보!EB6,IF(리스수식!$AT$2=3,차량정보!FU6,IF(리스수식!$AT$2=4,차량정보!HN6,차량정보!JG6))))</f>
        <v>138000</v>
      </c>
      <c r="AQ6" s="333">
        <f>IF(리스수식!$AT$2=1,차량정보!CJ6,IF(리스수식!$AT$2=2,차량정보!EC6,IF(리스수식!$AT$2=3,차량정보!FV6,IF(리스수식!$AT$2=4,차량정보!HO6,차량정보!JH6))))</f>
        <v>193000</v>
      </c>
      <c r="AR6" s="333">
        <f>IF(리스수식!$AT$2=1,차량정보!CK6,IF(리스수식!$AT$2=2,차량정보!ED6,IF(리스수식!$AT$2=3,차량정보!FW6,IF(리스수식!$AT$2=4,차량정보!HP6,차량정보!JI6))))</f>
        <v>203000</v>
      </c>
      <c r="AS6" s="333">
        <f>IF(리스수식!$AT$2=1,차량정보!CL6,IF(리스수식!$AT$2=2,차량정보!EE6,IF(리스수식!$AT$2=3,차량정보!FX6,IF(리스수식!$AT$2=4,차량정보!HQ6,차량정보!JJ6))))</f>
        <v>224000</v>
      </c>
      <c r="AT6" s="333">
        <f>IF(리스수식!$AT$2=1,차량정보!CM6,IF(리스수식!$AT$2=2,차량정보!EF6,IF(리스수식!$AT$2=3,차량정보!FY6,IF(리스수식!$AT$2=4,차량정보!HR6,차량정보!JK6))))</f>
        <v>234000</v>
      </c>
      <c r="AU6" s="333">
        <f>IF(리스수식!$AT$2=1,차량정보!CN6,IF(리스수식!$AT$2=2,차량정보!EG6,IF(리스수식!$AT$2=3,차량정보!FZ6,IF(리스수식!$AT$2=4,차량정보!HS6,차량정보!JL6))))</f>
        <v>215000</v>
      </c>
      <c r="AV6" s="333">
        <f>IF(리스수식!$AT$2=1,차량정보!CO6,IF(리스수식!$AT$2=2,차량정보!EH6,IF(리스수식!$AT$2=3,차량정보!GA6,IF(리스수식!$AT$2=4,차량정보!HT6,차량정보!JM6))))</f>
        <v>224000</v>
      </c>
      <c r="AW6" s="333">
        <f>IF(리스수식!$AT$2=1,차량정보!CP6,IF(리스수식!$AT$2=2,차량정보!EI6,IF(리스수식!$AT$2=3,차량정보!GB6,IF(리스수식!$AT$2=4,차량정보!HU6,차량정보!JN6))))</f>
        <v>237000</v>
      </c>
      <c r="AX6" s="333">
        <f>IF(리스수식!$AT$2=1,차량정보!CQ6,IF(리스수식!$AT$2=2,차량정보!EJ6,IF(리스수식!$AT$2=3,차량정보!GC6,IF(리스수식!$AT$2=4,차량정보!HV6,차량정보!JO6))))</f>
        <v>245000</v>
      </c>
      <c r="AY6" s="11">
        <f>IF(리스수식!$AT$2=1,차량정보!CR6,IF(리스수식!$AT$2=2,차량정보!EK6,IF(리스수식!$AT$2=3,차량정보!GD6,IF(리스수식!$AT$2=4,차량정보!HW6,차량정보!JP6))))</f>
        <v>0</v>
      </c>
      <c r="AZ6" s="352" t="s">
        <v>38</v>
      </c>
      <c r="BA6" s="353" t="s">
        <v>417</v>
      </c>
      <c r="BB6" s="354" t="s">
        <v>418</v>
      </c>
      <c r="BC6" s="355">
        <v>0.03</v>
      </c>
      <c r="BD6" s="352" t="s">
        <v>61</v>
      </c>
      <c r="BE6" s="352"/>
      <c r="BF6" s="356">
        <v>998</v>
      </c>
      <c r="BG6" s="356"/>
      <c r="BH6" s="357">
        <f>BN6+3%</f>
        <v>0.67</v>
      </c>
      <c r="BI6" s="357">
        <f t="shared" ref="BI6:BM6" si="4">BO6+3%</f>
        <v>0.66</v>
      </c>
      <c r="BJ6" s="357">
        <f t="shared" si="4"/>
        <v>0.65</v>
      </c>
      <c r="BK6" s="357">
        <f t="shared" si="4"/>
        <v>0.64</v>
      </c>
      <c r="BL6" s="357">
        <f t="shared" si="4"/>
        <v>0.63</v>
      </c>
      <c r="BM6" s="357">
        <f t="shared" si="4"/>
        <v>0.47</v>
      </c>
      <c r="BN6" s="442">
        <v>0.64</v>
      </c>
      <c r="BO6" s="342">
        <v>0.63</v>
      </c>
      <c r="BP6" s="342">
        <v>0.62</v>
      </c>
      <c r="BQ6" s="342">
        <v>0.61</v>
      </c>
      <c r="BR6" s="342">
        <v>0.6</v>
      </c>
      <c r="BS6" s="342">
        <v>0.44</v>
      </c>
      <c r="BT6" s="442">
        <v>0.56999999999999995</v>
      </c>
      <c r="BU6" s="342">
        <v>0.56000000000000005</v>
      </c>
      <c r="BV6" s="342">
        <v>0.54</v>
      </c>
      <c r="BW6" s="342">
        <v>0.48</v>
      </c>
      <c r="BX6" s="342">
        <v>0.4</v>
      </c>
      <c r="BY6" s="342">
        <v>0.22</v>
      </c>
      <c r="BZ6" s="442">
        <v>0.47</v>
      </c>
      <c r="CA6" s="342">
        <v>0.46</v>
      </c>
      <c r="CB6" s="342">
        <v>0.44</v>
      </c>
      <c r="CC6" s="342">
        <v>0.37</v>
      </c>
      <c r="CD6" s="342">
        <v>0.22</v>
      </c>
      <c r="CE6" s="342">
        <v>0.12</v>
      </c>
      <c r="CF6" s="358"/>
      <c r="CG6" s="358" t="s">
        <v>189</v>
      </c>
      <c r="CH6" s="401" t="s">
        <v>419</v>
      </c>
      <c r="CI6" s="402">
        <v>138000</v>
      </c>
      <c r="CJ6" s="402">
        <v>193000</v>
      </c>
      <c r="CK6" s="402">
        <v>203000</v>
      </c>
      <c r="CL6" s="402">
        <v>224000</v>
      </c>
      <c r="CM6" s="402">
        <v>234000</v>
      </c>
      <c r="CN6" s="402">
        <v>215000</v>
      </c>
      <c r="CO6" s="402">
        <v>224000</v>
      </c>
      <c r="CP6" s="402">
        <v>237000</v>
      </c>
      <c r="CQ6" s="402">
        <v>245000</v>
      </c>
      <c r="CR6" s="13"/>
      <c r="CS6" s="157" t="s">
        <v>63</v>
      </c>
      <c r="CT6" s="158" t="s">
        <v>166</v>
      </c>
      <c r="CU6" s="159" t="s">
        <v>64</v>
      </c>
      <c r="CV6" s="160">
        <v>3.5000000000000003E-2</v>
      </c>
      <c r="CW6" s="157" t="s">
        <v>61</v>
      </c>
      <c r="CX6" s="157"/>
      <c r="CY6" s="25">
        <v>998</v>
      </c>
      <c r="CZ6" s="25"/>
      <c r="DA6" s="26">
        <f>DG6+3%</f>
        <v>0.42000000000000004</v>
      </c>
      <c r="DB6" s="26">
        <f t="shared" ref="DB6:DF21" si="5">DH6+3%</f>
        <v>0.41000000000000003</v>
      </c>
      <c r="DC6" s="26">
        <f t="shared" si="5"/>
        <v>0.4</v>
      </c>
      <c r="DD6" s="26">
        <f t="shared" si="5"/>
        <v>0.39</v>
      </c>
      <c r="DE6" s="26">
        <f t="shared" si="5"/>
        <v>0.38</v>
      </c>
      <c r="DF6" s="26">
        <f t="shared" si="5"/>
        <v>0.31999999999999995</v>
      </c>
      <c r="DG6" s="443">
        <v>0.39</v>
      </c>
      <c r="DH6" s="343">
        <v>0.38</v>
      </c>
      <c r="DI6" s="343">
        <v>0.37</v>
      </c>
      <c r="DJ6" s="343">
        <v>0.36</v>
      </c>
      <c r="DK6" s="343">
        <v>0.35</v>
      </c>
      <c r="DL6" s="343">
        <v>0.28999999999999998</v>
      </c>
      <c r="DM6" s="443">
        <v>0.34</v>
      </c>
      <c r="DN6" s="343">
        <v>0.33</v>
      </c>
      <c r="DO6" s="343">
        <v>0.32</v>
      </c>
      <c r="DP6" s="343">
        <v>0.31</v>
      </c>
      <c r="DQ6" s="343">
        <v>0.27</v>
      </c>
      <c r="DR6" s="343">
        <v>0.24</v>
      </c>
      <c r="DS6" s="443">
        <v>0.24</v>
      </c>
      <c r="DT6" s="343">
        <v>0.23</v>
      </c>
      <c r="DU6" s="343">
        <v>0.22</v>
      </c>
      <c r="DV6" s="343">
        <v>0.19</v>
      </c>
      <c r="DW6" s="343">
        <v>0.14000000000000001</v>
      </c>
      <c r="DX6" s="343">
        <v>0.09</v>
      </c>
      <c r="DY6" s="26" t="s">
        <v>168</v>
      </c>
      <c r="DZ6" s="26" t="s">
        <v>169</v>
      </c>
      <c r="EA6" s="27" t="s">
        <v>65</v>
      </c>
      <c r="EB6" s="28">
        <v>187000</v>
      </c>
      <c r="EC6" s="28">
        <v>205700</v>
      </c>
      <c r="ED6" s="28">
        <v>193600</v>
      </c>
      <c r="EE6" s="28">
        <v>229900</v>
      </c>
      <c r="EF6" s="28">
        <v>254100</v>
      </c>
      <c r="EG6" s="28">
        <v>229900</v>
      </c>
      <c r="EH6" s="28">
        <v>254100</v>
      </c>
      <c r="EI6" s="28">
        <v>229900</v>
      </c>
      <c r="EJ6" s="28">
        <v>266200</v>
      </c>
      <c r="EK6" s="31"/>
      <c r="EL6" s="21" t="s">
        <v>66</v>
      </c>
      <c r="EM6" s="22" t="s">
        <v>77</v>
      </c>
      <c r="EN6" s="23" t="s">
        <v>60</v>
      </c>
      <c r="EO6" s="24">
        <v>0.05</v>
      </c>
      <c r="EP6" s="21" t="s">
        <v>61</v>
      </c>
      <c r="EQ6" s="21"/>
      <c r="ER6" s="25">
        <v>1997</v>
      </c>
      <c r="ES6" s="25"/>
      <c r="ET6" s="26">
        <f>EZ6+3%</f>
        <v>0.57000000000000006</v>
      </c>
      <c r="EU6" s="26">
        <f t="shared" ref="EU6:EX15" si="6">FA6+3%</f>
        <v>0.56000000000000005</v>
      </c>
      <c r="EV6" s="26">
        <f t="shared" si="6"/>
        <v>0.55000000000000004</v>
      </c>
      <c r="EW6" s="26">
        <f t="shared" si="6"/>
        <v>0.53</v>
      </c>
      <c r="EX6" s="26">
        <f t="shared" si="6"/>
        <v>0.51</v>
      </c>
      <c r="EY6" s="26">
        <v>0.3</v>
      </c>
      <c r="EZ6" s="347">
        <v>0.54</v>
      </c>
      <c r="FA6" s="347">
        <v>0.53</v>
      </c>
      <c r="FB6" s="347">
        <v>0.52</v>
      </c>
      <c r="FC6" s="347">
        <v>0.5</v>
      </c>
      <c r="FD6" s="347">
        <v>0.48</v>
      </c>
      <c r="FE6" s="347">
        <v>0.45</v>
      </c>
      <c r="FF6" s="347">
        <v>0.46</v>
      </c>
      <c r="FG6" s="347">
        <v>0.45</v>
      </c>
      <c r="FH6" s="347">
        <v>0.44</v>
      </c>
      <c r="FI6" s="347">
        <v>0.42</v>
      </c>
      <c r="FJ6" s="347">
        <v>0.4</v>
      </c>
      <c r="FK6" s="347">
        <v>0.2</v>
      </c>
      <c r="FL6" s="347">
        <v>0.39</v>
      </c>
      <c r="FM6" s="347">
        <v>0.38</v>
      </c>
      <c r="FN6" s="347">
        <v>0.37</v>
      </c>
      <c r="FO6" s="347">
        <v>0.35</v>
      </c>
      <c r="FP6" s="347">
        <v>0.33</v>
      </c>
      <c r="FQ6" s="347">
        <v>0.1</v>
      </c>
      <c r="FR6" s="26"/>
      <c r="FS6" s="26"/>
      <c r="FT6" s="27" t="s">
        <v>67</v>
      </c>
      <c r="FU6" s="28">
        <v>226000</v>
      </c>
      <c r="FV6" s="28">
        <v>215000</v>
      </c>
      <c r="FW6" s="28">
        <v>229000</v>
      </c>
      <c r="FX6" s="28">
        <v>248000</v>
      </c>
      <c r="FY6" s="28">
        <v>259000</v>
      </c>
      <c r="FZ6" s="28">
        <v>237000</v>
      </c>
      <c r="GA6" s="28">
        <v>237000</v>
      </c>
      <c r="GB6" s="28">
        <v>248000</v>
      </c>
      <c r="GC6" s="28">
        <v>281000</v>
      </c>
      <c r="GD6" s="13"/>
      <c r="GE6" s="185" t="s">
        <v>68</v>
      </c>
      <c r="GF6" s="200" t="s">
        <v>178</v>
      </c>
      <c r="GG6" s="186" t="s">
        <v>179</v>
      </c>
      <c r="GH6" s="187" t="s">
        <v>179</v>
      </c>
      <c r="GI6" s="185" t="s">
        <v>179</v>
      </c>
      <c r="GJ6" s="185" t="s">
        <v>179</v>
      </c>
      <c r="GK6" s="188" t="s">
        <v>179</v>
      </c>
      <c r="GL6" s="188" t="s">
        <v>179</v>
      </c>
      <c r="GM6" s="26"/>
      <c r="GN6" s="26"/>
      <c r="GO6" s="26"/>
      <c r="GP6" s="26"/>
      <c r="GQ6" s="26"/>
      <c r="GR6" s="26"/>
      <c r="GS6" s="346"/>
      <c r="GT6" s="346"/>
      <c r="GU6" s="346"/>
      <c r="GV6" s="346"/>
      <c r="GW6" s="346"/>
      <c r="GX6" s="346"/>
      <c r="GY6" s="346"/>
      <c r="GZ6" s="346"/>
      <c r="HA6" s="346"/>
      <c r="HB6" s="346"/>
      <c r="HC6" s="346"/>
      <c r="HD6" s="346"/>
      <c r="HE6" s="346"/>
      <c r="HF6" s="346"/>
      <c r="HG6" s="346"/>
      <c r="HH6" s="346"/>
      <c r="HI6" s="346"/>
      <c r="HJ6" s="346"/>
      <c r="HK6" s="195" t="s">
        <v>179</v>
      </c>
      <c r="HL6" s="195"/>
      <c r="HM6" s="196" t="s">
        <v>179</v>
      </c>
      <c r="HN6" s="197" t="s">
        <v>179</v>
      </c>
      <c r="HO6" s="197" t="s">
        <v>179</v>
      </c>
      <c r="HP6" s="197" t="s">
        <v>179</v>
      </c>
      <c r="HQ6" s="197" t="s">
        <v>179</v>
      </c>
      <c r="HR6" s="197" t="s">
        <v>179</v>
      </c>
      <c r="HS6" s="197" t="s">
        <v>179</v>
      </c>
      <c r="HT6" s="197" t="s">
        <v>179</v>
      </c>
      <c r="HU6" s="197" t="s">
        <v>179</v>
      </c>
      <c r="HV6" s="197" t="s">
        <v>179</v>
      </c>
      <c r="HW6" s="13"/>
      <c r="HX6" s="157" t="s">
        <v>69</v>
      </c>
      <c r="HY6" s="158" t="s">
        <v>529</v>
      </c>
      <c r="HZ6" s="159" t="s">
        <v>172</v>
      </c>
      <c r="IA6" s="160">
        <v>0.01</v>
      </c>
      <c r="IB6" s="157" t="s">
        <v>530</v>
      </c>
      <c r="IC6" s="157"/>
      <c r="ID6" s="161">
        <v>1497</v>
      </c>
      <c r="IE6" s="25"/>
      <c r="IF6" s="26">
        <f>IL6+3%</f>
        <v>0.6</v>
      </c>
      <c r="IG6" s="26">
        <f t="shared" ref="IG6:IK6" si="7">IM6+3%</f>
        <v>0.59000000000000008</v>
      </c>
      <c r="IH6" s="26">
        <f t="shared" si="7"/>
        <v>0.58000000000000007</v>
      </c>
      <c r="II6" s="26">
        <f t="shared" si="7"/>
        <v>0.56000000000000005</v>
      </c>
      <c r="IJ6" s="26">
        <f t="shared" si="7"/>
        <v>0.55000000000000004</v>
      </c>
      <c r="IK6" s="26">
        <f t="shared" si="7"/>
        <v>0.5</v>
      </c>
      <c r="IL6" s="347">
        <v>0.56999999999999995</v>
      </c>
      <c r="IM6" s="347">
        <v>0.56000000000000005</v>
      </c>
      <c r="IN6" s="347">
        <v>0.55000000000000004</v>
      </c>
      <c r="IO6" s="347">
        <v>0.53</v>
      </c>
      <c r="IP6" s="347">
        <v>0.52</v>
      </c>
      <c r="IQ6" s="347">
        <v>0.47</v>
      </c>
      <c r="IR6" s="347">
        <v>0.48</v>
      </c>
      <c r="IS6" s="347">
        <v>0.47</v>
      </c>
      <c r="IT6" s="347">
        <v>0.46</v>
      </c>
      <c r="IU6" s="347">
        <v>0.45</v>
      </c>
      <c r="IV6" s="347">
        <v>0.4</v>
      </c>
      <c r="IW6" s="347">
        <v>0.35</v>
      </c>
      <c r="IX6" s="347">
        <v>0.4</v>
      </c>
      <c r="IY6" s="347">
        <v>0.39</v>
      </c>
      <c r="IZ6" s="347">
        <v>0.38</v>
      </c>
      <c r="JA6" s="347">
        <v>0.33</v>
      </c>
      <c r="JB6" s="347">
        <v>0.28000000000000003</v>
      </c>
      <c r="JC6" s="347">
        <v>0.23</v>
      </c>
      <c r="JD6" s="26"/>
      <c r="JE6" s="26"/>
      <c r="JF6" s="27" t="s">
        <v>73</v>
      </c>
      <c r="JG6" s="28">
        <v>132000</v>
      </c>
      <c r="JH6" s="28">
        <v>145200</v>
      </c>
      <c r="JI6" s="28">
        <v>133100</v>
      </c>
      <c r="JJ6" s="28">
        <v>169400</v>
      </c>
      <c r="JK6" s="28">
        <v>193600</v>
      </c>
      <c r="JL6" s="28">
        <v>169400</v>
      </c>
      <c r="JM6" s="28">
        <v>193600</v>
      </c>
      <c r="JN6" s="28">
        <v>169400</v>
      </c>
      <c r="JO6" s="28">
        <v>205700</v>
      </c>
      <c r="JP6" s="7"/>
    </row>
    <row r="7" spans="1:277" ht="16.5" customHeight="1">
      <c r="A7" s="8"/>
      <c r="B7" s="879"/>
      <c r="C7" s="11">
        <v>4</v>
      </c>
      <c r="D7" s="11" t="s">
        <v>88</v>
      </c>
      <c r="E7" s="12"/>
      <c r="F7" s="333">
        <v>2</v>
      </c>
      <c r="G7" s="333" t="str">
        <f>IF(리스수식!$AT$2=1,차량정보!AZ7,IF(리스수식!$AT$2=2,차량정보!CS7,IF(리스수식!$AT$2=3,차량정보!EL7,IF(리스수식!$AT$2=4,차량정보!GE7,차량정보!HX7))))</f>
        <v>현대</v>
      </c>
      <c r="H7" s="333" t="str">
        <f>IF(리스수식!$AT$2=1,차량정보!BA7,IF(리스수식!$AT$2=2,차량정보!CT7,IF(리스수식!$AT$2=3,차량정보!EM7,IF(리스수식!$AT$2=4,차량정보!GF7,차량정보!HY7))))</f>
        <v>캐스퍼 일렉트릭</v>
      </c>
      <c r="I7" s="333" t="str">
        <f>IF(리스수식!$AT$2=1,차량정보!BB7,IF(리스수식!$AT$2=2,차량정보!CU7,IF(리스수식!$AT$2=3,차량정보!EN7,IF(리스수식!$AT$2=4,차량정보!GG7,차량정보!HZ7))))</f>
        <v>EV</v>
      </c>
      <c r="J7" s="475">
        <f>IF(리스수식!$AT$2=1,차량정보!BC7,IF(리스수식!$AT$2=2,차량정보!CV7,IF(리스수식!$AT$2=3,차량정보!EO7,IF(리스수식!$AT$2=4,차량정보!GH7,차량정보!IA7))))</f>
        <v>2.5000000000000001E-2</v>
      </c>
      <c r="K7" s="333" t="str">
        <f>IF(리스수식!$AT$2=1,차량정보!BD7,IF(리스수식!$AT$2=2,차량정보!CW7,IF(리스수식!$AT$2=3,차량정보!EP7,IF(리스수식!$AT$2=4,차량정보!GI7,차량정보!IB7))))</f>
        <v>EV</v>
      </c>
      <c r="L7" s="333" t="str">
        <f>IF(리스수식!$AT$2=1,차량정보!BE7,IF(리스수식!$AT$2=2,차량정보!CX7,IF(리스수식!$AT$2=3,차량정보!EQ7,IF(리스수식!$AT$2=4,차량정보!GJ7,차량정보!IC7))))</f>
        <v>면제</v>
      </c>
      <c r="M7" s="333">
        <f>IF(리스수식!$AT$2=1,차량정보!BF7,IF(리스수식!$AT$2=2,차량정보!CY7,IF(리스수식!$AT$2=3,차량정보!ER7,IF(리스수식!$AT$2=4,차량정보!GK7,차량정보!ID7))))</f>
        <v>0</v>
      </c>
      <c r="N7" s="333">
        <f t="shared" ref="N7:N70" si="8">IF($I7="EV",130000,IF($I7="RV(11-12인)",65000,IF($I7="소형화물(1톤)",28500,$M7*(IF($M7&lt;=1000,104,0)+IF(AND($M7&gt;1000,$M7&lt;=1600),182,0)+IF($M7&gt;1600,260,0)))))</f>
        <v>130000</v>
      </c>
      <c r="O7" s="380">
        <f>IF(리스수식!$AT$2=1,차량정보!BH7,IF(리스수식!$AT$2=2,차량정보!DA7,IF(리스수식!$AT$2=3,차량정보!ET7,IF(리스수식!$AT$2=4,차량정보!GM7,차량정보!IF7))))</f>
        <v>0</v>
      </c>
      <c r="P7" s="380">
        <f>IF(리스수식!$AT$2=1,차량정보!BI7,IF(리스수식!$AT$2=2,차량정보!DB7,IF(리스수식!$AT$2=3,차량정보!EU7,IF(리스수식!$AT$2=4,차량정보!GN7,차량정보!IG7))))</f>
        <v>0</v>
      </c>
      <c r="Q7" s="380">
        <f>IF(리스수식!$AT$2=1,차량정보!BJ7,IF(리스수식!$AT$2=2,차량정보!DC7,IF(리스수식!$AT$2=3,차량정보!EV7,IF(리스수식!$AT$2=4,차량정보!GO7,차량정보!IH7))))</f>
        <v>0</v>
      </c>
      <c r="R7" s="380">
        <f>IF(리스수식!$AT$2=1,차량정보!BK7,IF(리스수식!$AT$2=2,차량정보!DD7,IF(리스수식!$AT$2=3,차량정보!EW7,IF(리스수식!$AT$2=4,차량정보!GP7,차량정보!II7))))</f>
        <v>0</v>
      </c>
      <c r="S7" s="380">
        <f>IF(리스수식!$AT$2=1,차량정보!BL7,IF(리스수식!$AT$2=2,차량정보!DE7,IF(리스수식!$AT$2=3,차량정보!EX7,IF(리스수식!$AT$2=4,차량정보!GQ7,차량정보!IJ7))))</f>
        <v>0</v>
      </c>
      <c r="T7" s="380">
        <f>IF(리스수식!$AT$2=1,차량정보!BM7,IF(리스수식!$AT$2=2,차량정보!DF7,IF(리스수식!$AT$2=3,차량정보!EY7,IF(리스수식!$AT$2=4,차량정보!GR7,차량정보!IK7))))</f>
        <v>0</v>
      </c>
      <c r="U7" s="380">
        <f>IF(리스수식!$AT$2=1,차량정보!BN7,IF(리스수식!$AT$2=2,차량정보!DG7,IF(리스수식!$AT$2=3,차량정보!EZ7,IF(리스수식!$AT$2=4,차량정보!GS7,차량정보!IL7))))</f>
        <v>0.46</v>
      </c>
      <c r="V7" s="380">
        <f>IF(리스수식!$AT$2=1,차량정보!BO7,IF(리스수식!$AT$2=2,차량정보!DH7,IF(리스수식!$AT$2=3,차량정보!FA7,IF(리스수식!$AT$2=4,차량정보!GT7,차량정보!IM7))))</f>
        <v>0.45</v>
      </c>
      <c r="W7" s="380">
        <f>IF(리스수식!$AT$2=1,차량정보!BP7,IF(리스수식!$AT$2=2,차량정보!DI7,IF(리스수식!$AT$2=3,차량정보!FB7,IF(리스수식!$AT$2=4,차량정보!GU7,차량정보!IN7))))</f>
        <v>0.43</v>
      </c>
      <c r="X7" s="380">
        <f>IF(리스수식!$AT$2=1,차량정보!BQ7,IF(리스수식!$AT$2=2,차량정보!DJ7,IF(리스수식!$AT$2=3,차량정보!FC7,IF(리스수식!$AT$2=4,차량정보!GV7,차량정보!IO7))))</f>
        <v>0.42</v>
      </c>
      <c r="Y7" s="380">
        <f>IF(리스수식!$AT$2=1,차량정보!BR7,IF(리스수식!$AT$2=2,차량정보!DK7,IF(리스수식!$AT$2=3,차량정보!FD7,IF(리스수식!$AT$2=4,차량정보!GW7,차량정보!IP7))))</f>
        <v>0.41</v>
      </c>
      <c r="Z7" s="380">
        <f>IF(리스수식!$AT$2=1,차량정보!BS7,IF(리스수식!$AT$2=2,차량정보!DL7,IF(리스수식!$AT$2=3,차량정보!FE7,IF(리스수식!$AT$2=4,차량정보!GX7,차량정보!IQ7))))</f>
        <v>0.39</v>
      </c>
      <c r="AA7" s="380">
        <f>IF(리스수식!$AT$2=1,차량정보!BT7,IF(리스수식!$AT$2=2,차량정보!DM7,IF(리스수식!$AT$2=3,차량정보!FF7,IF(리스수식!$AT$2=4,차량정보!GY7,차량정보!IR7))))</f>
        <v>0.39</v>
      </c>
      <c r="AB7" s="380">
        <f>IF(리스수식!$AT$2=1,차량정보!BU7,IF(리스수식!$AT$2=2,차량정보!DN7,IF(리스수식!$AT$2=3,차량정보!FG7,IF(리스수식!$AT$2=4,차량정보!GZ7,차량정보!IS7))))</f>
        <v>0.38</v>
      </c>
      <c r="AC7" s="380">
        <f>IF(리스수식!$AT$2=1,차량정보!BV7,IF(리스수식!$AT$2=2,차량정보!DO7,IF(리스수식!$AT$2=3,차량정보!FH7,IF(리스수식!$AT$2=4,차량정보!HA7,차량정보!IT7))))</f>
        <v>0.36</v>
      </c>
      <c r="AD7" s="380">
        <f>IF(리스수식!$AT$2=1,차량정보!BW7,IF(리스수식!$AT$2=2,차량정보!DP7,IF(리스수식!$AT$2=3,차량정보!FI7,IF(리스수식!$AT$2=4,차량정보!HB7,차량정보!IU7))))</f>
        <v>0.35</v>
      </c>
      <c r="AE7" s="380">
        <f>IF(리스수식!$AT$2=1,차량정보!BX7,IF(리스수식!$AT$2=2,차량정보!DQ7,IF(리스수식!$AT$2=3,차량정보!FJ7,IF(리스수식!$AT$2=4,차량정보!HC7,차량정보!IV7))))</f>
        <v>0.34</v>
      </c>
      <c r="AF7" s="380">
        <f>IF(리스수식!$AT$2=1,차량정보!BY7,IF(리스수식!$AT$2=2,차량정보!DR7,IF(리스수식!$AT$2=3,차량정보!FK7,IF(리스수식!$AT$2=4,차량정보!HD7,차량정보!IW7))))</f>
        <v>0.32</v>
      </c>
      <c r="AG7" s="380">
        <f>IF(리스수식!$AT$2=1,차량정보!BZ7,IF(리스수식!$AT$2=2,차량정보!DS7,IF(리스수식!$AT$2=3,차량정보!FL7,IF(리스수식!$AT$2=4,차량정보!HE7,차량정보!IX7))))</f>
        <v>0.32</v>
      </c>
      <c r="AH7" s="380">
        <f>IF(리스수식!$AT$2=1,차량정보!CA7,IF(리스수식!$AT$2=2,차량정보!DT7,IF(리스수식!$AT$2=3,차량정보!FM7,IF(리스수식!$AT$2=4,차량정보!HF7,차량정보!IY7))))</f>
        <v>0.31</v>
      </c>
      <c r="AI7" s="380">
        <f>IF(리스수식!$AT$2=1,차량정보!CB7,IF(리스수식!$AT$2=2,차량정보!DU7,IF(리스수식!$AT$2=3,차량정보!FN7,IF(리스수식!$AT$2=4,차량정보!HG7,차량정보!IZ7))))</f>
        <v>0.3</v>
      </c>
      <c r="AJ7" s="380">
        <f>IF(리스수식!$AT$2=1,차량정보!CC7,IF(리스수식!$AT$2=2,차량정보!DV7,IF(리스수식!$AT$2=3,차량정보!FO7,IF(리스수식!$AT$2=4,차량정보!HH7,차량정보!JA7))))</f>
        <v>0.28000000000000003</v>
      </c>
      <c r="AK7" s="380">
        <f>IF(리스수식!$AT$2=1,차량정보!CD7,IF(리스수식!$AT$2=2,차량정보!DW7,IF(리스수식!$AT$2=3,차량정보!FP7,IF(리스수식!$AT$2=4,차량정보!HI7,차량정보!JB7))))</f>
        <v>0.25</v>
      </c>
      <c r="AL7" s="380">
        <f>IF(리스수식!$AT$2=1,차량정보!CE7,IF(리스수식!$AT$2=2,차량정보!DX7,IF(리스수식!$AT$2=3,차량정보!FQ7,IF(리스수식!$AT$2=4,차량정보!HJ7,차량정보!JC7))))</f>
        <v>0.22</v>
      </c>
      <c r="AM7" s="333">
        <f>IF(리스수식!$AT$2=1,차량정보!CF7,IF(리스수식!$AT$2=2,차량정보!DY7,IF(리스수식!$AT$2=3,차량정보!FR7,IF(리스수식!$AT$2=4,차량정보!HK7,차량정보!JD7))))</f>
        <v>0</v>
      </c>
      <c r="AN7" s="333">
        <f>IF(리스수식!$AT$2=1,차량정보!CG7,IF(리스수식!$AT$2=2,차량정보!DZ7,IF(리스수식!$AT$2=3,차량정보!FS7,IF(리스수식!$AT$2=4,차량정보!HL7,차량정보!JE7))))</f>
        <v>0</v>
      </c>
      <c r="AO7" s="333" t="str">
        <f>IF(리스수식!$AT$2=1,차량정보!CH7,IF(리스수식!$AT$2=2,차량정보!EA7,IF(리스수식!$AT$2=3,차량정보!FT7,IF(리스수식!$AT$2=4,차량정보!HM7,차량정보!JF7))))</f>
        <v>아산</v>
      </c>
      <c r="AP7" s="333">
        <f>IF(리스수식!$AT$2=1,차량정보!CI7,IF(리스수식!$AT$2=2,차량정보!EB7,IF(리스수식!$AT$2=3,차량정보!FU7,IF(리스수식!$AT$2=4,차량정보!HN7,차량정보!JG7))))</f>
        <v>138000</v>
      </c>
      <c r="AQ7" s="333">
        <f>IF(리스수식!$AT$2=1,차량정보!CJ7,IF(리스수식!$AT$2=2,차량정보!EC7,IF(리스수식!$AT$2=3,차량정보!FV7,IF(리스수식!$AT$2=4,차량정보!HO7,차량정보!JH7))))</f>
        <v>193000</v>
      </c>
      <c r="AR7" s="333">
        <f>IF(리스수식!$AT$2=1,차량정보!CK7,IF(리스수식!$AT$2=2,차량정보!ED7,IF(리스수식!$AT$2=3,차량정보!FW7,IF(리스수식!$AT$2=4,차량정보!HP7,차량정보!JI7))))</f>
        <v>203000</v>
      </c>
      <c r="AS7" s="333">
        <f>IF(리스수식!$AT$2=1,차량정보!CL7,IF(리스수식!$AT$2=2,차량정보!EE7,IF(리스수식!$AT$2=3,차량정보!FX7,IF(리스수식!$AT$2=4,차량정보!HQ7,차량정보!JJ7))))</f>
        <v>224000</v>
      </c>
      <c r="AT7" s="333">
        <f>IF(리스수식!$AT$2=1,차량정보!CM7,IF(리스수식!$AT$2=2,차량정보!EF7,IF(리스수식!$AT$2=3,차량정보!FY7,IF(리스수식!$AT$2=4,차량정보!HR7,차량정보!JK7))))</f>
        <v>234000</v>
      </c>
      <c r="AU7" s="333">
        <f>IF(리스수식!$AT$2=1,차량정보!CN7,IF(리스수식!$AT$2=2,차량정보!EG7,IF(리스수식!$AT$2=3,차량정보!FZ7,IF(리스수식!$AT$2=4,차량정보!HS7,차량정보!JL7))))</f>
        <v>215000</v>
      </c>
      <c r="AV7" s="333">
        <f>IF(리스수식!$AT$2=1,차량정보!CO7,IF(리스수식!$AT$2=2,차량정보!EH7,IF(리스수식!$AT$2=3,차량정보!GA7,IF(리스수식!$AT$2=4,차량정보!HT7,차량정보!JM7))))</f>
        <v>224000</v>
      </c>
      <c r="AW7" s="333">
        <f>IF(리스수식!$AT$2=1,차량정보!CP7,IF(리스수식!$AT$2=2,차량정보!EI7,IF(리스수식!$AT$2=3,차량정보!GB7,IF(리스수식!$AT$2=4,차량정보!HU7,차량정보!JN7))))</f>
        <v>237000</v>
      </c>
      <c r="AX7" s="333">
        <f>IF(리스수식!$AT$2=1,차량정보!CQ7,IF(리스수식!$AT$2=2,차량정보!EJ7,IF(리스수식!$AT$2=3,차량정보!GC7,IF(리스수식!$AT$2=4,차량정보!HV7,차량정보!JO7))))</f>
        <v>245000</v>
      </c>
      <c r="AY7" s="11">
        <f>IF(리스수식!$AT$2=1,차량정보!CR7,IF(리스수식!$AT$2=2,차량정보!EK7,IF(리스수식!$AT$2=3,차량정보!GD7,IF(리스수식!$AT$2=4,차량정보!HW7,차량정보!JP7))))</f>
        <v>0</v>
      </c>
      <c r="AZ7" s="352" t="s">
        <v>38</v>
      </c>
      <c r="BA7" s="353" t="s">
        <v>829</v>
      </c>
      <c r="BB7" s="354" t="s">
        <v>265</v>
      </c>
      <c r="BC7" s="355">
        <v>2.5000000000000001E-2</v>
      </c>
      <c r="BD7" s="352" t="s">
        <v>265</v>
      </c>
      <c r="BE7" s="352" t="s">
        <v>72</v>
      </c>
      <c r="BF7" s="356">
        <v>0</v>
      </c>
      <c r="BG7" s="356"/>
      <c r="BH7" s="357">
        <v>0</v>
      </c>
      <c r="BI7" s="357">
        <v>0</v>
      </c>
      <c r="BJ7" s="357">
        <v>0</v>
      </c>
      <c r="BK7" s="357">
        <v>0</v>
      </c>
      <c r="BL7" s="357">
        <v>0</v>
      </c>
      <c r="BM7" s="357">
        <v>0</v>
      </c>
      <c r="BN7" s="442">
        <v>0.46</v>
      </c>
      <c r="BO7" s="342">
        <v>0.45</v>
      </c>
      <c r="BP7" s="342">
        <v>0.43</v>
      </c>
      <c r="BQ7" s="342">
        <v>0.42</v>
      </c>
      <c r="BR7" s="342">
        <v>0.41</v>
      </c>
      <c r="BS7" s="342">
        <v>0.39</v>
      </c>
      <c r="BT7" s="442">
        <v>0.39</v>
      </c>
      <c r="BU7" s="342">
        <v>0.38</v>
      </c>
      <c r="BV7" s="342">
        <v>0.36</v>
      </c>
      <c r="BW7" s="342">
        <v>0.35</v>
      </c>
      <c r="BX7" s="342">
        <v>0.34</v>
      </c>
      <c r="BY7" s="342">
        <v>0.32</v>
      </c>
      <c r="BZ7" s="442">
        <v>0.32</v>
      </c>
      <c r="CA7" s="342">
        <v>0.31</v>
      </c>
      <c r="CB7" s="342">
        <v>0.3</v>
      </c>
      <c r="CC7" s="342">
        <v>0.28000000000000003</v>
      </c>
      <c r="CD7" s="342">
        <v>0.25</v>
      </c>
      <c r="CE7" s="342">
        <v>0.22</v>
      </c>
      <c r="CF7" s="358"/>
      <c r="CG7" s="358"/>
      <c r="CH7" s="401" t="s">
        <v>419</v>
      </c>
      <c r="CI7" s="402">
        <v>138000</v>
      </c>
      <c r="CJ7" s="402">
        <v>193000</v>
      </c>
      <c r="CK7" s="402">
        <v>203000</v>
      </c>
      <c r="CL7" s="402">
        <v>224000</v>
      </c>
      <c r="CM7" s="402">
        <v>234000</v>
      </c>
      <c r="CN7" s="402">
        <v>215000</v>
      </c>
      <c r="CO7" s="402">
        <v>224000</v>
      </c>
      <c r="CP7" s="402">
        <v>237000</v>
      </c>
      <c r="CQ7" s="402">
        <v>245000</v>
      </c>
      <c r="CR7" s="13"/>
      <c r="CS7" s="157" t="s">
        <v>63</v>
      </c>
      <c r="CT7" s="158" t="s">
        <v>176</v>
      </c>
      <c r="CU7" s="159" t="s">
        <v>64</v>
      </c>
      <c r="CV7" s="160">
        <v>3.5000000000000003E-2</v>
      </c>
      <c r="CW7" s="157" t="s">
        <v>82</v>
      </c>
      <c r="CX7" s="157"/>
      <c r="CY7" s="25">
        <v>998</v>
      </c>
      <c r="CZ7" s="25"/>
      <c r="DA7" s="26">
        <f t="shared" ref="DA7:DF72" si="9">DG7+3%</f>
        <v>0.62</v>
      </c>
      <c r="DB7" s="26">
        <f t="shared" si="5"/>
        <v>0.6</v>
      </c>
      <c r="DC7" s="26">
        <f t="shared" si="5"/>
        <v>0.58000000000000007</v>
      </c>
      <c r="DD7" s="26">
        <f t="shared" si="5"/>
        <v>0.53</v>
      </c>
      <c r="DE7" s="26">
        <f t="shared" si="5"/>
        <v>0.5</v>
      </c>
      <c r="DF7" s="26">
        <f t="shared" si="5"/>
        <v>0.47</v>
      </c>
      <c r="DG7" s="443">
        <v>0.59</v>
      </c>
      <c r="DH7" s="343">
        <v>0.56999999999999995</v>
      </c>
      <c r="DI7" s="343">
        <v>0.55000000000000004</v>
      </c>
      <c r="DJ7" s="343">
        <v>0.5</v>
      </c>
      <c r="DK7" s="343">
        <v>0.47</v>
      </c>
      <c r="DL7" s="343">
        <v>0.44</v>
      </c>
      <c r="DM7" s="443">
        <v>0.52</v>
      </c>
      <c r="DN7" s="343">
        <v>0.5</v>
      </c>
      <c r="DO7" s="343">
        <v>0.48</v>
      </c>
      <c r="DP7" s="343">
        <v>0.43</v>
      </c>
      <c r="DQ7" s="343">
        <v>0.4</v>
      </c>
      <c r="DR7" s="343">
        <v>0.24</v>
      </c>
      <c r="DS7" s="443">
        <v>0.45</v>
      </c>
      <c r="DT7" s="343">
        <v>0.43</v>
      </c>
      <c r="DU7" s="343">
        <v>0.41</v>
      </c>
      <c r="DV7" s="343">
        <v>0.36</v>
      </c>
      <c r="DW7" s="343">
        <v>0.33</v>
      </c>
      <c r="DX7" s="343">
        <v>0.09</v>
      </c>
      <c r="DY7" s="26" t="s">
        <v>149</v>
      </c>
      <c r="DZ7" s="26" t="s">
        <v>177</v>
      </c>
      <c r="EA7" s="27" t="s">
        <v>65</v>
      </c>
      <c r="EB7" s="28">
        <v>187000</v>
      </c>
      <c r="EC7" s="28">
        <v>205700</v>
      </c>
      <c r="ED7" s="28">
        <v>193600</v>
      </c>
      <c r="EE7" s="28">
        <v>229900</v>
      </c>
      <c r="EF7" s="28">
        <v>254100</v>
      </c>
      <c r="EG7" s="28">
        <v>229900</v>
      </c>
      <c r="EH7" s="28">
        <v>254100</v>
      </c>
      <c r="EI7" s="28">
        <v>229900</v>
      </c>
      <c r="EJ7" s="28">
        <v>266200</v>
      </c>
      <c r="EK7" s="31"/>
      <c r="EL7" s="21" t="s">
        <v>66</v>
      </c>
      <c r="EM7" s="22" t="s">
        <v>185</v>
      </c>
      <c r="EN7" s="23" t="s">
        <v>60</v>
      </c>
      <c r="EO7" s="24">
        <v>0.05</v>
      </c>
      <c r="EP7" s="21" t="s">
        <v>184</v>
      </c>
      <c r="EQ7" s="21"/>
      <c r="ER7" s="25">
        <v>1998</v>
      </c>
      <c r="ES7" s="25"/>
      <c r="ET7" s="26">
        <f t="shared" ref="ET7:ET15" si="10">EZ7+3%</f>
        <v>0.5</v>
      </c>
      <c r="EU7" s="26">
        <f t="shared" si="6"/>
        <v>0.48</v>
      </c>
      <c r="EV7" s="26">
        <f t="shared" si="6"/>
        <v>0.47</v>
      </c>
      <c r="EW7" s="26">
        <f t="shared" si="6"/>
        <v>0.44999999999999996</v>
      </c>
      <c r="EX7" s="26">
        <f t="shared" si="6"/>
        <v>0.43000000000000005</v>
      </c>
      <c r="EY7" s="26">
        <v>0.3</v>
      </c>
      <c r="EZ7" s="347">
        <v>0.47</v>
      </c>
      <c r="FA7" s="347">
        <v>0.45</v>
      </c>
      <c r="FB7" s="347">
        <v>0.44</v>
      </c>
      <c r="FC7" s="347">
        <v>0.42</v>
      </c>
      <c r="FD7" s="347">
        <v>0.4</v>
      </c>
      <c r="FE7" s="347">
        <v>0.37</v>
      </c>
      <c r="FF7" s="347">
        <v>0.4</v>
      </c>
      <c r="FG7" s="347">
        <v>0.38</v>
      </c>
      <c r="FH7" s="347">
        <v>0.36</v>
      </c>
      <c r="FI7" s="347">
        <v>0.34</v>
      </c>
      <c r="FJ7" s="347">
        <v>0.32</v>
      </c>
      <c r="FK7" s="347">
        <v>0.2</v>
      </c>
      <c r="FL7" s="347">
        <v>0.33</v>
      </c>
      <c r="FM7" s="347">
        <v>0.31</v>
      </c>
      <c r="FN7" s="347">
        <v>0.28999999999999998</v>
      </c>
      <c r="FO7" s="347">
        <v>0.27</v>
      </c>
      <c r="FP7" s="347">
        <v>0.25</v>
      </c>
      <c r="FQ7" s="347">
        <v>0.1</v>
      </c>
      <c r="FR7" s="26"/>
      <c r="FS7" s="26"/>
      <c r="FT7" s="27" t="s">
        <v>67</v>
      </c>
      <c r="FU7" s="28">
        <v>226000</v>
      </c>
      <c r="FV7" s="28">
        <v>215000</v>
      </c>
      <c r="FW7" s="28">
        <v>229000</v>
      </c>
      <c r="FX7" s="28">
        <v>248000</v>
      </c>
      <c r="FY7" s="28">
        <v>259000</v>
      </c>
      <c r="FZ7" s="28">
        <v>237000</v>
      </c>
      <c r="GA7" s="28">
        <v>237000</v>
      </c>
      <c r="GB7" s="28">
        <v>248000</v>
      </c>
      <c r="GC7" s="28">
        <v>281000</v>
      </c>
      <c r="GD7" s="13"/>
      <c r="GE7" s="21" t="s">
        <v>209</v>
      </c>
      <c r="GF7" s="22" t="s">
        <v>576</v>
      </c>
      <c r="GG7" s="23" t="s">
        <v>74</v>
      </c>
      <c r="GH7" s="241">
        <v>3.5000000000000003E-2</v>
      </c>
      <c r="GI7" s="21" t="s">
        <v>201</v>
      </c>
      <c r="GJ7" s="21"/>
      <c r="GK7" s="25">
        <v>1199</v>
      </c>
      <c r="GL7" s="25"/>
      <c r="GM7" s="26">
        <f t="shared" ref="GM7:GR14" si="11">GS7+3%</f>
        <v>0.69000000000000006</v>
      </c>
      <c r="GN7" s="26">
        <f t="shared" ref="GN7:GR10" si="12">GT7+3%</f>
        <v>0.66500000000000004</v>
      </c>
      <c r="GO7" s="26">
        <f t="shared" si="12"/>
        <v>0.64</v>
      </c>
      <c r="GP7" s="26">
        <f t="shared" si="12"/>
        <v>0.62</v>
      </c>
      <c r="GQ7" s="26">
        <f t="shared" si="12"/>
        <v>0.61</v>
      </c>
      <c r="GR7" s="26">
        <f t="shared" si="12"/>
        <v>0.49</v>
      </c>
      <c r="GS7" s="347">
        <v>0.66</v>
      </c>
      <c r="GT7" s="347">
        <v>0.63500000000000001</v>
      </c>
      <c r="GU7" s="347">
        <v>0.61</v>
      </c>
      <c r="GV7" s="347">
        <v>0.59</v>
      </c>
      <c r="GW7" s="347">
        <v>0.57999999999999996</v>
      </c>
      <c r="GX7" s="347">
        <v>0.46</v>
      </c>
      <c r="GY7" s="347">
        <v>0.57499999999999996</v>
      </c>
      <c r="GZ7" s="347">
        <v>0.55000000000000004</v>
      </c>
      <c r="HA7" s="347">
        <v>0.52500000000000002</v>
      </c>
      <c r="HB7" s="347">
        <v>0.49</v>
      </c>
      <c r="HC7" s="347">
        <v>0.44</v>
      </c>
      <c r="HD7" s="347">
        <v>0.2</v>
      </c>
      <c r="HE7" s="347">
        <v>0.48</v>
      </c>
      <c r="HF7" s="347">
        <v>0.45500000000000002</v>
      </c>
      <c r="HG7" s="347">
        <v>0.43</v>
      </c>
      <c r="HH7" s="347">
        <v>0.33</v>
      </c>
      <c r="HI7" s="347">
        <v>0.3</v>
      </c>
      <c r="HJ7" s="347">
        <v>0.1</v>
      </c>
      <c r="HK7" s="26"/>
      <c r="HL7" s="26"/>
      <c r="HM7" s="27" t="s">
        <v>75</v>
      </c>
      <c r="HN7" s="28">
        <v>94000</v>
      </c>
      <c r="HO7" s="28">
        <v>127000</v>
      </c>
      <c r="HP7" s="28">
        <v>138000</v>
      </c>
      <c r="HQ7" s="28">
        <v>215000</v>
      </c>
      <c r="HR7" s="28">
        <v>215000</v>
      </c>
      <c r="HS7" s="28">
        <v>204000</v>
      </c>
      <c r="HT7" s="28">
        <v>204000</v>
      </c>
      <c r="HU7" s="28">
        <v>183000</v>
      </c>
      <c r="HV7" s="28">
        <v>193000</v>
      </c>
      <c r="HW7" s="13"/>
      <c r="HX7" s="185" t="s">
        <v>89</v>
      </c>
      <c r="HY7" s="200" t="s">
        <v>182</v>
      </c>
      <c r="HZ7" s="186" t="s">
        <v>174</v>
      </c>
      <c r="IA7" s="187" t="s">
        <v>174</v>
      </c>
      <c r="IB7" s="185" t="s">
        <v>174</v>
      </c>
      <c r="IC7" s="185" t="s">
        <v>174</v>
      </c>
      <c r="ID7" s="188" t="s">
        <v>174</v>
      </c>
      <c r="IE7" s="188" t="s">
        <v>174</v>
      </c>
      <c r="IF7" s="26"/>
      <c r="IG7" s="26"/>
      <c r="IH7" s="26"/>
      <c r="II7" s="26"/>
      <c r="IJ7" s="26"/>
      <c r="IK7" s="26"/>
      <c r="IL7" s="346"/>
      <c r="IM7" s="346"/>
      <c r="IN7" s="346"/>
      <c r="IO7" s="346"/>
      <c r="IP7" s="346"/>
      <c r="IQ7" s="346"/>
      <c r="IR7" s="346"/>
      <c r="IS7" s="346"/>
      <c r="IT7" s="346"/>
      <c r="IU7" s="346"/>
      <c r="IV7" s="346"/>
      <c r="IW7" s="346"/>
      <c r="IX7" s="346"/>
      <c r="IY7" s="346"/>
      <c r="IZ7" s="346"/>
      <c r="JA7" s="346"/>
      <c r="JB7" s="346"/>
      <c r="JC7" s="346"/>
      <c r="JD7" s="195" t="s">
        <v>174</v>
      </c>
      <c r="JE7" s="195"/>
      <c r="JF7" s="196" t="s">
        <v>174</v>
      </c>
      <c r="JG7" s="197" t="s">
        <v>174</v>
      </c>
      <c r="JH7" s="197" t="s">
        <v>174</v>
      </c>
      <c r="JI7" s="197" t="s">
        <v>174</v>
      </c>
      <c r="JJ7" s="197" t="s">
        <v>174</v>
      </c>
      <c r="JK7" s="197" t="s">
        <v>174</v>
      </c>
      <c r="JL7" s="197" t="s">
        <v>174</v>
      </c>
      <c r="JM7" s="197" t="s">
        <v>174</v>
      </c>
      <c r="JN7" s="197" t="s">
        <v>174</v>
      </c>
      <c r="JO7" s="197" t="s">
        <v>174</v>
      </c>
      <c r="JP7" s="7"/>
    </row>
    <row r="8" spans="1:277" ht="16.5" customHeight="1">
      <c r="A8" s="8"/>
      <c r="B8" s="879"/>
      <c r="C8" s="11">
        <v>5</v>
      </c>
      <c r="D8" s="11" t="s">
        <v>578</v>
      </c>
      <c r="E8" s="12"/>
      <c r="F8" s="333">
        <v>3</v>
      </c>
      <c r="G8" s="333" t="str">
        <f>IF(리스수식!$AT$2=1,차량정보!AZ8,IF(리스수식!$AT$2=2,차량정보!CS8,IF(리스수식!$AT$2=3,차량정보!EL8,IF(리스수식!$AT$2=4,차량정보!GE8,차량정보!HX8))))</f>
        <v>현대</v>
      </c>
      <c r="H8" s="333" t="str">
        <f>IF(리스수식!$AT$2=1,차량정보!BA8,IF(리스수식!$AT$2=2,차량정보!CT8,IF(리스수식!$AT$2=3,차량정보!EM8,IF(리스수식!$AT$2=4,차량정보!GF8,차량정보!HY8))))</f>
        <v xml:space="preserve">­­­­­­­­­­­­­­­­­­­­­­­­­­­­­­­­­­­­­­­­­­­­­­­­­­­­­­­­­­­­­­­­­­­­­­­­­­­­­­­­­­­­­­­­­­­­­­­­ </v>
      </c>
      <c r="I8" s="333" t="str">
        <f>IF(리스수식!$AT$2=1,차량정보!BB8,IF(리스수식!$AT$2=2,차량정보!CU8,IF(리스수식!$AT$2=3,차량정보!EN8,IF(리스수식!$AT$2=4,차량정보!GG8,차량정보!HZ8))))</f>
        <v>-</v>
      </c>
      <c r="J8" s="475" t="str">
        <f>IF(리스수식!$AT$2=1,차량정보!BC8,IF(리스수식!$AT$2=2,차량정보!CV8,IF(리스수식!$AT$2=3,차량정보!EO8,IF(리스수식!$AT$2=4,차량정보!GH8,차량정보!IA8))))</f>
        <v>-</v>
      </c>
      <c r="K8" s="333" t="str">
        <f>IF(리스수식!$AT$2=1,차량정보!BD8,IF(리스수식!$AT$2=2,차량정보!CW8,IF(리스수식!$AT$2=3,차량정보!EP8,IF(리스수식!$AT$2=4,차량정보!GI8,차량정보!IB8))))</f>
        <v>-</v>
      </c>
      <c r="L8" s="333">
        <f>IF(리스수식!$AT$2=1,차량정보!BE8,IF(리스수식!$AT$2=2,차량정보!CX8,IF(리스수식!$AT$2=3,차량정보!EQ8,IF(리스수식!$AT$2=4,차량정보!GJ8,차량정보!IC8))))</f>
        <v>0</v>
      </c>
      <c r="M8" s="333" t="str">
        <f>IF(리스수식!$AT$2=1,차량정보!BF8,IF(리스수식!$AT$2=2,차량정보!CY8,IF(리스수식!$AT$2=3,차량정보!ER8,IF(리스수식!$AT$2=4,차량정보!GK8,차량정보!ID8))))</f>
        <v>-</v>
      </c>
      <c r="N8" s="333" t="e">
        <f t="shared" si="8"/>
        <v>#VALUE!</v>
      </c>
      <c r="O8" s="380">
        <f>IF(리스수식!$AT$2=1,차량정보!BH8,IF(리스수식!$AT$2=2,차량정보!DA8,IF(리스수식!$AT$2=3,차량정보!ET8,IF(리스수식!$AT$2=4,차량정보!GM8,차량정보!IF8))))</f>
        <v>0</v>
      </c>
      <c r="P8" s="380">
        <f>IF(리스수식!$AT$2=1,차량정보!BI8,IF(리스수식!$AT$2=2,차량정보!DB8,IF(리스수식!$AT$2=3,차량정보!EU8,IF(리스수식!$AT$2=4,차량정보!GN8,차량정보!IG8))))</f>
        <v>0</v>
      </c>
      <c r="Q8" s="380">
        <f>IF(리스수식!$AT$2=1,차량정보!BJ8,IF(리스수식!$AT$2=2,차량정보!DC8,IF(리스수식!$AT$2=3,차량정보!EV8,IF(리스수식!$AT$2=4,차량정보!GO8,차량정보!IH8))))</f>
        <v>0</v>
      </c>
      <c r="R8" s="380">
        <f>IF(리스수식!$AT$2=1,차량정보!BK8,IF(리스수식!$AT$2=2,차량정보!DD8,IF(리스수식!$AT$2=3,차량정보!EW8,IF(리스수식!$AT$2=4,차량정보!GP8,차량정보!II8))))</f>
        <v>0</v>
      </c>
      <c r="S8" s="380">
        <f>IF(리스수식!$AT$2=1,차량정보!BL8,IF(리스수식!$AT$2=2,차량정보!DE8,IF(리스수식!$AT$2=3,차량정보!EX8,IF(리스수식!$AT$2=4,차량정보!GQ8,차량정보!IJ8))))</f>
        <v>0</v>
      </c>
      <c r="T8" s="380">
        <f>IF(리스수식!$AT$2=1,차량정보!BM8,IF(리스수식!$AT$2=2,차량정보!DF8,IF(리스수식!$AT$2=3,차량정보!EY8,IF(리스수식!$AT$2=4,차량정보!GR8,차량정보!IK8))))</f>
        <v>0</v>
      </c>
      <c r="U8" s="380">
        <f>IF(리스수식!$AT$2=1,차량정보!BN8,IF(리스수식!$AT$2=2,차량정보!DG8,IF(리스수식!$AT$2=3,차량정보!EZ8,IF(리스수식!$AT$2=4,차량정보!GS8,차량정보!IL8))))</f>
        <v>0</v>
      </c>
      <c r="V8" s="380">
        <f>IF(리스수식!$AT$2=1,차량정보!BO8,IF(리스수식!$AT$2=2,차량정보!DH8,IF(리스수식!$AT$2=3,차량정보!FA8,IF(리스수식!$AT$2=4,차량정보!GT8,차량정보!IM8))))</f>
        <v>0</v>
      </c>
      <c r="W8" s="380">
        <f>IF(리스수식!$AT$2=1,차량정보!BP8,IF(리스수식!$AT$2=2,차량정보!DI8,IF(리스수식!$AT$2=3,차량정보!FB8,IF(리스수식!$AT$2=4,차량정보!GU8,차량정보!IN8))))</f>
        <v>0</v>
      </c>
      <c r="X8" s="380">
        <f>IF(리스수식!$AT$2=1,차량정보!BQ8,IF(리스수식!$AT$2=2,차량정보!DJ8,IF(리스수식!$AT$2=3,차량정보!FC8,IF(리스수식!$AT$2=4,차량정보!GV8,차량정보!IO8))))</f>
        <v>0</v>
      </c>
      <c r="Y8" s="380">
        <f>IF(리스수식!$AT$2=1,차량정보!BR8,IF(리스수식!$AT$2=2,차량정보!DK8,IF(리스수식!$AT$2=3,차량정보!FD8,IF(리스수식!$AT$2=4,차량정보!GW8,차량정보!IP8))))</f>
        <v>0</v>
      </c>
      <c r="Z8" s="380">
        <f>IF(리스수식!$AT$2=1,차량정보!BS8,IF(리스수식!$AT$2=2,차량정보!DL8,IF(리스수식!$AT$2=3,차량정보!FE8,IF(리스수식!$AT$2=4,차량정보!GX8,차량정보!IQ8))))</f>
        <v>0</v>
      </c>
      <c r="AA8" s="380">
        <f>IF(리스수식!$AT$2=1,차량정보!BT8,IF(리스수식!$AT$2=2,차량정보!DM8,IF(리스수식!$AT$2=3,차량정보!FF8,IF(리스수식!$AT$2=4,차량정보!GY8,차량정보!IR8))))</f>
        <v>0</v>
      </c>
      <c r="AB8" s="380">
        <f>IF(리스수식!$AT$2=1,차량정보!BU8,IF(리스수식!$AT$2=2,차량정보!DN8,IF(리스수식!$AT$2=3,차량정보!FG8,IF(리스수식!$AT$2=4,차량정보!GZ8,차량정보!IS8))))</f>
        <v>0</v>
      </c>
      <c r="AC8" s="380">
        <f>IF(리스수식!$AT$2=1,차량정보!BV8,IF(리스수식!$AT$2=2,차량정보!DO8,IF(리스수식!$AT$2=3,차량정보!FH8,IF(리스수식!$AT$2=4,차량정보!HA8,차량정보!IT8))))</f>
        <v>0</v>
      </c>
      <c r="AD8" s="380">
        <f>IF(리스수식!$AT$2=1,차량정보!BW8,IF(리스수식!$AT$2=2,차량정보!DP8,IF(리스수식!$AT$2=3,차량정보!FI8,IF(리스수식!$AT$2=4,차량정보!HB8,차량정보!IU8))))</f>
        <v>0</v>
      </c>
      <c r="AE8" s="380">
        <f>IF(리스수식!$AT$2=1,차량정보!BX8,IF(리스수식!$AT$2=2,차량정보!DQ8,IF(리스수식!$AT$2=3,차량정보!FJ8,IF(리스수식!$AT$2=4,차량정보!HC8,차량정보!IV8))))</f>
        <v>0</v>
      </c>
      <c r="AF8" s="380">
        <f>IF(리스수식!$AT$2=1,차량정보!BY8,IF(리스수식!$AT$2=2,차량정보!DR8,IF(리스수식!$AT$2=3,차량정보!FK8,IF(리스수식!$AT$2=4,차량정보!HD8,차량정보!IW8))))</f>
        <v>0</v>
      </c>
      <c r="AG8" s="380">
        <f>IF(리스수식!$AT$2=1,차량정보!BZ8,IF(리스수식!$AT$2=2,차량정보!DS8,IF(리스수식!$AT$2=3,차량정보!FL8,IF(리스수식!$AT$2=4,차량정보!HE8,차량정보!IX8))))</f>
        <v>0</v>
      </c>
      <c r="AH8" s="380">
        <f>IF(리스수식!$AT$2=1,차량정보!CA8,IF(리스수식!$AT$2=2,차량정보!DT8,IF(리스수식!$AT$2=3,차량정보!FM8,IF(리스수식!$AT$2=4,차량정보!HF8,차량정보!IY8))))</f>
        <v>0</v>
      </c>
      <c r="AI8" s="380">
        <f>IF(리스수식!$AT$2=1,차량정보!CB8,IF(리스수식!$AT$2=2,차량정보!DU8,IF(리스수식!$AT$2=3,차량정보!FN8,IF(리스수식!$AT$2=4,차량정보!HG8,차량정보!IZ8))))</f>
        <v>0</v>
      </c>
      <c r="AJ8" s="380">
        <f>IF(리스수식!$AT$2=1,차량정보!CC8,IF(리스수식!$AT$2=2,차량정보!DV8,IF(리스수식!$AT$2=3,차량정보!FO8,IF(리스수식!$AT$2=4,차량정보!HH8,차량정보!JA8))))</f>
        <v>0</v>
      </c>
      <c r="AK8" s="380">
        <f>IF(리스수식!$AT$2=1,차량정보!CD8,IF(리스수식!$AT$2=2,차량정보!DW8,IF(리스수식!$AT$2=3,차량정보!FP8,IF(리스수식!$AT$2=4,차량정보!HI8,차량정보!JB8))))</f>
        <v>0</v>
      </c>
      <c r="AL8" s="380">
        <f>IF(리스수식!$AT$2=1,차량정보!CE8,IF(리스수식!$AT$2=2,차량정보!DX8,IF(리스수식!$AT$2=3,차량정보!FQ8,IF(리스수식!$AT$2=4,차량정보!HJ8,차량정보!JC8))))</f>
        <v>0</v>
      </c>
      <c r="AM8" s="333">
        <f>IF(리스수식!$AT$2=1,차량정보!CF8,IF(리스수식!$AT$2=2,차량정보!DY8,IF(리스수식!$AT$2=3,차량정보!FR8,IF(리스수식!$AT$2=4,차량정보!HK8,차량정보!JD8))))</f>
        <v>0</v>
      </c>
      <c r="AN8" s="333">
        <f>IF(리스수식!$AT$2=1,차량정보!CG8,IF(리스수식!$AT$2=2,차량정보!DZ8,IF(리스수식!$AT$2=3,차량정보!FS8,IF(리스수식!$AT$2=4,차량정보!HL8,차량정보!JE8))))</f>
        <v>0</v>
      </c>
      <c r="AO8" s="333" t="str">
        <f>IF(리스수식!$AT$2=1,차량정보!CH8,IF(리스수식!$AT$2=2,차량정보!EA8,IF(리스수식!$AT$2=3,차량정보!FT8,IF(리스수식!$AT$2=4,차량정보!HM8,차량정보!JF8))))</f>
        <v>-</v>
      </c>
      <c r="AP8" s="333" t="str">
        <f>IF(리스수식!$AT$2=1,차량정보!CI8,IF(리스수식!$AT$2=2,차량정보!EB8,IF(리스수식!$AT$2=3,차량정보!FU8,IF(리스수식!$AT$2=4,차량정보!HN8,차량정보!JG8))))</f>
        <v>-</v>
      </c>
      <c r="AQ8" s="333" t="str">
        <f>IF(리스수식!$AT$2=1,차량정보!CJ8,IF(리스수식!$AT$2=2,차량정보!EC8,IF(리스수식!$AT$2=3,차량정보!FV8,IF(리스수식!$AT$2=4,차량정보!HO8,차량정보!JH8))))</f>
        <v>-</v>
      </c>
      <c r="AR8" s="333" t="str">
        <f>IF(리스수식!$AT$2=1,차량정보!CK8,IF(리스수식!$AT$2=2,차량정보!ED8,IF(리스수식!$AT$2=3,차량정보!FW8,IF(리스수식!$AT$2=4,차량정보!HP8,차량정보!JI8))))</f>
        <v>-</v>
      </c>
      <c r="AS8" s="333" t="str">
        <f>IF(리스수식!$AT$2=1,차량정보!CL8,IF(리스수식!$AT$2=2,차량정보!EE8,IF(리스수식!$AT$2=3,차량정보!FX8,IF(리스수식!$AT$2=4,차량정보!HQ8,차량정보!JJ8))))</f>
        <v>-</v>
      </c>
      <c r="AT8" s="333" t="str">
        <f>IF(리스수식!$AT$2=1,차량정보!CM8,IF(리스수식!$AT$2=2,차량정보!EF8,IF(리스수식!$AT$2=3,차량정보!FY8,IF(리스수식!$AT$2=4,차량정보!HR8,차량정보!JK8))))</f>
        <v>-</v>
      </c>
      <c r="AU8" s="333" t="str">
        <f>IF(리스수식!$AT$2=1,차량정보!CN8,IF(리스수식!$AT$2=2,차량정보!EG8,IF(리스수식!$AT$2=3,차량정보!FZ8,IF(리스수식!$AT$2=4,차량정보!HS8,차량정보!JL8))))</f>
        <v>-</v>
      </c>
      <c r="AV8" s="333" t="str">
        <f>IF(리스수식!$AT$2=1,차량정보!CO8,IF(리스수식!$AT$2=2,차량정보!EH8,IF(리스수식!$AT$2=3,차량정보!GA8,IF(리스수식!$AT$2=4,차량정보!HT8,차량정보!JM8))))</f>
        <v>-</v>
      </c>
      <c r="AW8" s="333" t="str">
        <f>IF(리스수식!$AT$2=1,차량정보!CP8,IF(리스수식!$AT$2=2,차량정보!EI8,IF(리스수식!$AT$2=3,차량정보!GB8,IF(리스수식!$AT$2=4,차량정보!HU8,차량정보!JN8))))</f>
        <v>-</v>
      </c>
      <c r="AX8" s="333" t="str">
        <f>IF(리스수식!$AT$2=1,차량정보!CQ8,IF(리스수식!$AT$2=2,차량정보!EJ8,IF(리스수식!$AT$2=3,차량정보!GC8,IF(리스수식!$AT$2=4,차량정보!HV8,차량정보!JO8))))</f>
        <v>-</v>
      </c>
      <c r="AY8" s="11">
        <f>IF(리스수식!$AT$2=1,차량정보!CR8,IF(리스수식!$AT$2=2,차량정보!EK8,IF(리스수식!$AT$2=3,차량정보!GD8,IF(리스수식!$AT$2=4,차량정보!HW8,차량정보!JP8))))</f>
        <v>0</v>
      </c>
      <c r="AZ8" s="352" t="s">
        <v>38</v>
      </c>
      <c r="BA8" s="353" t="s">
        <v>182</v>
      </c>
      <c r="BB8" s="354" t="s">
        <v>183</v>
      </c>
      <c r="BC8" s="355" t="s">
        <v>183</v>
      </c>
      <c r="BD8" s="352" t="s">
        <v>183</v>
      </c>
      <c r="BE8" s="352"/>
      <c r="BF8" s="356" t="s">
        <v>183</v>
      </c>
      <c r="BG8" s="356"/>
      <c r="BH8" s="357"/>
      <c r="BI8" s="357"/>
      <c r="BJ8" s="357"/>
      <c r="BK8" s="357"/>
      <c r="BL8" s="357"/>
      <c r="BM8" s="357"/>
      <c r="BN8" s="442"/>
      <c r="BO8" s="342"/>
      <c r="BP8" s="342"/>
      <c r="BQ8" s="342"/>
      <c r="BR8" s="342"/>
      <c r="BS8" s="342"/>
      <c r="BT8" s="442"/>
      <c r="BU8" s="342"/>
      <c r="BV8" s="342"/>
      <c r="BW8" s="342"/>
      <c r="BX8" s="342"/>
      <c r="BY8" s="342"/>
      <c r="BZ8" s="442"/>
      <c r="CA8" s="342"/>
      <c r="CB8" s="342"/>
      <c r="CC8" s="342"/>
      <c r="CD8" s="342"/>
      <c r="CE8" s="342"/>
      <c r="CF8" s="358"/>
      <c r="CG8" s="358"/>
      <c r="CH8" s="359" t="s">
        <v>183</v>
      </c>
      <c r="CI8" s="360" t="s">
        <v>183</v>
      </c>
      <c r="CJ8" s="360" t="s">
        <v>183</v>
      </c>
      <c r="CK8" s="360" t="s">
        <v>183</v>
      </c>
      <c r="CL8" s="360" t="s">
        <v>183</v>
      </c>
      <c r="CM8" s="360" t="s">
        <v>183</v>
      </c>
      <c r="CN8" s="360" t="s">
        <v>183</v>
      </c>
      <c r="CO8" s="360" t="s">
        <v>183</v>
      </c>
      <c r="CP8" s="360" t="s">
        <v>183</v>
      </c>
      <c r="CQ8" s="360" t="s">
        <v>183</v>
      </c>
      <c r="CR8" s="13"/>
      <c r="CS8" s="21" t="s">
        <v>63</v>
      </c>
      <c r="CT8" s="22" t="s">
        <v>181</v>
      </c>
      <c r="CU8" s="23" t="s">
        <v>64</v>
      </c>
      <c r="CV8" s="24">
        <v>3.5000000000000003E-2</v>
      </c>
      <c r="CW8" s="21" t="s">
        <v>61</v>
      </c>
      <c r="CX8" s="21"/>
      <c r="CY8" s="25">
        <v>998</v>
      </c>
      <c r="CZ8" s="25"/>
      <c r="DA8" s="26">
        <f t="shared" si="9"/>
        <v>0.42000000000000004</v>
      </c>
      <c r="DB8" s="26">
        <f t="shared" si="5"/>
        <v>0.41000000000000003</v>
      </c>
      <c r="DC8" s="26">
        <f t="shared" si="5"/>
        <v>0.4</v>
      </c>
      <c r="DD8" s="26">
        <f t="shared" si="5"/>
        <v>0.39</v>
      </c>
      <c r="DE8" s="26">
        <f t="shared" si="5"/>
        <v>0.38</v>
      </c>
      <c r="DF8" s="26">
        <f t="shared" si="5"/>
        <v>0.31999999999999995</v>
      </c>
      <c r="DG8" s="443">
        <v>0.39</v>
      </c>
      <c r="DH8" s="343">
        <v>0.38</v>
      </c>
      <c r="DI8" s="343">
        <v>0.37</v>
      </c>
      <c r="DJ8" s="343">
        <v>0.36</v>
      </c>
      <c r="DK8" s="343">
        <v>0.35</v>
      </c>
      <c r="DL8" s="343">
        <v>0.28999999999999998</v>
      </c>
      <c r="DM8" s="443">
        <v>0.34</v>
      </c>
      <c r="DN8" s="343">
        <v>0.33</v>
      </c>
      <c r="DO8" s="343">
        <v>0.32</v>
      </c>
      <c r="DP8" s="343">
        <v>0.31</v>
      </c>
      <c r="DQ8" s="343">
        <v>0.27</v>
      </c>
      <c r="DR8" s="343">
        <v>0.24</v>
      </c>
      <c r="DS8" s="443">
        <v>0.24</v>
      </c>
      <c r="DT8" s="343">
        <v>0.23</v>
      </c>
      <c r="DU8" s="343">
        <v>0.22</v>
      </c>
      <c r="DV8" s="343">
        <v>0.19</v>
      </c>
      <c r="DW8" s="343">
        <v>0.14000000000000001</v>
      </c>
      <c r="DX8" s="343">
        <v>0.09</v>
      </c>
      <c r="DY8" s="26" t="s">
        <v>149</v>
      </c>
      <c r="DZ8" s="26" t="s">
        <v>177</v>
      </c>
      <c r="EA8" s="27" t="s">
        <v>65</v>
      </c>
      <c r="EB8" s="28">
        <v>187000</v>
      </c>
      <c r="EC8" s="28">
        <v>205700</v>
      </c>
      <c r="ED8" s="28">
        <v>193600</v>
      </c>
      <c r="EE8" s="28">
        <v>229900</v>
      </c>
      <c r="EF8" s="28">
        <v>254100</v>
      </c>
      <c r="EG8" s="28">
        <v>229900</v>
      </c>
      <c r="EH8" s="28">
        <v>254100</v>
      </c>
      <c r="EI8" s="28">
        <v>229900</v>
      </c>
      <c r="EJ8" s="28">
        <v>266200</v>
      </c>
      <c r="EK8" s="31"/>
      <c r="EL8" s="190" t="s">
        <v>66</v>
      </c>
      <c r="EM8" s="200" t="s">
        <v>182</v>
      </c>
      <c r="EN8" s="201" t="s">
        <v>183</v>
      </c>
      <c r="EO8" s="202" t="s">
        <v>183</v>
      </c>
      <c r="EP8" s="190" t="s">
        <v>183</v>
      </c>
      <c r="EQ8" s="190" t="s">
        <v>183</v>
      </c>
      <c r="ER8" s="189" t="s">
        <v>183</v>
      </c>
      <c r="ES8" s="189" t="s">
        <v>183</v>
      </c>
      <c r="ET8" s="26"/>
      <c r="EU8" s="26"/>
      <c r="EV8" s="26"/>
      <c r="EW8" s="26"/>
      <c r="EX8" s="26"/>
      <c r="EY8" s="26"/>
      <c r="EZ8" s="348"/>
      <c r="FA8" s="348"/>
      <c r="FB8" s="348"/>
      <c r="FC8" s="348"/>
      <c r="FD8" s="348"/>
      <c r="FE8" s="348"/>
      <c r="FF8" s="348"/>
      <c r="FG8" s="348"/>
      <c r="FH8" s="348"/>
      <c r="FI8" s="348"/>
      <c r="FJ8" s="348"/>
      <c r="FK8" s="348"/>
      <c r="FL8" s="348"/>
      <c r="FM8" s="348"/>
      <c r="FN8" s="348"/>
      <c r="FO8" s="348"/>
      <c r="FP8" s="348"/>
      <c r="FQ8" s="348"/>
      <c r="FR8" s="191" t="s">
        <v>183</v>
      </c>
      <c r="FS8" s="191"/>
      <c r="FT8" s="192" t="s">
        <v>183</v>
      </c>
      <c r="FU8" s="193" t="s">
        <v>183</v>
      </c>
      <c r="FV8" s="193" t="s">
        <v>183</v>
      </c>
      <c r="FW8" s="193" t="s">
        <v>183</v>
      </c>
      <c r="FX8" s="193" t="s">
        <v>183</v>
      </c>
      <c r="FY8" s="193" t="s">
        <v>183</v>
      </c>
      <c r="FZ8" s="193" t="s">
        <v>183</v>
      </c>
      <c r="GA8" s="193" t="s">
        <v>183</v>
      </c>
      <c r="GB8" s="193" t="s">
        <v>183</v>
      </c>
      <c r="GC8" s="193" t="s">
        <v>183</v>
      </c>
      <c r="GD8" s="203"/>
      <c r="GE8" s="185" t="s">
        <v>68</v>
      </c>
      <c r="GF8" s="200" t="s">
        <v>182</v>
      </c>
      <c r="GG8" s="186" t="s">
        <v>183</v>
      </c>
      <c r="GH8" s="202" t="s">
        <v>183</v>
      </c>
      <c r="GI8" s="185" t="s">
        <v>183</v>
      </c>
      <c r="GJ8" s="185" t="s">
        <v>183</v>
      </c>
      <c r="GK8" s="188" t="s">
        <v>183</v>
      </c>
      <c r="GL8" s="188" t="s">
        <v>183</v>
      </c>
      <c r="GM8" s="26"/>
      <c r="GN8" s="26"/>
      <c r="GO8" s="26"/>
      <c r="GP8" s="26"/>
      <c r="GQ8" s="26"/>
      <c r="GR8" s="26"/>
      <c r="GS8" s="346"/>
      <c r="GT8" s="346"/>
      <c r="GU8" s="346"/>
      <c r="GV8" s="346"/>
      <c r="GW8" s="346"/>
      <c r="GX8" s="346"/>
      <c r="GY8" s="346"/>
      <c r="GZ8" s="346"/>
      <c r="HA8" s="346"/>
      <c r="HB8" s="346"/>
      <c r="HC8" s="346"/>
      <c r="HD8" s="346"/>
      <c r="HE8" s="346"/>
      <c r="HF8" s="346"/>
      <c r="HG8" s="346"/>
      <c r="HH8" s="346"/>
      <c r="HI8" s="346"/>
      <c r="HJ8" s="346"/>
      <c r="HK8" s="195" t="s">
        <v>183</v>
      </c>
      <c r="HL8" s="195"/>
      <c r="HM8" s="196" t="s">
        <v>183</v>
      </c>
      <c r="HN8" s="197" t="s">
        <v>183</v>
      </c>
      <c r="HO8" s="197" t="s">
        <v>183</v>
      </c>
      <c r="HP8" s="197" t="s">
        <v>183</v>
      </c>
      <c r="HQ8" s="197" t="s">
        <v>183</v>
      </c>
      <c r="HR8" s="197" t="s">
        <v>183</v>
      </c>
      <c r="HS8" s="197" t="s">
        <v>183</v>
      </c>
      <c r="HT8" s="197" t="s">
        <v>183</v>
      </c>
      <c r="HU8" s="197" t="s">
        <v>183</v>
      </c>
      <c r="HV8" s="197" t="s">
        <v>183</v>
      </c>
      <c r="HW8" s="199"/>
      <c r="HX8" s="157" t="s">
        <v>69</v>
      </c>
      <c r="HY8" s="158" t="s">
        <v>824</v>
      </c>
      <c r="HZ8" s="159" t="s">
        <v>172</v>
      </c>
      <c r="IA8" s="160">
        <v>0.03</v>
      </c>
      <c r="IB8" s="157" t="s">
        <v>71</v>
      </c>
      <c r="IC8" s="157" t="s">
        <v>72</v>
      </c>
      <c r="ID8" s="161">
        <v>2157</v>
      </c>
      <c r="IE8" s="25"/>
      <c r="IF8" s="26">
        <f>IL8+3%</f>
        <v>0.55000000000000004</v>
      </c>
      <c r="IG8" s="26">
        <f t="shared" ref="IG8:IG9" si="13">IM8+3%</f>
        <v>0.54</v>
      </c>
      <c r="IH8" s="26">
        <f t="shared" ref="IH8:IH9" si="14">IN8+3%</f>
        <v>0.53</v>
      </c>
      <c r="II8" s="26">
        <f t="shared" ref="II8:II9" si="15">IO8+3%</f>
        <v>0.51</v>
      </c>
      <c r="IJ8" s="26">
        <f t="shared" ref="IJ8:IJ9" si="16">IP8+3%</f>
        <v>0.5</v>
      </c>
      <c r="IK8" s="26">
        <f t="shared" ref="IK8:IK9" si="17">IQ8+3%</f>
        <v>0.38</v>
      </c>
      <c r="IL8" s="347">
        <v>0.52</v>
      </c>
      <c r="IM8" s="347">
        <v>0.51</v>
      </c>
      <c r="IN8" s="347">
        <v>0.5</v>
      </c>
      <c r="IO8" s="347">
        <v>0.48</v>
      </c>
      <c r="IP8" s="347">
        <v>0.47</v>
      </c>
      <c r="IQ8" s="347">
        <v>0.35</v>
      </c>
      <c r="IR8" s="347">
        <v>0.4</v>
      </c>
      <c r="IS8" s="347">
        <v>0.39</v>
      </c>
      <c r="IT8" s="347">
        <v>0.38</v>
      </c>
      <c r="IU8" s="347">
        <v>0.36</v>
      </c>
      <c r="IV8" s="347">
        <v>0.35</v>
      </c>
      <c r="IW8" s="347">
        <v>0.2</v>
      </c>
      <c r="IX8" s="347">
        <v>0.34</v>
      </c>
      <c r="IY8" s="347">
        <v>0.33</v>
      </c>
      <c r="IZ8" s="347">
        <v>0.32</v>
      </c>
      <c r="JA8" s="347">
        <v>0.28999999999999998</v>
      </c>
      <c r="JB8" s="347">
        <v>0.28000000000000003</v>
      </c>
      <c r="JC8" s="347">
        <v>0.1</v>
      </c>
      <c r="JD8" s="26"/>
      <c r="JE8" s="26"/>
      <c r="JF8" s="27" t="s">
        <v>73</v>
      </c>
      <c r="JG8" s="28">
        <v>132000</v>
      </c>
      <c r="JH8" s="28">
        <v>145200</v>
      </c>
      <c r="JI8" s="28">
        <v>133100</v>
      </c>
      <c r="JJ8" s="28">
        <v>169400</v>
      </c>
      <c r="JK8" s="28">
        <v>193600</v>
      </c>
      <c r="JL8" s="28">
        <v>169400</v>
      </c>
      <c r="JM8" s="28">
        <v>193600</v>
      </c>
      <c r="JN8" s="28">
        <v>169400</v>
      </c>
      <c r="JO8" s="28">
        <v>205700</v>
      </c>
      <c r="JP8" s="198"/>
    </row>
    <row r="9" spans="1:277" ht="16.5" customHeight="1">
      <c r="A9" s="8"/>
      <c r="B9" s="30"/>
      <c r="C9" s="30"/>
      <c r="D9" s="30"/>
      <c r="E9" s="12"/>
      <c r="F9" s="333">
        <v>4</v>
      </c>
      <c r="G9" s="333" t="str">
        <f>IF(리스수식!$AT$2=1,차량정보!AZ9,IF(리스수식!$AT$2=2,차량정보!CS9,IF(리스수식!$AT$2=3,차량정보!EL9,IF(리스수식!$AT$2=4,차량정보!GE9,차량정보!HX9))))</f>
        <v>현대</v>
      </c>
      <c r="H9" s="333" t="str">
        <f>IF(리스수식!$AT$2=1,차량정보!BA9,IF(리스수식!$AT$2=2,차량정보!CT9,IF(리스수식!$AT$2=3,차량정보!EM9,IF(리스수식!$AT$2=4,차량정보!GF9,차량정보!HY9))))</f>
        <v>더 뉴 아반떼(CN7) 1.6 가솔린</v>
      </c>
      <c r="I9" s="333" t="str">
        <f>IF(리스수식!$AT$2=1,차량정보!BB9,IF(리스수식!$AT$2=2,차량정보!CU9,IF(리스수식!$AT$2=3,차량정보!EN9,IF(리스수식!$AT$2=4,차량정보!GG9,차량정보!HZ9))))</f>
        <v>승용</v>
      </c>
      <c r="J9" s="475">
        <f>IF(리스수식!$AT$2=1,차량정보!BC9,IF(리스수식!$AT$2=2,차량정보!CV9,IF(리스수식!$AT$2=3,차량정보!EO9,IF(리스수식!$AT$2=4,차량정보!GH9,차량정보!IA9))))</f>
        <v>3.5000000000000003E-2</v>
      </c>
      <c r="K9" s="333" t="str">
        <f>IF(리스수식!$AT$2=1,차량정보!BD9,IF(리스수식!$AT$2=2,차량정보!CW9,IF(리스수식!$AT$2=3,차량정보!EP9,IF(리스수식!$AT$2=4,차량정보!GI9,차량정보!IB9))))</f>
        <v>가솔린</v>
      </c>
      <c r="L9" s="333">
        <f>IF(리스수식!$AT$2=1,차량정보!BE9,IF(리스수식!$AT$2=2,차량정보!CX9,IF(리스수식!$AT$2=3,차량정보!EQ9,IF(리스수식!$AT$2=4,차량정보!GJ9,차량정보!IC9))))</f>
        <v>0</v>
      </c>
      <c r="M9" s="333">
        <f>IF(리스수식!$AT$2=1,차량정보!BF9,IF(리스수식!$AT$2=2,차량정보!CY9,IF(리스수식!$AT$2=3,차량정보!ER9,IF(리스수식!$AT$2=4,차량정보!GK9,차량정보!ID9))))</f>
        <v>1598</v>
      </c>
      <c r="N9" s="333">
        <f t="shared" si="8"/>
        <v>290836</v>
      </c>
      <c r="O9" s="380">
        <f>IF(리스수식!$AT$2=1,차량정보!BH9,IF(리스수식!$AT$2=2,차량정보!DA9,IF(리스수식!$AT$2=3,차량정보!ET9,IF(리스수식!$AT$2=4,차량정보!GM9,차량정보!IF9))))</f>
        <v>0.71000000000000008</v>
      </c>
      <c r="P9" s="380">
        <f>IF(리스수식!$AT$2=1,차량정보!BI9,IF(리스수식!$AT$2=2,차량정보!DB9,IF(리스수식!$AT$2=3,차량정보!EU9,IF(리스수식!$AT$2=4,차량정보!GN9,차량정보!IG9))))</f>
        <v>0.68500000000000005</v>
      </c>
      <c r="Q9" s="380">
        <f>IF(리스수식!$AT$2=1,차량정보!BJ9,IF(리스수식!$AT$2=2,차량정보!DC9,IF(리스수식!$AT$2=3,차량정보!EV9,IF(리스수식!$AT$2=4,차량정보!GO9,차량정보!IH9))))</f>
        <v>0.66</v>
      </c>
      <c r="R9" s="380">
        <f>IF(리스수식!$AT$2=1,차량정보!BK9,IF(리스수식!$AT$2=2,차량정보!DD9,IF(리스수식!$AT$2=3,차량정보!EW9,IF(리스수식!$AT$2=4,차량정보!GP9,차량정보!II9))))</f>
        <v>0.64</v>
      </c>
      <c r="S9" s="380">
        <f>IF(리스수식!$AT$2=1,차량정보!BL9,IF(리스수식!$AT$2=2,차량정보!DE9,IF(리스수식!$AT$2=3,차량정보!EX9,IF(리스수식!$AT$2=4,차량정보!GQ9,차량정보!IJ9))))</f>
        <v>0.62</v>
      </c>
      <c r="T9" s="380">
        <f>IF(리스수식!$AT$2=1,차량정보!BM9,IF(리스수식!$AT$2=2,차량정보!DF9,IF(리스수식!$AT$2=3,차량정보!EY9,IF(리스수식!$AT$2=4,차량정보!GR9,차량정보!IK9))))</f>
        <v>0.57000000000000006</v>
      </c>
      <c r="U9" s="380">
        <f>IF(리스수식!$AT$2=1,차량정보!BN9,IF(리스수식!$AT$2=2,차량정보!DG9,IF(리스수식!$AT$2=3,차량정보!EZ9,IF(리스수식!$AT$2=4,차량정보!GS9,차량정보!IL9))))</f>
        <v>0.68</v>
      </c>
      <c r="V9" s="380">
        <f>IF(리스수식!$AT$2=1,차량정보!BO9,IF(리스수식!$AT$2=2,차량정보!DH9,IF(리스수식!$AT$2=3,차량정보!FA9,IF(리스수식!$AT$2=4,차량정보!GT9,차량정보!IM9))))</f>
        <v>0.65500000000000003</v>
      </c>
      <c r="W9" s="380">
        <f>IF(리스수식!$AT$2=1,차량정보!BP9,IF(리스수식!$AT$2=2,차량정보!DI9,IF(리스수식!$AT$2=3,차량정보!FB9,IF(리스수식!$AT$2=4,차량정보!GU9,차량정보!IN9))))</f>
        <v>0.63</v>
      </c>
      <c r="X9" s="380">
        <f>IF(리스수식!$AT$2=1,차량정보!BQ9,IF(리스수식!$AT$2=2,차량정보!DJ9,IF(리스수식!$AT$2=3,차량정보!FC9,IF(리스수식!$AT$2=4,차량정보!GV9,차량정보!IO9))))</f>
        <v>0.61</v>
      </c>
      <c r="Y9" s="380">
        <f>IF(리스수식!$AT$2=1,차량정보!BR9,IF(리스수식!$AT$2=2,차량정보!DK9,IF(리스수식!$AT$2=3,차량정보!FD9,IF(리스수식!$AT$2=4,차량정보!GW9,차량정보!IP9))))</f>
        <v>0.59</v>
      </c>
      <c r="Z9" s="380">
        <f>IF(리스수식!$AT$2=1,차량정보!BS9,IF(리스수식!$AT$2=2,차량정보!DL9,IF(리스수식!$AT$2=3,차량정보!FE9,IF(리스수식!$AT$2=4,차량정보!GX9,차량정보!IQ9))))</f>
        <v>0.54</v>
      </c>
      <c r="AA9" s="380">
        <f>IF(리스수식!$AT$2=1,차량정보!BT9,IF(리스수식!$AT$2=2,차량정보!DM9,IF(리스수식!$AT$2=3,차량정보!FF9,IF(리스수식!$AT$2=4,차량정보!GY9,차량정보!IR9))))</f>
        <v>0.61</v>
      </c>
      <c r="AB9" s="380">
        <f>IF(리스수식!$AT$2=1,차량정보!BU9,IF(리스수식!$AT$2=2,차량정보!DN9,IF(리스수식!$AT$2=3,차량정보!FG9,IF(리스수식!$AT$2=4,차량정보!GZ9,차량정보!IS9))))</f>
        <v>0.58499999999999996</v>
      </c>
      <c r="AC9" s="380">
        <f>IF(리스수식!$AT$2=1,차량정보!BV9,IF(리스수식!$AT$2=2,차량정보!DO9,IF(리스수식!$AT$2=3,차량정보!FH9,IF(리스수식!$AT$2=4,차량정보!HA9,차량정보!IT9))))</f>
        <v>0.56000000000000005</v>
      </c>
      <c r="AD9" s="380">
        <f>IF(리스수식!$AT$2=1,차량정보!BW9,IF(리스수식!$AT$2=2,차량정보!DP9,IF(리스수식!$AT$2=3,차량정보!FI9,IF(리스수식!$AT$2=4,차량정보!HB9,차량정보!IU9))))</f>
        <v>0.54</v>
      </c>
      <c r="AE9" s="380">
        <f>IF(리스수식!$AT$2=1,차량정보!BX9,IF(리스수식!$AT$2=2,차량정보!DQ9,IF(리스수식!$AT$2=3,차량정보!FJ9,IF(리스수식!$AT$2=4,차량정보!HC9,차량정보!IV9))))</f>
        <v>0.52</v>
      </c>
      <c r="AF9" s="380">
        <f>IF(리스수식!$AT$2=1,차량정보!BY9,IF(리스수식!$AT$2=2,차량정보!DR9,IF(리스수식!$AT$2=3,차량정보!FK9,IF(리스수식!$AT$2=4,차량정보!HD9,차량정보!IW9))))</f>
        <v>0.27</v>
      </c>
      <c r="AG9" s="380">
        <f>IF(리스수식!$AT$2=1,차량정보!BZ9,IF(리스수식!$AT$2=2,차량정보!DS9,IF(리스수식!$AT$2=3,차량정보!FL9,IF(리스수식!$AT$2=4,차량정보!HE9,차량정보!IX9))))</f>
        <v>0.52</v>
      </c>
      <c r="AH9" s="380">
        <f>IF(리스수식!$AT$2=1,차량정보!CA9,IF(리스수식!$AT$2=2,차량정보!DT9,IF(리스수식!$AT$2=3,차량정보!FM9,IF(리스수식!$AT$2=4,차량정보!HF9,차량정보!IY9))))</f>
        <v>0.495</v>
      </c>
      <c r="AI9" s="380">
        <f>IF(리스수식!$AT$2=1,차량정보!CB9,IF(리스수식!$AT$2=2,차량정보!DU9,IF(리스수식!$AT$2=3,차량정보!FN9,IF(리스수식!$AT$2=4,차량정보!HG9,차량정보!IZ9))))</f>
        <v>0.47</v>
      </c>
      <c r="AJ9" s="380">
        <f>IF(리스수식!$AT$2=1,차량정보!CC9,IF(리스수식!$AT$2=2,차량정보!DV9,IF(리스수식!$AT$2=3,차량정보!FO9,IF(리스수식!$AT$2=4,차량정보!HH9,차량정보!JA9))))</f>
        <v>0.43</v>
      </c>
      <c r="AK9" s="380">
        <f>IF(리스수식!$AT$2=1,차량정보!CD9,IF(리스수식!$AT$2=2,차량정보!DW9,IF(리스수식!$AT$2=3,차량정보!FP9,IF(리스수식!$AT$2=4,차량정보!HI9,차량정보!JB9))))</f>
        <v>0.4</v>
      </c>
      <c r="AL9" s="380">
        <f>IF(리스수식!$AT$2=1,차량정보!CE9,IF(리스수식!$AT$2=2,차량정보!DX9,IF(리스수식!$AT$2=3,차량정보!FQ9,IF(리스수식!$AT$2=4,차량정보!HJ9,차량정보!JC9))))</f>
        <v>0.1</v>
      </c>
      <c r="AM9" s="333">
        <f>IF(리스수식!$AT$2=1,차량정보!CF9,IF(리스수식!$AT$2=2,차량정보!DY9,IF(리스수식!$AT$2=3,차량정보!FR9,IF(리스수식!$AT$2=4,차량정보!HK9,차량정보!JD9))))</f>
        <v>0</v>
      </c>
      <c r="AN9" s="333">
        <f>IF(리스수식!$AT$2=1,차량정보!CG9,IF(리스수식!$AT$2=2,차량정보!DZ9,IF(리스수식!$AT$2=3,차량정보!FS9,IF(리스수식!$AT$2=4,차량정보!HL9,차량정보!JE9))))</f>
        <v>0</v>
      </c>
      <c r="AO9" s="333" t="str">
        <f>IF(리스수식!$AT$2=1,차량정보!CH9,IF(리스수식!$AT$2=2,차량정보!EA9,IF(리스수식!$AT$2=3,차량정보!FT9,IF(리스수식!$AT$2=4,차량정보!HM9,차량정보!JF9))))</f>
        <v>울산</v>
      </c>
      <c r="AP9" s="333">
        <f>IF(리스수식!$AT$2=1,차량정보!CI9,IF(리스수식!$AT$2=2,차량정보!EB9,IF(리스수식!$AT$2=3,차량정보!FU9,IF(리스수식!$AT$2=4,차량정보!HN9,차량정보!JG9))))</f>
        <v>226000</v>
      </c>
      <c r="AQ9" s="333">
        <f>IF(리스수식!$AT$2=1,차량정보!CJ9,IF(리스수식!$AT$2=2,차량정보!EC9,IF(리스수식!$AT$2=3,차량정보!FV9,IF(리스수식!$AT$2=4,차량정보!HO9,차량정보!JH9))))</f>
        <v>215000</v>
      </c>
      <c r="AR9" s="333">
        <f>IF(리스수식!$AT$2=1,차량정보!CK9,IF(리스수식!$AT$2=2,차량정보!ED9,IF(리스수식!$AT$2=3,차량정보!FW9,IF(리스수식!$AT$2=4,차량정보!HP9,차량정보!JI9))))</f>
        <v>234000</v>
      </c>
      <c r="AS9" s="333">
        <f>IF(리스수식!$AT$2=1,차량정보!CL9,IF(리스수식!$AT$2=2,차량정보!EE9,IF(리스수식!$AT$2=3,차량정보!FX9,IF(리스수식!$AT$2=4,차량정보!HQ9,차량정보!JJ9))))</f>
        <v>248000</v>
      </c>
      <c r="AT9" s="333">
        <f>IF(리스수식!$AT$2=1,차량정보!CM9,IF(리스수식!$AT$2=2,차량정보!EF9,IF(리스수식!$AT$2=3,차량정보!FY9,IF(리스수식!$AT$2=4,차량정보!HR9,차량정보!JK9))))</f>
        <v>259000</v>
      </c>
      <c r="AU9" s="333">
        <f>IF(리스수식!$AT$2=1,차량정보!CN9,IF(리스수식!$AT$2=2,차량정보!EG9,IF(리스수식!$AT$2=3,차량정보!FZ9,IF(리스수식!$AT$2=4,차량정보!HS9,차량정보!JL9))))</f>
        <v>237000</v>
      </c>
      <c r="AV9" s="333">
        <f>IF(리스수식!$AT$2=1,차량정보!CO9,IF(리스수식!$AT$2=2,차량정보!EH9,IF(리스수식!$AT$2=3,차량정보!GA9,IF(리스수식!$AT$2=4,차량정보!HT9,차량정보!JM9))))</f>
        <v>237000</v>
      </c>
      <c r="AW9" s="333">
        <f>IF(리스수식!$AT$2=1,차량정보!CP9,IF(리스수식!$AT$2=2,차량정보!EI9,IF(리스수식!$AT$2=3,차량정보!GB9,IF(리스수식!$AT$2=4,차량정보!HU9,차량정보!JN9))))</f>
        <v>248000</v>
      </c>
      <c r="AX9" s="333">
        <f>IF(리스수식!$AT$2=1,차량정보!CQ9,IF(리스수식!$AT$2=2,차량정보!EJ9,IF(리스수식!$AT$2=3,차량정보!GC9,IF(리스수식!$AT$2=4,차량정보!HV9,차량정보!JO9))))</f>
        <v>281000</v>
      </c>
      <c r="AY9" s="11">
        <f>IF(리스수식!$AT$2=1,차량정보!CR9,IF(리스수식!$AT$2=2,차량정보!EK9,IF(리스수식!$AT$2=3,차량정보!GD9,IF(리스수식!$AT$2=4,차량정보!HW9,차량정보!JP9))))</f>
        <v>0</v>
      </c>
      <c r="AZ9" s="352" t="s">
        <v>38</v>
      </c>
      <c r="BA9" s="353" t="s">
        <v>573</v>
      </c>
      <c r="BB9" s="354" t="s">
        <v>60</v>
      </c>
      <c r="BC9" s="355">
        <v>3.5000000000000003E-2</v>
      </c>
      <c r="BD9" s="352" t="s">
        <v>61</v>
      </c>
      <c r="BE9" s="352"/>
      <c r="BF9" s="356">
        <v>1598</v>
      </c>
      <c r="BG9" s="356"/>
      <c r="BH9" s="357">
        <f t="shared" ref="BH9:BH65" si="18">BN9+3%</f>
        <v>0.71000000000000008</v>
      </c>
      <c r="BI9" s="357">
        <f t="shared" ref="BI9:BI65" si="19">BO9+3%</f>
        <v>0.68500000000000005</v>
      </c>
      <c r="BJ9" s="357">
        <f t="shared" ref="BJ9:BJ65" si="20">BP9+3%</f>
        <v>0.66</v>
      </c>
      <c r="BK9" s="357">
        <f t="shared" ref="BK9:BK65" si="21">BQ9+3%</f>
        <v>0.64</v>
      </c>
      <c r="BL9" s="357">
        <f t="shared" ref="BL9:BL65" si="22">BR9+3%</f>
        <v>0.62</v>
      </c>
      <c r="BM9" s="357">
        <f t="shared" ref="BM9:BM65" si="23">BS9+3%</f>
        <v>0.57000000000000006</v>
      </c>
      <c r="BN9" s="442">
        <v>0.68</v>
      </c>
      <c r="BO9" s="342">
        <v>0.65500000000000003</v>
      </c>
      <c r="BP9" s="342">
        <v>0.63</v>
      </c>
      <c r="BQ9" s="342">
        <v>0.61</v>
      </c>
      <c r="BR9" s="342">
        <v>0.59</v>
      </c>
      <c r="BS9" s="342">
        <v>0.54</v>
      </c>
      <c r="BT9" s="442">
        <v>0.61</v>
      </c>
      <c r="BU9" s="342">
        <v>0.58499999999999996</v>
      </c>
      <c r="BV9" s="342">
        <v>0.56000000000000005</v>
      </c>
      <c r="BW9" s="342">
        <v>0.54</v>
      </c>
      <c r="BX9" s="342">
        <v>0.52</v>
      </c>
      <c r="BY9" s="342">
        <v>0.27</v>
      </c>
      <c r="BZ9" s="442">
        <v>0.52</v>
      </c>
      <c r="CA9" s="342">
        <v>0.495</v>
      </c>
      <c r="CB9" s="342">
        <v>0.47</v>
      </c>
      <c r="CC9" s="342">
        <v>0.43</v>
      </c>
      <c r="CD9" s="342">
        <v>0.4</v>
      </c>
      <c r="CE9" s="342">
        <v>0.1</v>
      </c>
      <c r="CF9" s="358"/>
      <c r="CG9" s="358"/>
      <c r="CH9" s="359" t="s">
        <v>62</v>
      </c>
      <c r="CI9" s="360">
        <v>226000</v>
      </c>
      <c r="CJ9" s="360">
        <v>215000</v>
      </c>
      <c r="CK9" s="360">
        <v>234000</v>
      </c>
      <c r="CL9" s="360">
        <v>248000</v>
      </c>
      <c r="CM9" s="360">
        <v>259000</v>
      </c>
      <c r="CN9" s="360">
        <v>237000</v>
      </c>
      <c r="CO9" s="360">
        <v>237000</v>
      </c>
      <c r="CP9" s="360">
        <v>248000</v>
      </c>
      <c r="CQ9" s="360">
        <v>281000</v>
      </c>
      <c r="CR9" s="13"/>
      <c r="CS9" s="190" t="s">
        <v>63</v>
      </c>
      <c r="CT9" s="200" t="s">
        <v>182</v>
      </c>
      <c r="CU9" s="201" t="s">
        <v>183</v>
      </c>
      <c r="CV9" s="202" t="s">
        <v>183</v>
      </c>
      <c r="CW9" s="190" t="s">
        <v>183</v>
      </c>
      <c r="CX9" s="190" t="s">
        <v>183</v>
      </c>
      <c r="CY9" s="189" t="s">
        <v>183</v>
      </c>
      <c r="CZ9" s="189" t="s">
        <v>183</v>
      </c>
      <c r="DA9" s="26"/>
      <c r="DB9" s="26"/>
      <c r="DC9" s="26"/>
      <c r="DD9" s="26"/>
      <c r="DE9" s="26"/>
      <c r="DF9" s="26"/>
      <c r="DG9" s="443"/>
      <c r="DH9" s="343"/>
      <c r="DI9" s="343"/>
      <c r="DJ9" s="343"/>
      <c r="DK9" s="343"/>
      <c r="DL9" s="343"/>
      <c r="DM9" s="443"/>
      <c r="DN9" s="343"/>
      <c r="DO9" s="343"/>
      <c r="DP9" s="343"/>
      <c r="DQ9" s="343"/>
      <c r="DR9" s="343"/>
      <c r="DS9" s="443"/>
      <c r="DT9" s="343"/>
      <c r="DU9" s="343"/>
      <c r="DV9" s="343"/>
      <c r="DW9" s="343"/>
      <c r="DX9" s="343"/>
      <c r="DY9" s="191" t="s">
        <v>183</v>
      </c>
      <c r="DZ9" s="191"/>
      <c r="EA9" s="192" t="s">
        <v>183</v>
      </c>
      <c r="EB9" s="193" t="s">
        <v>183</v>
      </c>
      <c r="EC9" s="193" t="s">
        <v>183</v>
      </c>
      <c r="ED9" s="193" t="s">
        <v>183</v>
      </c>
      <c r="EE9" s="193" t="s">
        <v>183</v>
      </c>
      <c r="EF9" s="193" t="s">
        <v>183</v>
      </c>
      <c r="EG9" s="193" t="s">
        <v>183</v>
      </c>
      <c r="EH9" s="193" t="s">
        <v>183</v>
      </c>
      <c r="EI9" s="193" t="s">
        <v>183</v>
      </c>
      <c r="EJ9" s="193" t="s">
        <v>183</v>
      </c>
      <c r="EK9" s="204"/>
      <c r="EL9" s="21" t="s">
        <v>198</v>
      </c>
      <c r="EM9" s="22" t="s">
        <v>199</v>
      </c>
      <c r="EN9" s="23" t="s">
        <v>200</v>
      </c>
      <c r="EO9" s="24">
        <v>0.1</v>
      </c>
      <c r="EP9" s="21" t="s">
        <v>201</v>
      </c>
      <c r="EQ9" s="21"/>
      <c r="ER9" s="25">
        <v>1997</v>
      </c>
      <c r="ES9" s="25"/>
      <c r="ET9" s="26">
        <f t="shared" si="10"/>
        <v>0.6</v>
      </c>
      <c r="EU9" s="26">
        <f t="shared" si="6"/>
        <v>0.59000000000000008</v>
      </c>
      <c r="EV9" s="26">
        <f t="shared" si="6"/>
        <v>0.56000000000000005</v>
      </c>
      <c r="EW9" s="26">
        <f t="shared" si="6"/>
        <v>0.54</v>
      </c>
      <c r="EX9" s="26">
        <f t="shared" si="6"/>
        <v>0.53</v>
      </c>
      <c r="EY9" s="26">
        <v>0.3</v>
      </c>
      <c r="EZ9" s="347">
        <v>0.56999999999999995</v>
      </c>
      <c r="FA9" s="347">
        <v>0.56000000000000005</v>
      </c>
      <c r="FB9" s="347">
        <v>0.53</v>
      </c>
      <c r="FC9" s="347">
        <v>0.51</v>
      </c>
      <c r="FD9" s="347">
        <v>0.5</v>
      </c>
      <c r="FE9" s="347">
        <v>0.47</v>
      </c>
      <c r="FF9" s="347">
        <v>0.46</v>
      </c>
      <c r="FG9" s="347">
        <v>0.45</v>
      </c>
      <c r="FH9" s="347">
        <v>0.44</v>
      </c>
      <c r="FI9" s="347">
        <v>0.43</v>
      </c>
      <c r="FJ9" s="347">
        <v>0.37</v>
      </c>
      <c r="FK9" s="347">
        <v>0.2</v>
      </c>
      <c r="FL9" s="347">
        <v>0.34</v>
      </c>
      <c r="FM9" s="347">
        <v>0.33</v>
      </c>
      <c r="FN9" s="347">
        <v>0.32</v>
      </c>
      <c r="FO9" s="347">
        <v>0.27</v>
      </c>
      <c r="FP9" s="347">
        <v>0.22</v>
      </c>
      <c r="FQ9" s="347">
        <v>0.1</v>
      </c>
      <c r="FR9" s="26"/>
      <c r="FS9" s="26"/>
      <c r="FT9" s="27" t="s">
        <v>202</v>
      </c>
      <c r="FU9" s="28">
        <v>226000</v>
      </c>
      <c r="FV9" s="28">
        <v>215000</v>
      </c>
      <c r="FW9" s="28">
        <v>229000</v>
      </c>
      <c r="FX9" s="28">
        <v>248000</v>
      </c>
      <c r="FY9" s="28">
        <v>259000</v>
      </c>
      <c r="FZ9" s="28">
        <v>237000</v>
      </c>
      <c r="GA9" s="28">
        <v>237000</v>
      </c>
      <c r="GB9" s="28">
        <v>248000</v>
      </c>
      <c r="GC9" s="28">
        <v>281000</v>
      </c>
      <c r="GD9" s="13"/>
      <c r="GE9" s="21" t="s">
        <v>209</v>
      </c>
      <c r="GF9" s="22" t="s">
        <v>214</v>
      </c>
      <c r="GG9" s="23" t="s">
        <v>74</v>
      </c>
      <c r="GH9" s="24">
        <v>0.05</v>
      </c>
      <c r="GI9" s="21" t="s">
        <v>201</v>
      </c>
      <c r="GJ9" s="21"/>
      <c r="GK9" s="25">
        <v>1199</v>
      </c>
      <c r="GL9" s="25"/>
      <c r="GM9" s="26">
        <f t="shared" si="11"/>
        <v>0.58000000000000007</v>
      </c>
      <c r="GN9" s="26">
        <f t="shared" si="12"/>
        <v>0.57000000000000006</v>
      </c>
      <c r="GO9" s="26">
        <f t="shared" si="12"/>
        <v>0.56000000000000005</v>
      </c>
      <c r="GP9" s="26">
        <f t="shared" si="12"/>
        <v>0.55000000000000004</v>
      </c>
      <c r="GQ9" s="26">
        <f t="shared" si="12"/>
        <v>0.53</v>
      </c>
      <c r="GR9" s="26">
        <f t="shared" si="12"/>
        <v>0.52</v>
      </c>
      <c r="GS9" s="347">
        <v>0.55000000000000004</v>
      </c>
      <c r="GT9" s="347">
        <v>0.54</v>
      </c>
      <c r="GU9" s="347">
        <v>0.53</v>
      </c>
      <c r="GV9" s="347">
        <v>0.52</v>
      </c>
      <c r="GW9" s="347">
        <v>0.5</v>
      </c>
      <c r="GX9" s="347">
        <v>0.49</v>
      </c>
      <c r="GY9" s="347">
        <v>0.47</v>
      </c>
      <c r="GZ9" s="347">
        <v>0.46</v>
      </c>
      <c r="HA9" s="347">
        <v>0.45</v>
      </c>
      <c r="HB9" s="347">
        <v>0.44</v>
      </c>
      <c r="HC9" s="347">
        <v>0.43</v>
      </c>
      <c r="HD9" s="347">
        <v>0.35</v>
      </c>
      <c r="HE9" s="347">
        <v>0.37</v>
      </c>
      <c r="HF9" s="347">
        <v>0.36</v>
      </c>
      <c r="HG9" s="347">
        <v>0.35</v>
      </c>
      <c r="HH9" s="347">
        <v>0.3</v>
      </c>
      <c r="HI9" s="347">
        <v>0.28000000000000003</v>
      </c>
      <c r="HJ9" s="347">
        <v>0.24</v>
      </c>
      <c r="HK9" s="26"/>
      <c r="HL9" s="26"/>
      <c r="HM9" s="27" t="s">
        <v>75</v>
      </c>
      <c r="HN9" s="28">
        <v>94000</v>
      </c>
      <c r="HO9" s="28">
        <v>127000</v>
      </c>
      <c r="HP9" s="28">
        <v>138000</v>
      </c>
      <c r="HQ9" s="28">
        <v>215000</v>
      </c>
      <c r="HR9" s="28">
        <v>215000</v>
      </c>
      <c r="HS9" s="28">
        <v>204000</v>
      </c>
      <c r="HT9" s="28">
        <v>204000</v>
      </c>
      <c r="HU9" s="28">
        <v>183000</v>
      </c>
      <c r="HV9" s="28">
        <v>193000</v>
      </c>
      <c r="HW9" s="13"/>
      <c r="HX9" s="157" t="s">
        <v>69</v>
      </c>
      <c r="HY9" s="158" t="s">
        <v>825</v>
      </c>
      <c r="HZ9" s="159" t="s">
        <v>180</v>
      </c>
      <c r="IA9" s="160">
        <v>0.03</v>
      </c>
      <c r="IB9" s="157" t="s">
        <v>71</v>
      </c>
      <c r="IC9" s="157" t="s">
        <v>72</v>
      </c>
      <c r="ID9" s="161">
        <v>2157</v>
      </c>
      <c r="IE9" s="25"/>
      <c r="IF9" s="26">
        <f t="shared" ref="IF9" si="24">IL9+3%</f>
        <v>0.55000000000000004</v>
      </c>
      <c r="IG9" s="26">
        <f t="shared" si="13"/>
        <v>0.54</v>
      </c>
      <c r="IH9" s="26">
        <f t="shared" si="14"/>
        <v>0.53</v>
      </c>
      <c r="II9" s="26">
        <f t="shared" si="15"/>
        <v>0.51</v>
      </c>
      <c r="IJ9" s="26">
        <f t="shared" si="16"/>
        <v>0.5</v>
      </c>
      <c r="IK9" s="26">
        <f t="shared" si="17"/>
        <v>0.38</v>
      </c>
      <c r="IL9" s="347">
        <v>0.52</v>
      </c>
      <c r="IM9" s="347">
        <v>0.51</v>
      </c>
      <c r="IN9" s="347">
        <v>0.5</v>
      </c>
      <c r="IO9" s="347">
        <v>0.48</v>
      </c>
      <c r="IP9" s="347">
        <v>0.47</v>
      </c>
      <c r="IQ9" s="347">
        <v>0.35</v>
      </c>
      <c r="IR9" s="347">
        <v>0.4</v>
      </c>
      <c r="IS9" s="347">
        <v>0.39</v>
      </c>
      <c r="IT9" s="347">
        <v>0.38</v>
      </c>
      <c r="IU9" s="347">
        <v>0.36</v>
      </c>
      <c r="IV9" s="347">
        <v>0.35</v>
      </c>
      <c r="IW9" s="347">
        <v>0.2</v>
      </c>
      <c r="IX9" s="347">
        <v>0.34</v>
      </c>
      <c r="IY9" s="347">
        <v>0.33</v>
      </c>
      <c r="IZ9" s="347">
        <v>0.32</v>
      </c>
      <c r="JA9" s="347">
        <v>0.28999999999999998</v>
      </c>
      <c r="JB9" s="347">
        <v>0.28000000000000003</v>
      </c>
      <c r="JC9" s="347">
        <v>0.1</v>
      </c>
      <c r="JD9" s="26"/>
      <c r="JE9" s="26"/>
      <c r="JF9" s="27" t="s">
        <v>73</v>
      </c>
      <c r="JG9" s="28">
        <v>132000</v>
      </c>
      <c r="JH9" s="28">
        <v>145200</v>
      </c>
      <c r="JI9" s="28">
        <v>133100</v>
      </c>
      <c r="JJ9" s="28">
        <v>169400</v>
      </c>
      <c r="JK9" s="28">
        <v>193600</v>
      </c>
      <c r="JL9" s="28">
        <v>169400</v>
      </c>
      <c r="JM9" s="28">
        <v>193600</v>
      </c>
      <c r="JN9" s="28">
        <v>169400</v>
      </c>
      <c r="JO9" s="28">
        <v>205700</v>
      </c>
      <c r="JP9" s="207"/>
    </row>
    <row r="10" spans="1:277" ht="16.5" customHeight="1">
      <c r="A10" s="8"/>
      <c r="B10" s="30"/>
      <c r="C10" s="30"/>
      <c r="D10" s="30"/>
      <c r="E10" s="29"/>
      <c r="F10" s="333">
        <v>5</v>
      </c>
      <c r="G10" s="333" t="str">
        <f>IF(리스수식!$AT$2=1,차량정보!AZ10,IF(리스수식!$AT$2=2,차량정보!CS10,IF(리스수식!$AT$2=3,차량정보!EL10,IF(리스수식!$AT$2=4,차량정보!GE10,차량정보!HX10))))</f>
        <v>현대</v>
      </c>
      <c r="H10" s="333" t="str">
        <f>IF(리스수식!$AT$2=1,차량정보!BA10,IF(리스수식!$AT$2=2,차량정보!CT10,IF(리스수식!$AT$2=3,차량정보!EM10,IF(리스수식!$AT$2=4,차량정보!GF10,차량정보!HY10))))</f>
        <v>더 뉴 아반떼(CN7) 1.6 Lpi</v>
      </c>
      <c r="I10" s="333" t="str">
        <f>IF(리스수식!$AT$2=1,차량정보!BB10,IF(리스수식!$AT$2=2,차량정보!CU10,IF(리스수식!$AT$2=3,차량정보!EN10,IF(리스수식!$AT$2=4,차량정보!GG10,차량정보!HZ10))))</f>
        <v>승용</v>
      </c>
      <c r="J10" s="475">
        <f>IF(리스수식!$AT$2=1,차량정보!BC10,IF(리스수식!$AT$2=2,차량정보!CV10,IF(리스수식!$AT$2=3,차량정보!EO10,IF(리스수식!$AT$2=4,차량정보!GH10,차량정보!IA10))))</f>
        <v>3.5000000000000003E-2</v>
      </c>
      <c r="K10" s="333" t="str">
        <f>IF(리스수식!$AT$2=1,차량정보!BD10,IF(리스수식!$AT$2=2,차량정보!CW10,IF(리스수식!$AT$2=3,차량정보!EP10,IF(리스수식!$AT$2=4,차량정보!GI10,차량정보!IB10))))</f>
        <v>LPG</v>
      </c>
      <c r="L10" s="333">
        <f>IF(리스수식!$AT$2=1,차량정보!BE10,IF(리스수식!$AT$2=2,차량정보!CX10,IF(리스수식!$AT$2=3,차량정보!EQ10,IF(리스수식!$AT$2=4,차량정보!GJ10,차량정보!IC10))))</f>
        <v>0</v>
      </c>
      <c r="M10" s="333">
        <f>IF(리스수식!$AT$2=1,차량정보!BF10,IF(리스수식!$AT$2=2,차량정보!CY10,IF(리스수식!$AT$2=3,차량정보!ER10,IF(리스수식!$AT$2=4,차량정보!GK10,차량정보!ID10))))</f>
        <v>1591</v>
      </c>
      <c r="N10" s="333">
        <f t="shared" si="8"/>
        <v>289562</v>
      </c>
      <c r="O10" s="380">
        <f>IF(리스수식!$AT$2=1,차량정보!BH10,IF(리스수식!$AT$2=2,차량정보!DA10,IF(리스수식!$AT$2=3,차량정보!ET10,IF(리스수식!$AT$2=4,차량정보!GM10,차량정보!IF10))))</f>
        <v>0.5</v>
      </c>
      <c r="P10" s="380">
        <f>IF(리스수식!$AT$2=1,차량정보!BI10,IF(리스수식!$AT$2=2,차량정보!DB10,IF(리스수식!$AT$2=3,차량정보!EU10,IF(리스수식!$AT$2=4,차량정보!GN10,차량정보!IG10))))</f>
        <v>0.49</v>
      </c>
      <c r="Q10" s="380">
        <f>IF(리스수식!$AT$2=1,차량정보!BJ10,IF(리스수식!$AT$2=2,차량정보!DC10,IF(리스수식!$AT$2=3,차량정보!EV10,IF(리스수식!$AT$2=4,차량정보!GO10,차량정보!IH10))))</f>
        <v>0.48</v>
      </c>
      <c r="R10" s="380">
        <f>IF(리스수식!$AT$2=1,차량정보!BK10,IF(리스수식!$AT$2=2,차량정보!DD10,IF(리스수식!$AT$2=3,차량정보!EW10,IF(리스수식!$AT$2=4,차량정보!GP10,차량정보!II10))))</f>
        <v>0.47</v>
      </c>
      <c r="S10" s="380">
        <f>IF(리스수식!$AT$2=1,차량정보!BL10,IF(리스수식!$AT$2=2,차량정보!DE10,IF(리스수식!$AT$2=3,차량정보!EX10,IF(리스수식!$AT$2=4,차량정보!GQ10,차량정보!IJ10))))</f>
        <v>0.44999999999999996</v>
      </c>
      <c r="T10" s="380">
        <f>IF(리스수식!$AT$2=1,차량정보!BM10,IF(리스수식!$AT$2=2,차량정보!DF10,IF(리스수식!$AT$2=3,차량정보!EY10,IF(리스수식!$AT$2=4,차량정보!GR10,차량정보!IK10))))</f>
        <v>0.4</v>
      </c>
      <c r="U10" s="380">
        <f>IF(리스수식!$AT$2=1,차량정보!BN10,IF(리스수식!$AT$2=2,차량정보!DG10,IF(리스수식!$AT$2=3,차량정보!EZ10,IF(리스수식!$AT$2=4,차량정보!GS10,차량정보!IL10))))</f>
        <v>0.47</v>
      </c>
      <c r="V10" s="380">
        <f>IF(리스수식!$AT$2=1,차량정보!BO10,IF(리스수식!$AT$2=2,차량정보!DH10,IF(리스수식!$AT$2=3,차량정보!FA10,IF(리스수식!$AT$2=4,차량정보!GT10,차량정보!IM10))))</f>
        <v>0.46</v>
      </c>
      <c r="W10" s="380">
        <f>IF(리스수식!$AT$2=1,차량정보!BP10,IF(리스수식!$AT$2=2,차량정보!DI10,IF(리스수식!$AT$2=3,차량정보!FB10,IF(리스수식!$AT$2=4,차량정보!GU10,차량정보!IN10))))</f>
        <v>0.45</v>
      </c>
      <c r="X10" s="380">
        <f>IF(리스수식!$AT$2=1,차량정보!BQ10,IF(리스수식!$AT$2=2,차량정보!DJ10,IF(리스수식!$AT$2=3,차량정보!FC10,IF(리스수식!$AT$2=4,차량정보!GV10,차량정보!IO10))))</f>
        <v>0.44</v>
      </c>
      <c r="Y10" s="380">
        <f>IF(리스수식!$AT$2=1,차량정보!BR10,IF(리스수식!$AT$2=2,차량정보!DK10,IF(리스수식!$AT$2=3,차량정보!FD10,IF(리스수식!$AT$2=4,차량정보!GW10,차량정보!IP10))))</f>
        <v>0.42</v>
      </c>
      <c r="Z10" s="380">
        <f>IF(리스수식!$AT$2=1,차량정보!BS10,IF(리스수식!$AT$2=2,차량정보!DL10,IF(리스수식!$AT$2=3,차량정보!FE10,IF(리스수식!$AT$2=4,차량정보!GX10,차량정보!IQ10))))</f>
        <v>0.37</v>
      </c>
      <c r="AA10" s="380">
        <f>IF(리스수식!$AT$2=1,차량정보!BT10,IF(리스수식!$AT$2=2,차량정보!DM10,IF(리스수식!$AT$2=3,차량정보!FF10,IF(리스수식!$AT$2=4,차량정보!GY10,차량정보!IR10))))</f>
        <v>0.41</v>
      </c>
      <c r="AB10" s="380">
        <f>IF(리스수식!$AT$2=1,차량정보!BU10,IF(리스수식!$AT$2=2,차량정보!DN10,IF(리스수식!$AT$2=3,차량정보!FG10,IF(리스수식!$AT$2=4,차량정보!GZ10,차량정보!IS10))))</f>
        <v>0.4</v>
      </c>
      <c r="AC10" s="380">
        <f>IF(리스수식!$AT$2=1,차량정보!BV10,IF(리스수식!$AT$2=2,차량정보!DO10,IF(리스수식!$AT$2=3,차량정보!FH10,IF(리스수식!$AT$2=4,차량정보!HA10,차량정보!IT10))))</f>
        <v>0.39</v>
      </c>
      <c r="AD10" s="380">
        <f>IF(리스수식!$AT$2=1,차량정보!BW10,IF(리스수식!$AT$2=2,차량정보!DP10,IF(리스수식!$AT$2=3,차량정보!FI10,IF(리스수식!$AT$2=4,차량정보!HB10,차량정보!IU10))))</f>
        <v>0.37</v>
      </c>
      <c r="AE10" s="380">
        <f>IF(리스수식!$AT$2=1,차량정보!BX10,IF(리스수식!$AT$2=2,차량정보!DQ10,IF(리스수식!$AT$2=3,차량정보!FJ10,IF(리스수식!$AT$2=4,차량정보!HC10,차량정보!IV10))))</f>
        <v>0.32</v>
      </c>
      <c r="AF10" s="380">
        <f>IF(리스수식!$AT$2=1,차량정보!BY10,IF(리스수식!$AT$2=2,차량정보!DR10,IF(리스수식!$AT$2=3,차량정보!FK10,IF(리스수식!$AT$2=4,차량정보!HD10,차량정보!IW10))))</f>
        <v>0.25</v>
      </c>
      <c r="AG10" s="380">
        <f>IF(리스수식!$AT$2=1,차량정보!BZ10,IF(리스수식!$AT$2=2,차량정보!DS10,IF(리스수식!$AT$2=3,차량정보!FL10,IF(리스수식!$AT$2=4,차량정보!HE10,차량정보!IX10))))</f>
        <v>0.27</v>
      </c>
      <c r="AH10" s="380">
        <f>IF(리스수식!$AT$2=1,차량정보!CA10,IF(리스수식!$AT$2=2,차량정보!DT10,IF(리스수식!$AT$2=3,차량정보!FM10,IF(리스수식!$AT$2=4,차량정보!HF10,차량정보!IY10))))</f>
        <v>0.26</v>
      </c>
      <c r="AI10" s="380">
        <f>IF(리스수식!$AT$2=1,차량정보!CB10,IF(리스수식!$AT$2=2,차량정보!DU10,IF(리스수식!$AT$2=3,차량정보!FN10,IF(리스수식!$AT$2=4,차량정보!HG10,차량정보!IZ10))))</f>
        <v>0.24</v>
      </c>
      <c r="AJ10" s="380">
        <f>IF(리스수식!$AT$2=1,차량정보!CC10,IF(리스수식!$AT$2=2,차량정보!DV10,IF(리스수식!$AT$2=3,차량정보!FO10,IF(리스수식!$AT$2=4,차량정보!HH10,차량정보!JA10))))</f>
        <v>0.22</v>
      </c>
      <c r="AK10" s="380">
        <f>IF(리스수식!$AT$2=1,차량정보!CD10,IF(리스수식!$AT$2=2,차량정보!DW10,IF(리스수식!$AT$2=3,차량정보!FP10,IF(리스수식!$AT$2=4,차량정보!HI10,차량정보!JB10))))</f>
        <v>0.17</v>
      </c>
      <c r="AL10" s="380">
        <f>IF(리스수식!$AT$2=1,차량정보!CE10,IF(리스수식!$AT$2=2,차량정보!DX10,IF(리스수식!$AT$2=3,차량정보!FQ10,IF(리스수식!$AT$2=4,차량정보!HJ10,차량정보!JC10))))</f>
        <v>0.12</v>
      </c>
      <c r="AM10" s="333">
        <f>IF(리스수식!$AT$2=1,차량정보!CF10,IF(리스수식!$AT$2=2,차량정보!DY10,IF(리스수식!$AT$2=3,차량정보!FR10,IF(리스수식!$AT$2=4,차량정보!HK10,차량정보!JD10))))</f>
        <v>0</v>
      </c>
      <c r="AN10" s="333">
        <f>IF(리스수식!$AT$2=1,차량정보!CG10,IF(리스수식!$AT$2=2,차량정보!DZ10,IF(리스수식!$AT$2=3,차량정보!FS10,IF(리스수식!$AT$2=4,차량정보!HL10,차량정보!JE10))))</f>
        <v>0</v>
      </c>
      <c r="AO10" s="333" t="str">
        <f>IF(리스수식!$AT$2=1,차량정보!CH10,IF(리스수식!$AT$2=2,차량정보!EA10,IF(리스수식!$AT$2=3,차량정보!FT10,IF(리스수식!$AT$2=4,차량정보!HM10,차량정보!JF10))))</f>
        <v>울산</v>
      </c>
      <c r="AP10" s="333">
        <f>IF(리스수식!$AT$2=1,차량정보!CI10,IF(리스수식!$AT$2=2,차량정보!EB10,IF(리스수식!$AT$2=3,차량정보!FU10,IF(리스수식!$AT$2=4,차량정보!HN10,차량정보!JG10))))</f>
        <v>226000</v>
      </c>
      <c r="AQ10" s="333">
        <f>IF(리스수식!$AT$2=1,차량정보!CJ10,IF(리스수식!$AT$2=2,차량정보!EC10,IF(리스수식!$AT$2=3,차량정보!FV10,IF(리스수식!$AT$2=4,차량정보!HO10,차량정보!JH10))))</f>
        <v>215000</v>
      </c>
      <c r="AR10" s="333">
        <f>IF(리스수식!$AT$2=1,차량정보!CK10,IF(리스수식!$AT$2=2,차량정보!ED10,IF(리스수식!$AT$2=3,차량정보!FW10,IF(리스수식!$AT$2=4,차량정보!HP10,차량정보!JI10))))</f>
        <v>234000</v>
      </c>
      <c r="AS10" s="333">
        <f>IF(리스수식!$AT$2=1,차량정보!CL10,IF(리스수식!$AT$2=2,차량정보!EE10,IF(리스수식!$AT$2=3,차량정보!FX10,IF(리스수식!$AT$2=4,차량정보!HQ10,차량정보!JJ10))))</f>
        <v>248000</v>
      </c>
      <c r="AT10" s="333">
        <f>IF(리스수식!$AT$2=1,차량정보!CM10,IF(리스수식!$AT$2=2,차량정보!EF10,IF(리스수식!$AT$2=3,차량정보!FY10,IF(리스수식!$AT$2=4,차량정보!HR10,차량정보!JK10))))</f>
        <v>259000</v>
      </c>
      <c r="AU10" s="333">
        <f>IF(리스수식!$AT$2=1,차량정보!CN10,IF(리스수식!$AT$2=2,차량정보!EG10,IF(리스수식!$AT$2=3,차량정보!FZ10,IF(리스수식!$AT$2=4,차량정보!HS10,차량정보!JL10))))</f>
        <v>237000</v>
      </c>
      <c r="AV10" s="333">
        <f>IF(리스수식!$AT$2=1,차량정보!CO10,IF(리스수식!$AT$2=2,차량정보!EH10,IF(리스수식!$AT$2=3,차량정보!GA10,IF(리스수식!$AT$2=4,차량정보!HT10,차량정보!JM10))))</f>
        <v>237000</v>
      </c>
      <c r="AW10" s="333">
        <f>IF(리스수식!$AT$2=1,차량정보!CP10,IF(리스수식!$AT$2=2,차량정보!EI10,IF(리스수식!$AT$2=3,차량정보!GB10,IF(리스수식!$AT$2=4,차량정보!HU10,차량정보!JN10))))</f>
        <v>248000</v>
      </c>
      <c r="AX10" s="333">
        <f>IF(리스수식!$AT$2=1,차량정보!CQ10,IF(리스수식!$AT$2=2,차량정보!EJ10,IF(리스수식!$AT$2=3,차량정보!GC10,IF(리스수식!$AT$2=4,차량정보!HV10,차량정보!JO10))))</f>
        <v>281000</v>
      </c>
      <c r="AY10" s="11">
        <f>IF(리스수식!$AT$2=1,차량정보!CR10,IF(리스수식!$AT$2=2,차량정보!EK10,IF(리스수식!$AT$2=3,차량정보!GD10,IF(리스수식!$AT$2=4,차량정보!HW10,차량정보!JP10))))</f>
        <v>0</v>
      </c>
      <c r="AZ10" s="352" t="s">
        <v>38</v>
      </c>
      <c r="BA10" s="353" t="s">
        <v>574</v>
      </c>
      <c r="BB10" s="354" t="s">
        <v>60</v>
      </c>
      <c r="BC10" s="355">
        <v>3.5000000000000003E-2</v>
      </c>
      <c r="BD10" s="352" t="s">
        <v>184</v>
      </c>
      <c r="BE10" s="352"/>
      <c r="BF10" s="356">
        <v>1591</v>
      </c>
      <c r="BG10" s="356"/>
      <c r="BH10" s="357">
        <f t="shared" si="18"/>
        <v>0.5</v>
      </c>
      <c r="BI10" s="357">
        <f t="shared" si="19"/>
        <v>0.49</v>
      </c>
      <c r="BJ10" s="357">
        <f t="shared" si="20"/>
        <v>0.48</v>
      </c>
      <c r="BK10" s="357">
        <f t="shared" si="21"/>
        <v>0.47</v>
      </c>
      <c r="BL10" s="357">
        <f t="shared" si="22"/>
        <v>0.44999999999999996</v>
      </c>
      <c r="BM10" s="357">
        <f t="shared" si="23"/>
        <v>0.4</v>
      </c>
      <c r="BN10" s="442">
        <v>0.47</v>
      </c>
      <c r="BO10" s="342">
        <v>0.46</v>
      </c>
      <c r="BP10" s="342">
        <v>0.45</v>
      </c>
      <c r="BQ10" s="342">
        <v>0.44</v>
      </c>
      <c r="BR10" s="342">
        <v>0.42</v>
      </c>
      <c r="BS10" s="342">
        <v>0.37</v>
      </c>
      <c r="BT10" s="442">
        <v>0.41</v>
      </c>
      <c r="BU10" s="342">
        <v>0.4</v>
      </c>
      <c r="BV10" s="342">
        <v>0.39</v>
      </c>
      <c r="BW10" s="342">
        <v>0.37</v>
      </c>
      <c r="BX10" s="342">
        <v>0.32</v>
      </c>
      <c r="BY10" s="342">
        <v>0.25</v>
      </c>
      <c r="BZ10" s="442">
        <v>0.27</v>
      </c>
      <c r="CA10" s="342">
        <v>0.26</v>
      </c>
      <c r="CB10" s="342">
        <v>0.24</v>
      </c>
      <c r="CC10" s="342">
        <v>0.22</v>
      </c>
      <c r="CD10" s="342">
        <v>0.17</v>
      </c>
      <c r="CE10" s="342">
        <v>0.12</v>
      </c>
      <c r="CF10" s="358"/>
      <c r="CG10" s="358"/>
      <c r="CH10" s="359" t="s">
        <v>62</v>
      </c>
      <c r="CI10" s="360">
        <v>226000</v>
      </c>
      <c r="CJ10" s="360">
        <v>215000</v>
      </c>
      <c r="CK10" s="360">
        <v>234000</v>
      </c>
      <c r="CL10" s="360">
        <v>248000</v>
      </c>
      <c r="CM10" s="360">
        <v>259000</v>
      </c>
      <c r="CN10" s="360">
        <v>237000</v>
      </c>
      <c r="CO10" s="360">
        <v>237000</v>
      </c>
      <c r="CP10" s="360">
        <v>248000</v>
      </c>
      <c r="CQ10" s="360">
        <v>281000</v>
      </c>
      <c r="CR10" s="229"/>
      <c r="CS10" s="21" t="s">
        <v>63</v>
      </c>
      <c r="CT10" s="262" t="s">
        <v>789</v>
      </c>
      <c r="CU10" s="23" t="s">
        <v>64</v>
      </c>
      <c r="CV10" s="24">
        <v>4.4999999999999998E-2</v>
      </c>
      <c r="CW10" s="21" t="s">
        <v>61</v>
      </c>
      <c r="CX10" s="21"/>
      <c r="CY10" s="25">
        <v>998</v>
      </c>
      <c r="CZ10" s="25"/>
      <c r="DA10" s="26">
        <f t="shared" ref="DA10" si="25">DG10+3%</f>
        <v>0.68</v>
      </c>
      <c r="DB10" s="26">
        <f t="shared" ref="DB10" si="26">DH10+3%</f>
        <v>0.67</v>
      </c>
      <c r="DC10" s="26">
        <f t="shared" ref="DC10" si="27">DI10+3%</f>
        <v>0.65</v>
      </c>
      <c r="DD10" s="26">
        <f t="shared" ref="DD10" si="28">DJ10+3%</f>
        <v>0.64</v>
      </c>
      <c r="DE10" s="26">
        <f t="shared" ref="DE10" si="29">DK10+3%</f>
        <v>0.63</v>
      </c>
      <c r="DF10" s="26">
        <f t="shared" ref="DF10" si="30">DL10+3%</f>
        <v>0.56000000000000005</v>
      </c>
      <c r="DG10" s="443">
        <v>0.65</v>
      </c>
      <c r="DH10" s="343">
        <v>0.64</v>
      </c>
      <c r="DI10" s="343">
        <v>0.62</v>
      </c>
      <c r="DJ10" s="343">
        <v>0.61</v>
      </c>
      <c r="DK10" s="343">
        <v>0.6</v>
      </c>
      <c r="DL10" s="343">
        <v>0.53</v>
      </c>
      <c r="DM10" s="443">
        <v>0.57999999999999996</v>
      </c>
      <c r="DN10" s="343">
        <v>0.56999999999999995</v>
      </c>
      <c r="DO10" s="343">
        <v>0.55000000000000004</v>
      </c>
      <c r="DP10" s="343">
        <v>0.54</v>
      </c>
      <c r="DQ10" s="343">
        <v>0.49</v>
      </c>
      <c r="DR10" s="343">
        <v>0.46</v>
      </c>
      <c r="DS10" s="443">
        <v>0.5</v>
      </c>
      <c r="DT10" s="343">
        <v>0.48</v>
      </c>
      <c r="DU10" s="343">
        <v>0.47</v>
      </c>
      <c r="DV10" s="343">
        <v>0.42</v>
      </c>
      <c r="DW10" s="343">
        <v>0.37</v>
      </c>
      <c r="DX10" s="343">
        <v>0.32</v>
      </c>
      <c r="DY10" s="26" t="s">
        <v>149</v>
      </c>
      <c r="DZ10" s="26" t="s">
        <v>169</v>
      </c>
      <c r="EA10" s="27" t="s">
        <v>65</v>
      </c>
      <c r="EB10" s="28">
        <v>187000</v>
      </c>
      <c r="EC10" s="28">
        <v>205700</v>
      </c>
      <c r="ED10" s="28">
        <v>193600</v>
      </c>
      <c r="EE10" s="28">
        <v>229900</v>
      </c>
      <c r="EF10" s="28">
        <v>254100</v>
      </c>
      <c r="EG10" s="28">
        <v>229900</v>
      </c>
      <c r="EH10" s="28">
        <v>254100</v>
      </c>
      <c r="EI10" s="28">
        <v>229900</v>
      </c>
      <c r="EJ10" s="28">
        <v>266200</v>
      </c>
      <c r="EK10" s="31"/>
      <c r="EL10" s="21" t="s">
        <v>66</v>
      </c>
      <c r="EM10" s="22" t="s">
        <v>208</v>
      </c>
      <c r="EN10" s="23" t="s">
        <v>74</v>
      </c>
      <c r="EO10" s="24">
        <v>0.1</v>
      </c>
      <c r="EP10" s="21" t="s">
        <v>71</v>
      </c>
      <c r="EQ10" s="21" t="s">
        <v>72</v>
      </c>
      <c r="ER10" s="25">
        <v>1749</v>
      </c>
      <c r="ES10" s="25"/>
      <c r="ET10" s="26">
        <f t="shared" si="10"/>
        <v>0.55000000000000004</v>
      </c>
      <c r="EU10" s="26">
        <f t="shared" si="6"/>
        <v>0.54</v>
      </c>
      <c r="EV10" s="26">
        <f t="shared" si="6"/>
        <v>0.53</v>
      </c>
      <c r="EW10" s="26">
        <f t="shared" si="6"/>
        <v>0.51</v>
      </c>
      <c r="EX10" s="26">
        <f t="shared" si="6"/>
        <v>0.49</v>
      </c>
      <c r="EY10" s="26">
        <v>0.3</v>
      </c>
      <c r="EZ10" s="347">
        <v>0.52</v>
      </c>
      <c r="FA10" s="347">
        <v>0.51</v>
      </c>
      <c r="FB10" s="347">
        <v>0.5</v>
      </c>
      <c r="FC10" s="347">
        <v>0.48</v>
      </c>
      <c r="FD10" s="347">
        <v>0.46</v>
      </c>
      <c r="FE10" s="347">
        <v>0.44</v>
      </c>
      <c r="FF10" s="347">
        <v>0.44</v>
      </c>
      <c r="FG10" s="347">
        <v>0.43</v>
      </c>
      <c r="FH10" s="347">
        <v>0.42</v>
      </c>
      <c r="FI10" s="347">
        <v>0.4</v>
      </c>
      <c r="FJ10" s="347">
        <v>0.38</v>
      </c>
      <c r="FK10" s="347">
        <v>0.2</v>
      </c>
      <c r="FL10" s="347">
        <v>0.37</v>
      </c>
      <c r="FM10" s="347">
        <v>0.36</v>
      </c>
      <c r="FN10" s="347">
        <v>0.35</v>
      </c>
      <c r="FO10" s="347">
        <v>0.33</v>
      </c>
      <c r="FP10" s="347">
        <v>0.31</v>
      </c>
      <c r="FQ10" s="347">
        <v>0.1</v>
      </c>
      <c r="FR10" s="26"/>
      <c r="FS10" s="26"/>
      <c r="FT10" s="27" t="s">
        <v>67</v>
      </c>
      <c r="FU10" s="28">
        <v>226000</v>
      </c>
      <c r="FV10" s="28">
        <v>215000</v>
      </c>
      <c r="FW10" s="28">
        <v>229000</v>
      </c>
      <c r="FX10" s="28">
        <v>248000</v>
      </c>
      <c r="FY10" s="28">
        <v>259000</v>
      </c>
      <c r="FZ10" s="28">
        <v>237000</v>
      </c>
      <c r="GA10" s="28">
        <v>237000</v>
      </c>
      <c r="GB10" s="28">
        <v>248000</v>
      </c>
      <c r="GC10" s="28">
        <v>281000</v>
      </c>
      <c r="GD10" s="13"/>
      <c r="GE10" s="21" t="s">
        <v>209</v>
      </c>
      <c r="GF10" s="22" t="s">
        <v>217</v>
      </c>
      <c r="GG10" s="23" t="s">
        <v>74</v>
      </c>
      <c r="GH10" s="24">
        <v>0.05</v>
      </c>
      <c r="GI10" s="21" t="s">
        <v>201</v>
      </c>
      <c r="GJ10" s="21"/>
      <c r="GK10" s="25">
        <v>1341</v>
      </c>
      <c r="GL10" s="25"/>
      <c r="GM10" s="26">
        <f t="shared" si="11"/>
        <v>0.58000000000000007</v>
      </c>
      <c r="GN10" s="26">
        <f t="shared" si="12"/>
        <v>0.57000000000000006</v>
      </c>
      <c r="GO10" s="26">
        <f t="shared" si="12"/>
        <v>0.56000000000000005</v>
      </c>
      <c r="GP10" s="26">
        <f t="shared" si="12"/>
        <v>0.55000000000000004</v>
      </c>
      <c r="GQ10" s="26">
        <f t="shared" si="12"/>
        <v>0.53</v>
      </c>
      <c r="GR10" s="26">
        <f t="shared" si="12"/>
        <v>0.52</v>
      </c>
      <c r="GS10" s="347">
        <v>0.55000000000000004</v>
      </c>
      <c r="GT10" s="347">
        <v>0.54</v>
      </c>
      <c r="GU10" s="347">
        <v>0.53</v>
      </c>
      <c r="GV10" s="347">
        <v>0.52</v>
      </c>
      <c r="GW10" s="347">
        <v>0.5</v>
      </c>
      <c r="GX10" s="347">
        <v>0.49</v>
      </c>
      <c r="GY10" s="347">
        <v>0.47</v>
      </c>
      <c r="GZ10" s="347">
        <v>0.46</v>
      </c>
      <c r="HA10" s="347">
        <v>0.45</v>
      </c>
      <c r="HB10" s="347">
        <v>0.44</v>
      </c>
      <c r="HC10" s="347">
        <v>0.43</v>
      </c>
      <c r="HD10" s="347">
        <v>0.35</v>
      </c>
      <c r="HE10" s="347">
        <v>0.37</v>
      </c>
      <c r="HF10" s="347">
        <v>0.36</v>
      </c>
      <c r="HG10" s="347">
        <v>0.35</v>
      </c>
      <c r="HH10" s="347">
        <v>0.3</v>
      </c>
      <c r="HI10" s="347">
        <v>0.28000000000000003</v>
      </c>
      <c r="HJ10" s="347">
        <v>0.24</v>
      </c>
      <c r="HK10" s="26"/>
      <c r="HL10" s="26"/>
      <c r="HM10" s="27" t="s">
        <v>75</v>
      </c>
      <c r="HN10" s="28">
        <v>94000</v>
      </c>
      <c r="HO10" s="28">
        <v>127000</v>
      </c>
      <c r="HP10" s="28">
        <v>138000</v>
      </c>
      <c r="HQ10" s="28">
        <v>215000</v>
      </c>
      <c r="HR10" s="28">
        <v>215000</v>
      </c>
      <c r="HS10" s="28">
        <v>204000</v>
      </c>
      <c r="HT10" s="28">
        <v>204000</v>
      </c>
      <c r="HU10" s="28">
        <v>183000</v>
      </c>
      <c r="HV10" s="28">
        <v>193000</v>
      </c>
      <c r="HW10" s="199"/>
      <c r="HX10" s="185" t="s">
        <v>89</v>
      </c>
      <c r="HY10" s="200" t="s">
        <v>182</v>
      </c>
      <c r="HZ10" s="186" t="s">
        <v>174</v>
      </c>
      <c r="IA10" s="187" t="s">
        <v>174</v>
      </c>
      <c r="IB10" s="185" t="s">
        <v>174</v>
      </c>
      <c r="IC10" s="185" t="s">
        <v>174</v>
      </c>
      <c r="ID10" s="188" t="s">
        <v>174</v>
      </c>
      <c r="IE10" s="188" t="s">
        <v>174</v>
      </c>
      <c r="IF10" s="26"/>
      <c r="IG10" s="26"/>
      <c r="IH10" s="26"/>
      <c r="II10" s="26"/>
      <c r="IJ10" s="26"/>
      <c r="IK10" s="26"/>
      <c r="IL10" s="346"/>
      <c r="IM10" s="346"/>
      <c r="IN10" s="346"/>
      <c r="IO10" s="346"/>
      <c r="IP10" s="346"/>
      <c r="IQ10" s="346"/>
      <c r="IR10" s="346"/>
      <c r="IS10" s="346"/>
      <c r="IT10" s="346"/>
      <c r="IU10" s="346"/>
      <c r="IV10" s="346"/>
      <c r="IW10" s="346"/>
      <c r="IX10" s="346"/>
      <c r="IY10" s="346"/>
      <c r="IZ10" s="346"/>
      <c r="JA10" s="346"/>
      <c r="JB10" s="346"/>
      <c r="JC10" s="346"/>
      <c r="JD10" s="195" t="s">
        <v>174</v>
      </c>
      <c r="JE10" s="195"/>
      <c r="JF10" s="196" t="s">
        <v>174</v>
      </c>
      <c r="JG10" s="197" t="s">
        <v>174</v>
      </c>
      <c r="JH10" s="197" t="s">
        <v>174</v>
      </c>
      <c r="JI10" s="197" t="s">
        <v>174</v>
      </c>
      <c r="JJ10" s="197" t="s">
        <v>174</v>
      </c>
      <c r="JK10" s="197" t="s">
        <v>174</v>
      </c>
      <c r="JL10" s="197" t="s">
        <v>174</v>
      </c>
      <c r="JM10" s="197" t="s">
        <v>174</v>
      </c>
      <c r="JN10" s="197" t="s">
        <v>174</v>
      </c>
      <c r="JO10" s="197" t="s">
        <v>174</v>
      </c>
      <c r="JP10" s="207"/>
    </row>
    <row r="11" spans="1:277" ht="16.5" customHeight="1">
      <c r="A11" s="8"/>
      <c r="B11" s="30"/>
      <c r="C11" s="30"/>
      <c r="D11" s="30"/>
      <c r="E11" s="29"/>
      <c r="F11" s="333">
        <v>6</v>
      </c>
      <c r="G11" s="333" t="str">
        <f>IF(리스수식!$AT$2=1,차량정보!AZ11,IF(리스수식!$AT$2=2,차량정보!CS11,IF(리스수식!$AT$2=3,차량정보!EL11,IF(리스수식!$AT$2=4,차량정보!GE11,차량정보!HX11))))</f>
        <v>현대</v>
      </c>
      <c r="H11" s="333" t="str">
        <f>IF(리스수식!$AT$2=1,차량정보!BA11,IF(리스수식!$AT$2=2,차량정보!CT11,IF(리스수식!$AT$2=3,차량정보!EM11,IF(리스수식!$AT$2=4,차량정보!GF11,차량정보!HY11))))</f>
        <v>더 뉴 아반떼(CN7) 하이브리드</v>
      </c>
      <c r="I11" s="333" t="str">
        <f>IF(리스수식!$AT$2=1,차량정보!BB11,IF(리스수식!$AT$2=2,차량정보!CU11,IF(리스수식!$AT$2=3,차량정보!EN11,IF(리스수식!$AT$2=4,차량정보!GG11,차량정보!HZ11))))</f>
        <v>하이브리드</v>
      </c>
      <c r="J11" s="475">
        <f>IF(리스수식!$AT$2=1,차량정보!BC11,IF(리스수식!$AT$2=2,차량정보!CV11,IF(리스수식!$AT$2=3,차량정보!EO11,IF(리스수식!$AT$2=4,차량정보!GH11,차량정보!IA11))))</f>
        <v>3.5000000000000003E-2</v>
      </c>
      <c r="K11" s="333" t="str">
        <f>IF(리스수식!$AT$2=1,차량정보!BD11,IF(리스수식!$AT$2=2,차량정보!CW11,IF(리스수식!$AT$2=3,차량정보!EP11,IF(리스수식!$AT$2=4,차량정보!GI11,차량정보!IB11))))</f>
        <v>하이브리드</v>
      </c>
      <c r="L11" s="333">
        <f>IF(리스수식!$AT$2=1,차량정보!BE11,IF(리스수식!$AT$2=2,차량정보!CX11,IF(리스수식!$AT$2=3,차량정보!EQ11,IF(리스수식!$AT$2=4,차량정보!GJ11,차량정보!IC11))))</f>
        <v>0</v>
      </c>
      <c r="M11" s="333">
        <f>IF(리스수식!$AT$2=1,차량정보!BF11,IF(리스수식!$AT$2=2,차량정보!CY11,IF(리스수식!$AT$2=3,차량정보!ER11,IF(리스수식!$AT$2=4,차량정보!GK11,차량정보!ID11))))</f>
        <v>1580</v>
      </c>
      <c r="N11" s="333">
        <f t="shared" si="8"/>
        <v>287560</v>
      </c>
      <c r="O11" s="380">
        <f>IF(리스수식!$AT$2=1,차량정보!BH11,IF(리스수식!$AT$2=2,차량정보!DA11,IF(리스수식!$AT$2=3,차량정보!ET11,IF(리스수식!$AT$2=4,차량정보!GM11,차량정보!IF11))))</f>
        <v>0.73</v>
      </c>
      <c r="P11" s="380">
        <f>IF(리스수식!$AT$2=1,차량정보!BI11,IF(리스수식!$AT$2=2,차량정보!DB11,IF(리스수식!$AT$2=3,차량정보!EU11,IF(리스수식!$AT$2=4,차량정보!GN11,차량정보!IG11))))</f>
        <v>0.70500000000000007</v>
      </c>
      <c r="Q11" s="380">
        <f>IF(리스수식!$AT$2=1,차량정보!BJ11,IF(리스수식!$AT$2=2,차량정보!DC11,IF(리스수식!$AT$2=3,차량정보!EV11,IF(리스수식!$AT$2=4,차량정보!GO11,차량정보!IH11))))</f>
        <v>0.68</v>
      </c>
      <c r="R11" s="380">
        <f>IF(리스수식!$AT$2=1,차량정보!BK11,IF(리스수식!$AT$2=2,차량정보!DD11,IF(리스수식!$AT$2=3,차량정보!EW11,IF(리스수식!$AT$2=4,차량정보!GP11,차량정보!II11))))</f>
        <v>0.66</v>
      </c>
      <c r="S11" s="380">
        <f>IF(리스수식!$AT$2=1,차량정보!BL11,IF(리스수식!$AT$2=2,차량정보!DE11,IF(리스수식!$AT$2=3,차량정보!EX11,IF(리스수식!$AT$2=4,차량정보!GQ11,차량정보!IJ11))))</f>
        <v>0.65</v>
      </c>
      <c r="T11" s="380">
        <f>IF(리스수식!$AT$2=1,차량정보!BM11,IF(리스수식!$AT$2=2,차량정보!DF11,IF(리스수식!$AT$2=3,차량정보!EY11,IF(리스수식!$AT$2=4,차량정보!GR11,차량정보!IK11))))</f>
        <v>0.59000000000000008</v>
      </c>
      <c r="U11" s="380">
        <f>IF(리스수식!$AT$2=1,차량정보!BN11,IF(리스수식!$AT$2=2,차량정보!DG11,IF(리스수식!$AT$2=3,차량정보!EZ11,IF(리스수식!$AT$2=4,차량정보!GS11,차량정보!IL11))))</f>
        <v>0.7</v>
      </c>
      <c r="V11" s="380">
        <f>IF(리스수식!$AT$2=1,차량정보!BO11,IF(리스수식!$AT$2=2,차량정보!DH11,IF(리스수식!$AT$2=3,차량정보!FA11,IF(리스수식!$AT$2=4,차량정보!GT11,차량정보!IM11))))</f>
        <v>0.67500000000000004</v>
      </c>
      <c r="W11" s="380">
        <f>IF(리스수식!$AT$2=1,차량정보!BP11,IF(리스수식!$AT$2=2,차량정보!DI11,IF(리스수식!$AT$2=3,차량정보!FB11,IF(리스수식!$AT$2=4,차량정보!GU11,차량정보!IN11))))</f>
        <v>0.65</v>
      </c>
      <c r="X11" s="380">
        <f>IF(리스수식!$AT$2=1,차량정보!BQ11,IF(리스수식!$AT$2=2,차량정보!DJ11,IF(리스수식!$AT$2=3,차량정보!FC11,IF(리스수식!$AT$2=4,차량정보!GV11,차량정보!IO11))))</f>
        <v>0.63</v>
      </c>
      <c r="Y11" s="380">
        <f>IF(리스수식!$AT$2=1,차량정보!BR11,IF(리스수식!$AT$2=2,차량정보!DK11,IF(리스수식!$AT$2=3,차량정보!FD11,IF(리스수식!$AT$2=4,차량정보!GW11,차량정보!IP11))))</f>
        <v>0.62</v>
      </c>
      <c r="Z11" s="380">
        <f>IF(리스수식!$AT$2=1,차량정보!BS11,IF(리스수식!$AT$2=2,차량정보!DL11,IF(리스수식!$AT$2=3,차량정보!FE11,IF(리스수식!$AT$2=4,차량정보!GX11,차량정보!IQ11))))</f>
        <v>0.56000000000000005</v>
      </c>
      <c r="AA11" s="380">
        <f>IF(리스수식!$AT$2=1,차량정보!BT11,IF(리스수식!$AT$2=2,차량정보!DM11,IF(리스수식!$AT$2=3,차량정보!FF11,IF(리스수식!$AT$2=4,차량정보!GY11,차량정보!IR11))))</f>
        <v>0.64</v>
      </c>
      <c r="AB11" s="380">
        <f>IF(리스수식!$AT$2=1,차량정보!BU11,IF(리스수식!$AT$2=2,차량정보!DN11,IF(리스수식!$AT$2=3,차량정보!FG11,IF(리스수식!$AT$2=4,차량정보!GZ11,차량정보!IS11))))</f>
        <v>0.61499999999999999</v>
      </c>
      <c r="AC11" s="380">
        <f>IF(리스수식!$AT$2=1,차량정보!BV11,IF(리스수식!$AT$2=2,차량정보!DO11,IF(리스수식!$AT$2=3,차량정보!FH11,IF(리스수식!$AT$2=4,차량정보!HA11,차량정보!IT11))))</f>
        <v>0.59</v>
      </c>
      <c r="AD11" s="380">
        <f>IF(리스수식!$AT$2=1,차량정보!BW11,IF(리스수식!$AT$2=2,차량정보!DP11,IF(리스수식!$AT$2=3,차량정보!FI11,IF(리스수식!$AT$2=4,차량정보!HB11,차량정보!IU11))))</f>
        <v>0.56000000000000005</v>
      </c>
      <c r="AE11" s="380">
        <f>IF(리스수식!$AT$2=1,차량정보!BX11,IF(리스수식!$AT$2=2,차량정보!DQ11,IF(리스수식!$AT$2=3,차량정보!FJ11,IF(리스수식!$AT$2=4,차량정보!HC11,차량정보!IV11))))</f>
        <v>0.54</v>
      </c>
      <c r="AF11" s="380">
        <f>IF(리스수식!$AT$2=1,차량정보!BY11,IF(리스수식!$AT$2=2,차량정보!DR11,IF(리스수식!$AT$2=3,차량정보!FK11,IF(리스수식!$AT$2=4,차량정보!HD11,차량정보!IW11))))</f>
        <v>0.22</v>
      </c>
      <c r="AG11" s="380">
        <f>IF(리스수식!$AT$2=1,차량정보!BZ11,IF(리스수식!$AT$2=2,차량정보!DS11,IF(리스수식!$AT$2=3,차량정보!FL11,IF(리스수식!$AT$2=4,차량정보!HE11,차량정보!IX11))))</f>
        <v>0.54</v>
      </c>
      <c r="AH11" s="380">
        <f>IF(리스수식!$AT$2=1,차량정보!CA11,IF(리스수식!$AT$2=2,차량정보!DT11,IF(리스수식!$AT$2=3,차량정보!FM11,IF(리스수식!$AT$2=4,차량정보!HF11,차량정보!IY11))))</f>
        <v>0.51500000000000001</v>
      </c>
      <c r="AI11" s="380">
        <f>IF(리스수식!$AT$2=1,차량정보!CB11,IF(리스수식!$AT$2=2,차량정보!DU11,IF(리스수식!$AT$2=3,차량정보!FN11,IF(리스수식!$AT$2=4,차량정보!HG11,차량정보!IZ11))))</f>
        <v>0.49</v>
      </c>
      <c r="AJ11" s="380">
        <f>IF(리스수식!$AT$2=1,차량정보!CC11,IF(리스수식!$AT$2=2,차량정보!DV11,IF(리스수식!$AT$2=3,차량정보!FO11,IF(리스수식!$AT$2=4,차량정보!HH11,차량정보!JA11))))</f>
        <v>0.44</v>
      </c>
      <c r="AK11" s="380">
        <f>IF(리스수식!$AT$2=1,차량정보!CD11,IF(리스수식!$AT$2=2,차량정보!DW11,IF(리스수식!$AT$2=3,차량정보!FP11,IF(리스수식!$AT$2=4,차량정보!HI11,차량정보!JB11))))</f>
        <v>0.4</v>
      </c>
      <c r="AL11" s="380">
        <f>IF(리스수식!$AT$2=1,차량정보!CE11,IF(리스수식!$AT$2=2,차량정보!DX11,IF(리스수식!$AT$2=3,차량정보!FQ11,IF(리스수식!$AT$2=4,차량정보!HJ11,차량정보!JC11))))</f>
        <v>0.17</v>
      </c>
      <c r="AM11" s="333">
        <f>IF(리스수식!$AT$2=1,차량정보!CF11,IF(리스수식!$AT$2=2,차량정보!DY11,IF(리스수식!$AT$2=3,차량정보!FR11,IF(리스수식!$AT$2=4,차량정보!HK11,차량정보!JD11))))</f>
        <v>0</v>
      </c>
      <c r="AN11" s="333">
        <f>IF(리스수식!$AT$2=1,차량정보!CG11,IF(리스수식!$AT$2=2,차량정보!DZ11,IF(리스수식!$AT$2=3,차량정보!FS11,IF(리스수식!$AT$2=4,차량정보!HL11,차량정보!JE11))))</f>
        <v>0</v>
      </c>
      <c r="AO11" s="333" t="str">
        <f>IF(리스수식!$AT$2=1,차량정보!CH11,IF(리스수식!$AT$2=2,차량정보!EA11,IF(리스수식!$AT$2=3,차량정보!FT11,IF(리스수식!$AT$2=4,차량정보!HM11,차량정보!JF11))))</f>
        <v>울산</v>
      </c>
      <c r="AP11" s="333">
        <f>IF(리스수식!$AT$2=1,차량정보!CI11,IF(리스수식!$AT$2=2,차량정보!EB11,IF(리스수식!$AT$2=3,차량정보!FU11,IF(리스수식!$AT$2=4,차량정보!HN11,차량정보!JG11))))</f>
        <v>226000</v>
      </c>
      <c r="AQ11" s="333">
        <f>IF(리스수식!$AT$2=1,차량정보!CJ11,IF(리스수식!$AT$2=2,차량정보!EC11,IF(리스수식!$AT$2=3,차량정보!FV11,IF(리스수식!$AT$2=4,차량정보!HO11,차량정보!JH11))))</f>
        <v>215000</v>
      </c>
      <c r="AR11" s="333">
        <f>IF(리스수식!$AT$2=1,차량정보!CK11,IF(리스수식!$AT$2=2,차량정보!ED11,IF(리스수식!$AT$2=3,차량정보!FW11,IF(리스수식!$AT$2=4,차량정보!HP11,차량정보!JI11))))</f>
        <v>234000</v>
      </c>
      <c r="AS11" s="333">
        <f>IF(리스수식!$AT$2=1,차량정보!CL11,IF(리스수식!$AT$2=2,차량정보!EE11,IF(리스수식!$AT$2=3,차량정보!FX11,IF(리스수식!$AT$2=4,차량정보!HQ11,차량정보!JJ11))))</f>
        <v>248000</v>
      </c>
      <c r="AT11" s="333">
        <f>IF(리스수식!$AT$2=1,차량정보!CM11,IF(리스수식!$AT$2=2,차량정보!EF11,IF(리스수식!$AT$2=3,차량정보!FY11,IF(리스수식!$AT$2=4,차량정보!HR11,차량정보!JK11))))</f>
        <v>259000</v>
      </c>
      <c r="AU11" s="333">
        <f>IF(리스수식!$AT$2=1,차량정보!CN11,IF(리스수식!$AT$2=2,차량정보!EG11,IF(리스수식!$AT$2=3,차량정보!FZ11,IF(리스수식!$AT$2=4,차량정보!HS11,차량정보!JL11))))</f>
        <v>237000</v>
      </c>
      <c r="AV11" s="333">
        <f>IF(리스수식!$AT$2=1,차량정보!CO11,IF(리스수식!$AT$2=2,차량정보!EH11,IF(리스수식!$AT$2=3,차량정보!GA11,IF(리스수식!$AT$2=4,차량정보!HT11,차량정보!JM11))))</f>
        <v>237000</v>
      </c>
      <c r="AW11" s="333">
        <f>IF(리스수식!$AT$2=1,차량정보!CP11,IF(리스수식!$AT$2=2,차량정보!EI11,IF(리스수식!$AT$2=3,차량정보!GB11,IF(리스수식!$AT$2=4,차량정보!HU11,차량정보!JN11))))</f>
        <v>248000</v>
      </c>
      <c r="AX11" s="333">
        <f>IF(리스수식!$AT$2=1,차량정보!CQ11,IF(리스수식!$AT$2=2,차량정보!EJ11,IF(리스수식!$AT$2=3,차량정보!GC11,IF(리스수식!$AT$2=4,차량정보!HV11,차량정보!JO11))))</f>
        <v>281000</v>
      </c>
      <c r="AY11" s="11">
        <f>IF(리스수식!$AT$2=1,차량정보!CR11,IF(리스수식!$AT$2=2,차량정보!EK11,IF(리스수식!$AT$2=3,차량정보!GD11,IF(리스수식!$AT$2=4,차량정보!HW11,차량정보!JP11))))</f>
        <v>0</v>
      </c>
      <c r="AZ11" s="352" t="s">
        <v>38</v>
      </c>
      <c r="BA11" s="353" t="s">
        <v>575</v>
      </c>
      <c r="BB11" s="352" t="s">
        <v>194</v>
      </c>
      <c r="BC11" s="355">
        <v>3.5000000000000003E-2</v>
      </c>
      <c r="BD11" s="352" t="s">
        <v>194</v>
      </c>
      <c r="BE11" s="352"/>
      <c r="BF11" s="356">
        <v>1580</v>
      </c>
      <c r="BG11" s="356"/>
      <c r="BH11" s="357">
        <f t="shared" si="18"/>
        <v>0.73</v>
      </c>
      <c r="BI11" s="357">
        <f t="shared" si="19"/>
        <v>0.70500000000000007</v>
      </c>
      <c r="BJ11" s="357">
        <f t="shared" si="20"/>
        <v>0.68</v>
      </c>
      <c r="BK11" s="357">
        <f t="shared" si="21"/>
        <v>0.66</v>
      </c>
      <c r="BL11" s="357">
        <f t="shared" si="22"/>
        <v>0.65</v>
      </c>
      <c r="BM11" s="357">
        <f t="shared" si="23"/>
        <v>0.59000000000000008</v>
      </c>
      <c r="BN11" s="442">
        <v>0.7</v>
      </c>
      <c r="BO11" s="342">
        <v>0.67500000000000004</v>
      </c>
      <c r="BP11" s="342">
        <v>0.65</v>
      </c>
      <c r="BQ11" s="342">
        <v>0.63</v>
      </c>
      <c r="BR11" s="342">
        <v>0.62</v>
      </c>
      <c r="BS11" s="342">
        <v>0.56000000000000005</v>
      </c>
      <c r="BT11" s="442">
        <v>0.64</v>
      </c>
      <c r="BU11" s="342">
        <v>0.61499999999999999</v>
      </c>
      <c r="BV11" s="342">
        <v>0.59</v>
      </c>
      <c r="BW11" s="342">
        <v>0.56000000000000005</v>
      </c>
      <c r="BX11" s="342">
        <v>0.54</v>
      </c>
      <c r="BY11" s="342">
        <v>0.22</v>
      </c>
      <c r="BZ11" s="442">
        <v>0.54</v>
      </c>
      <c r="CA11" s="342">
        <v>0.51500000000000001</v>
      </c>
      <c r="CB11" s="342">
        <v>0.49</v>
      </c>
      <c r="CC11" s="342">
        <v>0.44</v>
      </c>
      <c r="CD11" s="342">
        <v>0.4</v>
      </c>
      <c r="CE11" s="342">
        <v>0.17</v>
      </c>
      <c r="CF11" s="358"/>
      <c r="CG11" s="358"/>
      <c r="CH11" s="359" t="s">
        <v>62</v>
      </c>
      <c r="CI11" s="360">
        <v>226000</v>
      </c>
      <c r="CJ11" s="360">
        <v>215000</v>
      </c>
      <c r="CK11" s="360">
        <v>234000</v>
      </c>
      <c r="CL11" s="360">
        <v>248000</v>
      </c>
      <c r="CM11" s="360">
        <v>259000</v>
      </c>
      <c r="CN11" s="360">
        <v>237000</v>
      </c>
      <c r="CO11" s="360">
        <v>237000</v>
      </c>
      <c r="CP11" s="360">
        <v>248000</v>
      </c>
      <c r="CQ11" s="360">
        <v>281000</v>
      </c>
      <c r="CR11" s="229"/>
      <c r="CS11" s="21" t="s">
        <v>63</v>
      </c>
      <c r="CT11" s="22" t="s">
        <v>192</v>
      </c>
      <c r="CU11" s="23" t="s">
        <v>64</v>
      </c>
      <c r="CV11" s="24">
        <v>0.03</v>
      </c>
      <c r="CW11" s="21" t="s">
        <v>61</v>
      </c>
      <c r="CX11" s="21"/>
      <c r="CY11" s="25">
        <v>998</v>
      </c>
      <c r="CZ11" s="25"/>
      <c r="DA11" s="26">
        <f t="shared" si="9"/>
        <v>0.68</v>
      </c>
      <c r="DB11" s="26">
        <f t="shared" si="5"/>
        <v>0.67</v>
      </c>
      <c r="DC11" s="26">
        <f t="shared" si="5"/>
        <v>0.65</v>
      </c>
      <c r="DD11" s="26">
        <f t="shared" si="5"/>
        <v>0.64</v>
      </c>
      <c r="DE11" s="26">
        <f t="shared" si="5"/>
        <v>0.63</v>
      </c>
      <c r="DF11" s="26">
        <f t="shared" si="5"/>
        <v>0.56000000000000005</v>
      </c>
      <c r="DG11" s="443">
        <v>0.65</v>
      </c>
      <c r="DH11" s="343">
        <v>0.64</v>
      </c>
      <c r="DI11" s="343">
        <v>0.62</v>
      </c>
      <c r="DJ11" s="343">
        <v>0.61</v>
      </c>
      <c r="DK11" s="343">
        <v>0.6</v>
      </c>
      <c r="DL11" s="343">
        <v>0.53</v>
      </c>
      <c r="DM11" s="443">
        <v>0.57999999999999996</v>
      </c>
      <c r="DN11" s="343">
        <v>0.56999999999999995</v>
      </c>
      <c r="DO11" s="343">
        <v>0.55000000000000004</v>
      </c>
      <c r="DP11" s="343">
        <v>0.54</v>
      </c>
      <c r="DQ11" s="343">
        <v>0.49</v>
      </c>
      <c r="DR11" s="343">
        <v>0.46</v>
      </c>
      <c r="DS11" s="443">
        <v>0.5</v>
      </c>
      <c r="DT11" s="343">
        <v>0.48</v>
      </c>
      <c r="DU11" s="343">
        <v>0.47</v>
      </c>
      <c r="DV11" s="343">
        <v>0.42</v>
      </c>
      <c r="DW11" s="343">
        <v>0.37</v>
      </c>
      <c r="DX11" s="343">
        <v>0.32</v>
      </c>
      <c r="DY11" s="26" t="s">
        <v>149</v>
      </c>
      <c r="DZ11" s="26" t="s">
        <v>189</v>
      </c>
      <c r="EA11" s="27" t="s">
        <v>65</v>
      </c>
      <c r="EB11" s="28">
        <v>187000</v>
      </c>
      <c r="EC11" s="28">
        <v>205700</v>
      </c>
      <c r="ED11" s="28">
        <v>193600</v>
      </c>
      <c r="EE11" s="28">
        <v>229900</v>
      </c>
      <c r="EF11" s="28">
        <v>254100</v>
      </c>
      <c r="EG11" s="28">
        <v>229900</v>
      </c>
      <c r="EH11" s="28">
        <v>254100</v>
      </c>
      <c r="EI11" s="28">
        <v>229900</v>
      </c>
      <c r="EJ11" s="28">
        <v>266200</v>
      </c>
      <c r="EK11" s="31"/>
      <c r="EL11" s="21" t="s">
        <v>66</v>
      </c>
      <c r="EM11" s="22" t="s">
        <v>80</v>
      </c>
      <c r="EN11" s="23" t="s">
        <v>74</v>
      </c>
      <c r="EO11" s="24">
        <v>0.1</v>
      </c>
      <c r="EP11" s="21" t="s">
        <v>71</v>
      </c>
      <c r="EQ11" s="21" t="s">
        <v>72</v>
      </c>
      <c r="ER11" s="25">
        <v>1995</v>
      </c>
      <c r="ES11" s="25"/>
      <c r="ET11" s="26">
        <f t="shared" si="10"/>
        <v>0.51</v>
      </c>
      <c r="EU11" s="26">
        <f t="shared" si="6"/>
        <v>0.5</v>
      </c>
      <c r="EV11" s="26">
        <f t="shared" si="6"/>
        <v>0.49</v>
      </c>
      <c r="EW11" s="26">
        <f t="shared" si="6"/>
        <v>0.48</v>
      </c>
      <c r="EX11" s="26">
        <f t="shared" si="6"/>
        <v>0.47</v>
      </c>
      <c r="EY11" s="26">
        <v>0.3</v>
      </c>
      <c r="EZ11" s="347">
        <v>0.48</v>
      </c>
      <c r="FA11" s="347">
        <v>0.47</v>
      </c>
      <c r="FB11" s="347">
        <v>0.46</v>
      </c>
      <c r="FC11" s="347">
        <v>0.45</v>
      </c>
      <c r="FD11" s="347">
        <v>0.44</v>
      </c>
      <c r="FE11" s="347">
        <v>0.37</v>
      </c>
      <c r="FF11" s="347">
        <v>0.41</v>
      </c>
      <c r="FG11" s="347">
        <v>0.4</v>
      </c>
      <c r="FH11" s="347">
        <v>0.39</v>
      </c>
      <c r="FI11" s="347">
        <v>0.38</v>
      </c>
      <c r="FJ11" s="347">
        <v>0.32</v>
      </c>
      <c r="FK11" s="347">
        <v>0.2</v>
      </c>
      <c r="FL11" s="347">
        <v>0.33</v>
      </c>
      <c r="FM11" s="347">
        <v>0.32</v>
      </c>
      <c r="FN11" s="347">
        <v>0.31</v>
      </c>
      <c r="FO11" s="347">
        <v>0.27</v>
      </c>
      <c r="FP11" s="347">
        <v>0.22</v>
      </c>
      <c r="FQ11" s="347">
        <v>0.1</v>
      </c>
      <c r="FR11" s="26"/>
      <c r="FS11" s="26"/>
      <c r="FT11" s="27" t="s">
        <v>67</v>
      </c>
      <c r="FU11" s="28">
        <v>226000</v>
      </c>
      <c r="FV11" s="28">
        <v>215000</v>
      </c>
      <c r="FW11" s="28">
        <v>229000</v>
      </c>
      <c r="FX11" s="28">
        <v>248000</v>
      </c>
      <c r="FY11" s="28">
        <v>259000</v>
      </c>
      <c r="FZ11" s="28">
        <v>237000</v>
      </c>
      <c r="GA11" s="28">
        <v>237000</v>
      </c>
      <c r="GB11" s="28">
        <v>248000</v>
      </c>
      <c r="GC11" s="28">
        <v>281000</v>
      </c>
      <c r="GD11" s="13"/>
      <c r="GE11" s="185" t="s">
        <v>68</v>
      </c>
      <c r="GF11" s="200" t="s">
        <v>182</v>
      </c>
      <c r="GG11" s="186" t="s">
        <v>183</v>
      </c>
      <c r="GH11" s="202" t="s">
        <v>183</v>
      </c>
      <c r="GI11" s="185" t="s">
        <v>183</v>
      </c>
      <c r="GJ11" s="185" t="s">
        <v>183</v>
      </c>
      <c r="GK11" s="188" t="s">
        <v>183</v>
      </c>
      <c r="GL11" s="188" t="s">
        <v>183</v>
      </c>
      <c r="GM11" s="26"/>
      <c r="GN11" s="26"/>
      <c r="GO11" s="26"/>
      <c r="GP11" s="26"/>
      <c r="GQ11" s="26"/>
      <c r="GR11" s="26"/>
      <c r="GS11" s="346"/>
      <c r="GT11" s="346"/>
      <c r="GU11" s="346"/>
      <c r="GV11" s="346"/>
      <c r="GW11" s="346"/>
      <c r="GX11" s="346"/>
      <c r="GY11" s="346"/>
      <c r="GZ11" s="346"/>
      <c r="HA11" s="346"/>
      <c r="HB11" s="346"/>
      <c r="HC11" s="346"/>
      <c r="HD11" s="346"/>
      <c r="HE11" s="346"/>
      <c r="HF11" s="346"/>
      <c r="HG11" s="346"/>
      <c r="HH11" s="346"/>
      <c r="HI11" s="346"/>
      <c r="HJ11" s="346"/>
      <c r="HK11" s="195" t="s">
        <v>183</v>
      </c>
      <c r="HL11" s="195"/>
      <c r="HM11" s="196" t="s">
        <v>183</v>
      </c>
      <c r="HN11" s="197" t="s">
        <v>183</v>
      </c>
      <c r="HO11" s="197" t="s">
        <v>183</v>
      </c>
      <c r="HP11" s="197" t="s">
        <v>183</v>
      </c>
      <c r="HQ11" s="197" t="s">
        <v>183</v>
      </c>
      <c r="HR11" s="197" t="s">
        <v>183</v>
      </c>
      <c r="HS11" s="197" t="s">
        <v>183</v>
      </c>
      <c r="HT11" s="197" t="s">
        <v>183</v>
      </c>
      <c r="HU11" s="197" t="s">
        <v>183</v>
      </c>
      <c r="HV11" s="197" t="s">
        <v>183</v>
      </c>
      <c r="HW11" s="13"/>
      <c r="HX11" s="21" t="s">
        <v>89</v>
      </c>
      <c r="HY11" s="22" t="s">
        <v>186</v>
      </c>
      <c r="HZ11" s="23" t="s">
        <v>187</v>
      </c>
      <c r="IA11" s="160">
        <v>0.03</v>
      </c>
      <c r="IB11" s="157" t="s">
        <v>170</v>
      </c>
      <c r="IC11" s="157" t="s">
        <v>189</v>
      </c>
      <c r="ID11" s="161">
        <v>2157</v>
      </c>
      <c r="IE11" s="25"/>
      <c r="IF11" s="26">
        <f t="shared" ref="IF11:IF12" si="31">IL11+3%</f>
        <v>0.6</v>
      </c>
      <c r="IG11" s="26">
        <f t="shared" ref="IG11:IG12" si="32">IM11+3%</f>
        <v>0.59000000000000008</v>
      </c>
      <c r="IH11" s="26">
        <f t="shared" ref="IH11:IH12" si="33">IN11+3%</f>
        <v>0.58000000000000007</v>
      </c>
      <c r="II11" s="26">
        <f t="shared" ref="II11:II12" si="34">IO11+3%</f>
        <v>0.54</v>
      </c>
      <c r="IJ11" s="26">
        <f t="shared" ref="IJ11:IJ12" si="35">IP11+3%</f>
        <v>0.51</v>
      </c>
      <c r="IK11" s="26">
        <f t="shared" ref="IK11:IK12" si="36">IQ11+3%</f>
        <v>0.49</v>
      </c>
      <c r="IL11" s="350">
        <v>0.56999999999999995</v>
      </c>
      <c r="IM11" s="350">
        <v>0.56000000000000005</v>
      </c>
      <c r="IN11" s="347">
        <v>0.55000000000000004</v>
      </c>
      <c r="IO11" s="347">
        <v>0.51</v>
      </c>
      <c r="IP11" s="347">
        <v>0.48</v>
      </c>
      <c r="IQ11" s="347">
        <v>0.46</v>
      </c>
      <c r="IR11" s="350">
        <v>0.51</v>
      </c>
      <c r="IS11" s="350">
        <v>0.5</v>
      </c>
      <c r="IT11" s="347">
        <v>0.49</v>
      </c>
      <c r="IU11" s="347">
        <v>0.45</v>
      </c>
      <c r="IV11" s="347">
        <v>0.41</v>
      </c>
      <c r="IW11" s="347">
        <v>0.3</v>
      </c>
      <c r="IX11" s="350">
        <v>0.42</v>
      </c>
      <c r="IY11" s="350">
        <v>0.41</v>
      </c>
      <c r="IZ11" s="347">
        <v>0.4</v>
      </c>
      <c r="JA11" s="347">
        <v>0.36</v>
      </c>
      <c r="JB11" s="347">
        <v>0.33</v>
      </c>
      <c r="JC11" s="347">
        <v>0.25</v>
      </c>
      <c r="JD11" s="220" t="s">
        <v>190</v>
      </c>
      <c r="JE11" s="176" t="s">
        <v>189</v>
      </c>
      <c r="JF11" s="27" t="s">
        <v>191</v>
      </c>
      <c r="JG11" s="28">
        <v>132000</v>
      </c>
      <c r="JH11" s="28">
        <v>145200</v>
      </c>
      <c r="JI11" s="28">
        <v>133100</v>
      </c>
      <c r="JJ11" s="28">
        <v>169400</v>
      </c>
      <c r="JK11" s="28">
        <v>193600</v>
      </c>
      <c r="JL11" s="28">
        <v>169400</v>
      </c>
      <c r="JM11" s="28">
        <v>193600</v>
      </c>
      <c r="JN11" s="28">
        <v>169400</v>
      </c>
      <c r="JO11" s="28">
        <v>205700</v>
      </c>
      <c r="JP11" s="194"/>
    </row>
    <row r="12" spans="1:277" ht="16.5" customHeight="1">
      <c r="A12" s="8"/>
      <c r="B12" s="30"/>
      <c r="C12" s="30"/>
      <c r="D12" s="30"/>
      <c r="E12" s="29"/>
      <c r="F12" s="333">
        <v>7</v>
      </c>
      <c r="G12" s="333" t="str">
        <f>IF(리스수식!$AT$2=1,차량정보!AZ12,IF(리스수식!$AT$2=2,차량정보!CS12,IF(리스수식!$AT$2=3,차량정보!EL12,IF(리스수식!$AT$2=4,차량정보!GE12,차량정보!HX12))))</f>
        <v>현대</v>
      </c>
      <c r="H12" s="333" t="str">
        <f>IF(리스수식!$AT$2=1,차량정보!BA12,IF(리스수식!$AT$2=2,차량정보!CT12,IF(리스수식!$AT$2=3,차량정보!EM12,IF(리스수식!$AT$2=4,차량정보!GF12,차량정보!HY12))))</f>
        <v xml:space="preserve">­­­­­­­­­­­­­­­­­­­­­­­­­­­­­­­­­­­­­­­­­­­­­­­­­­­­­­­­­­­­­­­­­­­­­­­­­­­­­­­­­­­­­­­­­­­­­­­­ </v>
      </c>
      <c r="I12" s="333" t="str">
        <f>IF(리스수식!$AT$2=1,차량정보!BB12,IF(리스수식!$AT$2=2,차량정보!CU12,IF(리스수식!$AT$2=3,차량정보!EN12,IF(리스수식!$AT$2=4,차량정보!GG12,차량정보!HZ12))))</f>
        <v>-</v>
      </c>
      <c r="J12" s="475" t="str">
        <f>IF(리스수식!$AT$2=1,차량정보!BC12,IF(리스수식!$AT$2=2,차량정보!CV12,IF(리스수식!$AT$2=3,차량정보!EO12,IF(리스수식!$AT$2=4,차량정보!GH12,차량정보!IA12))))</f>
        <v>-</v>
      </c>
      <c r="K12" s="333" t="str">
        <f>IF(리스수식!$AT$2=1,차량정보!BD12,IF(리스수식!$AT$2=2,차량정보!CW12,IF(리스수식!$AT$2=3,차량정보!EP12,IF(리스수식!$AT$2=4,차량정보!GI12,차량정보!IB12))))</f>
        <v>-</v>
      </c>
      <c r="L12" s="333">
        <f>IF(리스수식!$AT$2=1,차량정보!BE12,IF(리스수식!$AT$2=2,차량정보!CX12,IF(리스수식!$AT$2=3,차량정보!EQ12,IF(리스수식!$AT$2=4,차량정보!GJ12,차량정보!IC12))))</f>
        <v>0</v>
      </c>
      <c r="M12" s="333" t="str">
        <f>IF(리스수식!$AT$2=1,차량정보!BF12,IF(리스수식!$AT$2=2,차량정보!CY12,IF(리스수식!$AT$2=3,차량정보!ER12,IF(리스수식!$AT$2=4,차량정보!GK12,차량정보!ID12))))</f>
        <v>-</v>
      </c>
      <c r="N12" s="333" t="e">
        <f t="shared" si="8"/>
        <v>#VALUE!</v>
      </c>
      <c r="O12" s="380">
        <f>IF(리스수식!$AT$2=1,차량정보!BH12,IF(리스수식!$AT$2=2,차량정보!DA12,IF(리스수식!$AT$2=3,차량정보!ET12,IF(리스수식!$AT$2=4,차량정보!GM12,차량정보!IF12))))</f>
        <v>0</v>
      </c>
      <c r="P12" s="380">
        <f>IF(리스수식!$AT$2=1,차량정보!BI12,IF(리스수식!$AT$2=2,차량정보!DB12,IF(리스수식!$AT$2=3,차량정보!EU12,IF(리스수식!$AT$2=4,차량정보!GN12,차량정보!IG12))))</f>
        <v>0</v>
      </c>
      <c r="Q12" s="380">
        <f>IF(리스수식!$AT$2=1,차량정보!BJ12,IF(리스수식!$AT$2=2,차량정보!DC12,IF(리스수식!$AT$2=3,차량정보!EV12,IF(리스수식!$AT$2=4,차량정보!GO12,차량정보!IH12))))</f>
        <v>0</v>
      </c>
      <c r="R12" s="380">
        <f>IF(리스수식!$AT$2=1,차량정보!BK12,IF(리스수식!$AT$2=2,차량정보!DD12,IF(리스수식!$AT$2=3,차량정보!EW12,IF(리스수식!$AT$2=4,차량정보!GP12,차량정보!II12))))</f>
        <v>0</v>
      </c>
      <c r="S12" s="380">
        <f>IF(리스수식!$AT$2=1,차량정보!BL12,IF(리스수식!$AT$2=2,차량정보!DE12,IF(리스수식!$AT$2=3,차량정보!EX12,IF(리스수식!$AT$2=4,차량정보!GQ12,차량정보!IJ12))))</f>
        <v>0</v>
      </c>
      <c r="T12" s="380">
        <f>IF(리스수식!$AT$2=1,차량정보!BM12,IF(리스수식!$AT$2=2,차량정보!DF12,IF(리스수식!$AT$2=3,차량정보!EY12,IF(리스수식!$AT$2=4,차량정보!GR12,차량정보!IK12))))</f>
        <v>0</v>
      </c>
      <c r="U12" s="380">
        <f>IF(리스수식!$AT$2=1,차량정보!BN12,IF(리스수식!$AT$2=2,차량정보!DG12,IF(리스수식!$AT$2=3,차량정보!EZ12,IF(리스수식!$AT$2=4,차량정보!GS12,차량정보!IL12))))</f>
        <v>0</v>
      </c>
      <c r="V12" s="380">
        <f>IF(리스수식!$AT$2=1,차량정보!BO12,IF(리스수식!$AT$2=2,차량정보!DH12,IF(리스수식!$AT$2=3,차량정보!FA12,IF(리스수식!$AT$2=4,차량정보!GT12,차량정보!IM12))))</f>
        <v>0</v>
      </c>
      <c r="W12" s="380">
        <f>IF(리스수식!$AT$2=1,차량정보!BP12,IF(리스수식!$AT$2=2,차량정보!DI12,IF(리스수식!$AT$2=3,차량정보!FB12,IF(리스수식!$AT$2=4,차량정보!GU12,차량정보!IN12))))</f>
        <v>0</v>
      </c>
      <c r="X12" s="380">
        <f>IF(리스수식!$AT$2=1,차량정보!BQ12,IF(리스수식!$AT$2=2,차량정보!DJ12,IF(리스수식!$AT$2=3,차량정보!FC12,IF(리스수식!$AT$2=4,차량정보!GV12,차량정보!IO12))))</f>
        <v>0</v>
      </c>
      <c r="Y12" s="380">
        <f>IF(리스수식!$AT$2=1,차량정보!BR12,IF(리스수식!$AT$2=2,차량정보!DK12,IF(리스수식!$AT$2=3,차량정보!FD12,IF(리스수식!$AT$2=4,차량정보!GW12,차량정보!IP12))))</f>
        <v>0</v>
      </c>
      <c r="Z12" s="380">
        <f>IF(리스수식!$AT$2=1,차량정보!BS12,IF(리스수식!$AT$2=2,차량정보!DL12,IF(리스수식!$AT$2=3,차량정보!FE12,IF(리스수식!$AT$2=4,차량정보!GX12,차량정보!IQ12))))</f>
        <v>0</v>
      </c>
      <c r="AA12" s="380">
        <f>IF(리스수식!$AT$2=1,차량정보!BT12,IF(리스수식!$AT$2=2,차량정보!DM12,IF(리스수식!$AT$2=3,차량정보!FF12,IF(리스수식!$AT$2=4,차량정보!GY12,차량정보!IR12))))</f>
        <v>0</v>
      </c>
      <c r="AB12" s="380">
        <f>IF(리스수식!$AT$2=1,차량정보!BU12,IF(리스수식!$AT$2=2,차량정보!DN12,IF(리스수식!$AT$2=3,차량정보!FG12,IF(리스수식!$AT$2=4,차량정보!GZ12,차량정보!IS12))))</f>
        <v>0</v>
      </c>
      <c r="AC12" s="380">
        <f>IF(리스수식!$AT$2=1,차량정보!BV12,IF(리스수식!$AT$2=2,차량정보!DO12,IF(리스수식!$AT$2=3,차량정보!FH12,IF(리스수식!$AT$2=4,차량정보!HA12,차량정보!IT12))))</f>
        <v>0</v>
      </c>
      <c r="AD12" s="380">
        <f>IF(리스수식!$AT$2=1,차량정보!BW12,IF(리스수식!$AT$2=2,차량정보!DP12,IF(리스수식!$AT$2=3,차량정보!FI12,IF(리스수식!$AT$2=4,차량정보!HB12,차량정보!IU12))))</f>
        <v>0</v>
      </c>
      <c r="AE12" s="380">
        <f>IF(리스수식!$AT$2=1,차량정보!BX12,IF(리스수식!$AT$2=2,차량정보!DQ12,IF(리스수식!$AT$2=3,차량정보!FJ12,IF(리스수식!$AT$2=4,차량정보!HC12,차량정보!IV12))))</f>
        <v>0</v>
      </c>
      <c r="AF12" s="380">
        <f>IF(리스수식!$AT$2=1,차량정보!BY12,IF(리스수식!$AT$2=2,차량정보!DR12,IF(리스수식!$AT$2=3,차량정보!FK12,IF(리스수식!$AT$2=4,차량정보!HD12,차량정보!IW12))))</f>
        <v>0</v>
      </c>
      <c r="AG12" s="380">
        <f>IF(리스수식!$AT$2=1,차량정보!BZ12,IF(리스수식!$AT$2=2,차량정보!DS12,IF(리스수식!$AT$2=3,차량정보!FL12,IF(리스수식!$AT$2=4,차량정보!HE12,차량정보!IX12))))</f>
        <v>0</v>
      </c>
      <c r="AH12" s="380">
        <f>IF(리스수식!$AT$2=1,차량정보!CA12,IF(리스수식!$AT$2=2,차량정보!DT12,IF(리스수식!$AT$2=3,차량정보!FM12,IF(리스수식!$AT$2=4,차량정보!HF12,차량정보!IY12))))</f>
        <v>0</v>
      </c>
      <c r="AI12" s="380">
        <f>IF(리스수식!$AT$2=1,차량정보!CB12,IF(리스수식!$AT$2=2,차량정보!DU12,IF(리스수식!$AT$2=3,차량정보!FN12,IF(리스수식!$AT$2=4,차량정보!HG12,차량정보!IZ12))))</f>
        <v>0</v>
      </c>
      <c r="AJ12" s="380">
        <f>IF(리스수식!$AT$2=1,차량정보!CC12,IF(리스수식!$AT$2=2,차량정보!DV12,IF(리스수식!$AT$2=3,차량정보!FO12,IF(리스수식!$AT$2=4,차량정보!HH12,차량정보!JA12))))</f>
        <v>0</v>
      </c>
      <c r="AK12" s="380">
        <f>IF(리스수식!$AT$2=1,차량정보!CD12,IF(리스수식!$AT$2=2,차량정보!DW12,IF(리스수식!$AT$2=3,차량정보!FP12,IF(리스수식!$AT$2=4,차량정보!HI12,차량정보!JB12))))</f>
        <v>0</v>
      </c>
      <c r="AL12" s="380">
        <f>IF(리스수식!$AT$2=1,차량정보!CE12,IF(리스수식!$AT$2=2,차량정보!DX12,IF(리스수식!$AT$2=3,차량정보!FQ12,IF(리스수식!$AT$2=4,차량정보!HJ12,차량정보!JC12))))</f>
        <v>0</v>
      </c>
      <c r="AM12" s="333">
        <f>IF(리스수식!$AT$2=1,차량정보!CF12,IF(리스수식!$AT$2=2,차량정보!DY12,IF(리스수식!$AT$2=3,차량정보!FR12,IF(리스수식!$AT$2=4,차량정보!HK12,차량정보!JD12))))</f>
        <v>0</v>
      </c>
      <c r="AN12" s="333">
        <f>IF(리스수식!$AT$2=1,차량정보!CG12,IF(리스수식!$AT$2=2,차량정보!DZ12,IF(리스수식!$AT$2=3,차량정보!FS12,IF(리스수식!$AT$2=4,차량정보!HL12,차량정보!JE12))))</f>
        <v>0</v>
      </c>
      <c r="AO12" s="333" t="str">
        <f>IF(리스수식!$AT$2=1,차량정보!CH12,IF(리스수식!$AT$2=2,차량정보!EA12,IF(리스수식!$AT$2=3,차량정보!FT12,IF(리스수식!$AT$2=4,차량정보!HM12,차량정보!JF12))))</f>
        <v>-</v>
      </c>
      <c r="AP12" s="333" t="str">
        <f>IF(리스수식!$AT$2=1,차량정보!CI12,IF(리스수식!$AT$2=2,차량정보!EB12,IF(리스수식!$AT$2=3,차량정보!FU12,IF(리스수식!$AT$2=4,차량정보!HN12,차량정보!JG12))))</f>
        <v>-</v>
      </c>
      <c r="AQ12" s="333" t="str">
        <f>IF(리스수식!$AT$2=1,차량정보!CJ12,IF(리스수식!$AT$2=2,차량정보!EC12,IF(리스수식!$AT$2=3,차량정보!FV12,IF(리스수식!$AT$2=4,차량정보!HO12,차량정보!JH12))))</f>
        <v>-</v>
      </c>
      <c r="AR12" s="333" t="str">
        <f>IF(리스수식!$AT$2=1,차량정보!CK12,IF(리스수식!$AT$2=2,차량정보!ED12,IF(리스수식!$AT$2=3,차량정보!FW12,IF(리스수식!$AT$2=4,차량정보!HP12,차량정보!JI12))))</f>
        <v>-</v>
      </c>
      <c r="AS12" s="333" t="str">
        <f>IF(리스수식!$AT$2=1,차량정보!CL12,IF(리스수식!$AT$2=2,차량정보!EE12,IF(리스수식!$AT$2=3,차량정보!FX12,IF(리스수식!$AT$2=4,차량정보!HQ12,차량정보!JJ12))))</f>
        <v>-</v>
      </c>
      <c r="AT12" s="333" t="str">
        <f>IF(리스수식!$AT$2=1,차량정보!CM12,IF(리스수식!$AT$2=2,차량정보!EF12,IF(리스수식!$AT$2=3,차량정보!FY12,IF(리스수식!$AT$2=4,차량정보!HR12,차량정보!JK12))))</f>
        <v>-</v>
      </c>
      <c r="AU12" s="333" t="str">
        <f>IF(리스수식!$AT$2=1,차량정보!CN12,IF(리스수식!$AT$2=2,차량정보!EG12,IF(리스수식!$AT$2=3,차량정보!FZ12,IF(리스수식!$AT$2=4,차량정보!HS12,차량정보!JL12))))</f>
        <v>-</v>
      </c>
      <c r="AV12" s="333" t="str">
        <f>IF(리스수식!$AT$2=1,차량정보!CO12,IF(리스수식!$AT$2=2,차량정보!EH12,IF(리스수식!$AT$2=3,차량정보!GA12,IF(리스수식!$AT$2=4,차량정보!HT12,차량정보!JM12))))</f>
        <v>-</v>
      </c>
      <c r="AW12" s="333" t="str">
        <f>IF(리스수식!$AT$2=1,차량정보!CP12,IF(리스수식!$AT$2=2,차량정보!EI12,IF(리스수식!$AT$2=3,차량정보!GB12,IF(리스수식!$AT$2=4,차량정보!HU12,차량정보!JN12))))</f>
        <v>-</v>
      </c>
      <c r="AX12" s="333" t="str">
        <f>IF(리스수식!$AT$2=1,차량정보!CQ12,IF(리스수식!$AT$2=2,차량정보!EJ12,IF(리스수식!$AT$2=3,차량정보!GC12,IF(리스수식!$AT$2=4,차량정보!HV12,차량정보!JO12))))</f>
        <v>-</v>
      </c>
      <c r="AY12" s="11">
        <f>IF(리스수식!$AT$2=1,차량정보!CR12,IF(리스수식!$AT$2=2,차량정보!EK12,IF(리스수식!$AT$2=3,차량정보!GD12,IF(리스수식!$AT$2=4,차량정보!HW12,차량정보!JP12))))</f>
        <v>0</v>
      </c>
      <c r="AZ12" s="352" t="s">
        <v>38</v>
      </c>
      <c r="BA12" s="353" t="s">
        <v>182</v>
      </c>
      <c r="BB12" s="354" t="s">
        <v>183</v>
      </c>
      <c r="BC12" s="355" t="s">
        <v>183</v>
      </c>
      <c r="BD12" s="352" t="s">
        <v>183</v>
      </c>
      <c r="BE12" s="352"/>
      <c r="BF12" s="356" t="s">
        <v>183</v>
      </c>
      <c r="BG12" s="356"/>
      <c r="BH12" s="357"/>
      <c r="BI12" s="357"/>
      <c r="BJ12" s="357"/>
      <c r="BK12" s="357"/>
      <c r="BL12" s="357"/>
      <c r="BM12" s="357"/>
      <c r="BN12" s="442"/>
      <c r="BO12" s="342"/>
      <c r="BP12" s="342"/>
      <c r="BQ12" s="342"/>
      <c r="BR12" s="342"/>
      <c r="BS12" s="342"/>
      <c r="BT12" s="442"/>
      <c r="BU12" s="342"/>
      <c r="BV12" s="342"/>
      <c r="BW12" s="342"/>
      <c r="BX12" s="342"/>
      <c r="BY12" s="342"/>
      <c r="BZ12" s="442"/>
      <c r="CA12" s="342"/>
      <c r="CB12" s="342"/>
      <c r="CC12" s="342"/>
      <c r="CD12" s="342"/>
      <c r="CE12" s="342"/>
      <c r="CF12" s="358"/>
      <c r="CG12" s="358"/>
      <c r="CH12" s="359" t="s">
        <v>183</v>
      </c>
      <c r="CI12" s="360" t="s">
        <v>183</v>
      </c>
      <c r="CJ12" s="360" t="s">
        <v>183</v>
      </c>
      <c r="CK12" s="360" t="s">
        <v>183</v>
      </c>
      <c r="CL12" s="360" t="s">
        <v>183</v>
      </c>
      <c r="CM12" s="360" t="s">
        <v>183</v>
      </c>
      <c r="CN12" s="360" t="s">
        <v>183</v>
      </c>
      <c r="CO12" s="360" t="s">
        <v>183</v>
      </c>
      <c r="CP12" s="360" t="s">
        <v>183</v>
      </c>
      <c r="CQ12" s="360" t="s">
        <v>183</v>
      </c>
      <c r="CR12" s="203"/>
      <c r="CS12" s="21" t="s">
        <v>63</v>
      </c>
      <c r="CT12" s="22" t="s">
        <v>195</v>
      </c>
      <c r="CU12" s="23" t="s">
        <v>64</v>
      </c>
      <c r="CV12" s="24">
        <v>0.03</v>
      </c>
      <c r="CW12" s="21" t="s">
        <v>61</v>
      </c>
      <c r="CX12" s="21"/>
      <c r="CY12" s="25">
        <v>998</v>
      </c>
      <c r="CZ12" s="25"/>
      <c r="DA12" s="26">
        <f t="shared" si="9"/>
        <v>0.39</v>
      </c>
      <c r="DB12" s="26">
        <f t="shared" si="5"/>
        <v>0.38</v>
      </c>
      <c r="DC12" s="26">
        <f t="shared" si="5"/>
        <v>0.37</v>
      </c>
      <c r="DD12" s="26">
        <f t="shared" si="5"/>
        <v>0.36</v>
      </c>
      <c r="DE12" s="26">
        <f t="shared" si="5"/>
        <v>0.33999999999999997</v>
      </c>
      <c r="DF12" s="26">
        <f t="shared" si="5"/>
        <v>0.31999999999999995</v>
      </c>
      <c r="DG12" s="443">
        <v>0.36</v>
      </c>
      <c r="DH12" s="343">
        <v>0.35</v>
      </c>
      <c r="DI12" s="343">
        <v>0.34</v>
      </c>
      <c r="DJ12" s="343">
        <v>0.33</v>
      </c>
      <c r="DK12" s="343">
        <v>0.31</v>
      </c>
      <c r="DL12" s="343">
        <v>0.28999999999999998</v>
      </c>
      <c r="DM12" s="443">
        <v>0.24</v>
      </c>
      <c r="DN12" s="343">
        <v>0.23</v>
      </c>
      <c r="DO12" s="343">
        <v>0.22</v>
      </c>
      <c r="DP12" s="343">
        <v>0.21</v>
      </c>
      <c r="DQ12" s="343">
        <v>0.2</v>
      </c>
      <c r="DR12" s="343">
        <v>0.17</v>
      </c>
      <c r="DS12" s="443">
        <v>0.14000000000000001</v>
      </c>
      <c r="DT12" s="343">
        <v>0.13</v>
      </c>
      <c r="DU12" s="343">
        <v>0.12</v>
      </c>
      <c r="DV12" s="343">
        <v>0.11</v>
      </c>
      <c r="DW12" s="343">
        <v>0.09</v>
      </c>
      <c r="DX12" s="343">
        <v>0.04</v>
      </c>
      <c r="DY12" s="26" t="s">
        <v>149</v>
      </c>
      <c r="DZ12" s="26" t="s">
        <v>189</v>
      </c>
      <c r="EA12" s="27" t="s">
        <v>65</v>
      </c>
      <c r="EB12" s="28">
        <v>187000</v>
      </c>
      <c r="EC12" s="28">
        <v>205700</v>
      </c>
      <c r="ED12" s="28">
        <v>193600</v>
      </c>
      <c r="EE12" s="28">
        <v>229900</v>
      </c>
      <c r="EF12" s="28">
        <v>254100</v>
      </c>
      <c r="EG12" s="28">
        <v>229900</v>
      </c>
      <c r="EH12" s="28">
        <v>254100</v>
      </c>
      <c r="EI12" s="28">
        <v>229900</v>
      </c>
      <c r="EJ12" s="28">
        <v>266200</v>
      </c>
      <c r="EK12" s="31"/>
      <c r="EL12" s="21" t="s">
        <v>66</v>
      </c>
      <c r="EM12" s="22" t="s">
        <v>211</v>
      </c>
      <c r="EN12" s="23" t="s">
        <v>74</v>
      </c>
      <c r="EO12" s="24">
        <v>0.1</v>
      </c>
      <c r="EP12" s="21" t="s">
        <v>71</v>
      </c>
      <c r="EQ12" s="21" t="s">
        <v>72</v>
      </c>
      <c r="ER12" s="25">
        <v>1998</v>
      </c>
      <c r="ES12" s="25"/>
      <c r="ET12" s="26">
        <f t="shared" si="10"/>
        <v>0.6</v>
      </c>
      <c r="EU12" s="26">
        <f t="shared" si="6"/>
        <v>0.59000000000000008</v>
      </c>
      <c r="EV12" s="26">
        <f t="shared" si="6"/>
        <v>0.56000000000000005</v>
      </c>
      <c r="EW12" s="26">
        <f t="shared" si="6"/>
        <v>0.54</v>
      </c>
      <c r="EX12" s="26">
        <f t="shared" si="6"/>
        <v>0.53</v>
      </c>
      <c r="EY12" s="26">
        <v>0.3</v>
      </c>
      <c r="EZ12" s="347">
        <v>0.56999999999999995</v>
      </c>
      <c r="FA12" s="347">
        <v>0.56000000000000005</v>
      </c>
      <c r="FB12" s="347">
        <v>0.53</v>
      </c>
      <c r="FC12" s="347">
        <v>0.51</v>
      </c>
      <c r="FD12" s="347">
        <v>0.5</v>
      </c>
      <c r="FE12" s="347">
        <v>0.47</v>
      </c>
      <c r="FF12" s="347">
        <v>0.46</v>
      </c>
      <c r="FG12" s="347">
        <v>0.45</v>
      </c>
      <c r="FH12" s="347">
        <v>0.44</v>
      </c>
      <c r="FI12" s="347">
        <v>0.43</v>
      </c>
      <c r="FJ12" s="347">
        <v>0.37</v>
      </c>
      <c r="FK12" s="347">
        <v>0.2</v>
      </c>
      <c r="FL12" s="347">
        <v>0.34</v>
      </c>
      <c r="FM12" s="347">
        <v>0.33</v>
      </c>
      <c r="FN12" s="347">
        <v>0.32</v>
      </c>
      <c r="FO12" s="347">
        <v>0.27</v>
      </c>
      <c r="FP12" s="347">
        <v>0.22</v>
      </c>
      <c r="FQ12" s="347">
        <v>0.1</v>
      </c>
      <c r="FR12" s="26"/>
      <c r="FS12" s="26"/>
      <c r="FT12" s="27" t="s">
        <v>67</v>
      </c>
      <c r="FU12" s="28">
        <v>226000</v>
      </c>
      <c r="FV12" s="28">
        <v>215000</v>
      </c>
      <c r="FW12" s="28">
        <v>229000</v>
      </c>
      <c r="FX12" s="28">
        <v>248000</v>
      </c>
      <c r="FY12" s="28">
        <v>259000</v>
      </c>
      <c r="FZ12" s="28">
        <v>237000</v>
      </c>
      <c r="GA12" s="28">
        <v>237000</v>
      </c>
      <c r="GB12" s="28">
        <v>248000</v>
      </c>
      <c r="GC12" s="28">
        <v>281000</v>
      </c>
      <c r="GD12" s="13"/>
      <c r="GE12" s="21" t="s">
        <v>209</v>
      </c>
      <c r="GF12" s="22" t="s">
        <v>577</v>
      </c>
      <c r="GG12" s="23" t="s">
        <v>224</v>
      </c>
      <c r="GH12" s="24">
        <v>0.05</v>
      </c>
      <c r="GI12" s="21" t="s">
        <v>201</v>
      </c>
      <c r="GJ12" s="21"/>
      <c r="GK12" s="25">
        <v>3564</v>
      </c>
      <c r="GL12" s="25"/>
      <c r="GM12" s="26">
        <f t="shared" si="11"/>
        <v>0.4</v>
      </c>
      <c r="GN12" s="26">
        <f t="shared" si="11"/>
        <v>0.39</v>
      </c>
      <c r="GO12" s="26">
        <f t="shared" si="11"/>
        <v>0.38</v>
      </c>
      <c r="GP12" s="26">
        <f t="shared" si="11"/>
        <v>0.37</v>
      </c>
      <c r="GQ12" s="26">
        <f t="shared" si="11"/>
        <v>0.36</v>
      </c>
      <c r="GR12" s="26">
        <f t="shared" si="11"/>
        <v>0.31999999999999995</v>
      </c>
      <c r="GS12" s="347">
        <v>0.37</v>
      </c>
      <c r="GT12" s="347">
        <v>0.36</v>
      </c>
      <c r="GU12" s="347">
        <v>0.35</v>
      </c>
      <c r="GV12" s="347">
        <v>0.34</v>
      </c>
      <c r="GW12" s="347">
        <v>0.33</v>
      </c>
      <c r="GX12" s="347">
        <v>0.28999999999999998</v>
      </c>
      <c r="GY12" s="347">
        <v>0.3</v>
      </c>
      <c r="GZ12" s="347">
        <v>0.28999999999999998</v>
      </c>
      <c r="HA12" s="347">
        <v>0.28000000000000003</v>
      </c>
      <c r="HB12" s="347">
        <v>0.27</v>
      </c>
      <c r="HC12" s="347">
        <v>0.24</v>
      </c>
      <c r="HD12" s="347">
        <v>0.19</v>
      </c>
      <c r="HE12" s="347">
        <v>0.17</v>
      </c>
      <c r="HF12" s="347">
        <v>0.16</v>
      </c>
      <c r="HG12" s="347">
        <v>0.14000000000000001</v>
      </c>
      <c r="HH12" s="347">
        <v>0.12</v>
      </c>
      <c r="HI12" s="347">
        <v>0.09</v>
      </c>
      <c r="HJ12" s="347">
        <v>0.04</v>
      </c>
      <c r="HK12" s="176"/>
      <c r="HL12" s="176"/>
      <c r="HM12" s="27" t="s">
        <v>75</v>
      </c>
      <c r="HN12" s="28">
        <v>94000</v>
      </c>
      <c r="HO12" s="28">
        <v>127000</v>
      </c>
      <c r="HP12" s="28">
        <v>138000</v>
      </c>
      <c r="HQ12" s="28">
        <v>215000</v>
      </c>
      <c r="HR12" s="28">
        <v>215000</v>
      </c>
      <c r="HS12" s="28">
        <v>204000</v>
      </c>
      <c r="HT12" s="28">
        <v>204000</v>
      </c>
      <c r="HU12" s="28">
        <v>183000</v>
      </c>
      <c r="HV12" s="28">
        <v>193000</v>
      </c>
      <c r="HW12" s="13"/>
      <c r="HX12" s="21" t="s">
        <v>89</v>
      </c>
      <c r="HY12" s="22" t="s">
        <v>579</v>
      </c>
      <c r="HZ12" s="23" t="s">
        <v>187</v>
      </c>
      <c r="IA12" s="160">
        <v>0.03</v>
      </c>
      <c r="IB12" s="157" t="s">
        <v>170</v>
      </c>
      <c r="IC12" s="157" t="s">
        <v>189</v>
      </c>
      <c r="ID12" s="161">
        <v>2157</v>
      </c>
      <c r="IE12" s="25"/>
      <c r="IF12" s="26">
        <f t="shared" si="31"/>
        <v>0.6</v>
      </c>
      <c r="IG12" s="26">
        <f t="shared" si="32"/>
        <v>0.59000000000000008</v>
      </c>
      <c r="IH12" s="26">
        <f t="shared" si="33"/>
        <v>0.58000000000000007</v>
      </c>
      <c r="II12" s="26">
        <f t="shared" si="34"/>
        <v>0.54</v>
      </c>
      <c r="IJ12" s="26">
        <f t="shared" si="35"/>
        <v>0.51</v>
      </c>
      <c r="IK12" s="26">
        <f t="shared" si="36"/>
        <v>0.49</v>
      </c>
      <c r="IL12" s="350">
        <v>0.56999999999999995</v>
      </c>
      <c r="IM12" s="350">
        <v>0.56000000000000005</v>
      </c>
      <c r="IN12" s="347">
        <v>0.55000000000000004</v>
      </c>
      <c r="IO12" s="347">
        <v>0.51</v>
      </c>
      <c r="IP12" s="347">
        <v>0.48</v>
      </c>
      <c r="IQ12" s="347">
        <v>0.46</v>
      </c>
      <c r="IR12" s="350">
        <v>0.51</v>
      </c>
      <c r="IS12" s="350">
        <v>0.5</v>
      </c>
      <c r="IT12" s="347">
        <v>0.49</v>
      </c>
      <c r="IU12" s="347">
        <v>0.45</v>
      </c>
      <c r="IV12" s="347">
        <v>0.41</v>
      </c>
      <c r="IW12" s="347">
        <v>0.3</v>
      </c>
      <c r="IX12" s="350">
        <v>0.42</v>
      </c>
      <c r="IY12" s="350">
        <v>0.41</v>
      </c>
      <c r="IZ12" s="347">
        <v>0.4</v>
      </c>
      <c r="JA12" s="347">
        <v>0.36</v>
      </c>
      <c r="JB12" s="347">
        <v>0.33</v>
      </c>
      <c r="JC12" s="347">
        <v>0.25</v>
      </c>
      <c r="JD12" s="220" t="s">
        <v>190</v>
      </c>
      <c r="JE12" s="176" t="s">
        <v>189</v>
      </c>
      <c r="JF12" s="27" t="s">
        <v>191</v>
      </c>
      <c r="JG12" s="28">
        <v>132000</v>
      </c>
      <c r="JH12" s="28">
        <v>145200</v>
      </c>
      <c r="JI12" s="28">
        <v>133100</v>
      </c>
      <c r="JJ12" s="28">
        <v>169400</v>
      </c>
      <c r="JK12" s="28">
        <v>193600</v>
      </c>
      <c r="JL12" s="28">
        <v>169400</v>
      </c>
      <c r="JM12" s="28">
        <v>193600</v>
      </c>
      <c r="JN12" s="28">
        <v>169400</v>
      </c>
      <c r="JO12" s="28">
        <v>205700</v>
      </c>
      <c r="JP12" s="7"/>
    </row>
    <row r="13" spans="1:277" ht="16.5" customHeight="1">
      <c r="A13" s="8"/>
      <c r="B13" s="30"/>
      <c r="C13" s="30"/>
      <c r="D13" s="30"/>
      <c r="E13" s="29"/>
      <c r="F13" s="333">
        <v>8</v>
      </c>
      <c r="G13" s="333" t="str">
        <f>IF(리스수식!$AT$2=1,차량정보!AZ13,IF(리스수식!$AT$2=2,차량정보!CS13,IF(리스수식!$AT$2=3,차량정보!EL13,IF(리스수식!$AT$2=4,차량정보!GE13,차량정보!HX13))))</f>
        <v>현대</v>
      </c>
      <c r="H13" s="333" t="str">
        <f>IF(리스수식!$AT$2=1,차량정보!BA13,IF(리스수식!$AT$2=2,차량정보!CT13,IF(리스수식!$AT$2=3,차량정보!EM13,IF(리스수식!$AT$2=4,차량정보!GF13,차량정보!HY13))))</f>
        <v>디 올 뉴 코나 가솔린 1.6 터보</v>
      </c>
      <c r="I13" s="333" t="str">
        <f>IF(리스수식!$AT$2=1,차량정보!BB13,IF(리스수식!$AT$2=2,차량정보!CU13,IF(리스수식!$AT$2=3,차량정보!EN13,IF(리스수식!$AT$2=4,차량정보!GG13,차량정보!HZ13))))</f>
        <v>승용</v>
      </c>
      <c r="J13" s="475">
        <f>IF(리스수식!$AT$2=1,차량정보!BC13,IF(리스수식!$AT$2=2,차량정보!CV13,IF(리스수식!$AT$2=3,차량정보!EO13,IF(리스수식!$AT$2=4,차량정보!GH13,차량정보!IA13))))</f>
        <v>2.5000000000000001E-2</v>
      </c>
      <c r="K13" s="333" t="str">
        <f>IF(리스수식!$AT$2=1,차량정보!BD13,IF(리스수식!$AT$2=2,차량정보!CW13,IF(리스수식!$AT$2=3,차량정보!EP13,IF(리스수식!$AT$2=4,차량정보!GI13,차량정보!IB13))))</f>
        <v>가솔린</v>
      </c>
      <c r="L13" s="333">
        <f>IF(리스수식!$AT$2=1,차량정보!BE13,IF(리스수식!$AT$2=2,차량정보!CX13,IF(리스수식!$AT$2=3,차량정보!EQ13,IF(리스수식!$AT$2=4,차량정보!GJ13,차량정보!IC13))))</f>
        <v>0</v>
      </c>
      <c r="M13" s="333">
        <f>IF(리스수식!$AT$2=1,차량정보!BF13,IF(리스수식!$AT$2=2,차량정보!CY13,IF(리스수식!$AT$2=3,차량정보!ER13,IF(리스수식!$AT$2=4,차량정보!GK13,차량정보!ID13))))</f>
        <v>1598</v>
      </c>
      <c r="N13" s="333">
        <f t="shared" si="8"/>
        <v>290836</v>
      </c>
      <c r="O13" s="380">
        <f>IF(리스수식!$AT$2=1,차량정보!BH13,IF(리스수식!$AT$2=2,차량정보!DA13,IF(리스수식!$AT$2=3,차량정보!ET13,IF(리스수식!$AT$2=4,차량정보!GM13,차량정보!IF13))))</f>
        <v>0.66</v>
      </c>
      <c r="P13" s="380">
        <f>IF(리스수식!$AT$2=1,차량정보!BI13,IF(리스수식!$AT$2=2,차량정보!DB13,IF(리스수식!$AT$2=3,차량정보!EU13,IF(리스수식!$AT$2=4,차량정보!GN13,차량정보!IG13))))</f>
        <v>0.64</v>
      </c>
      <c r="Q13" s="380">
        <f>IF(리스수식!$AT$2=1,차량정보!BJ13,IF(리스수식!$AT$2=2,차량정보!DC13,IF(리스수식!$AT$2=3,차량정보!EV13,IF(리스수식!$AT$2=4,차량정보!GO13,차량정보!IH13))))</f>
        <v>0.62</v>
      </c>
      <c r="R13" s="380">
        <f>IF(리스수식!$AT$2=1,차량정보!BK13,IF(리스수식!$AT$2=2,차량정보!DD13,IF(리스수식!$AT$2=3,차량정보!EW13,IF(리스수식!$AT$2=4,차량정보!GP13,차량정보!II13))))</f>
        <v>0.6</v>
      </c>
      <c r="S13" s="380">
        <f>IF(리스수식!$AT$2=1,차량정보!BL13,IF(리스수식!$AT$2=2,차량정보!DE13,IF(리스수식!$AT$2=3,차량정보!EX13,IF(리스수식!$AT$2=4,차량정보!GQ13,차량정보!IJ13))))</f>
        <v>0.58000000000000007</v>
      </c>
      <c r="T13" s="380">
        <f>IF(리스수식!$AT$2=1,차량정보!BM13,IF(리스수식!$AT$2=2,차량정보!DF13,IF(리스수식!$AT$2=3,차량정보!EY13,IF(리스수식!$AT$2=4,차량정보!GR13,차량정보!IK13))))</f>
        <v>0.42000000000000004</v>
      </c>
      <c r="U13" s="380">
        <f>IF(리스수식!$AT$2=1,차량정보!BN13,IF(리스수식!$AT$2=2,차량정보!DG13,IF(리스수식!$AT$2=3,차량정보!EZ13,IF(리스수식!$AT$2=4,차량정보!GS13,차량정보!IL13))))</f>
        <v>0.63</v>
      </c>
      <c r="V13" s="380">
        <f>IF(리스수식!$AT$2=1,차량정보!BO13,IF(리스수식!$AT$2=2,차량정보!DH13,IF(리스수식!$AT$2=3,차량정보!FA13,IF(리스수식!$AT$2=4,차량정보!GT13,차량정보!IM13))))</f>
        <v>0.61</v>
      </c>
      <c r="W13" s="380">
        <f>IF(리스수식!$AT$2=1,차량정보!BP13,IF(리스수식!$AT$2=2,차량정보!DI13,IF(리스수식!$AT$2=3,차량정보!FB13,IF(리스수식!$AT$2=4,차량정보!GU13,차량정보!IN13))))</f>
        <v>0.59</v>
      </c>
      <c r="X13" s="380">
        <f>IF(리스수식!$AT$2=1,차량정보!BQ13,IF(리스수식!$AT$2=2,차량정보!DJ13,IF(리스수식!$AT$2=3,차량정보!FC13,IF(리스수식!$AT$2=4,차량정보!GV13,차량정보!IO13))))</f>
        <v>0.56999999999999995</v>
      </c>
      <c r="Y13" s="380">
        <f>IF(리스수식!$AT$2=1,차량정보!BR13,IF(리스수식!$AT$2=2,차량정보!DK13,IF(리스수식!$AT$2=3,차량정보!FD13,IF(리스수식!$AT$2=4,차량정보!GW13,차량정보!IP13))))</f>
        <v>0.55000000000000004</v>
      </c>
      <c r="Z13" s="380">
        <f>IF(리스수식!$AT$2=1,차량정보!BS13,IF(리스수식!$AT$2=2,차량정보!DL13,IF(리스수식!$AT$2=3,차량정보!FE13,IF(리스수식!$AT$2=4,차량정보!GX13,차량정보!IQ13))))</f>
        <v>0.39</v>
      </c>
      <c r="AA13" s="380">
        <f>IF(리스수식!$AT$2=1,차량정보!BT13,IF(리스수식!$AT$2=2,차량정보!DM13,IF(리스수식!$AT$2=3,차량정보!FF13,IF(리스수식!$AT$2=4,차량정보!GY13,차량정보!IR13))))</f>
        <v>0.59</v>
      </c>
      <c r="AB13" s="380">
        <f>IF(리스수식!$AT$2=1,차량정보!BU13,IF(리스수식!$AT$2=2,차량정보!DN13,IF(리스수식!$AT$2=3,차량정보!FG13,IF(리스수식!$AT$2=4,차량정보!GZ13,차량정보!IS13))))</f>
        <v>0.56999999999999995</v>
      </c>
      <c r="AC13" s="380">
        <f>IF(리스수식!$AT$2=1,차량정보!BV13,IF(리스수식!$AT$2=2,차량정보!DO13,IF(리스수식!$AT$2=3,차량정보!FH13,IF(리스수식!$AT$2=4,차량정보!HA13,차량정보!IT13))))</f>
        <v>0.55000000000000004</v>
      </c>
      <c r="AD13" s="380">
        <f>IF(리스수식!$AT$2=1,차량정보!BW13,IF(리스수식!$AT$2=2,차량정보!DP13,IF(리스수식!$AT$2=3,차량정보!FI13,IF(리스수식!$AT$2=4,차량정보!HB13,차량정보!IU13))))</f>
        <v>0.54</v>
      </c>
      <c r="AE13" s="380">
        <f>IF(리스수식!$AT$2=1,차량정보!BX13,IF(리스수식!$AT$2=2,차량정보!DQ13,IF(리스수식!$AT$2=3,차량정보!FJ13,IF(리스수식!$AT$2=4,차량정보!HC13,차량정보!IV13))))</f>
        <v>0.39</v>
      </c>
      <c r="AF13" s="380">
        <f>IF(리스수식!$AT$2=1,차량정보!BY13,IF(리스수식!$AT$2=2,차량정보!DR13,IF(리스수식!$AT$2=3,차량정보!FK13,IF(리스수식!$AT$2=4,차량정보!HD13,차량정보!IW13))))</f>
        <v>0.35</v>
      </c>
      <c r="AG13" s="380">
        <f>IF(리스수식!$AT$2=1,차량정보!BZ13,IF(리스수식!$AT$2=2,차량정보!DS13,IF(리스수식!$AT$2=3,차량정보!FL13,IF(리스수식!$AT$2=4,차량정보!HE13,차량정보!IX13))))</f>
        <v>0.51</v>
      </c>
      <c r="AH13" s="380">
        <f>IF(리스수식!$AT$2=1,차량정보!CA13,IF(리스수식!$AT$2=2,차량정보!DT13,IF(리스수식!$AT$2=3,차량정보!FM13,IF(리스수식!$AT$2=4,차량정보!HF13,차량정보!IY13))))</f>
        <v>0.49</v>
      </c>
      <c r="AI13" s="380">
        <f>IF(리스수식!$AT$2=1,차량정보!CB13,IF(리스수식!$AT$2=2,차량정보!DU13,IF(리스수식!$AT$2=3,차량정보!FN13,IF(리스수식!$AT$2=4,차량정보!HG13,차량정보!IZ13))))</f>
        <v>0.48</v>
      </c>
      <c r="AJ13" s="380">
        <f>IF(리스수식!$AT$2=1,차량정보!CC13,IF(리스수식!$AT$2=2,차량정보!DV13,IF(리스수식!$AT$2=3,차량정보!FO13,IF(리스수식!$AT$2=4,차량정보!HH13,차량정보!JA13))))</f>
        <v>0.26</v>
      </c>
      <c r="AK13" s="380">
        <f>IF(리스수식!$AT$2=1,차량정보!CD13,IF(리스수식!$AT$2=2,차량정보!DW13,IF(리스수식!$AT$2=3,차량정보!FP13,IF(리스수식!$AT$2=4,차량정보!HI13,차량정보!JB13))))</f>
        <v>0.22</v>
      </c>
      <c r="AL13" s="380">
        <f>IF(리스수식!$AT$2=1,차량정보!CE13,IF(리스수식!$AT$2=2,차량정보!DX13,IF(리스수식!$AT$2=3,차량정보!FQ13,IF(리스수식!$AT$2=4,차량정보!HJ13,차량정보!JC13))))</f>
        <v>0.15</v>
      </c>
      <c r="AM13" s="333">
        <f>IF(리스수식!$AT$2=1,차량정보!CF13,IF(리스수식!$AT$2=2,차량정보!DY13,IF(리스수식!$AT$2=3,차량정보!FR13,IF(리스수식!$AT$2=4,차량정보!HK13,차량정보!JD13))))</f>
        <v>0</v>
      </c>
      <c r="AN13" s="333">
        <f>IF(리스수식!$AT$2=1,차량정보!CG13,IF(리스수식!$AT$2=2,차량정보!DZ13,IF(리스수식!$AT$2=3,차량정보!FS13,IF(리스수식!$AT$2=4,차량정보!HL13,차량정보!JE13))))</f>
        <v>0</v>
      </c>
      <c r="AO13" s="333" t="str">
        <f>IF(리스수식!$AT$2=1,차량정보!CH13,IF(리스수식!$AT$2=2,차량정보!EA13,IF(리스수식!$AT$2=3,차량정보!FT13,IF(리스수식!$AT$2=4,차량정보!HM13,차량정보!JF13))))</f>
        <v>울산</v>
      </c>
      <c r="AP13" s="333">
        <f>IF(리스수식!$AT$2=1,차량정보!CI13,IF(리스수식!$AT$2=2,차량정보!EB13,IF(리스수식!$AT$2=3,차량정보!FU13,IF(리스수식!$AT$2=4,차량정보!HN13,차량정보!JG13))))</f>
        <v>226000</v>
      </c>
      <c r="AQ13" s="333">
        <f>IF(리스수식!$AT$2=1,차량정보!CJ13,IF(리스수식!$AT$2=2,차량정보!EC13,IF(리스수식!$AT$2=3,차량정보!FV13,IF(리스수식!$AT$2=4,차량정보!HO13,차량정보!JH13))))</f>
        <v>215000</v>
      </c>
      <c r="AR13" s="333">
        <f>IF(리스수식!$AT$2=1,차량정보!CK13,IF(리스수식!$AT$2=2,차량정보!ED13,IF(리스수식!$AT$2=3,차량정보!FW13,IF(리스수식!$AT$2=4,차량정보!HP13,차량정보!JI13))))</f>
        <v>234000</v>
      </c>
      <c r="AS13" s="333">
        <f>IF(리스수식!$AT$2=1,차량정보!CL13,IF(리스수식!$AT$2=2,차량정보!EE13,IF(리스수식!$AT$2=3,차량정보!FX13,IF(리스수식!$AT$2=4,차량정보!HQ13,차량정보!JJ13))))</f>
        <v>248000</v>
      </c>
      <c r="AT13" s="333">
        <f>IF(리스수식!$AT$2=1,차량정보!CM13,IF(리스수식!$AT$2=2,차량정보!EF13,IF(리스수식!$AT$2=3,차량정보!FY13,IF(리스수식!$AT$2=4,차량정보!HR13,차량정보!JK13))))</f>
        <v>259000</v>
      </c>
      <c r="AU13" s="333">
        <f>IF(리스수식!$AT$2=1,차량정보!CN13,IF(리스수식!$AT$2=2,차량정보!EG13,IF(리스수식!$AT$2=3,차량정보!FZ13,IF(리스수식!$AT$2=4,차량정보!HS13,차량정보!JL13))))</f>
        <v>237000</v>
      </c>
      <c r="AV13" s="333">
        <f>IF(리스수식!$AT$2=1,차량정보!CO13,IF(리스수식!$AT$2=2,차량정보!EH13,IF(리스수식!$AT$2=3,차량정보!GA13,IF(리스수식!$AT$2=4,차량정보!HT13,차량정보!JM13))))</f>
        <v>237000</v>
      </c>
      <c r="AW13" s="333">
        <f>IF(리스수식!$AT$2=1,차량정보!CP13,IF(리스수식!$AT$2=2,차량정보!EI13,IF(리스수식!$AT$2=3,차량정보!GB13,IF(리스수식!$AT$2=4,차량정보!HU13,차량정보!JN13))))</f>
        <v>248000</v>
      </c>
      <c r="AX13" s="333">
        <f>IF(리스수식!$AT$2=1,차량정보!CQ13,IF(리스수식!$AT$2=2,차량정보!EJ13,IF(리스수식!$AT$2=3,차량정보!GC13,IF(리스수식!$AT$2=4,차량정보!HV13,차량정보!JO13))))</f>
        <v>281000</v>
      </c>
      <c r="AY13" s="11">
        <f>IF(리스수식!$AT$2=1,차량정보!CR13,IF(리스수식!$AT$2=2,차량정보!EK13,IF(리스수식!$AT$2=3,차량정보!GD13,IF(리스수식!$AT$2=4,차량정보!HW13,차량정보!JP13))))</f>
        <v>0</v>
      </c>
      <c r="AZ13" s="352" t="s">
        <v>204</v>
      </c>
      <c r="BA13" s="364" t="s">
        <v>555</v>
      </c>
      <c r="BB13" s="354" t="s">
        <v>205</v>
      </c>
      <c r="BC13" s="355">
        <v>2.5000000000000001E-2</v>
      </c>
      <c r="BD13" s="352" t="s">
        <v>201</v>
      </c>
      <c r="BE13" s="352"/>
      <c r="BF13" s="356">
        <v>1598</v>
      </c>
      <c r="BG13" s="356"/>
      <c r="BH13" s="357">
        <f t="shared" si="18"/>
        <v>0.66</v>
      </c>
      <c r="BI13" s="357">
        <f t="shared" si="19"/>
        <v>0.64</v>
      </c>
      <c r="BJ13" s="357">
        <f t="shared" si="20"/>
        <v>0.62</v>
      </c>
      <c r="BK13" s="357">
        <f t="shared" si="21"/>
        <v>0.6</v>
      </c>
      <c r="BL13" s="357">
        <f t="shared" si="22"/>
        <v>0.58000000000000007</v>
      </c>
      <c r="BM13" s="357">
        <f t="shared" si="23"/>
        <v>0.42000000000000004</v>
      </c>
      <c r="BN13" s="442">
        <v>0.63</v>
      </c>
      <c r="BO13" s="342">
        <v>0.61</v>
      </c>
      <c r="BP13" s="342">
        <v>0.59</v>
      </c>
      <c r="BQ13" s="342">
        <v>0.56999999999999995</v>
      </c>
      <c r="BR13" s="342">
        <v>0.55000000000000004</v>
      </c>
      <c r="BS13" s="342">
        <v>0.39</v>
      </c>
      <c r="BT13" s="442">
        <v>0.59</v>
      </c>
      <c r="BU13" s="342">
        <v>0.56999999999999995</v>
      </c>
      <c r="BV13" s="342">
        <v>0.55000000000000004</v>
      </c>
      <c r="BW13" s="342">
        <v>0.54</v>
      </c>
      <c r="BX13" s="342">
        <v>0.39</v>
      </c>
      <c r="BY13" s="342">
        <v>0.35</v>
      </c>
      <c r="BZ13" s="442">
        <v>0.51</v>
      </c>
      <c r="CA13" s="342">
        <v>0.49</v>
      </c>
      <c r="CB13" s="342">
        <v>0.48</v>
      </c>
      <c r="CC13" s="342">
        <v>0.26</v>
      </c>
      <c r="CD13" s="342">
        <v>0.22</v>
      </c>
      <c r="CE13" s="342">
        <v>0.15</v>
      </c>
      <c r="CF13" s="358"/>
      <c r="CG13" s="358"/>
      <c r="CH13" s="359" t="s">
        <v>62</v>
      </c>
      <c r="CI13" s="360">
        <v>226000</v>
      </c>
      <c r="CJ13" s="360">
        <v>215000</v>
      </c>
      <c r="CK13" s="360">
        <v>234000</v>
      </c>
      <c r="CL13" s="360">
        <v>248000</v>
      </c>
      <c r="CM13" s="360">
        <v>259000</v>
      </c>
      <c r="CN13" s="360">
        <v>237000</v>
      </c>
      <c r="CO13" s="360">
        <v>237000</v>
      </c>
      <c r="CP13" s="360">
        <v>248000</v>
      </c>
      <c r="CQ13" s="360">
        <v>281000</v>
      </c>
      <c r="CR13" s="13"/>
      <c r="CS13" s="21" t="s">
        <v>63</v>
      </c>
      <c r="CT13" s="22" t="s">
        <v>196</v>
      </c>
      <c r="CU13" s="23" t="s">
        <v>64</v>
      </c>
      <c r="CV13" s="24">
        <v>0.03</v>
      </c>
      <c r="CW13" s="21" t="s">
        <v>184</v>
      </c>
      <c r="CX13" s="21"/>
      <c r="CY13" s="25">
        <v>998</v>
      </c>
      <c r="CZ13" s="25"/>
      <c r="DA13" s="26">
        <f t="shared" si="9"/>
        <v>0.39</v>
      </c>
      <c r="DB13" s="26">
        <f t="shared" si="5"/>
        <v>0.38</v>
      </c>
      <c r="DC13" s="26">
        <f t="shared" si="5"/>
        <v>0.37</v>
      </c>
      <c r="DD13" s="26">
        <f t="shared" si="5"/>
        <v>0.36</v>
      </c>
      <c r="DE13" s="26">
        <f t="shared" si="5"/>
        <v>0.33999999999999997</v>
      </c>
      <c r="DF13" s="26">
        <f t="shared" si="5"/>
        <v>0.31999999999999995</v>
      </c>
      <c r="DG13" s="443">
        <v>0.36</v>
      </c>
      <c r="DH13" s="343">
        <v>0.35</v>
      </c>
      <c r="DI13" s="343">
        <v>0.34</v>
      </c>
      <c r="DJ13" s="343">
        <v>0.33</v>
      </c>
      <c r="DK13" s="343">
        <v>0.31</v>
      </c>
      <c r="DL13" s="343">
        <v>0.28999999999999998</v>
      </c>
      <c r="DM13" s="443">
        <v>0.24</v>
      </c>
      <c r="DN13" s="343">
        <v>0.23</v>
      </c>
      <c r="DO13" s="343">
        <v>0.22</v>
      </c>
      <c r="DP13" s="343">
        <v>0.21</v>
      </c>
      <c r="DQ13" s="343">
        <v>0.2</v>
      </c>
      <c r="DR13" s="343">
        <v>0.17</v>
      </c>
      <c r="DS13" s="443">
        <v>0.14000000000000001</v>
      </c>
      <c r="DT13" s="343">
        <v>0.13</v>
      </c>
      <c r="DU13" s="343">
        <v>0.12</v>
      </c>
      <c r="DV13" s="343">
        <v>0.11</v>
      </c>
      <c r="DW13" s="343">
        <v>0.09</v>
      </c>
      <c r="DX13" s="343">
        <v>0.04</v>
      </c>
      <c r="DY13" s="26" t="s">
        <v>149</v>
      </c>
      <c r="DZ13" s="26" t="s">
        <v>189</v>
      </c>
      <c r="EA13" s="27" t="s">
        <v>65</v>
      </c>
      <c r="EB13" s="28">
        <v>187000</v>
      </c>
      <c r="EC13" s="28">
        <v>205700</v>
      </c>
      <c r="ED13" s="28">
        <v>193600</v>
      </c>
      <c r="EE13" s="28">
        <v>229900</v>
      </c>
      <c r="EF13" s="28">
        <v>254100</v>
      </c>
      <c r="EG13" s="28">
        <v>229900</v>
      </c>
      <c r="EH13" s="28">
        <v>254100</v>
      </c>
      <c r="EI13" s="28">
        <v>229900</v>
      </c>
      <c r="EJ13" s="28">
        <v>266200</v>
      </c>
      <c r="EK13" s="204"/>
      <c r="EL13" s="190" t="s">
        <v>66</v>
      </c>
      <c r="EM13" s="200" t="s">
        <v>182</v>
      </c>
      <c r="EN13" s="201" t="s">
        <v>183</v>
      </c>
      <c r="EO13" s="202" t="s">
        <v>183</v>
      </c>
      <c r="EP13" s="190" t="s">
        <v>183</v>
      </c>
      <c r="EQ13" s="190" t="s">
        <v>183</v>
      </c>
      <c r="ER13" s="189" t="s">
        <v>183</v>
      </c>
      <c r="ES13" s="189" t="s">
        <v>183</v>
      </c>
      <c r="ET13" s="26"/>
      <c r="EU13" s="26"/>
      <c r="EV13" s="26"/>
      <c r="EW13" s="26"/>
      <c r="EX13" s="26"/>
      <c r="EY13" s="26"/>
      <c r="EZ13" s="348"/>
      <c r="FA13" s="348"/>
      <c r="FB13" s="348"/>
      <c r="FC13" s="348"/>
      <c r="FD13" s="348"/>
      <c r="FE13" s="348"/>
      <c r="FF13" s="348"/>
      <c r="FG13" s="348"/>
      <c r="FH13" s="348"/>
      <c r="FI13" s="348"/>
      <c r="FJ13" s="348"/>
      <c r="FK13" s="348"/>
      <c r="FL13" s="348"/>
      <c r="FM13" s="348"/>
      <c r="FN13" s="348"/>
      <c r="FO13" s="348"/>
      <c r="FP13" s="348"/>
      <c r="FQ13" s="348"/>
      <c r="FR13" s="191" t="s">
        <v>183</v>
      </c>
      <c r="FS13" s="191"/>
      <c r="FT13" s="192" t="s">
        <v>183</v>
      </c>
      <c r="FU13" s="193" t="s">
        <v>183</v>
      </c>
      <c r="FV13" s="193" t="s">
        <v>183</v>
      </c>
      <c r="FW13" s="193" t="s">
        <v>183</v>
      </c>
      <c r="FX13" s="193" t="s">
        <v>183</v>
      </c>
      <c r="FY13" s="193" t="s">
        <v>183</v>
      </c>
      <c r="FZ13" s="193" t="s">
        <v>183</v>
      </c>
      <c r="GA13" s="193" t="s">
        <v>183</v>
      </c>
      <c r="GB13" s="193" t="s">
        <v>183</v>
      </c>
      <c r="GC13" s="193" t="s">
        <v>183</v>
      </c>
      <c r="GD13" s="203"/>
      <c r="GE13" s="185" t="s">
        <v>68</v>
      </c>
      <c r="GF13" s="200" t="s">
        <v>182</v>
      </c>
      <c r="GG13" s="159"/>
      <c r="GH13" s="160"/>
      <c r="GI13" s="157"/>
      <c r="GJ13" s="157"/>
      <c r="GK13" s="161"/>
      <c r="GL13" s="161"/>
      <c r="GM13" s="26"/>
      <c r="GN13" s="26"/>
      <c r="GO13" s="26"/>
      <c r="GP13" s="26"/>
      <c r="GQ13" s="26"/>
      <c r="GR13" s="26"/>
      <c r="GS13" s="343"/>
      <c r="GT13" s="343"/>
      <c r="GU13" s="343"/>
      <c r="GV13" s="343"/>
      <c r="GW13" s="343"/>
      <c r="GX13" s="343"/>
      <c r="GY13" s="343"/>
      <c r="GZ13" s="343"/>
      <c r="HA13" s="343"/>
      <c r="HB13" s="343"/>
      <c r="HC13" s="343"/>
      <c r="HD13" s="343"/>
      <c r="HE13" s="343"/>
      <c r="HF13" s="343"/>
      <c r="HG13" s="343"/>
      <c r="HH13" s="343"/>
      <c r="HI13" s="343"/>
      <c r="HJ13" s="343"/>
      <c r="HK13" s="176"/>
      <c r="HL13" s="176"/>
      <c r="HM13" s="177"/>
      <c r="HN13" s="178"/>
      <c r="HO13" s="178"/>
      <c r="HP13" s="178"/>
      <c r="HQ13" s="178"/>
      <c r="HR13" s="178"/>
      <c r="HS13" s="178"/>
      <c r="HT13" s="178"/>
      <c r="HU13" s="178"/>
      <c r="HV13" s="178"/>
      <c r="HW13" s="13"/>
      <c r="HX13" s="185" t="s">
        <v>89</v>
      </c>
      <c r="HY13" s="200" t="s">
        <v>182</v>
      </c>
      <c r="HZ13" s="186" t="s">
        <v>174</v>
      </c>
      <c r="IA13" s="187" t="s">
        <v>174</v>
      </c>
      <c r="IB13" s="185" t="s">
        <v>174</v>
      </c>
      <c r="IC13" s="185" t="s">
        <v>174</v>
      </c>
      <c r="ID13" s="188" t="s">
        <v>174</v>
      </c>
      <c r="IE13" s="189" t="s">
        <v>174</v>
      </c>
      <c r="IF13" s="26"/>
      <c r="IG13" s="26"/>
      <c r="IH13" s="26"/>
      <c r="II13" s="26"/>
      <c r="IJ13" s="26"/>
      <c r="IK13" s="26"/>
      <c r="IL13" s="348"/>
      <c r="IM13" s="348"/>
      <c r="IN13" s="348"/>
      <c r="IO13" s="348"/>
      <c r="IP13" s="348"/>
      <c r="IQ13" s="348"/>
      <c r="IR13" s="348"/>
      <c r="IS13" s="348"/>
      <c r="IT13" s="348"/>
      <c r="IU13" s="348"/>
      <c r="IV13" s="348"/>
      <c r="IW13" s="348"/>
      <c r="IX13" s="348"/>
      <c r="IY13" s="348"/>
      <c r="IZ13" s="348"/>
      <c r="JA13" s="348"/>
      <c r="JB13" s="348"/>
      <c r="JC13" s="348"/>
      <c r="JD13" s="191" t="s">
        <v>174</v>
      </c>
      <c r="JE13" s="191"/>
      <c r="JF13" s="192" t="s">
        <v>174</v>
      </c>
      <c r="JG13" s="193" t="s">
        <v>174</v>
      </c>
      <c r="JH13" s="193" t="s">
        <v>174</v>
      </c>
      <c r="JI13" s="193" t="s">
        <v>174</v>
      </c>
      <c r="JJ13" s="193" t="s">
        <v>174</v>
      </c>
      <c r="JK13" s="193" t="s">
        <v>174</v>
      </c>
      <c r="JL13" s="193" t="s">
        <v>174</v>
      </c>
      <c r="JM13" s="193" t="s">
        <v>174</v>
      </c>
      <c r="JN13" s="193" t="s">
        <v>174</v>
      </c>
      <c r="JO13" s="193" t="s">
        <v>174</v>
      </c>
      <c r="JP13" s="7"/>
    </row>
    <row r="14" spans="1:277" ht="16.5" customHeight="1">
      <c r="A14" s="8"/>
      <c r="B14" s="30"/>
      <c r="C14" s="30"/>
      <c r="D14" s="30"/>
      <c r="E14" s="29"/>
      <c r="F14" s="333">
        <v>9</v>
      </c>
      <c r="G14" s="333" t="str">
        <f>IF(리스수식!$AT$2=1,차량정보!AZ14,IF(리스수식!$AT$2=2,차량정보!CS14,IF(리스수식!$AT$2=3,차량정보!EL14,IF(리스수식!$AT$2=4,차량정보!GE14,차량정보!HX14))))</f>
        <v>현대</v>
      </c>
      <c r="H14" s="333" t="str">
        <f>IF(리스수식!$AT$2=1,차량정보!BA14,IF(리스수식!$AT$2=2,차량정보!CT14,IF(리스수식!$AT$2=3,차량정보!EM14,IF(리스수식!$AT$2=4,차량정보!GF14,차량정보!HY14))))</f>
        <v>디 올 뉴 코나 가솔린 2.0</v>
      </c>
      <c r="I14" s="333" t="str">
        <f>IF(리스수식!$AT$2=1,차량정보!BB14,IF(리스수식!$AT$2=2,차량정보!CU14,IF(리스수식!$AT$2=3,차량정보!EN14,IF(리스수식!$AT$2=4,차량정보!GG14,차량정보!HZ14))))</f>
        <v>승용</v>
      </c>
      <c r="J14" s="475">
        <f>IF(리스수식!$AT$2=1,차량정보!BC14,IF(리스수식!$AT$2=2,차량정보!CV14,IF(리스수식!$AT$2=3,차량정보!EO14,IF(리스수식!$AT$2=4,차량정보!GH14,차량정보!IA14))))</f>
        <v>2.5000000000000001E-2</v>
      </c>
      <c r="K14" s="333" t="str">
        <f>IF(리스수식!$AT$2=1,차량정보!BD14,IF(리스수식!$AT$2=2,차량정보!CW14,IF(리스수식!$AT$2=3,차량정보!EP14,IF(리스수식!$AT$2=4,차량정보!GI14,차량정보!IB14))))</f>
        <v>가솔린</v>
      </c>
      <c r="L14" s="333">
        <f>IF(리스수식!$AT$2=1,차량정보!BE14,IF(리스수식!$AT$2=2,차량정보!CX14,IF(리스수식!$AT$2=3,차량정보!EQ14,IF(리스수식!$AT$2=4,차량정보!GJ14,차량정보!IC14))))</f>
        <v>0</v>
      </c>
      <c r="M14" s="333">
        <f>IF(리스수식!$AT$2=1,차량정보!BF14,IF(리스수식!$AT$2=2,차량정보!CY14,IF(리스수식!$AT$2=3,차량정보!ER14,IF(리스수식!$AT$2=4,차량정보!GK14,차량정보!ID14))))</f>
        <v>1999</v>
      </c>
      <c r="N14" s="333">
        <f t="shared" si="8"/>
        <v>519740</v>
      </c>
      <c r="O14" s="380">
        <f>IF(리스수식!$AT$2=1,차량정보!BH14,IF(리스수식!$AT$2=2,차량정보!DA14,IF(리스수식!$AT$2=3,차량정보!ET14,IF(리스수식!$AT$2=4,차량정보!GM14,차량정보!IF14))))</f>
        <v>0.66</v>
      </c>
      <c r="P14" s="380">
        <f>IF(리스수식!$AT$2=1,차량정보!BI14,IF(리스수식!$AT$2=2,차량정보!DB14,IF(리스수식!$AT$2=3,차량정보!EU14,IF(리스수식!$AT$2=4,차량정보!GN14,차량정보!IG14))))</f>
        <v>0.64</v>
      </c>
      <c r="Q14" s="380">
        <f>IF(리스수식!$AT$2=1,차량정보!BJ14,IF(리스수식!$AT$2=2,차량정보!DC14,IF(리스수식!$AT$2=3,차량정보!EV14,IF(리스수식!$AT$2=4,차량정보!GO14,차량정보!IH14))))</f>
        <v>0.62</v>
      </c>
      <c r="R14" s="380">
        <f>IF(리스수식!$AT$2=1,차량정보!BK14,IF(리스수식!$AT$2=2,차량정보!DD14,IF(리스수식!$AT$2=3,차량정보!EW14,IF(리스수식!$AT$2=4,차량정보!GP14,차량정보!II14))))</f>
        <v>0.6</v>
      </c>
      <c r="S14" s="380">
        <f>IF(리스수식!$AT$2=1,차량정보!BL14,IF(리스수식!$AT$2=2,차량정보!DE14,IF(리스수식!$AT$2=3,차량정보!EX14,IF(리스수식!$AT$2=4,차량정보!GQ14,차량정보!IJ14))))</f>
        <v>0.58000000000000007</v>
      </c>
      <c r="T14" s="380">
        <f>IF(리스수식!$AT$2=1,차량정보!BM14,IF(리스수식!$AT$2=2,차량정보!DF14,IF(리스수식!$AT$2=3,차량정보!EY14,IF(리스수식!$AT$2=4,차량정보!GR14,차량정보!IK14))))</f>
        <v>0.42000000000000004</v>
      </c>
      <c r="U14" s="380">
        <f>IF(리스수식!$AT$2=1,차량정보!BN14,IF(리스수식!$AT$2=2,차량정보!DG14,IF(리스수식!$AT$2=3,차량정보!EZ14,IF(리스수식!$AT$2=4,차량정보!GS14,차량정보!IL14))))</f>
        <v>0.63</v>
      </c>
      <c r="V14" s="380">
        <f>IF(리스수식!$AT$2=1,차량정보!BO14,IF(리스수식!$AT$2=2,차량정보!DH14,IF(리스수식!$AT$2=3,차량정보!FA14,IF(리스수식!$AT$2=4,차량정보!GT14,차량정보!IM14))))</f>
        <v>0.61</v>
      </c>
      <c r="W14" s="380">
        <f>IF(리스수식!$AT$2=1,차량정보!BP14,IF(리스수식!$AT$2=2,차량정보!DI14,IF(리스수식!$AT$2=3,차량정보!FB14,IF(리스수식!$AT$2=4,차량정보!GU14,차량정보!IN14))))</f>
        <v>0.59</v>
      </c>
      <c r="X14" s="380">
        <f>IF(리스수식!$AT$2=1,차량정보!BQ14,IF(리스수식!$AT$2=2,차량정보!DJ14,IF(리스수식!$AT$2=3,차량정보!FC14,IF(리스수식!$AT$2=4,차량정보!GV14,차량정보!IO14))))</f>
        <v>0.56999999999999995</v>
      </c>
      <c r="Y14" s="380">
        <f>IF(리스수식!$AT$2=1,차량정보!BR14,IF(리스수식!$AT$2=2,차량정보!DK14,IF(리스수식!$AT$2=3,차량정보!FD14,IF(리스수식!$AT$2=4,차량정보!GW14,차량정보!IP14))))</f>
        <v>0.55000000000000004</v>
      </c>
      <c r="Z14" s="380">
        <f>IF(리스수식!$AT$2=1,차량정보!BS14,IF(리스수식!$AT$2=2,차량정보!DL14,IF(리스수식!$AT$2=3,차량정보!FE14,IF(리스수식!$AT$2=4,차량정보!GX14,차량정보!IQ14))))</f>
        <v>0.39</v>
      </c>
      <c r="AA14" s="380">
        <f>IF(리스수식!$AT$2=1,차량정보!BT14,IF(리스수식!$AT$2=2,차량정보!DM14,IF(리스수식!$AT$2=3,차량정보!FF14,IF(리스수식!$AT$2=4,차량정보!GY14,차량정보!IR14))))</f>
        <v>0.59</v>
      </c>
      <c r="AB14" s="380">
        <f>IF(리스수식!$AT$2=1,차량정보!BU14,IF(리스수식!$AT$2=2,차량정보!DN14,IF(리스수식!$AT$2=3,차량정보!FG14,IF(리스수식!$AT$2=4,차량정보!GZ14,차량정보!IS14))))</f>
        <v>0.56999999999999995</v>
      </c>
      <c r="AC14" s="380">
        <f>IF(리스수식!$AT$2=1,차량정보!BV14,IF(리스수식!$AT$2=2,차량정보!DO14,IF(리스수식!$AT$2=3,차량정보!FH14,IF(리스수식!$AT$2=4,차량정보!HA14,차량정보!IT14))))</f>
        <v>0.55000000000000004</v>
      </c>
      <c r="AD14" s="380">
        <f>IF(리스수식!$AT$2=1,차량정보!BW14,IF(리스수식!$AT$2=2,차량정보!DP14,IF(리스수식!$AT$2=3,차량정보!FI14,IF(리스수식!$AT$2=4,차량정보!HB14,차량정보!IU14))))</f>
        <v>0.54</v>
      </c>
      <c r="AE14" s="380">
        <f>IF(리스수식!$AT$2=1,차량정보!BX14,IF(리스수식!$AT$2=2,차량정보!DQ14,IF(리스수식!$AT$2=3,차량정보!FJ14,IF(리스수식!$AT$2=4,차량정보!HC14,차량정보!IV14))))</f>
        <v>0.39</v>
      </c>
      <c r="AF14" s="380">
        <f>IF(리스수식!$AT$2=1,차량정보!BY14,IF(리스수식!$AT$2=2,차량정보!DR14,IF(리스수식!$AT$2=3,차량정보!FK14,IF(리스수식!$AT$2=4,차량정보!HD14,차량정보!IW14))))</f>
        <v>0.35</v>
      </c>
      <c r="AG14" s="380">
        <f>IF(리스수식!$AT$2=1,차량정보!BZ14,IF(리스수식!$AT$2=2,차량정보!DS14,IF(리스수식!$AT$2=3,차량정보!FL14,IF(리스수식!$AT$2=4,차량정보!HE14,차량정보!IX14))))</f>
        <v>0.51</v>
      </c>
      <c r="AH14" s="380">
        <f>IF(리스수식!$AT$2=1,차량정보!CA14,IF(리스수식!$AT$2=2,차량정보!DT14,IF(리스수식!$AT$2=3,차량정보!FM14,IF(리스수식!$AT$2=4,차량정보!HF14,차량정보!IY14))))</f>
        <v>0.49</v>
      </c>
      <c r="AI14" s="380">
        <f>IF(리스수식!$AT$2=1,차량정보!CB14,IF(리스수식!$AT$2=2,차량정보!DU14,IF(리스수식!$AT$2=3,차량정보!FN14,IF(리스수식!$AT$2=4,차량정보!HG14,차량정보!IZ14))))</f>
        <v>0.48</v>
      </c>
      <c r="AJ14" s="380">
        <f>IF(리스수식!$AT$2=1,차량정보!CC14,IF(리스수식!$AT$2=2,차량정보!DV14,IF(리스수식!$AT$2=3,차량정보!FO14,IF(리스수식!$AT$2=4,차량정보!HH14,차량정보!JA14))))</f>
        <v>0.26</v>
      </c>
      <c r="AK14" s="380">
        <f>IF(리스수식!$AT$2=1,차량정보!CD14,IF(리스수식!$AT$2=2,차량정보!DW14,IF(리스수식!$AT$2=3,차량정보!FP14,IF(리스수식!$AT$2=4,차량정보!HI14,차량정보!JB14))))</f>
        <v>0.22</v>
      </c>
      <c r="AL14" s="380">
        <f>IF(리스수식!$AT$2=1,차량정보!CE14,IF(리스수식!$AT$2=2,차량정보!DX14,IF(리스수식!$AT$2=3,차량정보!FQ14,IF(리스수식!$AT$2=4,차량정보!HJ14,차량정보!JC14))))</f>
        <v>0.15</v>
      </c>
      <c r="AM14" s="333">
        <f>IF(리스수식!$AT$2=1,차량정보!CF14,IF(리스수식!$AT$2=2,차량정보!DY14,IF(리스수식!$AT$2=3,차량정보!FR14,IF(리스수식!$AT$2=4,차량정보!HK14,차량정보!JD14))))</f>
        <v>0</v>
      </c>
      <c r="AN14" s="333">
        <f>IF(리스수식!$AT$2=1,차량정보!CG14,IF(리스수식!$AT$2=2,차량정보!DZ14,IF(리스수식!$AT$2=3,차량정보!FS14,IF(리스수식!$AT$2=4,차량정보!HL14,차량정보!JE14))))</f>
        <v>0</v>
      </c>
      <c r="AO14" s="333" t="str">
        <f>IF(리스수식!$AT$2=1,차량정보!CH14,IF(리스수식!$AT$2=2,차량정보!EA14,IF(리스수식!$AT$2=3,차량정보!FT14,IF(리스수식!$AT$2=4,차량정보!HM14,차량정보!JF14))))</f>
        <v>울산</v>
      </c>
      <c r="AP14" s="333">
        <f>IF(리스수식!$AT$2=1,차량정보!CI14,IF(리스수식!$AT$2=2,차량정보!EB14,IF(리스수식!$AT$2=3,차량정보!FU14,IF(리스수식!$AT$2=4,차량정보!HN14,차량정보!JG14))))</f>
        <v>226000</v>
      </c>
      <c r="AQ14" s="333">
        <f>IF(리스수식!$AT$2=1,차량정보!CJ14,IF(리스수식!$AT$2=2,차량정보!EC14,IF(리스수식!$AT$2=3,차량정보!FV14,IF(리스수식!$AT$2=4,차량정보!HO14,차량정보!JH14))))</f>
        <v>215000</v>
      </c>
      <c r="AR14" s="333">
        <f>IF(리스수식!$AT$2=1,차량정보!CK14,IF(리스수식!$AT$2=2,차량정보!ED14,IF(리스수식!$AT$2=3,차량정보!FW14,IF(리스수식!$AT$2=4,차량정보!HP14,차량정보!JI14))))</f>
        <v>234000</v>
      </c>
      <c r="AS14" s="333">
        <f>IF(리스수식!$AT$2=1,차량정보!CL14,IF(리스수식!$AT$2=2,차량정보!EE14,IF(리스수식!$AT$2=3,차량정보!FX14,IF(리스수식!$AT$2=4,차량정보!HQ14,차량정보!JJ14))))</f>
        <v>248000</v>
      </c>
      <c r="AT14" s="333">
        <f>IF(리스수식!$AT$2=1,차량정보!CM14,IF(리스수식!$AT$2=2,차량정보!EF14,IF(리스수식!$AT$2=3,차량정보!FY14,IF(리스수식!$AT$2=4,차량정보!HR14,차량정보!JK14))))</f>
        <v>259000</v>
      </c>
      <c r="AU14" s="333">
        <f>IF(리스수식!$AT$2=1,차량정보!CN14,IF(리스수식!$AT$2=2,차량정보!EG14,IF(리스수식!$AT$2=3,차량정보!FZ14,IF(리스수식!$AT$2=4,차량정보!HS14,차량정보!JL14))))</f>
        <v>237000</v>
      </c>
      <c r="AV14" s="333">
        <f>IF(리스수식!$AT$2=1,차량정보!CO14,IF(리스수식!$AT$2=2,차량정보!EH14,IF(리스수식!$AT$2=3,차량정보!GA14,IF(리스수식!$AT$2=4,차량정보!HT14,차량정보!JM14))))</f>
        <v>237000</v>
      </c>
      <c r="AW14" s="333">
        <f>IF(리스수식!$AT$2=1,차량정보!CP14,IF(리스수식!$AT$2=2,차량정보!EI14,IF(리스수식!$AT$2=3,차량정보!GB14,IF(리스수식!$AT$2=4,차량정보!HU14,차량정보!JN14))))</f>
        <v>248000</v>
      </c>
      <c r="AX14" s="333">
        <f>IF(리스수식!$AT$2=1,차량정보!CQ14,IF(리스수식!$AT$2=2,차량정보!EJ14,IF(리스수식!$AT$2=3,차량정보!GC14,IF(리스수식!$AT$2=4,차량정보!HV14,차량정보!JO14))))</f>
        <v>281000</v>
      </c>
      <c r="AY14" s="11">
        <f>IF(리스수식!$AT$2=1,차량정보!CR14,IF(리스수식!$AT$2=2,차량정보!EK14,IF(리스수식!$AT$2=3,차량정보!GD14,IF(리스수식!$AT$2=4,차량정보!HW14,차량정보!JP14))))</f>
        <v>0</v>
      </c>
      <c r="AZ14" s="352" t="s">
        <v>85</v>
      </c>
      <c r="BA14" s="287" t="s">
        <v>556</v>
      </c>
      <c r="BB14" s="354" t="s">
        <v>205</v>
      </c>
      <c r="BC14" s="355">
        <v>2.5000000000000001E-2</v>
      </c>
      <c r="BD14" s="352" t="s">
        <v>201</v>
      </c>
      <c r="BE14" s="352"/>
      <c r="BF14" s="356">
        <v>1999</v>
      </c>
      <c r="BG14" s="356"/>
      <c r="BH14" s="357">
        <f t="shared" si="18"/>
        <v>0.66</v>
      </c>
      <c r="BI14" s="357">
        <f t="shared" si="19"/>
        <v>0.64</v>
      </c>
      <c r="BJ14" s="357">
        <f t="shared" si="20"/>
        <v>0.62</v>
      </c>
      <c r="BK14" s="357">
        <f t="shared" si="21"/>
        <v>0.6</v>
      </c>
      <c r="BL14" s="357">
        <f t="shared" si="22"/>
        <v>0.58000000000000007</v>
      </c>
      <c r="BM14" s="357">
        <f t="shared" si="23"/>
        <v>0.42000000000000004</v>
      </c>
      <c r="BN14" s="442">
        <v>0.63</v>
      </c>
      <c r="BO14" s="342">
        <v>0.61</v>
      </c>
      <c r="BP14" s="342">
        <v>0.59</v>
      </c>
      <c r="BQ14" s="342">
        <v>0.56999999999999995</v>
      </c>
      <c r="BR14" s="342">
        <v>0.55000000000000004</v>
      </c>
      <c r="BS14" s="342">
        <v>0.39</v>
      </c>
      <c r="BT14" s="442">
        <v>0.59</v>
      </c>
      <c r="BU14" s="342">
        <v>0.56999999999999995</v>
      </c>
      <c r="BV14" s="342">
        <v>0.55000000000000004</v>
      </c>
      <c r="BW14" s="342">
        <v>0.54</v>
      </c>
      <c r="BX14" s="342">
        <v>0.39</v>
      </c>
      <c r="BY14" s="342">
        <v>0.35</v>
      </c>
      <c r="BZ14" s="442">
        <v>0.51</v>
      </c>
      <c r="CA14" s="342">
        <v>0.49</v>
      </c>
      <c r="CB14" s="342">
        <v>0.48</v>
      </c>
      <c r="CC14" s="342">
        <v>0.26</v>
      </c>
      <c r="CD14" s="342">
        <v>0.22</v>
      </c>
      <c r="CE14" s="342">
        <v>0.15</v>
      </c>
      <c r="CF14" s="358"/>
      <c r="CG14" s="358"/>
      <c r="CH14" s="359" t="s">
        <v>62</v>
      </c>
      <c r="CI14" s="360">
        <v>226000</v>
      </c>
      <c r="CJ14" s="360">
        <v>215000</v>
      </c>
      <c r="CK14" s="360">
        <v>234000</v>
      </c>
      <c r="CL14" s="360">
        <v>248000</v>
      </c>
      <c r="CM14" s="360">
        <v>259000</v>
      </c>
      <c r="CN14" s="360">
        <v>237000</v>
      </c>
      <c r="CO14" s="360">
        <v>237000</v>
      </c>
      <c r="CP14" s="360">
        <v>248000</v>
      </c>
      <c r="CQ14" s="360">
        <v>281000</v>
      </c>
      <c r="CR14" s="13"/>
      <c r="CS14" s="190" t="s">
        <v>63</v>
      </c>
      <c r="CT14" s="200" t="s">
        <v>182</v>
      </c>
      <c r="CU14" s="201" t="s">
        <v>183</v>
      </c>
      <c r="CV14" s="202" t="s">
        <v>183</v>
      </c>
      <c r="CW14" s="190" t="s">
        <v>183</v>
      </c>
      <c r="CX14" s="190" t="s">
        <v>183</v>
      </c>
      <c r="CY14" s="189" t="s">
        <v>183</v>
      </c>
      <c r="CZ14" s="189" t="s">
        <v>183</v>
      </c>
      <c r="DA14" s="26"/>
      <c r="DB14" s="26"/>
      <c r="DC14" s="26"/>
      <c r="DD14" s="26"/>
      <c r="DE14" s="26"/>
      <c r="DF14" s="26"/>
      <c r="DG14" s="443"/>
      <c r="DH14" s="343"/>
      <c r="DI14" s="343"/>
      <c r="DJ14" s="343"/>
      <c r="DK14" s="343"/>
      <c r="DL14" s="343"/>
      <c r="DM14" s="443"/>
      <c r="DN14" s="343"/>
      <c r="DO14" s="343"/>
      <c r="DP14" s="343"/>
      <c r="DQ14" s="343"/>
      <c r="DR14" s="343"/>
      <c r="DS14" s="443"/>
      <c r="DT14" s="343"/>
      <c r="DU14" s="343"/>
      <c r="DV14" s="343"/>
      <c r="DW14" s="343"/>
      <c r="DX14" s="343"/>
      <c r="DY14" s="191" t="s">
        <v>183</v>
      </c>
      <c r="DZ14" s="191"/>
      <c r="EA14" s="192" t="s">
        <v>183</v>
      </c>
      <c r="EB14" s="193" t="s">
        <v>183</v>
      </c>
      <c r="EC14" s="193" t="s">
        <v>183</v>
      </c>
      <c r="ED14" s="193" t="s">
        <v>183</v>
      </c>
      <c r="EE14" s="193" t="s">
        <v>183</v>
      </c>
      <c r="EF14" s="193" t="s">
        <v>183</v>
      </c>
      <c r="EG14" s="193" t="s">
        <v>183</v>
      </c>
      <c r="EH14" s="193" t="s">
        <v>183</v>
      </c>
      <c r="EI14" s="193" t="s">
        <v>183</v>
      </c>
      <c r="EJ14" s="193" t="s">
        <v>183</v>
      </c>
      <c r="EK14" s="31"/>
      <c r="EL14" s="21" t="s">
        <v>66</v>
      </c>
      <c r="EM14" s="22" t="s">
        <v>216</v>
      </c>
      <c r="EN14" s="23" t="s">
        <v>74</v>
      </c>
      <c r="EO14" s="24">
        <v>0.1</v>
      </c>
      <c r="EP14" s="21" t="s">
        <v>201</v>
      </c>
      <c r="EQ14" s="21"/>
      <c r="ER14" s="25">
        <v>1332</v>
      </c>
      <c r="ES14" s="25"/>
      <c r="ET14" s="26">
        <f t="shared" si="10"/>
        <v>0.6</v>
      </c>
      <c r="EU14" s="26">
        <f t="shared" si="6"/>
        <v>0.59000000000000008</v>
      </c>
      <c r="EV14" s="26">
        <f t="shared" si="6"/>
        <v>0.58000000000000007</v>
      </c>
      <c r="EW14" s="26">
        <f t="shared" si="6"/>
        <v>0.57000000000000006</v>
      </c>
      <c r="EX14" s="26">
        <f t="shared" si="6"/>
        <v>0.56000000000000005</v>
      </c>
      <c r="EY14" s="26">
        <v>0.3</v>
      </c>
      <c r="EZ14" s="347">
        <v>0.56999999999999995</v>
      </c>
      <c r="FA14" s="347">
        <v>0.56000000000000005</v>
      </c>
      <c r="FB14" s="347">
        <v>0.55000000000000004</v>
      </c>
      <c r="FC14" s="347">
        <v>0.54</v>
      </c>
      <c r="FD14" s="347">
        <v>0.53</v>
      </c>
      <c r="FE14" s="347">
        <v>0.47</v>
      </c>
      <c r="FF14" s="347">
        <v>0.46</v>
      </c>
      <c r="FG14" s="347">
        <v>0.45</v>
      </c>
      <c r="FH14" s="347">
        <v>0.44</v>
      </c>
      <c r="FI14" s="347">
        <v>0.43</v>
      </c>
      <c r="FJ14" s="347">
        <v>0.37</v>
      </c>
      <c r="FK14" s="347">
        <v>0.2</v>
      </c>
      <c r="FL14" s="347">
        <v>0.34</v>
      </c>
      <c r="FM14" s="347">
        <v>0.33</v>
      </c>
      <c r="FN14" s="347">
        <v>0.32</v>
      </c>
      <c r="FO14" s="347">
        <v>0.27</v>
      </c>
      <c r="FP14" s="347">
        <v>0.22</v>
      </c>
      <c r="FQ14" s="347">
        <v>0.1</v>
      </c>
      <c r="FR14" s="26"/>
      <c r="FS14" s="26"/>
      <c r="FT14" s="27" t="s">
        <v>67</v>
      </c>
      <c r="FU14" s="28">
        <v>226000</v>
      </c>
      <c r="FV14" s="28">
        <v>215000</v>
      </c>
      <c r="FW14" s="28">
        <v>229000</v>
      </c>
      <c r="FX14" s="28">
        <v>248000</v>
      </c>
      <c r="FY14" s="28">
        <v>259000</v>
      </c>
      <c r="FZ14" s="28">
        <v>237000</v>
      </c>
      <c r="GA14" s="28">
        <v>237000</v>
      </c>
      <c r="GB14" s="28">
        <v>248000</v>
      </c>
      <c r="GC14" s="28">
        <v>281000</v>
      </c>
      <c r="GD14" s="13"/>
      <c r="GE14" s="21" t="s">
        <v>209</v>
      </c>
      <c r="GF14" s="22" t="s">
        <v>810</v>
      </c>
      <c r="GG14" s="159" t="s">
        <v>187</v>
      </c>
      <c r="GH14" s="24">
        <v>0</v>
      </c>
      <c r="GI14" s="21" t="s">
        <v>201</v>
      </c>
      <c r="GJ14" s="185"/>
      <c r="GK14" s="25">
        <v>2726</v>
      </c>
      <c r="GL14" s="188"/>
      <c r="GM14" s="26">
        <f t="shared" si="11"/>
        <v>0.58000000000000007</v>
      </c>
      <c r="GN14" s="26">
        <f t="shared" si="11"/>
        <v>0.56000000000000005</v>
      </c>
      <c r="GO14" s="26">
        <f t="shared" si="11"/>
        <v>0.54</v>
      </c>
      <c r="GP14" s="26">
        <f t="shared" si="11"/>
        <v>0.5</v>
      </c>
      <c r="GQ14" s="26">
        <f t="shared" si="11"/>
        <v>0.47</v>
      </c>
      <c r="GR14" s="26">
        <f t="shared" si="11"/>
        <v>0.44999999999999996</v>
      </c>
      <c r="GS14" s="347">
        <v>0.55000000000000004</v>
      </c>
      <c r="GT14" s="347">
        <v>0.53</v>
      </c>
      <c r="GU14" s="347">
        <v>0.51</v>
      </c>
      <c r="GV14" s="347">
        <v>0.47</v>
      </c>
      <c r="GW14" s="347">
        <v>0.44</v>
      </c>
      <c r="GX14" s="347">
        <v>0.42</v>
      </c>
      <c r="GY14" s="347">
        <v>0.48</v>
      </c>
      <c r="GZ14" s="347">
        <v>0.46</v>
      </c>
      <c r="HA14" s="347">
        <v>0.44</v>
      </c>
      <c r="HB14" s="347">
        <v>0.39</v>
      </c>
      <c r="HC14" s="347">
        <v>0.36</v>
      </c>
      <c r="HD14" s="347">
        <v>0.3</v>
      </c>
      <c r="HE14" s="347">
        <v>0.41</v>
      </c>
      <c r="HF14" s="347">
        <v>0.39</v>
      </c>
      <c r="HG14" s="347">
        <v>0.37</v>
      </c>
      <c r="HH14" s="347">
        <v>0.32</v>
      </c>
      <c r="HI14" s="347">
        <v>0.28999999999999998</v>
      </c>
      <c r="HJ14" s="347">
        <v>0.25</v>
      </c>
      <c r="HK14" s="195"/>
      <c r="HL14" s="26" t="s">
        <v>189</v>
      </c>
      <c r="HM14" s="27" t="s">
        <v>75</v>
      </c>
      <c r="HN14" s="28">
        <v>94000</v>
      </c>
      <c r="HO14" s="28">
        <v>127000</v>
      </c>
      <c r="HP14" s="28">
        <v>138000</v>
      </c>
      <c r="HQ14" s="28">
        <v>215000</v>
      </c>
      <c r="HR14" s="28">
        <v>215000</v>
      </c>
      <c r="HS14" s="28">
        <v>204000</v>
      </c>
      <c r="HT14" s="28">
        <v>204000</v>
      </c>
      <c r="HU14" s="28">
        <v>183000</v>
      </c>
      <c r="HV14" s="28">
        <v>193000</v>
      </c>
      <c r="HW14" s="199"/>
      <c r="HX14" s="21" t="s">
        <v>89</v>
      </c>
      <c r="HY14" s="22" t="s">
        <v>193</v>
      </c>
      <c r="HZ14" s="23" t="s">
        <v>187</v>
      </c>
      <c r="IA14" s="160">
        <v>0.03</v>
      </c>
      <c r="IB14" s="157" t="s">
        <v>170</v>
      </c>
      <c r="IC14" s="157" t="s">
        <v>189</v>
      </c>
      <c r="ID14" s="161">
        <v>2157</v>
      </c>
      <c r="IE14" s="25"/>
      <c r="IF14" s="26">
        <f t="shared" ref="IF14" si="37">IL14+3%</f>
        <v>0.6</v>
      </c>
      <c r="IG14" s="26">
        <f t="shared" ref="IG14" si="38">IM14+3%</f>
        <v>0.59000000000000008</v>
      </c>
      <c r="IH14" s="26">
        <f t="shared" ref="IH14" si="39">IN14+3%</f>
        <v>0.58000000000000007</v>
      </c>
      <c r="II14" s="26">
        <f t="shared" ref="II14" si="40">IO14+3%</f>
        <v>0.54</v>
      </c>
      <c r="IJ14" s="26">
        <f t="shared" ref="IJ14" si="41">IP14+3%</f>
        <v>0.51</v>
      </c>
      <c r="IK14" s="26">
        <f t="shared" ref="IK14" si="42">IQ14+3%</f>
        <v>0.49</v>
      </c>
      <c r="IL14" s="350">
        <v>0.56999999999999995</v>
      </c>
      <c r="IM14" s="350">
        <v>0.56000000000000005</v>
      </c>
      <c r="IN14" s="347">
        <v>0.55000000000000004</v>
      </c>
      <c r="IO14" s="347">
        <v>0.51</v>
      </c>
      <c r="IP14" s="347">
        <v>0.48</v>
      </c>
      <c r="IQ14" s="347">
        <v>0.46</v>
      </c>
      <c r="IR14" s="350">
        <v>0.51</v>
      </c>
      <c r="IS14" s="350">
        <v>0.5</v>
      </c>
      <c r="IT14" s="347">
        <v>0.49</v>
      </c>
      <c r="IU14" s="347">
        <v>0.45</v>
      </c>
      <c r="IV14" s="347">
        <v>0.41</v>
      </c>
      <c r="IW14" s="347">
        <v>0.3</v>
      </c>
      <c r="IX14" s="350">
        <v>0.42</v>
      </c>
      <c r="IY14" s="350">
        <v>0.41</v>
      </c>
      <c r="IZ14" s="347">
        <v>0.4</v>
      </c>
      <c r="JA14" s="347">
        <v>0.36</v>
      </c>
      <c r="JB14" s="347">
        <v>0.33</v>
      </c>
      <c r="JC14" s="347">
        <v>0.25</v>
      </c>
      <c r="JD14" s="220" t="s">
        <v>190</v>
      </c>
      <c r="JE14" s="176" t="s">
        <v>189</v>
      </c>
      <c r="JF14" s="27" t="s">
        <v>191</v>
      </c>
      <c r="JG14" s="28">
        <v>132000</v>
      </c>
      <c r="JH14" s="28">
        <v>145200</v>
      </c>
      <c r="JI14" s="28">
        <v>133100</v>
      </c>
      <c r="JJ14" s="28">
        <v>169400</v>
      </c>
      <c r="JK14" s="28">
        <v>193600</v>
      </c>
      <c r="JL14" s="28">
        <v>169400</v>
      </c>
      <c r="JM14" s="28">
        <v>193600</v>
      </c>
      <c r="JN14" s="28">
        <v>169400</v>
      </c>
      <c r="JO14" s="28">
        <v>205700</v>
      </c>
      <c r="JP14" s="194"/>
    </row>
    <row r="15" spans="1:277" ht="16.5" customHeight="1">
      <c r="A15" s="8"/>
      <c r="B15" s="30"/>
      <c r="C15" s="30"/>
      <c r="D15" s="30"/>
      <c r="E15" s="29"/>
      <c r="F15" s="333">
        <v>10</v>
      </c>
      <c r="G15" s="333" t="str">
        <f>IF(리스수식!$AT$2=1,차량정보!AZ15,IF(리스수식!$AT$2=2,차량정보!CS15,IF(리스수식!$AT$2=3,차량정보!EL15,IF(리스수식!$AT$2=4,차량정보!GE15,차량정보!HX15))))</f>
        <v>현대</v>
      </c>
      <c r="H15" s="333" t="str">
        <f>IF(리스수식!$AT$2=1,차량정보!BA15,IF(리스수식!$AT$2=2,차량정보!CT15,IF(리스수식!$AT$2=3,차량정보!EM15,IF(리스수식!$AT$2=4,차량정보!GF15,차량정보!HY15))))</f>
        <v>디 올 뉴 코나 가솔린 1.6 하이브리드</v>
      </c>
      <c r="I15" s="333" t="str">
        <f>IF(리스수식!$AT$2=1,차량정보!BB15,IF(리스수식!$AT$2=2,차량정보!CU15,IF(리스수식!$AT$2=3,차량정보!EN15,IF(리스수식!$AT$2=4,차량정보!GG15,차량정보!HZ15))))</f>
        <v>하이브리드</v>
      </c>
      <c r="J15" s="475">
        <f>IF(리스수식!$AT$2=1,차량정보!BC15,IF(리스수식!$AT$2=2,차량정보!CV15,IF(리스수식!$AT$2=3,차량정보!EO15,IF(리스수식!$AT$2=4,차량정보!GH15,차량정보!IA15))))</f>
        <v>2.5000000000000001E-2</v>
      </c>
      <c r="K15" s="333" t="str">
        <f>IF(리스수식!$AT$2=1,차량정보!BD15,IF(리스수식!$AT$2=2,차량정보!CW15,IF(리스수식!$AT$2=3,차량정보!EP15,IF(리스수식!$AT$2=4,차량정보!GI15,차량정보!IB15))))</f>
        <v>하이브리드</v>
      </c>
      <c r="L15" s="333">
        <f>IF(리스수식!$AT$2=1,차량정보!BE15,IF(리스수식!$AT$2=2,차량정보!CX15,IF(리스수식!$AT$2=3,차량정보!EQ15,IF(리스수식!$AT$2=4,차량정보!GJ15,차량정보!IC15))))</f>
        <v>0</v>
      </c>
      <c r="M15" s="333">
        <f>IF(리스수식!$AT$2=1,차량정보!BF15,IF(리스수식!$AT$2=2,차량정보!CY15,IF(리스수식!$AT$2=3,차량정보!ER15,IF(리스수식!$AT$2=4,차량정보!GK15,차량정보!ID15))))</f>
        <v>1580</v>
      </c>
      <c r="N15" s="333">
        <f t="shared" si="8"/>
        <v>287560</v>
      </c>
      <c r="O15" s="380">
        <f>IF(리스수식!$AT$2=1,차량정보!BH15,IF(리스수식!$AT$2=2,차량정보!DA15,IF(리스수식!$AT$2=3,차량정보!ET15,IF(리스수식!$AT$2=4,차량정보!GM15,차량정보!IF15))))</f>
        <v>0.73499999999999999</v>
      </c>
      <c r="P15" s="380">
        <f>IF(리스수식!$AT$2=1,차량정보!BI15,IF(리스수식!$AT$2=2,차량정보!DB15,IF(리스수식!$AT$2=3,차량정보!EU15,IF(리스수식!$AT$2=4,차량정보!GN15,차량정보!IG15))))</f>
        <v>0.73</v>
      </c>
      <c r="Q15" s="380">
        <f>IF(리스수식!$AT$2=1,차량정보!BJ15,IF(리스수식!$AT$2=2,차량정보!DC15,IF(리스수식!$AT$2=3,차량정보!EV15,IF(리스수식!$AT$2=4,차량정보!GO15,차량정보!IH15))))</f>
        <v>0.71000000000000008</v>
      </c>
      <c r="R15" s="380">
        <f>IF(리스수식!$AT$2=1,차량정보!BK15,IF(리스수식!$AT$2=2,차량정보!DD15,IF(리스수식!$AT$2=3,차량정보!EW15,IF(리스수식!$AT$2=4,차량정보!GP15,차량정보!II15))))</f>
        <v>0.69500000000000006</v>
      </c>
      <c r="S15" s="380">
        <f>IF(리스수식!$AT$2=1,차량정보!BL15,IF(리스수식!$AT$2=2,차량정보!DE15,IF(리스수식!$AT$2=3,차량정보!EX15,IF(리스수식!$AT$2=4,차량정보!GQ15,차량정보!IJ15))))</f>
        <v>0.67500000000000004</v>
      </c>
      <c r="T15" s="380">
        <f>IF(리스수식!$AT$2=1,차량정보!BM15,IF(리스수식!$AT$2=2,차량정보!DF15,IF(리스수식!$AT$2=3,차량정보!EY15,IF(리스수식!$AT$2=4,차량정보!GR15,차량정보!IK15))))</f>
        <v>0.54</v>
      </c>
      <c r="U15" s="380">
        <f>IF(리스수식!$AT$2=1,차량정보!BN15,IF(리스수식!$AT$2=2,차량정보!DG15,IF(리스수식!$AT$2=3,차량정보!EZ15,IF(리스수식!$AT$2=4,차량정보!GS15,차량정보!IL15))))</f>
        <v>0.70499999999999996</v>
      </c>
      <c r="V15" s="380">
        <f>IF(리스수식!$AT$2=1,차량정보!BO15,IF(리스수식!$AT$2=2,차량정보!DH15,IF(리스수식!$AT$2=3,차량정보!FA15,IF(리스수식!$AT$2=4,차량정보!GT15,차량정보!IM15))))</f>
        <v>0.7</v>
      </c>
      <c r="W15" s="380">
        <f>IF(리스수식!$AT$2=1,차량정보!BP15,IF(리스수식!$AT$2=2,차량정보!DI15,IF(리스수식!$AT$2=3,차량정보!FB15,IF(리스수식!$AT$2=4,차량정보!GU15,차량정보!IN15))))</f>
        <v>0.68</v>
      </c>
      <c r="X15" s="380">
        <f>IF(리스수식!$AT$2=1,차량정보!BQ15,IF(리스수식!$AT$2=2,차량정보!DJ15,IF(리스수식!$AT$2=3,차량정보!FC15,IF(리스수식!$AT$2=4,차량정보!GV15,차량정보!IO15))))</f>
        <v>0.66500000000000004</v>
      </c>
      <c r="Y15" s="380">
        <f>IF(리스수식!$AT$2=1,차량정보!BR15,IF(리스수식!$AT$2=2,차량정보!DK15,IF(리스수식!$AT$2=3,차량정보!FD15,IF(리스수식!$AT$2=4,차량정보!GW15,차량정보!IP15))))</f>
        <v>0.64500000000000002</v>
      </c>
      <c r="Z15" s="380">
        <f>IF(리스수식!$AT$2=1,차량정보!BS15,IF(리스수식!$AT$2=2,차량정보!DL15,IF(리스수식!$AT$2=3,차량정보!FE15,IF(리스수식!$AT$2=4,차량정보!GX15,차량정보!IQ15))))</f>
        <v>0.51</v>
      </c>
      <c r="AA15" s="380">
        <f>IF(리스수식!$AT$2=1,차량정보!BT15,IF(리스수식!$AT$2=2,차량정보!DM15,IF(리스수식!$AT$2=3,차량정보!FF15,IF(리스수식!$AT$2=4,차량정보!GY15,차량정보!IR15))))</f>
        <v>0.64500000000000002</v>
      </c>
      <c r="AB15" s="380">
        <f>IF(리스수식!$AT$2=1,차량정보!BU15,IF(리스수식!$AT$2=2,차량정보!DN15,IF(리스수식!$AT$2=3,차량정보!FG15,IF(리스수식!$AT$2=4,차량정보!GZ15,차량정보!IS15))))</f>
        <v>0.64</v>
      </c>
      <c r="AC15" s="380">
        <f>IF(리스수식!$AT$2=1,차량정보!BV15,IF(리스수식!$AT$2=2,차량정보!DO15,IF(리스수식!$AT$2=3,차량정보!FH15,IF(리스수식!$AT$2=4,차량정보!HA15,차량정보!IT15))))</f>
        <v>0.62</v>
      </c>
      <c r="AD15" s="380">
        <f>IF(리스수식!$AT$2=1,차량정보!BW15,IF(리스수식!$AT$2=2,차량정보!DP15,IF(리스수식!$AT$2=3,차량정보!FI15,IF(리스수식!$AT$2=4,차량정보!HB15,차량정보!IU15))))</f>
        <v>0.6</v>
      </c>
      <c r="AE15" s="380">
        <f>IF(리스수식!$AT$2=1,차량정보!BX15,IF(리스수식!$AT$2=2,차량정보!DQ15,IF(리스수식!$AT$2=3,차량정보!FJ15,IF(리스수식!$AT$2=4,차량정보!HC15,차량정보!IV15))))</f>
        <v>0.45</v>
      </c>
      <c r="AF15" s="380">
        <f>IF(리스수식!$AT$2=1,차량정보!BY15,IF(리스수식!$AT$2=2,차량정보!DR15,IF(리스수식!$AT$2=3,차량정보!FK15,IF(리스수식!$AT$2=4,차량정보!HD15,차량정보!IW15))))</f>
        <v>0.24</v>
      </c>
      <c r="AG15" s="380">
        <f>IF(리스수식!$AT$2=1,차량정보!BZ15,IF(리스수식!$AT$2=2,차량정보!DS15,IF(리스수식!$AT$2=3,차량정보!FL15,IF(리스수식!$AT$2=4,차량정보!HE15,차량정보!IX15))))</f>
        <v>0.57499999999999996</v>
      </c>
      <c r="AH15" s="380">
        <f>IF(리스수식!$AT$2=1,차량정보!CA15,IF(리스수식!$AT$2=2,차량정보!DT15,IF(리스수식!$AT$2=3,차량정보!FM15,IF(리스수식!$AT$2=4,차량정보!HF15,차량정보!IY15))))</f>
        <v>0.56999999999999995</v>
      </c>
      <c r="AI15" s="380">
        <f>IF(리스수식!$AT$2=1,차량정보!CB15,IF(리스수식!$AT$2=2,차량정보!DU15,IF(리스수식!$AT$2=3,차량정보!FN15,IF(리스수식!$AT$2=4,차량정보!HG15,차량정보!IZ15))))</f>
        <v>0.55000000000000004</v>
      </c>
      <c r="AJ15" s="380">
        <f>IF(리스수식!$AT$2=1,차량정보!CC15,IF(리스수식!$AT$2=2,차량정보!DV15,IF(리스수식!$AT$2=3,차량정보!FO15,IF(리스수식!$AT$2=4,차량정보!HH15,차량정보!JA15))))</f>
        <v>0.37</v>
      </c>
      <c r="AK15" s="380">
        <f>IF(리스수식!$AT$2=1,차량정보!CD15,IF(리스수식!$AT$2=2,차량정보!DW15,IF(리스수식!$AT$2=3,차량정보!FP15,IF(리스수식!$AT$2=4,차량정보!HI15,차량정보!JB15))))</f>
        <v>0.28999999999999998</v>
      </c>
      <c r="AL15" s="380">
        <f>IF(리스수식!$AT$2=1,차량정보!CE15,IF(리스수식!$AT$2=2,차량정보!DX15,IF(리스수식!$AT$2=3,차량정보!FQ15,IF(리스수식!$AT$2=4,차량정보!HJ15,차량정보!JC15))))</f>
        <v>0.09</v>
      </c>
      <c r="AM15" s="333">
        <f>IF(리스수식!$AT$2=1,차량정보!CF15,IF(리스수식!$AT$2=2,차량정보!DY15,IF(리스수식!$AT$2=3,차량정보!FR15,IF(리스수식!$AT$2=4,차량정보!HK15,차량정보!JD15))))</f>
        <v>0</v>
      </c>
      <c r="AN15" s="333">
        <f>IF(리스수식!$AT$2=1,차량정보!CG15,IF(리스수식!$AT$2=2,차량정보!DZ15,IF(리스수식!$AT$2=3,차량정보!FS15,IF(리스수식!$AT$2=4,차량정보!HL15,차량정보!JE15))))</f>
        <v>0</v>
      </c>
      <c r="AO15" s="333" t="str">
        <f>IF(리스수식!$AT$2=1,차량정보!CH15,IF(리스수식!$AT$2=2,차량정보!EA15,IF(리스수식!$AT$2=3,차량정보!FT15,IF(리스수식!$AT$2=4,차량정보!HM15,차량정보!JF15))))</f>
        <v>울산</v>
      </c>
      <c r="AP15" s="333">
        <f>IF(리스수식!$AT$2=1,차량정보!CI15,IF(리스수식!$AT$2=2,차량정보!EB15,IF(리스수식!$AT$2=3,차량정보!FU15,IF(리스수식!$AT$2=4,차량정보!HN15,차량정보!JG15))))</f>
        <v>226000</v>
      </c>
      <c r="AQ15" s="333">
        <f>IF(리스수식!$AT$2=1,차량정보!CJ15,IF(리스수식!$AT$2=2,차량정보!EC15,IF(리스수식!$AT$2=3,차량정보!FV15,IF(리스수식!$AT$2=4,차량정보!HO15,차량정보!JH15))))</f>
        <v>215000</v>
      </c>
      <c r="AR15" s="333">
        <f>IF(리스수식!$AT$2=1,차량정보!CK15,IF(리스수식!$AT$2=2,차량정보!ED15,IF(리스수식!$AT$2=3,차량정보!FW15,IF(리스수식!$AT$2=4,차량정보!HP15,차량정보!JI15))))</f>
        <v>234000</v>
      </c>
      <c r="AS15" s="333">
        <f>IF(리스수식!$AT$2=1,차량정보!CL15,IF(리스수식!$AT$2=2,차량정보!EE15,IF(리스수식!$AT$2=3,차량정보!FX15,IF(리스수식!$AT$2=4,차량정보!HQ15,차량정보!JJ15))))</f>
        <v>248000</v>
      </c>
      <c r="AT15" s="333">
        <f>IF(리스수식!$AT$2=1,차량정보!CM15,IF(리스수식!$AT$2=2,차량정보!EF15,IF(리스수식!$AT$2=3,차량정보!FY15,IF(리스수식!$AT$2=4,차량정보!HR15,차량정보!JK15))))</f>
        <v>259000</v>
      </c>
      <c r="AU15" s="333">
        <f>IF(리스수식!$AT$2=1,차량정보!CN15,IF(리스수식!$AT$2=2,차량정보!EG15,IF(리스수식!$AT$2=3,차량정보!FZ15,IF(리스수식!$AT$2=4,차량정보!HS15,차량정보!JL15))))</f>
        <v>237000</v>
      </c>
      <c r="AV15" s="333">
        <f>IF(리스수식!$AT$2=1,차량정보!CO15,IF(리스수식!$AT$2=2,차량정보!EH15,IF(리스수식!$AT$2=3,차량정보!GA15,IF(리스수식!$AT$2=4,차량정보!HT15,차량정보!JM15))))</f>
        <v>237000</v>
      </c>
      <c r="AW15" s="333">
        <f>IF(리스수식!$AT$2=1,차량정보!CP15,IF(리스수식!$AT$2=2,차량정보!EI15,IF(리스수식!$AT$2=3,차량정보!GB15,IF(리스수식!$AT$2=4,차량정보!HU15,차량정보!JN15))))</f>
        <v>248000</v>
      </c>
      <c r="AX15" s="333">
        <f>IF(리스수식!$AT$2=1,차량정보!CQ15,IF(리스수식!$AT$2=2,차량정보!EJ15,IF(리스수식!$AT$2=3,차량정보!GC15,IF(리스수식!$AT$2=4,차량정보!HV15,차량정보!JO15))))</f>
        <v>281000</v>
      </c>
      <c r="AY15" s="11">
        <f>IF(리스수식!$AT$2=1,차량정보!CR15,IF(리스수식!$AT$2=2,차량정보!EK15,IF(리스수식!$AT$2=3,차량정보!GD15,IF(리스수식!$AT$2=4,차량정보!HW15,차량정보!JP15))))</f>
        <v>0</v>
      </c>
      <c r="AZ15" s="352" t="s">
        <v>204</v>
      </c>
      <c r="BA15" s="287" t="s">
        <v>557</v>
      </c>
      <c r="BB15" s="354" t="s">
        <v>194</v>
      </c>
      <c r="BC15" s="355">
        <v>2.5000000000000001E-2</v>
      </c>
      <c r="BD15" s="352" t="s">
        <v>194</v>
      </c>
      <c r="BE15" s="352"/>
      <c r="BF15" s="356">
        <v>1580</v>
      </c>
      <c r="BG15" s="356"/>
      <c r="BH15" s="357">
        <f t="shared" si="18"/>
        <v>0.73499999999999999</v>
      </c>
      <c r="BI15" s="357">
        <f t="shared" si="19"/>
        <v>0.73</v>
      </c>
      <c r="BJ15" s="357">
        <f t="shared" si="20"/>
        <v>0.71000000000000008</v>
      </c>
      <c r="BK15" s="357">
        <f t="shared" si="21"/>
        <v>0.69500000000000006</v>
      </c>
      <c r="BL15" s="357">
        <f t="shared" si="22"/>
        <v>0.67500000000000004</v>
      </c>
      <c r="BM15" s="357">
        <f t="shared" si="23"/>
        <v>0.54</v>
      </c>
      <c r="BN15" s="442">
        <v>0.70499999999999996</v>
      </c>
      <c r="BO15" s="342">
        <v>0.7</v>
      </c>
      <c r="BP15" s="342">
        <v>0.68</v>
      </c>
      <c r="BQ15" s="342">
        <v>0.66500000000000004</v>
      </c>
      <c r="BR15" s="342">
        <v>0.64500000000000002</v>
      </c>
      <c r="BS15" s="342">
        <v>0.51</v>
      </c>
      <c r="BT15" s="442">
        <v>0.64500000000000002</v>
      </c>
      <c r="BU15" s="342">
        <v>0.64</v>
      </c>
      <c r="BV15" s="342">
        <v>0.62</v>
      </c>
      <c r="BW15" s="342">
        <v>0.6</v>
      </c>
      <c r="BX15" s="342">
        <v>0.45</v>
      </c>
      <c r="BY15" s="342">
        <v>0.24</v>
      </c>
      <c r="BZ15" s="442">
        <v>0.57499999999999996</v>
      </c>
      <c r="CA15" s="342">
        <v>0.56999999999999995</v>
      </c>
      <c r="CB15" s="342">
        <v>0.55000000000000004</v>
      </c>
      <c r="CC15" s="342">
        <v>0.37</v>
      </c>
      <c r="CD15" s="342">
        <v>0.28999999999999998</v>
      </c>
      <c r="CE15" s="342">
        <v>0.09</v>
      </c>
      <c r="CF15" s="358"/>
      <c r="CG15" s="358"/>
      <c r="CH15" s="359" t="s">
        <v>62</v>
      </c>
      <c r="CI15" s="360">
        <v>226000</v>
      </c>
      <c r="CJ15" s="360">
        <v>215000</v>
      </c>
      <c r="CK15" s="360">
        <v>234000</v>
      </c>
      <c r="CL15" s="360">
        <v>248000</v>
      </c>
      <c r="CM15" s="360">
        <v>259000</v>
      </c>
      <c r="CN15" s="360">
        <v>237000</v>
      </c>
      <c r="CO15" s="360">
        <v>237000</v>
      </c>
      <c r="CP15" s="360">
        <v>248000</v>
      </c>
      <c r="CQ15" s="360">
        <v>281000</v>
      </c>
      <c r="CR15" s="13"/>
      <c r="CS15" s="21" t="s">
        <v>206</v>
      </c>
      <c r="CT15" s="22" t="s">
        <v>213</v>
      </c>
      <c r="CU15" s="23" t="s">
        <v>60</v>
      </c>
      <c r="CV15" s="24">
        <v>3.5000000000000003E-2</v>
      </c>
      <c r="CW15" s="21" t="s">
        <v>61</v>
      </c>
      <c r="CX15" s="21"/>
      <c r="CY15" s="25">
        <v>1598</v>
      </c>
      <c r="CZ15" s="25"/>
      <c r="DA15" s="26">
        <f t="shared" si="9"/>
        <v>0.52</v>
      </c>
      <c r="DB15" s="26">
        <f t="shared" si="5"/>
        <v>0.51</v>
      </c>
      <c r="DC15" s="26">
        <f t="shared" si="5"/>
        <v>0.5</v>
      </c>
      <c r="DD15" s="26">
        <f t="shared" si="5"/>
        <v>0.49</v>
      </c>
      <c r="DE15" s="26">
        <f t="shared" si="5"/>
        <v>0.47</v>
      </c>
      <c r="DF15" s="26">
        <f t="shared" si="5"/>
        <v>0.37</v>
      </c>
      <c r="DG15" s="443">
        <v>0.49</v>
      </c>
      <c r="DH15" s="343">
        <v>0.48</v>
      </c>
      <c r="DI15" s="343">
        <v>0.47</v>
      </c>
      <c r="DJ15" s="343">
        <v>0.46</v>
      </c>
      <c r="DK15" s="343">
        <v>0.44</v>
      </c>
      <c r="DL15" s="343">
        <v>0.34</v>
      </c>
      <c r="DM15" s="443">
        <v>0.44</v>
      </c>
      <c r="DN15" s="343">
        <v>0.43</v>
      </c>
      <c r="DO15" s="343">
        <v>0.42</v>
      </c>
      <c r="DP15" s="343">
        <v>0.4</v>
      </c>
      <c r="DQ15" s="343">
        <v>0.34</v>
      </c>
      <c r="DR15" s="343">
        <v>0.28999999999999998</v>
      </c>
      <c r="DS15" s="443">
        <v>0.34</v>
      </c>
      <c r="DT15" s="343">
        <v>0.33</v>
      </c>
      <c r="DU15" s="343">
        <v>0.31</v>
      </c>
      <c r="DV15" s="343">
        <v>0.28999999999999998</v>
      </c>
      <c r="DW15" s="343">
        <v>0.24</v>
      </c>
      <c r="DX15" s="343">
        <v>0.19</v>
      </c>
      <c r="DY15" s="26" t="s">
        <v>149</v>
      </c>
      <c r="DZ15" s="26"/>
      <c r="EA15" s="27" t="s">
        <v>81</v>
      </c>
      <c r="EB15" s="28">
        <v>143000</v>
      </c>
      <c r="EC15" s="28">
        <v>157300</v>
      </c>
      <c r="ED15" s="28">
        <v>145200</v>
      </c>
      <c r="EE15" s="28">
        <v>188100</v>
      </c>
      <c r="EF15" s="28">
        <v>212300</v>
      </c>
      <c r="EG15" s="28">
        <v>188100</v>
      </c>
      <c r="EH15" s="28">
        <v>212300</v>
      </c>
      <c r="EI15" s="28">
        <v>188100</v>
      </c>
      <c r="EJ15" s="28">
        <v>224400</v>
      </c>
      <c r="EK15" s="31"/>
      <c r="EL15" s="21" t="s">
        <v>66</v>
      </c>
      <c r="EM15" s="22" t="s">
        <v>218</v>
      </c>
      <c r="EN15" s="23" t="s">
        <v>74</v>
      </c>
      <c r="EO15" s="24">
        <v>0.1</v>
      </c>
      <c r="EP15" s="21" t="s">
        <v>201</v>
      </c>
      <c r="EQ15" s="21"/>
      <c r="ER15" s="25">
        <v>1598</v>
      </c>
      <c r="ES15" s="25"/>
      <c r="ET15" s="26">
        <f t="shared" si="10"/>
        <v>0.6</v>
      </c>
      <c r="EU15" s="26">
        <f t="shared" si="6"/>
        <v>0.59000000000000008</v>
      </c>
      <c r="EV15" s="26">
        <f t="shared" si="6"/>
        <v>0.58000000000000007</v>
      </c>
      <c r="EW15" s="26">
        <f t="shared" si="6"/>
        <v>0.57000000000000006</v>
      </c>
      <c r="EX15" s="26">
        <f t="shared" si="6"/>
        <v>0.56000000000000005</v>
      </c>
      <c r="EY15" s="26">
        <v>0.3</v>
      </c>
      <c r="EZ15" s="347">
        <v>0.56999999999999995</v>
      </c>
      <c r="FA15" s="347">
        <v>0.56000000000000005</v>
      </c>
      <c r="FB15" s="347">
        <v>0.55000000000000004</v>
      </c>
      <c r="FC15" s="347">
        <v>0.54</v>
      </c>
      <c r="FD15" s="347">
        <v>0.53</v>
      </c>
      <c r="FE15" s="347">
        <v>0.47</v>
      </c>
      <c r="FF15" s="347">
        <v>0.46</v>
      </c>
      <c r="FG15" s="347">
        <v>0.45</v>
      </c>
      <c r="FH15" s="347">
        <v>0.44</v>
      </c>
      <c r="FI15" s="347">
        <v>0.43</v>
      </c>
      <c r="FJ15" s="347">
        <v>0.37</v>
      </c>
      <c r="FK15" s="347">
        <v>0.2</v>
      </c>
      <c r="FL15" s="347">
        <v>0.34</v>
      </c>
      <c r="FM15" s="347">
        <v>0.33</v>
      </c>
      <c r="FN15" s="347">
        <v>0.32</v>
      </c>
      <c r="FO15" s="347">
        <v>0.27</v>
      </c>
      <c r="FP15" s="347">
        <v>0.22</v>
      </c>
      <c r="FQ15" s="347">
        <v>0.1</v>
      </c>
      <c r="FR15" s="26"/>
      <c r="FS15" s="26"/>
      <c r="FT15" s="27" t="s">
        <v>67</v>
      </c>
      <c r="FU15" s="28">
        <v>226000</v>
      </c>
      <c r="FV15" s="28">
        <v>215000</v>
      </c>
      <c r="FW15" s="28">
        <v>229000</v>
      </c>
      <c r="FX15" s="28">
        <v>248000</v>
      </c>
      <c r="FY15" s="28">
        <v>259000</v>
      </c>
      <c r="FZ15" s="28">
        <v>237000</v>
      </c>
      <c r="GA15" s="28">
        <v>237000</v>
      </c>
      <c r="GB15" s="28">
        <v>248000</v>
      </c>
      <c r="GC15" s="28">
        <v>281000</v>
      </c>
      <c r="GD15" s="13"/>
      <c r="GE15" s="21"/>
      <c r="GF15" s="22"/>
      <c r="GG15" s="23"/>
      <c r="GH15" s="24"/>
      <c r="GI15" s="21"/>
      <c r="GJ15" s="21"/>
      <c r="GK15" s="25"/>
      <c r="GL15" s="25"/>
      <c r="GM15" s="21"/>
      <c r="GN15" s="21"/>
      <c r="GO15" s="157"/>
      <c r="GP15" s="157"/>
      <c r="GQ15" s="157"/>
      <c r="GR15" s="157"/>
      <c r="GS15" s="157"/>
      <c r="GT15" s="157"/>
      <c r="GU15" s="157"/>
      <c r="GV15" s="157"/>
      <c r="GW15" s="157"/>
      <c r="GX15" s="157"/>
      <c r="GY15" s="157"/>
      <c r="GZ15" s="157"/>
      <c r="HA15" s="157"/>
      <c r="HB15" s="157"/>
      <c r="HC15" s="157"/>
      <c r="HD15" s="157"/>
      <c r="HE15" s="157"/>
      <c r="HF15" s="157"/>
      <c r="HG15" s="157"/>
      <c r="HH15" s="157"/>
      <c r="HI15" s="157"/>
      <c r="HJ15" s="157"/>
      <c r="HK15" s="26"/>
      <c r="HL15" s="26"/>
      <c r="HM15" s="27"/>
      <c r="HN15" s="28"/>
      <c r="HO15" s="28"/>
      <c r="HP15" s="28"/>
      <c r="HQ15" s="28"/>
      <c r="HR15" s="28"/>
      <c r="HS15" s="28"/>
      <c r="HT15" s="28"/>
      <c r="HU15" s="28"/>
      <c r="HV15" s="28"/>
      <c r="HW15" s="13"/>
      <c r="HX15" s="21" t="s">
        <v>89</v>
      </c>
      <c r="HY15" s="22" t="s">
        <v>580</v>
      </c>
      <c r="HZ15" s="23" t="s">
        <v>187</v>
      </c>
      <c r="IA15" s="160">
        <v>0.03</v>
      </c>
      <c r="IB15" s="157" t="s">
        <v>170</v>
      </c>
      <c r="IC15" s="157" t="s">
        <v>189</v>
      </c>
      <c r="ID15" s="161">
        <v>2157</v>
      </c>
      <c r="IE15" s="25"/>
      <c r="IF15" s="26">
        <f t="shared" ref="IF15" si="43">IL15+3%</f>
        <v>0.6</v>
      </c>
      <c r="IG15" s="26">
        <f t="shared" ref="IG15" si="44">IM15+3%</f>
        <v>0.59000000000000008</v>
      </c>
      <c r="IH15" s="26">
        <f t="shared" ref="IH15" si="45">IN15+3%</f>
        <v>0.58000000000000007</v>
      </c>
      <c r="II15" s="26">
        <f t="shared" ref="II15" si="46">IO15+3%</f>
        <v>0.54</v>
      </c>
      <c r="IJ15" s="26">
        <f t="shared" ref="IJ15" si="47">IP15+3%</f>
        <v>0.51</v>
      </c>
      <c r="IK15" s="26">
        <f t="shared" ref="IK15" si="48">IQ15+3%</f>
        <v>0.49</v>
      </c>
      <c r="IL15" s="350">
        <v>0.56999999999999995</v>
      </c>
      <c r="IM15" s="350">
        <v>0.56000000000000005</v>
      </c>
      <c r="IN15" s="347">
        <v>0.55000000000000004</v>
      </c>
      <c r="IO15" s="347">
        <v>0.51</v>
      </c>
      <c r="IP15" s="347">
        <v>0.48</v>
      </c>
      <c r="IQ15" s="347">
        <v>0.46</v>
      </c>
      <c r="IR15" s="350">
        <v>0.51</v>
      </c>
      <c r="IS15" s="350">
        <v>0.5</v>
      </c>
      <c r="IT15" s="347">
        <v>0.49</v>
      </c>
      <c r="IU15" s="347">
        <v>0.45</v>
      </c>
      <c r="IV15" s="347">
        <v>0.41</v>
      </c>
      <c r="IW15" s="347">
        <v>0.3</v>
      </c>
      <c r="IX15" s="350">
        <v>0.42</v>
      </c>
      <c r="IY15" s="350">
        <v>0.41</v>
      </c>
      <c r="IZ15" s="347">
        <v>0.4</v>
      </c>
      <c r="JA15" s="347">
        <v>0.36</v>
      </c>
      <c r="JB15" s="347">
        <v>0.33</v>
      </c>
      <c r="JC15" s="347">
        <v>0.25</v>
      </c>
      <c r="JD15" s="220" t="s">
        <v>190</v>
      </c>
      <c r="JE15" s="176" t="s">
        <v>189</v>
      </c>
      <c r="JF15" s="27" t="s">
        <v>191</v>
      </c>
      <c r="JG15" s="28">
        <v>132000</v>
      </c>
      <c r="JH15" s="28">
        <v>145200</v>
      </c>
      <c r="JI15" s="28">
        <v>133100</v>
      </c>
      <c r="JJ15" s="28">
        <v>169400</v>
      </c>
      <c r="JK15" s="28">
        <v>193600</v>
      </c>
      <c r="JL15" s="28">
        <v>169400</v>
      </c>
      <c r="JM15" s="28">
        <v>193600</v>
      </c>
      <c r="JN15" s="28">
        <v>169400</v>
      </c>
      <c r="JO15" s="28">
        <v>205700</v>
      </c>
      <c r="JP15" s="7"/>
    </row>
    <row r="16" spans="1:277" ht="16.5" customHeight="1">
      <c r="A16" s="8"/>
      <c r="B16" s="30"/>
      <c r="C16" s="30"/>
      <c r="D16" s="30"/>
      <c r="E16" s="29"/>
      <c r="F16" s="333">
        <v>11</v>
      </c>
      <c r="G16" s="333" t="str">
        <f>IF(리스수식!$AT$2=1,차량정보!AZ16,IF(리스수식!$AT$2=2,차량정보!CS16,IF(리스수식!$AT$2=3,차량정보!EL16,IF(리스수식!$AT$2=4,차량정보!GE16,차량정보!HX16))))</f>
        <v>현대</v>
      </c>
      <c r="H16" s="333" t="str">
        <f>IF(리스수식!$AT$2=1,차량정보!BA16,IF(리스수식!$AT$2=2,차량정보!CT16,IF(리스수식!$AT$2=3,차량정보!EM16,IF(리스수식!$AT$2=4,차량정보!GF16,차량정보!HY16))))</f>
        <v xml:space="preserve">­­­­­­­­­­­­­­­­­­­­­­­­­­­­­­­­­­­­­­­­­­­­­­­­­­­­­­­­­­­­­­­­­­­­­­­­­­­­­­­­­­­­­­­­­­­­­­­­ </v>
      </c>
      <c r="I16" s="333" t="str">
        <f>IF(리스수식!$AT$2=1,차량정보!BB16,IF(리스수식!$AT$2=2,차량정보!CU16,IF(리스수식!$AT$2=3,차량정보!EN16,IF(리스수식!$AT$2=4,차량정보!GG16,차량정보!HZ16))))</f>
        <v>-</v>
      </c>
      <c r="J16" s="475" t="str">
        <f>IF(리스수식!$AT$2=1,차량정보!BC16,IF(리스수식!$AT$2=2,차량정보!CV16,IF(리스수식!$AT$2=3,차량정보!EO16,IF(리스수식!$AT$2=4,차량정보!GH16,차량정보!IA16))))</f>
        <v>-</v>
      </c>
      <c r="K16" s="333" t="str">
        <f>IF(리스수식!$AT$2=1,차량정보!BD16,IF(리스수식!$AT$2=2,차량정보!CW16,IF(리스수식!$AT$2=3,차량정보!EP16,IF(리스수식!$AT$2=4,차량정보!GI16,차량정보!IB16))))</f>
        <v>-</v>
      </c>
      <c r="L16" s="333">
        <f>IF(리스수식!$AT$2=1,차량정보!BE16,IF(리스수식!$AT$2=2,차량정보!CX16,IF(리스수식!$AT$2=3,차량정보!EQ16,IF(리스수식!$AT$2=4,차량정보!GJ16,차량정보!IC16))))</f>
        <v>0</v>
      </c>
      <c r="M16" s="333" t="str">
        <f>IF(리스수식!$AT$2=1,차량정보!BF16,IF(리스수식!$AT$2=2,차량정보!CY16,IF(리스수식!$AT$2=3,차량정보!ER16,IF(리스수식!$AT$2=4,차량정보!GK16,차량정보!ID16))))</f>
        <v>-</v>
      </c>
      <c r="N16" s="333" t="e">
        <f t="shared" si="8"/>
        <v>#VALUE!</v>
      </c>
      <c r="O16" s="380">
        <f>IF(리스수식!$AT$2=1,차량정보!BH16,IF(리스수식!$AT$2=2,차량정보!DA16,IF(리스수식!$AT$2=3,차량정보!ET16,IF(리스수식!$AT$2=4,차량정보!GM16,차량정보!IF16))))</f>
        <v>0</v>
      </c>
      <c r="P16" s="380">
        <f>IF(리스수식!$AT$2=1,차량정보!BI16,IF(리스수식!$AT$2=2,차량정보!DB16,IF(리스수식!$AT$2=3,차량정보!EU16,IF(리스수식!$AT$2=4,차량정보!GN16,차량정보!IG16))))</f>
        <v>0</v>
      </c>
      <c r="Q16" s="380">
        <f>IF(리스수식!$AT$2=1,차량정보!BJ16,IF(리스수식!$AT$2=2,차량정보!DC16,IF(리스수식!$AT$2=3,차량정보!EV16,IF(리스수식!$AT$2=4,차량정보!GO16,차량정보!IH16))))</f>
        <v>0</v>
      </c>
      <c r="R16" s="380">
        <f>IF(리스수식!$AT$2=1,차량정보!BK16,IF(리스수식!$AT$2=2,차량정보!DD16,IF(리스수식!$AT$2=3,차량정보!EW16,IF(리스수식!$AT$2=4,차량정보!GP16,차량정보!II16))))</f>
        <v>0</v>
      </c>
      <c r="S16" s="380">
        <f>IF(리스수식!$AT$2=1,차량정보!BL16,IF(리스수식!$AT$2=2,차량정보!DE16,IF(리스수식!$AT$2=3,차량정보!EX16,IF(리스수식!$AT$2=4,차량정보!GQ16,차량정보!IJ16))))</f>
        <v>0</v>
      </c>
      <c r="T16" s="380">
        <f>IF(리스수식!$AT$2=1,차량정보!BM16,IF(리스수식!$AT$2=2,차량정보!DF16,IF(리스수식!$AT$2=3,차량정보!EY16,IF(리스수식!$AT$2=4,차량정보!GR16,차량정보!IK16))))</f>
        <v>0</v>
      </c>
      <c r="U16" s="380">
        <f>IF(리스수식!$AT$2=1,차량정보!BN16,IF(리스수식!$AT$2=2,차량정보!DG16,IF(리스수식!$AT$2=3,차량정보!EZ16,IF(리스수식!$AT$2=4,차량정보!GS16,차량정보!IL16))))</f>
        <v>0</v>
      </c>
      <c r="V16" s="380">
        <f>IF(리스수식!$AT$2=1,차량정보!BO16,IF(리스수식!$AT$2=2,차량정보!DH16,IF(리스수식!$AT$2=3,차량정보!FA16,IF(리스수식!$AT$2=4,차량정보!GT16,차량정보!IM16))))</f>
        <v>0</v>
      </c>
      <c r="W16" s="380">
        <f>IF(리스수식!$AT$2=1,차량정보!BP16,IF(리스수식!$AT$2=2,차량정보!DI16,IF(리스수식!$AT$2=3,차량정보!FB16,IF(리스수식!$AT$2=4,차량정보!GU16,차량정보!IN16))))</f>
        <v>0</v>
      </c>
      <c r="X16" s="380">
        <f>IF(리스수식!$AT$2=1,차량정보!BQ16,IF(리스수식!$AT$2=2,차량정보!DJ16,IF(리스수식!$AT$2=3,차량정보!FC16,IF(리스수식!$AT$2=4,차량정보!GV16,차량정보!IO16))))</f>
        <v>0</v>
      </c>
      <c r="Y16" s="380">
        <f>IF(리스수식!$AT$2=1,차량정보!BR16,IF(리스수식!$AT$2=2,차량정보!DK16,IF(리스수식!$AT$2=3,차량정보!FD16,IF(리스수식!$AT$2=4,차량정보!GW16,차량정보!IP16))))</f>
        <v>0</v>
      </c>
      <c r="Z16" s="380">
        <f>IF(리스수식!$AT$2=1,차량정보!BS16,IF(리스수식!$AT$2=2,차량정보!DL16,IF(리스수식!$AT$2=3,차량정보!FE16,IF(리스수식!$AT$2=4,차량정보!GX16,차량정보!IQ16))))</f>
        <v>0</v>
      </c>
      <c r="AA16" s="380">
        <f>IF(리스수식!$AT$2=1,차량정보!BT16,IF(리스수식!$AT$2=2,차량정보!DM16,IF(리스수식!$AT$2=3,차량정보!FF16,IF(리스수식!$AT$2=4,차량정보!GY16,차량정보!IR16))))</f>
        <v>0</v>
      </c>
      <c r="AB16" s="380">
        <f>IF(리스수식!$AT$2=1,차량정보!BU16,IF(리스수식!$AT$2=2,차량정보!DN16,IF(리스수식!$AT$2=3,차량정보!FG16,IF(리스수식!$AT$2=4,차량정보!GZ16,차량정보!IS16))))</f>
        <v>0</v>
      </c>
      <c r="AC16" s="380">
        <f>IF(리스수식!$AT$2=1,차량정보!BV16,IF(리스수식!$AT$2=2,차량정보!DO16,IF(리스수식!$AT$2=3,차량정보!FH16,IF(리스수식!$AT$2=4,차량정보!HA16,차량정보!IT16))))</f>
        <v>0</v>
      </c>
      <c r="AD16" s="380">
        <f>IF(리스수식!$AT$2=1,차량정보!BW16,IF(리스수식!$AT$2=2,차량정보!DP16,IF(리스수식!$AT$2=3,차량정보!FI16,IF(리스수식!$AT$2=4,차량정보!HB16,차량정보!IU16))))</f>
        <v>0</v>
      </c>
      <c r="AE16" s="380">
        <f>IF(리스수식!$AT$2=1,차량정보!BX16,IF(리스수식!$AT$2=2,차량정보!DQ16,IF(리스수식!$AT$2=3,차량정보!FJ16,IF(리스수식!$AT$2=4,차량정보!HC16,차량정보!IV16))))</f>
        <v>0</v>
      </c>
      <c r="AF16" s="380">
        <f>IF(리스수식!$AT$2=1,차량정보!BY16,IF(리스수식!$AT$2=2,차량정보!DR16,IF(리스수식!$AT$2=3,차량정보!FK16,IF(리스수식!$AT$2=4,차량정보!HD16,차량정보!IW16))))</f>
        <v>0</v>
      </c>
      <c r="AG16" s="380">
        <f>IF(리스수식!$AT$2=1,차량정보!BZ16,IF(리스수식!$AT$2=2,차량정보!DS16,IF(리스수식!$AT$2=3,차량정보!FL16,IF(리스수식!$AT$2=4,차량정보!HE16,차량정보!IX16))))</f>
        <v>0</v>
      </c>
      <c r="AH16" s="380">
        <f>IF(리스수식!$AT$2=1,차량정보!CA16,IF(리스수식!$AT$2=2,차량정보!DT16,IF(리스수식!$AT$2=3,차량정보!FM16,IF(리스수식!$AT$2=4,차량정보!HF16,차량정보!IY16))))</f>
        <v>0</v>
      </c>
      <c r="AI16" s="380">
        <f>IF(리스수식!$AT$2=1,차량정보!CB16,IF(리스수식!$AT$2=2,차량정보!DU16,IF(리스수식!$AT$2=3,차량정보!FN16,IF(리스수식!$AT$2=4,차량정보!HG16,차량정보!IZ16))))</f>
        <v>0</v>
      </c>
      <c r="AJ16" s="380">
        <f>IF(리스수식!$AT$2=1,차량정보!CC16,IF(리스수식!$AT$2=2,차량정보!DV16,IF(리스수식!$AT$2=3,차량정보!FO16,IF(리스수식!$AT$2=4,차량정보!HH16,차량정보!JA16))))</f>
        <v>0</v>
      </c>
      <c r="AK16" s="380">
        <f>IF(리스수식!$AT$2=1,차량정보!CD16,IF(리스수식!$AT$2=2,차량정보!DW16,IF(리스수식!$AT$2=3,차량정보!FP16,IF(리스수식!$AT$2=4,차량정보!HI16,차량정보!JB16))))</f>
        <v>0</v>
      </c>
      <c r="AL16" s="380">
        <f>IF(리스수식!$AT$2=1,차량정보!CE16,IF(리스수식!$AT$2=2,차량정보!DX16,IF(리스수식!$AT$2=3,차량정보!FQ16,IF(리스수식!$AT$2=4,차량정보!HJ16,차량정보!JC16))))</f>
        <v>0</v>
      </c>
      <c r="AM16" s="333">
        <f>IF(리스수식!$AT$2=1,차량정보!CF16,IF(리스수식!$AT$2=2,차량정보!DY16,IF(리스수식!$AT$2=3,차량정보!FR16,IF(리스수식!$AT$2=4,차량정보!HK16,차량정보!JD16))))</f>
        <v>0</v>
      </c>
      <c r="AN16" s="333">
        <f>IF(리스수식!$AT$2=1,차량정보!CG16,IF(리스수식!$AT$2=2,차량정보!DZ16,IF(리스수식!$AT$2=3,차량정보!FS16,IF(리스수식!$AT$2=4,차량정보!HL16,차량정보!JE16))))</f>
        <v>0</v>
      </c>
      <c r="AO16" s="333" t="str">
        <f>IF(리스수식!$AT$2=1,차량정보!CH16,IF(리스수식!$AT$2=2,차량정보!EA16,IF(리스수식!$AT$2=3,차량정보!FT16,IF(리스수식!$AT$2=4,차량정보!HM16,차량정보!JF16))))</f>
        <v>-</v>
      </c>
      <c r="AP16" s="333" t="str">
        <f>IF(리스수식!$AT$2=1,차량정보!CI16,IF(리스수식!$AT$2=2,차량정보!EB16,IF(리스수식!$AT$2=3,차량정보!FU16,IF(리스수식!$AT$2=4,차량정보!HN16,차량정보!JG16))))</f>
        <v>-</v>
      </c>
      <c r="AQ16" s="333" t="str">
        <f>IF(리스수식!$AT$2=1,차량정보!CJ16,IF(리스수식!$AT$2=2,차량정보!EC16,IF(리스수식!$AT$2=3,차량정보!FV16,IF(리스수식!$AT$2=4,차량정보!HO16,차량정보!JH16))))</f>
        <v>-</v>
      </c>
      <c r="AR16" s="333" t="str">
        <f>IF(리스수식!$AT$2=1,차량정보!CK16,IF(리스수식!$AT$2=2,차량정보!ED16,IF(리스수식!$AT$2=3,차량정보!FW16,IF(리스수식!$AT$2=4,차량정보!HP16,차량정보!JI16))))</f>
        <v>-</v>
      </c>
      <c r="AS16" s="333" t="str">
        <f>IF(리스수식!$AT$2=1,차량정보!CL16,IF(리스수식!$AT$2=2,차량정보!EE16,IF(리스수식!$AT$2=3,차량정보!FX16,IF(리스수식!$AT$2=4,차량정보!HQ16,차량정보!JJ16))))</f>
        <v>-</v>
      </c>
      <c r="AT16" s="333" t="str">
        <f>IF(리스수식!$AT$2=1,차량정보!CM16,IF(리스수식!$AT$2=2,차량정보!EF16,IF(리스수식!$AT$2=3,차량정보!FY16,IF(리스수식!$AT$2=4,차량정보!HR16,차량정보!JK16))))</f>
        <v>-</v>
      </c>
      <c r="AU16" s="333" t="str">
        <f>IF(리스수식!$AT$2=1,차량정보!CN16,IF(리스수식!$AT$2=2,차량정보!EG16,IF(리스수식!$AT$2=3,차량정보!FZ16,IF(리스수식!$AT$2=4,차량정보!HS16,차량정보!JL16))))</f>
        <v>-</v>
      </c>
      <c r="AV16" s="333" t="str">
        <f>IF(리스수식!$AT$2=1,차량정보!CO16,IF(리스수식!$AT$2=2,차량정보!EH16,IF(리스수식!$AT$2=3,차량정보!GA16,IF(리스수식!$AT$2=4,차량정보!HT16,차량정보!JM16))))</f>
        <v>-</v>
      </c>
      <c r="AW16" s="333" t="str">
        <f>IF(리스수식!$AT$2=1,차량정보!CP16,IF(리스수식!$AT$2=2,차량정보!EI16,IF(리스수식!$AT$2=3,차량정보!GB16,IF(리스수식!$AT$2=4,차량정보!HU16,차량정보!JN16))))</f>
        <v>-</v>
      </c>
      <c r="AX16" s="333" t="str">
        <f>IF(리스수식!$AT$2=1,차량정보!CQ16,IF(리스수식!$AT$2=2,차량정보!EJ16,IF(리스수식!$AT$2=3,차량정보!GC16,IF(리스수식!$AT$2=4,차량정보!HV16,차량정보!JO16))))</f>
        <v>-</v>
      </c>
      <c r="AY16" s="11">
        <f>IF(리스수식!$AT$2=1,차량정보!CR16,IF(리스수식!$AT$2=2,차량정보!EK16,IF(리스수식!$AT$2=3,차량정보!GD16,IF(리스수식!$AT$2=4,차량정보!HW16,차량정보!JP16))))</f>
        <v>0</v>
      </c>
      <c r="AZ16" s="352" t="s">
        <v>38</v>
      </c>
      <c r="BA16" s="353" t="s">
        <v>182</v>
      </c>
      <c r="BB16" s="354" t="s">
        <v>183</v>
      </c>
      <c r="BC16" s="355" t="s">
        <v>183</v>
      </c>
      <c r="BD16" s="352" t="s">
        <v>183</v>
      </c>
      <c r="BE16" s="352"/>
      <c r="BF16" s="356" t="s">
        <v>183</v>
      </c>
      <c r="BG16" s="356"/>
      <c r="BH16" s="357"/>
      <c r="BI16" s="357"/>
      <c r="BJ16" s="357"/>
      <c r="BK16" s="357"/>
      <c r="BL16" s="357"/>
      <c r="BM16" s="357"/>
      <c r="BN16" s="442"/>
      <c r="BO16" s="342"/>
      <c r="BP16" s="342"/>
      <c r="BQ16" s="342"/>
      <c r="BR16" s="342"/>
      <c r="BS16" s="342"/>
      <c r="BT16" s="442"/>
      <c r="BU16" s="342"/>
      <c r="BV16" s="342"/>
      <c r="BW16" s="342"/>
      <c r="BX16" s="342"/>
      <c r="BY16" s="342"/>
      <c r="BZ16" s="442"/>
      <c r="CA16" s="342"/>
      <c r="CB16" s="342"/>
      <c r="CC16" s="342"/>
      <c r="CD16" s="342"/>
      <c r="CE16" s="342"/>
      <c r="CF16" s="358"/>
      <c r="CG16" s="358"/>
      <c r="CH16" s="359" t="s">
        <v>183</v>
      </c>
      <c r="CI16" s="360" t="s">
        <v>183</v>
      </c>
      <c r="CJ16" s="360" t="s">
        <v>183</v>
      </c>
      <c r="CK16" s="360" t="s">
        <v>183</v>
      </c>
      <c r="CL16" s="360" t="s">
        <v>183</v>
      </c>
      <c r="CM16" s="360" t="s">
        <v>183</v>
      </c>
      <c r="CN16" s="360" t="s">
        <v>183</v>
      </c>
      <c r="CO16" s="360" t="s">
        <v>183</v>
      </c>
      <c r="CP16" s="360" t="s">
        <v>183</v>
      </c>
      <c r="CQ16" s="360" t="s">
        <v>183</v>
      </c>
      <c r="CR16" s="203"/>
      <c r="CS16" s="21" t="s">
        <v>206</v>
      </c>
      <c r="CT16" s="22" t="s">
        <v>215</v>
      </c>
      <c r="CU16" s="23" t="s">
        <v>60</v>
      </c>
      <c r="CV16" s="24">
        <v>3.5000000000000003E-2</v>
      </c>
      <c r="CW16" s="21" t="s">
        <v>61</v>
      </c>
      <c r="CX16" s="21"/>
      <c r="CY16" s="25">
        <v>1591</v>
      </c>
      <c r="CZ16" s="25"/>
      <c r="DA16" s="26">
        <f t="shared" si="9"/>
        <v>0.52</v>
      </c>
      <c r="DB16" s="26">
        <f t="shared" si="5"/>
        <v>0.51</v>
      </c>
      <c r="DC16" s="26">
        <f t="shared" si="5"/>
        <v>0.5</v>
      </c>
      <c r="DD16" s="26">
        <f t="shared" si="5"/>
        <v>0.49</v>
      </c>
      <c r="DE16" s="26">
        <f t="shared" si="5"/>
        <v>0.47</v>
      </c>
      <c r="DF16" s="26">
        <f t="shared" si="5"/>
        <v>0.37</v>
      </c>
      <c r="DG16" s="443">
        <v>0.49</v>
      </c>
      <c r="DH16" s="343">
        <v>0.48</v>
      </c>
      <c r="DI16" s="343">
        <v>0.47</v>
      </c>
      <c r="DJ16" s="343">
        <v>0.46</v>
      </c>
      <c r="DK16" s="343">
        <v>0.44</v>
      </c>
      <c r="DL16" s="343">
        <v>0.34</v>
      </c>
      <c r="DM16" s="443">
        <v>0.44</v>
      </c>
      <c r="DN16" s="343">
        <v>0.43</v>
      </c>
      <c r="DO16" s="343">
        <v>0.42</v>
      </c>
      <c r="DP16" s="343">
        <v>0.4</v>
      </c>
      <c r="DQ16" s="343">
        <v>0.34</v>
      </c>
      <c r="DR16" s="343">
        <v>0.28999999999999998</v>
      </c>
      <c r="DS16" s="443">
        <v>0.34</v>
      </c>
      <c r="DT16" s="343">
        <v>0.33</v>
      </c>
      <c r="DU16" s="343">
        <v>0.31</v>
      </c>
      <c r="DV16" s="343">
        <v>0.28999999999999998</v>
      </c>
      <c r="DW16" s="343">
        <v>0.24</v>
      </c>
      <c r="DX16" s="343">
        <v>0.19</v>
      </c>
      <c r="DY16" s="26" t="s">
        <v>149</v>
      </c>
      <c r="DZ16" s="26"/>
      <c r="EA16" s="27" t="s">
        <v>81</v>
      </c>
      <c r="EB16" s="28">
        <v>143000</v>
      </c>
      <c r="EC16" s="28">
        <v>157300</v>
      </c>
      <c r="ED16" s="28">
        <v>145200</v>
      </c>
      <c r="EE16" s="28">
        <v>188100</v>
      </c>
      <c r="EF16" s="28">
        <v>212300</v>
      </c>
      <c r="EG16" s="28">
        <v>188100</v>
      </c>
      <c r="EH16" s="28">
        <v>212300</v>
      </c>
      <c r="EI16" s="28">
        <v>188100</v>
      </c>
      <c r="EJ16" s="28">
        <v>224400</v>
      </c>
      <c r="EK16" s="204"/>
      <c r="EL16" s="190" t="s">
        <v>66</v>
      </c>
      <c r="EM16" s="200" t="s">
        <v>173</v>
      </c>
      <c r="EN16" s="201" t="s">
        <v>174</v>
      </c>
      <c r="EO16" s="202" t="s">
        <v>174</v>
      </c>
      <c r="EP16" s="190" t="s">
        <v>174</v>
      </c>
      <c r="EQ16" s="190" t="s">
        <v>174</v>
      </c>
      <c r="ER16" s="189" t="s">
        <v>174</v>
      </c>
      <c r="ES16" s="189" t="s">
        <v>174</v>
      </c>
      <c r="ET16" s="26"/>
      <c r="EU16" s="26"/>
      <c r="EV16" s="26"/>
      <c r="EW16" s="26"/>
      <c r="EX16" s="26"/>
      <c r="EY16" s="26"/>
      <c r="EZ16" s="348"/>
      <c r="FA16" s="348"/>
      <c r="FB16" s="348"/>
      <c r="FC16" s="348"/>
      <c r="FD16" s="348"/>
      <c r="FE16" s="348"/>
      <c r="FF16" s="348"/>
      <c r="FG16" s="348"/>
      <c r="FH16" s="348"/>
      <c r="FI16" s="348"/>
      <c r="FJ16" s="348"/>
      <c r="FK16" s="348"/>
      <c r="FL16" s="348"/>
      <c r="FM16" s="348"/>
      <c r="FN16" s="348"/>
      <c r="FO16" s="348"/>
      <c r="FP16" s="348"/>
      <c r="FQ16" s="348"/>
      <c r="FR16" s="191" t="s">
        <v>174</v>
      </c>
      <c r="FS16" s="191"/>
      <c r="FT16" s="192" t="s">
        <v>174</v>
      </c>
      <c r="FU16" s="193" t="s">
        <v>174</v>
      </c>
      <c r="FV16" s="193" t="s">
        <v>174</v>
      </c>
      <c r="FW16" s="193" t="s">
        <v>174</v>
      </c>
      <c r="FX16" s="193" t="s">
        <v>174</v>
      </c>
      <c r="FY16" s="193" t="s">
        <v>174</v>
      </c>
      <c r="FZ16" s="193" t="s">
        <v>174</v>
      </c>
      <c r="GA16" s="193" t="s">
        <v>174</v>
      </c>
      <c r="GB16" s="193" t="s">
        <v>174</v>
      </c>
      <c r="GC16" s="193" t="s">
        <v>174</v>
      </c>
      <c r="GD16" s="203"/>
      <c r="GE16" s="21"/>
      <c r="GF16" s="22"/>
      <c r="GG16" s="23"/>
      <c r="GH16" s="24"/>
      <c r="GI16" s="21"/>
      <c r="GJ16" s="21"/>
      <c r="GK16" s="25"/>
      <c r="GL16" s="25"/>
      <c r="GM16" s="21"/>
      <c r="GN16" s="21"/>
      <c r="GO16" s="157"/>
      <c r="GP16" s="157"/>
      <c r="GQ16" s="157"/>
      <c r="GR16" s="157"/>
      <c r="GS16" s="157"/>
      <c r="GT16" s="157"/>
      <c r="GU16" s="157"/>
      <c r="GV16" s="157"/>
      <c r="GW16" s="157"/>
      <c r="GX16" s="157"/>
      <c r="GY16" s="157"/>
      <c r="GZ16" s="157"/>
      <c r="HA16" s="157"/>
      <c r="HB16" s="157"/>
      <c r="HC16" s="157"/>
      <c r="HD16" s="157"/>
      <c r="HE16" s="157"/>
      <c r="HF16" s="157"/>
      <c r="HG16" s="157"/>
      <c r="HH16" s="157"/>
      <c r="HI16" s="157"/>
      <c r="HJ16" s="157"/>
      <c r="HK16" s="26"/>
      <c r="HL16" s="26"/>
      <c r="HM16" s="27"/>
      <c r="HN16" s="28"/>
      <c r="HO16" s="28"/>
      <c r="HP16" s="28"/>
      <c r="HQ16" s="28"/>
      <c r="HR16" s="28"/>
      <c r="HS16" s="28"/>
      <c r="HT16" s="28"/>
      <c r="HU16" s="28"/>
      <c r="HV16" s="28"/>
      <c r="HW16" s="199"/>
      <c r="HX16" s="185" t="s">
        <v>89</v>
      </c>
      <c r="HY16" s="200" t="s">
        <v>182</v>
      </c>
      <c r="HZ16" s="186" t="s">
        <v>174</v>
      </c>
      <c r="IA16" s="187" t="s">
        <v>174</v>
      </c>
      <c r="IB16" s="185" t="s">
        <v>174</v>
      </c>
      <c r="IC16" s="185" t="s">
        <v>174</v>
      </c>
      <c r="ID16" s="188" t="s">
        <v>174</v>
      </c>
      <c r="IE16" s="189" t="s">
        <v>174</v>
      </c>
      <c r="IF16" s="26"/>
      <c r="IG16" s="26"/>
      <c r="IH16" s="26"/>
      <c r="II16" s="26"/>
      <c r="IJ16" s="26"/>
      <c r="IK16" s="26"/>
      <c r="IL16" s="348"/>
      <c r="IM16" s="348"/>
      <c r="IN16" s="348"/>
      <c r="IO16" s="348"/>
      <c r="IP16" s="348"/>
      <c r="IQ16" s="348"/>
      <c r="IR16" s="348"/>
      <c r="IS16" s="348"/>
      <c r="IT16" s="348"/>
      <c r="IU16" s="348"/>
      <c r="IV16" s="348"/>
      <c r="IW16" s="348"/>
      <c r="IX16" s="348"/>
      <c r="IY16" s="348"/>
      <c r="IZ16" s="348"/>
      <c r="JA16" s="348"/>
      <c r="JB16" s="348"/>
      <c r="JC16" s="348"/>
      <c r="JD16" s="191" t="s">
        <v>174</v>
      </c>
      <c r="JE16" s="191"/>
      <c r="JF16" s="192" t="s">
        <v>174</v>
      </c>
      <c r="JG16" s="193" t="s">
        <v>174</v>
      </c>
      <c r="JH16" s="193" t="s">
        <v>174</v>
      </c>
      <c r="JI16" s="193" t="s">
        <v>174</v>
      </c>
      <c r="JJ16" s="193" t="s">
        <v>174</v>
      </c>
      <c r="JK16" s="193" t="s">
        <v>174</v>
      </c>
      <c r="JL16" s="193" t="s">
        <v>174</v>
      </c>
      <c r="JM16" s="193" t="s">
        <v>174</v>
      </c>
      <c r="JN16" s="193" t="s">
        <v>174</v>
      </c>
      <c r="JO16" s="193" t="s">
        <v>174</v>
      </c>
      <c r="JP16" s="7"/>
    </row>
    <row r="17" spans="1:276" ht="16.5" customHeight="1">
      <c r="A17" s="8"/>
      <c r="B17" s="30"/>
      <c r="C17" s="30"/>
      <c r="D17" s="30"/>
      <c r="E17" s="29"/>
      <c r="F17" s="333">
        <v>12</v>
      </c>
      <c r="G17" s="333" t="str">
        <f>IF(리스수식!$AT$2=1,차량정보!AZ17,IF(리스수식!$AT$2=2,차량정보!CS17,IF(리스수식!$AT$2=3,차량정보!EL17,IF(리스수식!$AT$2=4,차량정보!GE17,차량정보!HX17))))</f>
        <v>현대</v>
      </c>
      <c r="H17" s="333" t="str">
        <f>IF(리스수식!$AT$2=1,차량정보!BA17,IF(리스수식!$AT$2=2,차량정보!CT17,IF(리스수식!$AT$2=3,차량정보!EM17,IF(리스수식!$AT$2=4,차량정보!GF17,차량정보!HY17))))</f>
        <v>벨로스터 N 2.0 터보</v>
      </c>
      <c r="I17" s="333" t="str">
        <f>IF(리스수식!$AT$2=1,차량정보!BB17,IF(리스수식!$AT$2=2,차량정보!CU17,IF(리스수식!$AT$2=3,차량정보!EN17,IF(리스수식!$AT$2=4,차량정보!GG17,차량정보!HZ17))))</f>
        <v>승용</v>
      </c>
      <c r="J17" s="475">
        <f>IF(리스수식!$AT$2=1,차량정보!BC17,IF(리스수식!$AT$2=2,차량정보!CV17,IF(리스수식!$AT$2=3,차량정보!EO17,IF(리스수식!$AT$2=4,차량정보!GH17,차량정보!IA17))))</f>
        <v>0.02</v>
      </c>
      <c r="K17" s="333" t="str">
        <f>IF(리스수식!$AT$2=1,차량정보!BD17,IF(리스수식!$AT$2=2,차량정보!CW17,IF(리스수식!$AT$2=3,차량정보!EP17,IF(리스수식!$AT$2=4,차량정보!GI17,차량정보!IB17))))</f>
        <v>가솔린</v>
      </c>
      <c r="L17" s="333">
        <f>IF(리스수식!$AT$2=1,차량정보!BE17,IF(리스수식!$AT$2=2,차량정보!CX17,IF(리스수식!$AT$2=3,차량정보!EQ17,IF(리스수식!$AT$2=4,차량정보!GJ17,차량정보!IC17))))</f>
        <v>0</v>
      </c>
      <c r="M17" s="333">
        <f>IF(리스수식!$AT$2=1,차량정보!BF17,IF(리스수식!$AT$2=2,차량정보!CY17,IF(리스수식!$AT$2=3,차량정보!ER17,IF(리스수식!$AT$2=4,차량정보!GK17,차량정보!ID17))))</f>
        <v>1998</v>
      </c>
      <c r="N17" s="333">
        <f t="shared" si="8"/>
        <v>519480</v>
      </c>
      <c r="O17" s="380">
        <f>IF(리스수식!$AT$2=1,차량정보!BH17,IF(리스수식!$AT$2=2,차량정보!DA17,IF(리스수식!$AT$2=3,차량정보!ET17,IF(리스수식!$AT$2=4,차량정보!GM17,차량정보!IF17))))</f>
        <v>0.5</v>
      </c>
      <c r="P17" s="380">
        <f>IF(리스수식!$AT$2=1,차량정보!BI17,IF(리스수식!$AT$2=2,차량정보!DB17,IF(리스수식!$AT$2=3,차량정보!EU17,IF(리스수식!$AT$2=4,차량정보!GN17,차량정보!IG17))))</f>
        <v>0.48</v>
      </c>
      <c r="Q17" s="380">
        <f>IF(리스수식!$AT$2=1,차량정보!BJ17,IF(리스수식!$AT$2=2,차량정보!DC17,IF(리스수식!$AT$2=3,차량정보!EV17,IF(리스수식!$AT$2=4,차량정보!GO17,차량정보!IH17))))</f>
        <v>0.47</v>
      </c>
      <c r="R17" s="380">
        <f>IF(리스수식!$AT$2=1,차량정보!BK17,IF(리스수식!$AT$2=2,차량정보!DD17,IF(리스수식!$AT$2=3,차량정보!EW17,IF(리스수식!$AT$2=4,차량정보!GP17,차량정보!II17))))</f>
        <v>0.44999999999999996</v>
      </c>
      <c r="S17" s="380">
        <f>IF(리스수식!$AT$2=1,차량정보!BL17,IF(리스수식!$AT$2=2,차량정보!DE17,IF(리스수식!$AT$2=3,차량정보!EX17,IF(리스수식!$AT$2=4,차량정보!GQ17,차량정보!IJ17))))</f>
        <v>0.43000000000000005</v>
      </c>
      <c r="T17" s="380">
        <f>IF(리스수식!$AT$2=1,차량정보!BM17,IF(리스수식!$AT$2=2,차량정보!DF17,IF(리스수식!$AT$2=3,차량정보!EY17,IF(리스수식!$AT$2=4,차량정보!GR17,차량정보!IK17))))</f>
        <v>0.41000000000000003</v>
      </c>
      <c r="U17" s="380">
        <f>IF(리스수식!$AT$2=1,차량정보!BN17,IF(리스수식!$AT$2=2,차량정보!DG17,IF(리스수식!$AT$2=3,차량정보!EZ17,IF(리스수식!$AT$2=4,차량정보!GS17,차량정보!IL17))))</f>
        <v>0.47</v>
      </c>
      <c r="V17" s="380">
        <f>IF(리스수식!$AT$2=1,차량정보!BO17,IF(리스수식!$AT$2=2,차량정보!DH17,IF(리스수식!$AT$2=3,차량정보!FA17,IF(리스수식!$AT$2=4,차량정보!GT17,차량정보!IM17))))</f>
        <v>0.45</v>
      </c>
      <c r="W17" s="380">
        <f>IF(리스수식!$AT$2=1,차량정보!BP17,IF(리스수식!$AT$2=2,차량정보!DI17,IF(리스수식!$AT$2=3,차량정보!FB17,IF(리스수식!$AT$2=4,차량정보!GU17,차량정보!IN17))))</f>
        <v>0.44</v>
      </c>
      <c r="X17" s="380">
        <f>IF(리스수식!$AT$2=1,차량정보!BQ17,IF(리스수식!$AT$2=2,차량정보!DJ17,IF(리스수식!$AT$2=3,차량정보!FC17,IF(리스수식!$AT$2=4,차량정보!GV17,차량정보!IO17))))</f>
        <v>0.42</v>
      </c>
      <c r="Y17" s="380">
        <f>IF(리스수식!$AT$2=1,차량정보!BR17,IF(리스수식!$AT$2=2,차량정보!DK17,IF(리스수식!$AT$2=3,차량정보!FD17,IF(리스수식!$AT$2=4,차량정보!GW17,차량정보!IP17))))</f>
        <v>0.4</v>
      </c>
      <c r="Z17" s="380">
        <f>IF(리스수식!$AT$2=1,차량정보!BS17,IF(리스수식!$AT$2=2,차량정보!DL17,IF(리스수식!$AT$2=3,차량정보!FE17,IF(리스수식!$AT$2=4,차량정보!GX17,차량정보!IQ17))))</f>
        <v>0.38</v>
      </c>
      <c r="AA17" s="380">
        <f>IF(리스수식!$AT$2=1,차량정보!BT17,IF(리스수식!$AT$2=2,차량정보!DM17,IF(리스수식!$AT$2=3,차량정보!FF17,IF(리스수식!$AT$2=4,차량정보!GY17,차량정보!IR17))))</f>
        <v>0.4</v>
      </c>
      <c r="AB17" s="380">
        <f>IF(리스수식!$AT$2=1,차량정보!BU17,IF(리스수식!$AT$2=2,차량정보!DN17,IF(리스수식!$AT$2=3,차량정보!FG17,IF(리스수식!$AT$2=4,차량정보!GZ17,차량정보!IS17))))</f>
        <v>0.38</v>
      </c>
      <c r="AC17" s="380">
        <f>IF(리스수식!$AT$2=1,차량정보!BV17,IF(리스수식!$AT$2=2,차량정보!DO17,IF(리스수식!$AT$2=3,차량정보!FH17,IF(리스수식!$AT$2=4,차량정보!HA17,차량정보!IT17))))</f>
        <v>0.36</v>
      </c>
      <c r="AD17" s="380">
        <f>IF(리스수식!$AT$2=1,차량정보!BW17,IF(리스수식!$AT$2=2,차량정보!DP17,IF(리스수식!$AT$2=3,차량정보!FI17,IF(리스수식!$AT$2=4,차량정보!HB17,차량정보!IU17))))</f>
        <v>0.34</v>
      </c>
      <c r="AE17" s="380">
        <f>IF(리스수식!$AT$2=1,차량정보!BX17,IF(리스수식!$AT$2=2,차량정보!DQ17,IF(리스수식!$AT$2=3,차량정보!FJ17,IF(리스수식!$AT$2=4,차량정보!HC17,차량정보!IV17))))</f>
        <v>0.32</v>
      </c>
      <c r="AF17" s="380">
        <f>IF(리스수식!$AT$2=1,차량정보!BY17,IF(리스수식!$AT$2=2,차량정보!DR17,IF(리스수식!$AT$2=3,차량정보!FK17,IF(리스수식!$AT$2=4,차량정보!HD17,차량정보!IW17))))</f>
        <v>0.25</v>
      </c>
      <c r="AG17" s="380">
        <f>IF(리스수식!$AT$2=1,차량정보!BZ17,IF(리스수식!$AT$2=2,차량정보!DS17,IF(리스수식!$AT$2=3,차량정보!FL17,IF(리스수식!$AT$2=4,차량정보!HE17,차량정보!IX17))))</f>
        <v>0.33</v>
      </c>
      <c r="AH17" s="380">
        <f>IF(리스수식!$AT$2=1,차량정보!CA17,IF(리스수식!$AT$2=2,차량정보!DT17,IF(리스수식!$AT$2=3,차량정보!FM17,IF(리스수식!$AT$2=4,차량정보!HF17,차량정보!IY17))))</f>
        <v>0.31</v>
      </c>
      <c r="AI17" s="380">
        <f>IF(리스수식!$AT$2=1,차량정보!CB17,IF(리스수식!$AT$2=2,차량정보!DU17,IF(리스수식!$AT$2=3,차량정보!FN17,IF(리스수식!$AT$2=4,차량정보!HG17,차량정보!IZ17))))</f>
        <v>0.28999999999999998</v>
      </c>
      <c r="AJ17" s="380">
        <f>IF(리스수식!$AT$2=1,차량정보!CC17,IF(리스수식!$AT$2=2,차량정보!DV17,IF(리스수식!$AT$2=3,차량정보!FO17,IF(리스수식!$AT$2=4,차량정보!HH17,차량정보!JA17))))</f>
        <v>0.27</v>
      </c>
      <c r="AK17" s="380">
        <f>IF(리스수식!$AT$2=1,차량정보!CD17,IF(리스수식!$AT$2=2,차량정보!DW17,IF(리스수식!$AT$2=3,차량정보!FP17,IF(리스수식!$AT$2=4,차량정보!HI17,차량정보!JB17))))</f>
        <v>0.25</v>
      </c>
      <c r="AL17" s="380">
        <f>IF(리스수식!$AT$2=1,차량정보!CE17,IF(리스수식!$AT$2=2,차량정보!DX17,IF(리스수식!$AT$2=3,차량정보!FQ17,IF(리스수식!$AT$2=4,차량정보!HJ17,차량정보!JC17))))</f>
        <v>0.23</v>
      </c>
      <c r="AM17" s="333">
        <f>IF(리스수식!$AT$2=1,차량정보!CF17,IF(리스수식!$AT$2=2,차량정보!DY17,IF(리스수식!$AT$2=3,차량정보!FR17,IF(리스수식!$AT$2=4,차량정보!HK17,차량정보!JD17))))</f>
        <v>0</v>
      </c>
      <c r="AN17" s="333">
        <f>IF(리스수식!$AT$2=1,차량정보!CG17,IF(리스수식!$AT$2=2,차량정보!DZ17,IF(리스수식!$AT$2=3,차량정보!FS17,IF(리스수식!$AT$2=4,차량정보!HL17,차량정보!JE17))))</f>
        <v>0</v>
      </c>
      <c r="AO17" s="333" t="str">
        <f>IF(리스수식!$AT$2=1,차량정보!CH17,IF(리스수식!$AT$2=2,차량정보!EA17,IF(리스수식!$AT$2=3,차량정보!FT17,IF(리스수식!$AT$2=4,차량정보!HM17,차량정보!JF17))))</f>
        <v>울산</v>
      </c>
      <c r="AP17" s="333">
        <f>IF(리스수식!$AT$2=1,차량정보!CI17,IF(리스수식!$AT$2=2,차량정보!EB17,IF(리스수식!$AT$2=3,차량정보!FU17,IF(리스수식!$AT$2=4,차량정보!HN17,차량정보!JG17))))</f>
        <v>226000</v>
      </c>
      <c r="AQ17" s="333">
        <f>IF(리스수식!$AT$2=1,차량정보!CJ17,IF(리스수식!$AT$2=2,차량정보!EC17,IF(리스수식!$AT$2=3,차량정보!FV17,IF(리스수식!$AT$2=4,차량정보!HO17,차량정보!JH17))))</f>
        <v>215000</v>
      </c>
      <c r="AR17" s="333">
        <f>IF(리스수식!$AT$2=1,차량정보!CK17,IF(리스수식!$AT$2=2,차량정보!ED17,IF(리스수식!$AT$2=3,차량정보!FW17,IF(리스수식!$AT$2=4,차량정보!HP17,차량정보!JI17))))</f>
        <v>234000</v>
      </c>
      <c r="AS17" s="333">
        <f>IF(리스수식!$AT$2=1,차량정보!CL17,IF(리스수식!$AT$2=2,차량정보!EE17,IF(리스수식!$AT$2=3,차량정보!FX17,IF(리스수식!$AT$2=4,차량정보!HQ17,차량정보!JJ17))))</f>
        <v>248000</v>
      </c>
      <c r="AT17" s="333">
        <f>IF(리스수식!$AT$2=1,차량정보!CM17,IF(리스수식!$AT$2=2,차량정보!EF17,IF(리스수식!$AT$2=3,차량정보!FY17,IF(리스수식!$AT$2=4,차량정보!HR17,차량정보!JK17))))</f>
        <v>259000</v>
      </c>
      <c r="AU17" s="333">
        <f>IF(리스수식!$AT$2=1,차량정보!CN17,IF(리스수식!$AT$2=2,차량정보!EG17,IF(리스수식!$AT$2=3,차량정보!FZ17,IF(리스수식!$AT$2=4,차량정보!HS17,차량정보!JL17))))</f>
        <v>237000</v>
      </c>
      <c r="AV17" s="333">
        <f>IF(리스수식!$AT$2=1,차량정보!CO17,IF(리스수식!$AT$2=2,차량정보!EH17,IF(리스수식!$AT$2=3,차량정보!GA17,IF(리스수식!$AT$2=4,차량정보!HT17,차량정보!JM17))))</f>
        <v>237000</v>
      </c>
      <c r="AW17" s="333">
        <f>IF(리스수식!$AT$2=1,차량정보!CP17,IF(리스수식!$AT$2=2,차량정보!EI17,IF(리스수식!$AT$2=3,차량정보!GB17,IF(리스수식!$AT$2=4,차량정보!HU17,차량정보!JN17))))</f>
        <v>248000</v>
      </c>
      <c r="AX17" s="333">
        <f>IF(리스수식!$AT$2=1,차량정보!CQ17,IF(리스수식!$AT$2=2,차량정보!EJ17,IF(리스수식!$AT$2=3,차량정보!GC17,IF(리스수식!$AT$2=4,차량정보!HV17,차량정보!JO17))))</f>
        <v>281000</v>
      </c>
      <c r="AY17" s="11">
        <f>IF(리스수식!$AT$2=1,차량정보!CR17,IF(리스수식!$AT$2=2,차량정보!EK17,IF(리스수식!$AT$2=3,차량정보!GD17,IF(리스수식!$AT$2=4,차량정보!HW17,차량정보!JP17))))</f>
        <v>0</v>
      </c>
      <c r="AZ17" s="352" t="s">
        <v>38</v>
      </c>
      <c r="BA17" s="353" t="s">
        <v>223</v>
      </c>
      <c r="BB17" s="354" t="s">
        <v>60</v>
      </c>
      <c r="BC17" s="355">
        <v>0.02</v>
      </c>
      <c r="BD17" s="352" t="s">
        <v>61</v>
      </c>
      <c r="BE17" s="352"/>
      <c r="BF17" s="356">
        <v>1998</v>
      </c>
      <c r="BG17" s="356"/>
      <c r="BH17" s="357">
        <f t="shared" si="18"/>
        <v>0.5</v>
      </c>
      <c r="BI17" s="357">
        <f t="shared" si="19"/>
        <v>0.48</v>
      </c>
      <c r="BJ17" s="357">
        <f t="shared" si="20"/>
        <v>0.47</v>
      </c>
      <c r="BK17" s="357">
        <f t="shared" si="21"/>
        <v>0.44999999999999996</v>
      </c>
      <c r="BL17" s="357">
        <f t="shared" si="22"/>
        <v>0.43000000000000005</v>
      </c>
      <c r="BM17" s="357">
        <f t="shared" si="23"/>
        <v>0.41000000000000003</v>
      </c>
      <c r="BN17" s="442">
        <v>0.47</v>
      </c>
      <c r="BO17" s="342">
        <v>0.45</v>
      </c>
      <c r="BP17" s="342">
        <v>0.44</v>
      </c>
      <c r="BQ17" s="342">
        <v>0.42</v>
      </c>
      <c r="BR17" s="342">
        <v>0.4</v>
      </c>
      <c r="BS17" s="342">
        <v>0.38</v>
      </c>
      <c r="BT17" s="442">
        <v>0.4</v>
      </c>
      <c r="BU17" s="342">
        <v>0.38</v>
      </c>
      <c r="BV17" s="342">
        <v>0.36</v>
      </c>
      <c r="BW17" s="342">
        <v>0.34</v>
      </c>
      <c r="BX17" s="342">
        <v>0.32</v>
      </c>
      <c r="BY17" s="342">
        <v>0.25</v>
      </c>
      <c r="BZ17" s="442">
        <v>0.33</v>
      </c>
      <c r="CA17" s="342">
        <v>0.31</v>
      </c>
      <c r="CB17" s="342">
        <v>0.28999999999999998</v>
      </c>
      <c r="CC17" s="342">
        <v>0.27</v>
      </c>
      <c r="CD17" s="342">
        <v>0.25</v>
      </c>
      <c r="CE17" s="342">
        <v>0.23</v>
      </c>
      <c r="CF17" s="358"/>
      <c r="CG17" s="358"/>
      <c r="CH17" s="359" t="s">
        <v>62</v>
      </c>
      <c r="CI17" s="360">
        <v>226000</v>
      </c>
      <c r="CJ17" s="360">
        <v>215000</v>
      </c>
      <c r="CK17" s="360">
        <v>234000</v>
      </c>
      <c r="CL17" s="360">
        <v>248000</v>
      </c>
      <c r="CM17" s="360">
        <v>259000</v>
      </c>
      <c r="CN17" s="360">
        <v>237000</v>
      </c>
      <c r="CO17" s="360">
        <v>237000</v>
      </c>
      <c r="CP17" s="360">
        <v>248000</v>
      </c>
      <c r="CQ17" s="360">
        <v>281000</v>
      </c>
      <c r="CR17" s="13"/>
      <c r="CS17" s="190" t="s">
        <v>63</v>
      </c>
      <c r="CT17" s="200" t="s">
        <v>182</v>
      </c>
      <c r="CU17" s="201" t="s">
        <v>183</v>
      </c>
      <c r="CV17" s="202" t="s">
        <v>183</v>
      </c>
      <c r="CW17" s="190" t="s">
        <v>183</v>
      </c>
      <c r="CX17" s="190" t="s">
        <v>183</v>
      </c>
      <c r="CY17" s="189" t="s">
        <v>183</v>
      </c>
      <c r="CZ17" s="189" t="s">
        <v>183</v>
      </c>
      <c r="DA17" s="26"/>
      <c r="DB17" s="26"/>
      <c r="DC17" s="26"/>
      <c r="DD17" s="26"/>
      <c r="DE17" s="26"/>
      <c r="DF17" s="26"/>
      <c r="DG17" s="443"/>
      <c r="DH17" s="343"/>
      <c r="DI17" s="343"/>
      <c r="DJ17" s="343"/>
      <c r="DK17" s="343"/>
      <c r="DL17" s="343"/>
      <c r="DM17" s="443"/>
      <c r="DN17" s="343"/>
      <c r="DO17" s="343"/>
      <c r="DP17" s="343"/>
      <c r="DQ17" s="343"/>
      <c r="DR17" s="343"/>
      <c r="DS17" s="443"/>
      <c r="DT17" s="343"/>
      <c r="DU17" s="343"/>
      <c r="DV17" s="343"/>
      <c r="DW17" s="343"/>
      <c r="DX17" s="343"/>
      <c r="DY17" s="191" t="s">
        <v>183</v>
      </c>
      <c r="DZ17" s="191"/>
      <c r="EA17" s="192" t="s">
        <v>183</v>
      </c>
      <c r="EB17" s="193" t="s">
        <v>183</v>
      </c>
      <c r="EC17" s="193" t="s">
        <v>183</v>
      </c>
      <c r="ED17" s="193" t="s">
        <v>183</v>
      </c>
      <c r="EE17" s="193" t="s">
        <v>183</v>
      </c>
      <c r="EF17" s="193" t="s">
        <v>183</v>
      </c>
      <c r="EG17" s="193" t="s">
        <v>183</v>
      </c>
      <c r="EH17" s="193" t="s">
        <v>183</v>
      </c>
      <c r="EI17" s="193" t="s">
        <v>183</v>
      </c>
      <c r="EJ17" s="193" t="s">
        <v>183</v>
      </c>
      <c r="EK17" s="31"/>
      <c r="EL17" s="21"/>
      <c r="EM17" s="22"/>
      <c r="EN17" s="23"/>
      <c r="EO17" s="24"/>
      <c r="EP17" s="21"/>
      <c r="EQ17" s="21"/>
      <c r="ER17" s="25"/>
      <c r="ES17" s="25"/>
      <c r="ET17" s="26"/>
      <c r="EU17" s="26"/>
      <c r="EV17" s="26"/>
      <c r="EW17" s="26"/>
      <c r="EX17" s="26"/>
      <c r="EY17" s="26"/>
      <c r="EZ17" s="349"/>
      <c r="FA17" s="347"/>
      <c r="FB17" s="347"/>
      <c r="FC17" s="347"/>
      <c r="FD17" s="347"/>
      <c r="FE17" s="347"/>
      <c r="FF17" s="347"/>
      <c r="FG17" s="347"/>
      <c r="FH17" s="347"/>
      <c r="FI17" s="347"/>
      <c r="FJ17" s="347"/>
      <c r="FK17" s="347"/>
      <c r="FL17" s="347"/>
      <c r="FM17" s="347"/>
      <c r="FN17" s="347"/>
      <c r="FO17" s="347"/>
      <c r="FP17" s="347"/>
      <c r="FQ17" s="347"/>
      <c r="FR17" s="26"/>
      <c r="FS17" s="26"/>
      <c r="FT17" s="27" t="s">
        <v>67</v>
      </c>
      <c r="FU17" s="28">
        <v>226000</v>
      </c>
      <c r="FV17" s="28">
        <v>215000</v>
      </c>
      <c r="FW17" s="28">
        <v>229000</v>
      </c>
      <c r="FX17" s="28">
        <v>248000</v>
      </c>
      <c r="FY17" s="28">
        <v>259000</v>
      </c>
      <c r="FZ17" s="28">
        <v>237000</v>
      </c>
      <c r="GA17" s="28">
        <v>237000</v>
      </c>
      <c r="GB17" s="28">
        <v>248000</v>
      </c>
      <c r="GC17" s="28">
        <v>281000</v>
      </c>
      <c r="GD17" s="13"/>
      <c r="GE17" s="21"/>
      <c r="GF17" s="22"/>
      <c r="GG17" s="23"/>
      <c r="GH17" s="24"/>
      <c r="GI17" s="21"/>
      <c r="GJ17" s="21"/>
      <c r="GK17" s="25"/>
      <c r="GL17" s="25"/>
      <c r="GM17" s="21"/>
      <c r="GN17" s="21"/>
      <c r="GO17" s="157"/>
      <c r="GP17" s="157"/>
      <c r="GQ17" s="157"/>
      <c r="GR17" s="157"/>
      <c r="GS17" s="157"/>
      <c r="GT17" s="157"/>
      <c r="GU17" s="157"/>
      <c r="GV17" s="157"/>
      <c r="GW17" s="157"/>
      <c r="GX17" s="157"/>
      <c r="GY17" s="157"/>
      <c r="GZ17" s="157"/>
      <c r="HA17" s="157"/>
      <c r="HB17" s="157"/>
      <c r="HC17" s="157"/>
      <c r="HD17" s="157"/>
      <c r="HE17" s="157"/>
      <c r="HF17" s="157"/>
      <c r="HG17" s="157"/>
      <c r="HH17" s="157"/>
      <c r="HI17" s="157"/>
      <c r="HJ17" s="157"/>
      <c r="HK17" s="26"/>
      <c r="HL17" s="26"/>
      <c r="HM17" s="27"/>
      <c r="HN17" s="28"/>
      <c r="HO17" s="28"/>
      <c r="HP17" s="28"/>
      <c r="HQ17" s="28"/>
      <c r="HR17" s="28"/>
      <c r="HS17" s="28"/>
      <c r="HT17" s="28"/>
      <c r="HU17" s="28"/>
      <c r="HV17" s="28"/>
      <c r="HW17" s="179"/>
      <c r="HX17" s="157" t="s">
        <v>69</v>
      </c>
      <c r="HY17" s="158" t="s">
        <v>197</v>
      </c>
      <c r="HZ17" s="159" t="s">
        <v>74</v>
      </c>
      <c r="IA17" s="24">
        <v>0.03</v>
      </c>
      <c r="IB17" s="21" t="s">
        <v>61</v>
      </c>
      <c r="IC17" s="21"/>
      <c r="ID17" s="25">
        <v>1497</v>
      </c>
      <c r="IE17" s="25"/>
      <c r="IF17" s="26">
        <f t="shared" ref="IF17:IF18" si="49">IL17+3%</f>
        <v>0.5</v>
      </c>
      <c r="IG17" s="26">
        <f t="shared" ref="IG17:IG18" si="50">IM17+3%</f>
        <v>0.49</v>
      </c>
      <c r="IH17" s="26">
        <f t="shared" ref="IH17:IH18" si="51">IN17+3%</f>
        <v>0.48</v>
      </c>
      <c r="II17" s="26">
        <f t="shared" ref="II17:II18" si="52">IO17+3%</f>
        <v>0.47</v>
      </c>
      <c r="IJ17" s="26">
        <f t="shared" ref="IJ17:IJ18" si="53">IP17+3%</f>
        <v>0.45999999999999996</v>
      </c>
      <c r="IK17" s="26">
        <f t="shared" ref="IK17:IK18" si="54">IQ17+3%</f>
        <v>0.32999999999999996</v>
      </c>
      <c r="IL17" s="347">
        <v>0.47</v>
      </c>
      <c r="IM17" s="347">
        <v>0.46</v>
      </c>
      <c r="IN17" s="347">
        <v>0.45</v>
      </c>
      <c r="IO17" s="347">
        <v>0.44</v>
      </c>
      <c r="IP17" s="347">
        <v>0.43</v>
      </c>
      <c r="IQ17" s="347">
        <v>0.3</v>
      </c>
      <c r="IR17" s="347">
        <v>0.39</v>
      </c>
      <c r="IS17" s="347">
        <v>0.38</v>
      </c>
      <c r="IT17" s="347">
        <v>0.37</v>
      </c>
      <c r="IU17" s="347">
        <v>0.36</v>
      </c>
      <c r="IV17" s="347">
        <v>0.31</v>
      </c>
      <c r="IW17" s="347">
        <v>0.24</v>
      </c>
      <c r="IX17" s="347">
        <v>0.28000000000000003</v>
      </c>
      <c r="IY17" s="347">
        <v>0.27</v>
      </c>
      <c r="IZ17" s="347">
        <v>0.26</v>
      </c>
      <c r="JA17" s="347">
        <v>0.19</v>
      </c>
      <c r="JB17" s="347">
        <v>0.14000000000000001</v>
      </c>
      <c r="JC17" s="347">
        <v>0.09</v>
      </c>
      <c r="JD17" s="26"/>
      <c r="JE17" s="26"/>
      <c r="JF17" s="27" t="s">
        <v>73</v>
      </c>
      <c r="JG17" s="28">
        <v>132000</v>
      </c>
      <c r="JH17" s="28">
        <v>145200</v>
      </c>
      <c r="JI17" s="28">
        <v>133100</v>
      </c>
      <c r="JJ17" s="28">
        <v>169400</v>
      </c>
      <c r="JK17" s="28">
        <v>193600</v>
      </c>
      <c r="JL17" s="28">
        <v>169400</v>
      </c>
      <c r="JM17" s="28">
        <v>193600</v>
      </c>
      <c r="JN17" s="28">
        <v>169400</v>
      </c>
      <c r="JO17" s="28">
        <v>205700</v>
      </c>
      <c r="JP17" s="194"/>
    </row>
    <row r="18" spans="1:276" ht="16.5" customHeight="1">
      <c r="A18" s="8"/>
      <c r="B18" s="30"/>
      <c r="C18" s="30"/>
      <c r="D18" s="30"/>
      <c r="E18" s="29"/>
      <c r="F18" s="333">
        <v>13</v>
      </c>
      <c r="G18" s="333" t="str">
        <f>IF(리스수식!$AT$2=1,차량정보!AZ18,IF(리스수식!$AT$2=2,차량정보!CS18,IF(리스수식!$AT$2=3,차량정보!EL18,IF(리스수식!$AT$2=4,차량정보!GE18,차량정보!HX18))))</f>
        <v>현대</v>
      </c>
      <c r="H18" s="333" t="str">
        <f>IF(리스수식!$AT$2=1,차량정보!BA18,IF(리스수식!$AT$2=2,차량정보!CT18,IF(리스수식!$AT$2=3,차량정보!EM18,IF(리스수식!$AT$2=4,차량정보!GF18,차량정보!HY18))))</f>
        <v xml:space="preserve">­­­­­­­­­­­­­­­­­­­­­­­­­­­­­­­­­­­­­­­­­­­­­­­­­­­­­­­­­­­­­­­­­­­­­­­­­­­­­­­­­­­­­­­­­­­­­­­­ </v>
      </c>
      <c r="I18" s="333" t="str">
        <f>IF(리스수식!$AT$2=1,차량정보!BB18,IF(리스수식!$AT$2=2,차량정보!CU18,IF(리스수식!$AT$2=3,차량정보!EN18,IF(리스수식!$AT$2=4,차량정보!GG18,차량정보!HZ18))))</f>
        <v>-</v>
      </c>
      <c r="J18" s="475" t="str">
        <f>IF(리스수식!$AT$2=1,차량정보!BC18,IF(리스수식!$AT$2=2,차량정보!CV18,IF(리스수식!$AT$2=3,차량정보!EO18,IF(리스수식!$AT$2=4,차량정보!GH18,차량정보!IA18))))</f>
        <v>-</v>
      </c>
      <c r="K18" s="333" t="str">
        <f>IF(리스수식!$AT$2=1,차량정보!BD18,IF(리스수식!$AT$2=2,차량정보!CW18,IF(리스수식!$AT$2=3,차량정보!EP18,IF(리스수식!$AT$2=4,차량정보!GI18,차량정보!IB18))))</f>
        <v>-</v>
      </c>
      <c r="L18" s="333">
        <f>IF(리스수식!$AT$2=1,차량정보!BE18,IF(리스수식!$AT$2=2,차량정보!CX18,IF(리스수식!$AT$2=3,차량정보!EQ18,IF(리스수식!$AT$2=4,차량정보!GJ18,차량정보!IC18))))</f>
        <v>0</v>
      </c>
      <c r="M18" s="333" t="str">
        <f>IF(리스수식!$AT$2=1,차량정보!BF18,IF(리스수식!$AT$2=2,차량정보!CY18,IF(리스수식!$AT$2=3,차량정보!ER18,IF(리스수식!$AT$2=4,차량정보!GK18,차량정보!ID18))))</f>
        <v>-</v>
      </c>
      <c r="N18" s="333" t="e">
        <f t="shared" si="8"/>
        <v>#VALUE!</v>
      </c>
      <c r="O18" s="380">
        <f>IF(리스수식!$AT$2=1,차량정보!BH18,IF(리스수식!$AT$2=2,차량정보!DA18,IF(리스수식!$AT$2=3,차량정보!ET18,IF(리스수식!$AT$2=4,차량정보!GM18,차량정보!IF18))))</f>
        <v>0</v>
      </c>
      <c r="P18" s="380">
        <f>IF(리스수식!$AT$2=1,차량정보!BI18,IF(리스수식!$AT$2=2,차량정보!DB18,IF(리스수식!$AT$2=3,차량정보!EU18,IF(리스수식!$AT$2=4,차량정보!GN18,차량정보!IG18))))</f>
        <v>0</v>
      </c>
      <c r="Q18" s="380">
        <f>IF(리스수식!$AT$2=1,차량정보!BJ18,IF(리스수식!$AT$2=2,차량정보!DC18,IF(리스수식!$AT$2=3,차량정보!EV18,IF(리스수식!$AT$2=4,차량정보!GO18,차량정보!IH18))))</f>
        <v>0</v>
      </c>
      <c r="R18" s="380">
        <f>IF(리스수식!$AT$2=1,차량정보!BK18,IF(리스수식!$AT$2=2,차량정보!DD18,IF(리스수식!$AT$2=3,차량정보!EW18,IF(리스수식!$AT$2=4,차량정보!GP18,차량정보!II18))))</f>
        <v>0</v>
      </c>
      <c r="S18" s="380">
        <f>IF(리스수식!$AT$2=1,차량정보!BL18,IF(리스수식!$AT$2=2,차량정보!DE18,IF(리스수식!$AT$2=3,차량정보!EX18,IF(리스수식!$AT$2=4,차량정보!GQ18,차량정보!IJ18))))</f>
        <v>0</v>
      </c>
      <c r="T18" s="380">
        <f>IF(리스수식!$AT$2=1,차량정보!BM18,IF(리스수식!$AT$2=2,차량정보!DF18,IF(리스수식!$AT$2=3,차량정보!EY18,IF(리스수식!$AT$2=4,차량정보!GR18,차량정보!IK18))))</f>
        <v>0</v>
      </c>
      <c r="U18" s="380">
        <f>IF(리스수식!$AT$2=1,차량정보!BN18,IF(리스수식!$AT$2=2,차량정보!DG18,IF(리스수식!$AT$2=3,차량정보!EZ18,IF(리스수식!$AT$2=4,차량정보!GS18,차량정보!IL18))))</f>
        <v>0</v>
      </c>
      <c r="V18" s="380">
        <f>IF(리스수식!$AT$2=1,차량정보!BO18,IF(리스수식!$AT$2=2,차량정보!DH18,IF(리스수식!$AT$2=3,차량정보!FA18,IF(리스수식!$AT$2=4,차량정보!GT18,차량정보!IM18))))</f>
        <v>0</v>
      </c>
      <c r="W18" s="380">
        <f>IF(리스수식!$AT$2=1,차량정보!BP18,IF(리스수식!$AT$2=2,차량정보!DI18,IF(리스수식!$AT$2=3,차량정보!FB18,IF(리스수식!$AT$2=4,차량정보!GU18,차량정보!IN18))))</f>
        <v>0</v>
      </c>
      <c r="X18" s="380">
        <f>IF(리스수식!$AT$2=1,차량정보!BQ18,IF(리스수식!$AT$2=2,차량정보!DJ18,IF(리스수식!$AT$2=3,차량정보!FC18,IF(리스수식!$AT$2=4,차량정보!GV18,차량정보!IO18))))</f>
        <v>0</v>
      </c>
      <c r="Y18" s="380">
        <f>IF(리스수식!$AT$2=1,차량정보!BR18,IF(리스수식!$AT$2=2,차량정보!DK18,IF(리스수식!$AT$2=3,차량정보!FD18,IF(리스수식!$AT$2=4,차량정보!GW18,차량정보!IP18))))</f>
        <v>0</v>
      </c>
      <c r="Z18" s="380">
        <f>IF(리스수식!$AT$2=1,차량정보!BS18,IF(리스수식!$AT$2=2,차량정보!DL18,IF(리스수식!$AT$2=3,차량정보!FE18,IF(리스수식!$AT$2=4,차량정보!GX18,차량정보!IQ18))))</f>
        <v>0</v>
      </c>
      <c r="AA18" s="380">
        <f>IF(리스수식!$AT$2=1,차량정보!BT18,IF(리스수식!$AT$2=2,차량정보!DM18,IF(리스수식!$AT$2=3,차량정보!FF18,IF(리스수식!$AT$2=4,차량정보!GY18,차량정보!IR18))))</f>
        <v>0</v>
      </c>
      <c r="AB18" s="380">
        <f>IF(리스수식!$AT$2=1,차량정보!BU18,IF(리스수식!$AT$2=2,차량정보!DN18,IF(리스수식!$AT$2=3,차량정보!FG18,IF(리스수식!$AT$2=4,차량정보!GZ18,차량정보!IS18))))</f>
        <v>0</v>
      </c>
      <c r="AC18" s="380">
        <f>IF(리스수식!$AT$2=1,차량정보!BV18,IF(리스수식!$AT$2=2,차량정보!DO18,IF(리스수식!$AT$2=3,차량정보!FH18,IF(리스수식!$AT$2=4,차량정보!HA18,차량정보!IT18))))</f>
        <v>0</v>
      </c>
      <c r="AD18" s="380">
        <f>IF(리스수식!$AT$2=1,차량정보!BW18,IF(리스수식!$AT$2=2,차량정보!DP18,IF(리스수식!$AT$2=3,차량정보!FI18,IF(리스수식!$AT$2=4,차량정보!HB18,차량정보!IU18))))</f>
        <v>0</v>
      </c>
      <c r="AE18" s="380">
        <f>IF(리스수식!$AT$2=1,차량정보!BX18,IF(리스수식!$AT$2=2,차량정보!DQ18,IF(리스수식!$AT$2=3,차량정보!FJ18,IF(리스수식!$AT$2=4,차량정보!HC18,차량정보!IV18))))</f>
        <v>0</v>
      </c>
      <c r="AF18" s="380">
        <f>IF(리스수식!$AT$2=1,차량정보!BY18,IF(리스수식!$AT$2=2,차량정보!DR18,IF(리스수식!$AT$2=3,차량정보!FK18,IF(리스수식!$AT$2=4,차량정보!HD18,차량정보!IW18))))</f>
        <v>0</v>
      </c>
      <c r="AG18" s="380">
        <f>IF(리스수식!$AT$2=1,차량정보!BZ18,IF(리스수식!$AT$2=2,차량정보!DS18,IF(리스수식!$AT$2=3,차량정보!FL18,IF(리스수식!$AT$2=4,차량정보!HE18,차량정보!IX18))))</f>
        <v>0</v>
      </c>
      <c r="AH18" s="380">
        <f>IF(리스수식!$AT$2=1,차량정보!CA18,IF(리스수식!$AT$2=2,차량정보!DT18,IF(리스수식!$AT$2=3,차량정보!FM18,IF(리스수식!$AT$2=4,차량정보!HF18,차량정보!IY18))))</f>
        <v>0</v>
      </c>
      <c r="AI18" s="380">
        <f>IF(리스수식!$AT$2=1,차량정보!CB18,IF(리스수식!$AT$2=2,차량정보!DU18,IF(리스수식!$AT$2=3,차량정보!FN18,IF(리스수식!$AT$2=4,차량정보!HG18,차량정보!IZ18))))</f>
        <v>0</v>
      </c>
      <c r="AJ18" s="380">
        <f>IF(리스수식!$AT$2=1,차량정보!CC18,IF(리스수식!$AT$2=2,차량정보!DV18,IF(리스수식!$AT$2=3,차량정보!FO18,IF(리스수식!$AT$2=4,차량정보!HH18,차량정보!JA18))))</f>
        <v>0</v>
      </c>
      <c r="AK18" s="380">
        <f>IF(리스수식!$AT$2=1,차량정보!CD18,IF(리스수식!$AT$2=2,차량정보!DW18,IF(리스수식!$AT$2=3,차량정보!FP18,IF(리스수식!$AT$2=4,차량정보!HI18,차량정보!JB18))))</f>
        <v>0</v>
      </c>
      <c r="AL18" s="380">
        <f>IF(리스수식!$AT$2=1,차량정보!CE18,IF(리스수식!$AT$2=2,차량정보!DX18,IF(리스수식!$AT$2=3,차량정보!FQ18,IF(리스수식!$AT$2=4,차량정보!HJ18,차량정보!JC18))))</f>
        <v>0</v>
      </c>
      <c r="AM18" s="333">
        <f>IF(리스수식!$AT$2=1,차량정보!CF18,IF(리스수식!$AT$2=2,차량정보!DY18,IF(리스수식!$AT$2=3,차량정보!FR18,IF(리스수식!$AT$2=4,차량정보!HK18,차량정보!JD18))))</f>
        <v>0</v>
      </c>
      <c r="AN18" s="333">
        <f>IF(리스수식!$AT$2=1,차량정보!CG18,IF(리스수식!$AT$2=2,차량정보!DZ18,IF(리스수식!$AT$2=3,차량정보!FS18,IF(리스수식!$AT$2=4,차량정보!HL18,차량정보!JE18))))</f>
        <v>0</v>
      </c>
      <c r="AO18" s="333" t="str">
        <f>IF(리스수식!$AT$2=1,차량정보!CH18,IF(리스수식!$AT$2=2,차량정보!EA18,IF(리스수식!$AT$2=3,차량정보!FT18,IF(리스수식!$AT$2=4,차량정보!HM18,차량정보!JF18))))</f>
        <v>-</v>
      </c>
      <c r="AP18" s="333" t="str">
        <f>IF(리스수식!$AT$2=1,차량정보!CI18,IF(리스수식!$AT$2=2,차량정보!EB18,IF(리스수식!$AT$2=3,차량정보!FU18,IF(리스수식!$AT$2=4,차량정보!HN18,차량정보!JG18))))</f>
        <v>-</v>
      </c>
      <c r="AQ18" s="333" t="str">
        <f>IF(리스수식!$AT$2=1,차량정보!CJ18,IF(리스수식!$AT$2=2,차량정보!EC18,IF(리스수식!$AT$2=3,차량정보!FV18,IF(리스수식!$AT$2=4,차량정보!HO18,차량정보!JH18))))</f>
        <v>-</v>
      </c>
      <c r="AR18" s="333" t="str">
        <f>IF(리스수식!$AT$2=1,차량정보!CK18,IF(리스수식!$AT$2=2,차량정보!ED18,IF(리스수식!$AT$2=3,차량정보!FW18,IF(리스수식!$AT$2=4,차량정보!HP18,차량정보!JI18))))</f>
        <v>-</v>
      </c>
      <c r="AS18" s="333" t="str">
        <f>IF(리스수식!$AT$2=1,차량정보!CL18,IF(리스수식!$AT$2=2,차량정보!EE18,IF(리스수식!$AT$2=3,차량정보!FX18,IF(리스수식!$AT$2=4,차량정보!HQ18,차량정보!JJ18))))</f>
        <v>-</v>
      </c>
      <c r="AT18" s="333" t="str">
        <f>IF(리스수식!$AT$2=1,차량정보!CM18,IF(리스수식!$AT$2=2,차량정보!EF18,IF(리스수식!$AT$2=3,차량정보!FY18,IF(리스수식!$AT$2=4,차량정보!HR18,차량정보!JK18))))</f>
        <v>-</v>
      </c>
      <c r="AU18" s="333" t="str">
        <f>IF(리스수식!$AT$2=1,차량정보!CN18,IF(리스수식!$AT$2=2,차량정보!EG18,IF(리스수식!$AT$2=3,차량정보!FZ18,IF(리스수식!$AT$2=4,차량정보!HS18,차량정보!JL18))))</f>
        <v>-</v>
      </c>
      <c r="AV18" s="333" t="str">
        <f>IF(리스수식!$AT$2=1,차량정보!CO18,IF(리스수식!$AT$2=2,차량정보!EH18,IF(리스수식!$AT$2=3,차량정보!GA18,IF(리스수식!$AT$2=4,차량정보!HT18,차량정보!JM18))))</f>
        <v>-</v>
      </c>
      <c r="AW18" s="333" t="str">
        <f>IF(리스수식!$AT$2=1,차량정보!CP18,IF(리스수식!$AT$2=2,차량정보!EI18,IF(리스수식!$AT$2=3,차량정보!GB18,IF(리스수식!$AT$2=4,차량정보!HU18,차량정보!JN18))))</f>
        <v>-</v>
      </c>
      <c r="AX18" s="333" t="str">
        <f>IF(리스수식!$AT$2=1,차량정보!CQ18,IF(리스수식!$AT$2=2,차량정보!EJ18,IF(리스수식!$AT$2=3,차량정보!GC18,IF(리스수식!$AT$2=4,차량정보!HV18,차량정보!JO18))))</f>
        <v>-</v>
      </c>
      <c r="AY18" s="11">
        <f>IF(리스수식!$AT$2=1,차량정보!CR18,IF(리스수식!$AT$2=2,차량정보!EK18,IF(리스수식!$AT$2=3,차량정보!GD18,IF(리스수식!$AT$2=4,차량정보!HW18,차량정보!JP18))))</f>
        <v>0</v>
      </c>
      <c r="AZ18" s="352" t="s">
        <v>38</v>
      </c>
      <c r="BA18" s="353" t="s">
        <v>182</v>
      </c>
      <c r="BB18" s="354" t="s">
        <v>183</v>
      </c>
      <c r="BC18" s="355" t="s">
        <v>183</v>
      </c>
      <c r="BD18" s="352" t="s">
        <v>183</v>
      </c>
      <c r="BE18" s="352"/>
      <c r="BF18" s="356" t="s">
        <v>183</v>
      </c>
      <c r="BG18" s="356"/>
      <c r="BH18" s="357"/>
      <c r="BI18" s="357"/>
      <c r="BJ18" s="357"/>
      <c r="BK18" s="357"/>
      <c r="BL18" s="357"/>
      <c r="BM18" s="357"/>
      <c r="BN18" s="442"/>
      <c r="BO18" s="342"/>
      <c r="BP18" s="342"/>
      <c r="BQ18" s="342"/>
      <c r="BR18" s="342"/>
      <c r="BS18" s="342"/>
      <c r="BT18" s="442"/>
      <c r="BU18" s="342"/>
      <c r="BV18" s="342"/>
      <c r="BW18" s="342"/>
      <c r="BX18" s="342"/>
      <c r="BY18" s="342"/>
      <c r="BZ18" s="442"/>
      <c r="CA18" s="342"/>
      <c r="CB18" s="342"/>
      <c r="CC18" s="342"/>
      <c r="CD18" s="342"/>
      <c r="CE18" s="342"/>
      <c r="CF18" s="358"/>
      <c r="CG18" s="358"/>
      <c r="CH18" s="359" t="s">
        <v>183</v>
      </c>
      <c r="CI18" s="360" t="s">
        <v>183</v>
      </c>
      <c r="CJ18" s="360" t="s">
        <v>183</v>
      </c>
      <c r="CK18" s="360" t="s">
        <v>183</v>
      </c>
      <c r="CL18" s="360" t="s">
        <v>183</v>
      </c>
      <c r="CM18" s="360" t="s">
        <v>183</v>
      </c>
      <c r="CN18" s="360" t="s">
        <v>183</v>
      </c>
      <c r="CO18" s="360" t="s">
        <v>183</v>
      </c>
      <c r="CP18" s="360" t="s">
        <v>183</v>
      </c>
      <c r="CQ18" s="360" t="s">
        <v>183</v>
      </c>
      <c r="CR18" s="203"/>
      <c r="CS18" s="21" t="s">
        <v>206</v>
      </c>
      <c r="CT18" s="22" t="s">
        <v>219</v>
      </c>
      <c r="CU18" s="23" t="s">
        <v>60</v>
      </c>
      <c r="CV18" s="24">
        <v>4.4999999999999998E-2</v>
      </c>
      <c r="CW18" s="21" t="s">
        <v>61</v>
      </c>
      <c r="CX18" s="21"/>
      <c r="CY18" s="25">
        <v>1591</v>
      </c>
      <c r="CZ18" s="25"/>
      <c r="DA18" s="26">
        <f t="shared" si="9"/>
        <v>0.68</v>
      </c>
      <c r="DB18" s="26">
        <f t="shared" si="5"/>
        <v>0.67</v>
      </c>
      <c r="DC18" s="26">
        <f t="shared" si="5"/>
        <v>0.66</v>
      </c>
      <c r="DD18" s="26">
        <f t="shared" si="5"/>
        <v>0.61</v>
      </c>
      <c r="DE18" s="26">
        <f t="shared" si="5"/>
        <v>0.6</v>
      </c>
      <c r="DF18" s="26">
        <f t="shared" si="5"/>
        <v>0.55000000000000004</v>
      </c>
      <c r="DG18" s="443">
        <v>0.65</v>
      </c>
      <c r="DH18" s="343">
        <v>0.64</v>
      </c>
      <c r="DI18" s="343">
        <v>0.63</v>
      </c>
      <c r="DJ18" s="343">
        <v>0.57999999999999996</v>
      </c>
      <c r="DK18" s="343">
        <v>0.56999999999999995</v>
      </c>
      <c r="DL18" s="343">
        <v>0.52</v>
      </c>
      <c r="DM18" s="443">
        <v>0.57999999999999996</v>
      </c>
      <c r="DN18" s="343">
        <v>0.56999999999999995</v>
      </c>
      <c r="DO18" s="343">
        <v>0.56000000000000005</v>
      </c>
      <c r="DP18" s="343">
        <v>0.51</v>
      </c>
      <c r="DQ18" s="343">
        <v>0.49</v>
      </c>
      <c r="DR18" s="343">
        <v>0.35</v>
      </c>
      <c r="DS18" s="443">
        <v>0.48</v>
      </c>
      <c r="DT18" s="343">
        <v>0.47</v>
      </c>
      <c r="DU18" s="343">
        <v>0.46</v>
      </c>
      <c r="DV18" s="343">
        <v>0.4</v>
      </c>
      <c r="DW18" s="343">
        <v>0.3</v>
      </c>
      <c r="DX18" s="343">
        <v>0.2</v>
      </c>
      <c r="DY18" s="26" t="s">
        <v>149</v>
      </c>
      <c r="DZ18" s="26"/>
      <c r="EA18" s="27" t="s">
        <v>81</v>
      </c>
      <c r="EB18" s="28">
        <v>143000</v>
      </c>
      <c r="EC18" s="28">
        <v>157300</v>
      </c>
      <c r="ED18" s="28">
        <v>145200</v>
      </c>
      <c r="EE18" s="28">
        <v>188100</v>
      </c>
      <c r="EF18" s="28">
        <v>212300</v>
      </c>
      <c r="EG18" s="28">
        <v>188100</v>
      </c>
      <c r="EH18" s="28">
        <v>212300</v>
      </c>
      <c r="EI18" s="28">
        <v>188100</v>
      </c>
      <c r="EJ18" s="28">
        <v>224400</v>
      </c>
      <c r="EK18" s="31"/>
      <c r="GO18" s="174"/>
      <c r="GP18" s="174"/>
      <c r="GQ18" s="174"/>
      <c r="GR18" s="174"/>
      <c r="GS18" s="174"/>
      <c r="GT18" s="174"/>
      <c r="GU18" s="174"/>
      <c r="GV18" s="174"/>
      <c r="GW18" s="174"/>
      <c r="GX18" s="174"/>
      <c r="GY18" s="174"/>
      <c r="GZ18" s="174"/>
      <c r="HA18" s="174"/>
      <c r="HB18" s="174"/>
      <c r="HC18" s="174"/>
      <c r="HD18" s="174"/>
      <c r="HE18" s="174"/>
      <c r="HF18" s="174"/>
      <c r="HG18" s="174"/>
      <c r="HH18" s="174"/>
      <c r="HI18" s="174"/>
      <c r="HJ18" s="174"/>
      <c r="HW18" s="179"/>
      <c r="HX18" s="157" t="s">
        <v>69</v>
      </c>
      <c r="HY18" s="158" t="s">
        <v>203</v>
      </c>
      <c r="HZ18" s="159" t="s">
        <v>74</v>
      </c>
      <c r="IA18" s="24">
        <v>0.03</v>
      </c>
      <c r="IB18" s="21" t="s">
        <v>71</v>
      </c>
      <c r="IC18" s="21" t="s">
        <v>72</v>
      </c>
      <c r="ID18" s="25">
        <v>1597</v>
      </c>
      <c r="IE18" s="25"/>
      <c r="IF18" s="26">
        <f t="shared" si="49"/>
        <v>0.5</v>
      </c>
      <c r="IG18" s="26">
        <f t="shared" si="50"/>
        <v>0.49</v>
      </c>
      <c r="IH18" s="26">
        <f t="shared" si="51"/>
        <v>0.48</v>
      </c>
      <c r="II18" s="26">
        <f t="shared" si="52"/>
        <v>0.47</v>
      </c>
      <c r="IJ18" s="26">
        <f t="shared" si="53"/>
        <v>0.45999999999999996</v>
      </c>
      <c r="IK18" s="26">
        <f t="shared" si="54"/>
        <v>0.32999999999999996</v>
      </c>
      <c r="IL18" s="347">
        <v>0.47</v>
      </c>
      <c r="IM18" s="347">
        <v>0.46</v>
      </c>
      <c r="IN18" s="347">
        <v>0.45</v>
      </c>
      <c r="IO18" s="347">
        <v>0.44</v>
      </c>
      <c r="IP18" s="347">
        <v>0.43</v>
      </c>
      <c r="IQ18" s="347">
        <v>0.3</v>
      </c>
      <c r="IR18" s="347">
        <v>0.39</v>
      </c>
      <c r="IS18" s="347">
        <v>0.38</v>
      </c>
      <c r="IT18" s="347">
        <v>0.37</v>
      </c>
      <c r="IU18" s="347">
        <v>0.36</v>
      </c>
      <c r="IV18" s="347">
        <v>0.31</v>
      </c>
      <c r="IW18" s="347">
        <v>0.24</v>
      </c>
      <c r="IX18" s="347">
        <v>0.28000000000000003</v>
      </c>
      <c r="IY18" s="347">
        <v>0.27</v>
      </c>
      <c r="IZ18" s="347">
        <v>0.26</v>
      </c>
      <c r="JA18" s="347">
        <v>0.19</v>
      </c>
      <c r="JB18" s="347">
        <v>0.14000000000000001</v>
      </c>
      <c r="JC18" s="347">
        <v>0.09</v>
      </c>
      <c r="JD18" s="26"/>
      <c r="JE18" s="26"/>
      <c r="JF18" s="27" t="s">
        <v>73</v>
      </c>
      <c r="JG18" s="28">
        <v>132000</v>
      </c>
      <c r="JH18" s="28">
        <v>145200</v>
      </c>
      <c r="JI18" s="28">
        <v>133100</v>
      </c>
      <c r="JJ18" s="28">
        <v>169400</v>
      </c>
      <c r="JK18" s="28">
        <v>193600</v>
      </c>
      <c r="JL18" s="28">
        <v>169400</v>
      </c>
      <c r="JM18" s="28">
        <v>193600</v>
      </c>
      <c r="JN18" s="28">
        <v>169400</v>
      </c>
      <c r="JO18" s="28">
        <v>205700</v>
      </c>
      <c r="JP18" s="7"/>
    </row>
    <row r="19" spans="1:276" ht="16.5" customHeight="1">
      <c r="A19" s="8"/>
      <c r="B19" s="30"/>
      <c r="C19" s="30"/>
      <c r="D19" s="30"/>
      <c r="E19" s="29"/>
      <c r="F19" s="333">
        <v>14</v>
      </c>
      <c r="G19" s="333" t="str">
        <f>IF(리스수식!$AT$2=1,차량정보!AZ19,IF(리스수식!$AT$2=2,차량정보!CS19,IF(리스수식!$AT$2=3,차량정보!EL19,IF(리스수식!$AT$2=4,차량정보!GE19,차량정보!HX19))))</f>
        <v>현대</v>
      </c>
      <c r="H19" s="333" t="str">
        <f>IF(리스수식!$AT$2=1,차량정보!BA19,IF(리스수식!$AT$2=2,차량정보!CT19,IF(리스수식!$AT$2=3,차량정보!EM19,IF(리스수식!$AT$2=4,차량정보!GF19,차량정보!HY19))))</f>
        <v>쏘나타 디엣지 2.0 가솔린</v>
      </c>
      <c r="I19" s="333" t="str">
        <f>IF(리스수식!$AT$2=1,차량정보!BB19,IF(리스수식!$AT$2=2,차량정보!CU19,IF(리스수식!$AT$2=3,차량정보!EN19,IF(리스수식!$AT$2=4,차량정보!GG19,차량정보!HZ19))))</f>
        <v>승용</v>
      </c>
      <c r="J19" s="475">
        <f>IF(리스수식!$AT$2=1,차량정보!BC19,IF(리스수식!$AT$2=2,차량정보!CV19,IF(리스수식!$AT$2=3,차량정보!EO19,IF(리스수식!$AT$2=4,차량정보!GH19,차량정보!IA19))))</f>
        <v>0.03</v>
      </c>
      <c r="K19" s="333" t="str">
        <f>IF(리스수식!$AT$2=1,차량정보!BD19,IF(리스수식!$AT$2=2,차량정보!CW19,IF(리스수식!$AT$2=3,차량정보!EP19,IF(리스수식!$AT$2=4,차량정보!GI19,차량정보!IB19))))</f>
        <v>가솔린</v>
      </c>
      <c r="L19" s="333">
        <f>IF(리스수식!$AT$2=1,차량정보!BE19,IF(리스수식!$AT$2=2,차량정보!CX19,IF(리스수식!$AT$2=3,차량정보!EQ19,IF(리스수식!$AT$2=4,차량정보!GJ19,차량정보!IC19))))</f>
        <v>0</v>
      </c>
      <c r="M19" s="333">
        <f>IF(리스수식!$AT$2=1,차량정보!BF19,IF(리스수식!$AT$2=2,차량정보!CY19,IF(리스수식!$AT$2=3,차량정보!ER19,IF(리스수식!$AT$2=4,차량정보!GK19,차량정보!ID19))))</f>
        <v>1999</v>
      </c>
      <c r="N19" s="333">
        <f t="shared" si="8"/>
        <v>519740</v>
      </c>
      <c r="O19" s="380">
        <f>IF(리스수식!$AT$2=1,차량정보!BH19,IF(리스수식!$AT$2=2,차량정보!DA19,IF(리스수식!$AT$2=3,차량정보!ET19,IF(리스수식!$AT$2=4,차량정보!GM19,차량정보!IF19))))</f>
        <v>0.69000000000000006</v>
      </c>
      <c r="P19" s="380">
        <f>IF(리스수식!$AT$2=1,차량정보!BI19,IF(리스수식!$AT$2=2,차량정보!DB19,IF(리스수식!$AT$2=3,차량정보!EU19,IF(리스수식!$AT$2=4,차량정보!GN19,차량정보!IG19))))</f>
        <v>0.66</v>
      </c>
      <c r="Q19" s="380">
        <f>IF(리스수식!$AT$2=1,차량정보!BJ19,IF(리스수식!$AT$2=2,차량정보!DC19,IF(리스수식!$AT$2=3,차량정보!EV19,IF(리스수식!$AT$2=4,차량정보!GO19,차량정보!IH19))))</f>
        <v>0.64</v>
      </c>
      <c r="R19" s="380">
        <f>IF(리스수식!$AT$2=1,차량정보!BK19,IF(리스수식!$AT$2=2,차량정보!DD19,IF(리스수식!$AT$2=3,차량정보!EW19,IF(리스수식!$AT$2=4,차량정보!GP19,차량정보!II19))))</f>
        <v>0.63</v>
      </c>
      <c r="S19" s="380">
        <f>IF(리스수식!$AT$2=1,차량정보!BL19,IF(리스수식!$AT$2=2,차량정보!DE19,IF(리스수식!$AT$2=3,차량정보!EX19,IF(리스수식!$AT$2=4,차량정보!GQ19,차량정보!IJ19))))</f>
        <v>0.61</v>
      </c>
      <c r="T19" s="380">
        <f>IF(리스수식!$AT$2=1,차량정보!BM19,IF(리스수식!$AT$2=2,차량정보!DF19,IF(리스수식!$AT$2=3,차량정보!EY19,IF(리스수식!$AT$2=4,차량정보!GR19,차량정보!IK19))))</f>
        <v>0.56000000000000005</v>
      </c>
      <c r="U19" s="380">
        <f>IF(리스수식!$AT$2=1,차량정보!BN19,IF(리스수식!$AT$2=2,차량정보!DG19,IF(리스수식!$AT$2=3,차량정보!EZ19,IF(리스수식!$AT$2=4,차량정보!GS19,차량정보!IL19))))</f>
        <v>0.66</v>
      </c>
      <c r="V19" s="380">
        <f>IF(리스수식!$AT$2=1,차량정보!BO19,IF(리스수식!$AT$2=2,차량정보!DH19,IF(리스수식!$AT$2=3,차량정보!FA19,IF(리스수식!$AT$2=4,차량정보!GT19,차량정보!IM19))))</f>
        <v>0.63</v>
      </c>
      <c r="W19" s="380">
        <f>IF(리스수식!$AT$2=1,차량정보!BP19,IF(리스수식!$AT$2=2,차량정보!DI19,IF(리스수식!$AT$2=3,차량정보!FB19,IF(리스수식!$AT$2=4,차량정보!GU19,차량정보!IN19))))</f>
        <v>0.61</v>
      </c>
      <c r="X19" s="380">
        <f>IF(리스수식!$AT$2=1,차량정보!BQ19,IF(리스수식!$AT$2=2,차량정보!DJ19,IF(리스수식!$AT$2=3,차량정보!FC19,IF(리스수식!$AT$2=4,차량정보!GV19,차량정보!IO19))))</f>
        <v>0.6</v>
      </c>
      <c r="Y19" s="380">
        <f>IF(리스수식!$AT$2=1,차량정보!BR19,IF(리스수식!$AT$2=2,차량정보!DK19,IF(리스수식!$AT$2=3,차량정보!FD19,IF(리스수식!$AT$2=4,차량정보!GW19,차량정보!IP19))))</f>
        <v>0.57999999999999996</v>
      </c>
      <c r="Z19" s="380">
        <f>IF(리스수식!$AT$2=1,차량정보!BS19,IF(리스수식!$AT$2=2,차량정보!DL19,IF(리스수식!$AT$2=3,차량정보!FE19,IF(리스수식!$AT$2=4,차량정보!GX19,차량정보!IQ19))))</f>
        <v>0.53</v>
      </c>
      <c r="AA19" s="380">
        <f>IF(리스수식!$AT$2=1,차량정보!BT19,IF(리스수식!$AT$2=2,차량정보!DM19,IF(리스수식!$AT$2=3,차량정보!FF19,IF(리스수식!$AT$2=4,차량정보!GY19,차량정보!IR19))))</f>
        <v>0.56999999999999995</v>
      </c>
      <c r="AB19" s="380">
        <f>IF(리스수식!$AT$2=1,차량정보!BU19,IF(리스수식!$AT$2=2,차량정보!DN19,IF(리스수식!$AT$2=3,차량정보!FG19,IF(리스수식!$AT$2=4,차량정보!GZ19,차량정보!IS19))))</f>
        <v>0.54</v>
      </c>
      <c r="AC19" s="380">
        <f>IF(리스수식!$AT$2=1,차량정보!BV19,IF(리스수식!$AT$2=2,차량정보!DO19,IF(리스수식!$AT$2=3,차량정보!FH19,IF(리스수식!$AT$2=4,차량정보!HA19,차량정보!IT19))))</f>
        <v>0.52</v>
      </c>
      <c r="AD19" s="380">
        <f>IF(리스수식!$AT$2=1,차량정보!BW19,IF(리스수식!$AT$2=2,차량정보!DP19,IF(리스수식!$AT$2=3,차량정보!FI19,IF(리스수식!$AT$2=4,차량정보!HB19,차량정보!IU19))))</f>
        <v>0.51</v>
      </c>
      <c r="AE19" s="380">
        <f>IF(리스수식!$AT$2=1,차량정보!BX19,IF(리스수식!$AT$2=2,차량정보!DQ19,IF(리스수식!$AT$2=3,차량정보!FJ19,IF(리스수식!$AT$2=4,차량정보!HC19,차량정보!IV19))))</f>
        <v>0.5</v>
      </c>
      <c r="AF19" s="380">
        <f>IF(리스수식!$AT$2=1,차량정보!BY19,IF(리스수식!$AT$2=2,차량정보!DR19,IF(리스수식!$AT$2=3,차량정보!FK19,IF(리스수식!$AT$2=4,차량정보!HD19,차량정보!IW19))))</f>
        <v>0.3</v>
      </c>
      <c r="AG19" s="380">
        <f>IF(리스수식!$AT$2=1,차량정보!BZ19,IF(리스수식!$AT$2=2,차량정보!DS19,IF(리스수식!$AT$2=3,차량정보!FL19,IF(리스수식!$AT$2=4,차량정보!HE19,차량정보!IX19))))</f>
        <v>0.49</v>
      </c>
      <c r="AH19" s="380">
        <f>IF(리스수식!$AT$2=1,차량정보!CA19,IF(리스수식!$AT$2=2,차량정보!DT19,IF(리스수식!$AT$2=3,차량정보!FM19,IF(리스수식!$AT$2=4,차량정보!HF19,차량정보!IY19))))</f>
        <v>0.46</v>
      </c>
      <c r="AI19" s="380">
        <f>IF(리스수식!$AT$2=1,차량정보!CB19,IF(리스수식!$AT$2=2,차량정보!DU19,IF(리스수식!$AT$2=3,차량정보!FN19,IF(리스수식!$AT$2=4,차량정보!HG19,차량정보!IZ19))))</f>
        <v>0.43</v>
      </c>
      <c r="AJ19" s="380">
        <f>IF(리스수식!$AT$2=1,차량정보!CC19,IF(리스수식!$AT$2=2,차량정보!DV19,IF(리스수식!$AT$2=3,차량정보!FO19,IF(리스수식!$AT$2=4,차량정보!HH19,차량정보!JA19))))</f>
        <v>0.42</v>
      </c>
      <c r="AK19" s="380">
        <f>IF(리스수식!$AT$2=1,차량정보!CD19,IF(리스수식!$AT$2=2,차량정보!DW19,IF(리스수식!$AT$2=3,차량정보!FP19,IF(리스수식!$AT$2=4,차량정보!HI19,차량정보!JB19))))</f>
        <v>0.4</v>
      </c>
      <c r="AL19" s="380">
        <f>IF(리스수식!$AT$2=1,차량정보!CE19,IF(리스수식!$AT$2=2,차량정보!DX19,IF(리스수식!$AT$2=3,차량정보!FQ19,IF(리스수식!$AT$2=4,차량정보!HJ19,차량정보!JC19))))</f>
        <v>0.2</v>
      </c>
      <c r="AM19" s="333">
        <f>IF(리스수식!$AT$2=1,차량정보!CF19,IF(리스수식!$AT$2=2,차량정보!DY19,IF(리스수식!$AT$2=3,차량정보!FR19,IF(리스수식!$AT$2=4,차량정보!HK19,차량정보!JD19))))</f>
        <v>0</v>
      </c>
      <c r="AN19" s="333">
        <f>IF(리스수식!$AT$2=1,차량정보!CG19,IF(리스수식!$AT$2=2,차량정보!DZ19,IF(리스수식!$AT$2=3,차량정보!FS19,IF(리스수식!$AT$2=4,차량정보!HL19,차량정보!JE19))))</f>
        <v>0</v>
      </c>
      <c r="AO19" s="333" t="str">
        <f>IF(리스수식!$AT$2=1,차량정보!CH19,IF(리스수식!$AT$2=2,차량정보!EA19,IF(리스수식!$AT$2=3,차량정보!FT19,IF(리스수식!$AT$2=4,차량정보!HM19,차량정보!JF19))))</f>
        <v>아산</v>
      </c>
      <c r="AP19" s="333">
        <f>IF(리스수식!$AT$2=1,차량정보!CI19,IF(리스수식!$AT$2=2,차량정보!EB19,IF(리스수식!$AT$2=3,차량정보!FU19,IF(리스수식!$AT$2=4,차량정보!HN19,차량정보!JG19))))</f>
        <v>138000</v>
      </c>
      <c r="AQ19" s="333">
        <f>IF(리스수식!$AT$2=1,차량정보!CJ19,IF(리스수식!$AT$2=2,차량정보!EC19,IF(리스수식!$AT$2=3,차량정보!FV19,IF(리스수식!$AT$2=4,차량정보!HO19,차량정보!JH19))))</f>
        <v>193000</v>
      </c>
      <c r="AR19" s="333">
        <f>IF(리스수식!$AT$2=1,차량정보!CK19,IF(리스수식!$AT$2=2,차량정보!ED19,IF(리스수식!$AT$2=3,차량정보!FW19,IF(리스수식!$AT$2=4,차량정보!HP19,차량정보!JI19))))</f>
        <v>203000</v>
      </c>
      <c r="AS19" s="333">
        <f>IF(리스수식!$AT$2=1,차량정보!CL19,IF(리스수식!$AT$2=2,차량정보!EE19,IF(리스수식!$AT$2=3,차량정보!FX19,IF(리스수식!$AT$2=4,차량정보!HQ19,차량정보!JJ19))))</f>
        <v>224000</v>
      </c>
      <c r="AT19" s="333">
        <f>IF(리스수식!$AT$2=1,차량정보!CM19,IF(리스수식!$AT$2=2,차량정보!EF19,IF(리스수식!$AT$2=3,차량정보!FY19,IF(리스수식!$AT$2=4,차량정보!HR19,차량정보!JK19))))</f>
        <v>234000</v>
      </c>
      <c r="AU19" s="333">
        <f>IF(리스수식!$AT$2=1,차량정보!CN19,IF(리스수식!$AT$2=2,차량정보!EG19,IF(리스수식!$AT$2=3,차량정보!FZ19,IF(리스수식!$AT$2=4,차량정보!HS19,차량정보!JL19))))</f>
        <v>215000</v>
      </c>
      <c r="AV19" s="333">
        <f>IF(리스수식!$AT$2=1,차량정보!CO19,IF(리스수식!$AT$2=2,차량정보!EH19,IF(리스수식!$AT$2=3,차량정보!GA19,IF(리스수식!$AT$2=4,차량정보!HT19,차량정보!JM19))))</f>
        <v>224000</v>
      </c>
      <c r="AW19" s="333">
        <f>IF(리스수식!$AT$2=1,차량정보!CP19,IF(리스수식!$AT$2=2,차량정보!EI19,IF(리스수식!$AT$2=3,차량정보!GB19,IF(리스수식!$AT$2=4,차량정보!HU19,차량정보!JN19))))</f>
        <v>237000</v>
      </c>
      <c r="AX19" s="333">
        <f>IF(리스수식!$AT$2=1,차량정보!CQ19,IF(리스수식!$AT$2=2,차량정보!EJ19,IF(리스수식!$AT$2=3,차량정보!GC19,IF(리스수식!$AT$2=4,차량정보!HV19,차량정보!JO19))))</f>
        <v>245000</v>
      </c>
      <c r="AY19" s="11">
        <f>IF(리스수식!$AT$2=1,차량정보!CR19,IF(리스수식!$AT$2=2,차량정보!EK19,IF(리스수식!$AT$2=3,차량정보!GD19,IF(리스수식!$AT$2=4,차량정보!HW19,차량정보!JP19))))</f>
        <v>0</v>
      </c>
      <c r="AZ19" s="352" t="s">
        <v>38</v>
      </c>
      <c r="BA19" s="353" t="s">
        <v>584</v>
      </c>
      <c r="BB19" s="354" t="s">
        <v>60</v>
      </c>
      <c r="BC19" s="355">
        <v>0.03</v>
      </c>
      <c r="BD19" s="352" t="s">
        <v>61</v>
      </c>
      <c r="BE19" s="352"/>
      <c r="BF19" s="356">
        <v>1999</v>
      </c>
      <c r="BG19" s="356"/>
      <c r="BH19" s="357">
        <f t="shared" si="18"/>
        <v>0.69000000000000006</v>
      </c>
      <c r="BI19" s="357">
        <f t="shared" si="19"/>
        <v>0.66</v>
      </c>
      <c r="BJ19" s="357">
        <f t="shared" si="20"/>
        <v>0.64</v>
      </c>
      <c r="BK19" s="357">
        <f t="shared" si="21"/>
        <v>0.63</v>
      </c>
      <c r="BL19" s="357">
        <f t="shared" si="22"/>
        <v>0.61</v>
      </c>
      <c r="BM19" s="357">
        <f t="shared" si="23"/>
        <v>0.56000000000000005</v>
      </c>
      <c r="BN19" s="442">
        <v>0.66</v>
      </c>
      <c r="BO19" s="342">
        <v>0.63</v>
      </c>
      <c r="BP19" s="342">
        <v>0.61</v>
      </c>
      <c r="BQ19" s="342">
        <v>0.6</v>
      </c>
      <c r="BR19" s="342">
        <v>0.57999999999999996</v>
      </c>
      <c r="BS19" s="342">
        <v>0.53</v>
      </c>
      <c r="BT19" s="442">
        <v>0.56999999999999995</v>
      </c>
      <c r="BU19" s="342">
        <v>0.54</v>
      </c>
      <c r="BV19" s="342">
        <v>0.52</v>
      </c>
      <c r="BW19" s="342">
        <v>0.51</v>
      </c>
      <c r="BX19" s="342">
        <v>0.5</v>
      </c>
      <c r="BY19" s="342">
        <v>0.3</v>
      </c>
      <c r="BZ19" s="442">
        <v>0.49</v>
      </c>
      <c r="CA19" s="342">
        <v>0.46</v>
      </c>
      <c r="CB19" s="342">
        <v>0.43</v>
      </c>
      <c r="CC19" s="342">
        <v>0.42</v>
      </c>
      <c r="CD19" s="342">
        <v>0.4</v>
      </c>
      <c r="CE19" s="342">
        <v>0.2</v>
      </c>
      <c r="CF19" s="358"/>
      <c r="CG19" s="358"/>
      <c r="CH19" s="401" t="s">
        <v>419</v>
      </c>
      <c r="CI19" s="402">
        <v>138000</v>
      </c>
      <c r="CJ19" s="402">
        <v>193000</v>
      </c>
      <c r="CK19" s="402">
        <v>203000</v>
      </c>
      <c r="CL19" s="402">
        <v>224000</v>
      </c>
      <c r="CM19" s="402">
        <v>234000</v>
      </c>
      <c r="CN19" s="402">
        <v>215000</v>
      </c>
      <c r="CO19" s="402">
        <v>224000</v>
      </c>
      <c r="CP19" s="402">
        <v>237000</v>
      </c>
      <c r="CQ19" s="402">
        <v>245000</v>
      </c>
      <c r="CR19" s="13"/>
      <c r="CS19" s="21" t="s">
        <v>206</v>
      </c>
      <c r="CT19" s="22" t="s">
        <v>220</v>
      </c>
      <c r="CU19" s="23" t="s">
        <v>60</v>
      </c>
      <c r="CV19" s="24">
        <v>4.4999999999999998E-2</v>
      </c>
      <c r="CW19" s="21" t="s">
        <v>61</v>
      </c>
      <c r="CX19" s="21"/>
      <c r="CY19" s="25">
        <v>1999</v>
      </c>
      <c r="CZ19" s="25"/>
      <c r="DA19" s="26">
        <f t="shared" si="9"/>
        <v>0.68</v>
      </c>
      <c r="DB19" s="26">
        <f t="shared" si="5"/>
        <v>0.67</v>
      </c>
      <c r="DC19" s="26">
        <f t="shared" si="5"/>
        <v>0.66</v>
      </c>
      <c r="DD19" s="26">
        <f t="shared" si="5"/>
        <v>0.61</v>
      </c>
      <c r="DE19" s="26">
        <f t="shared" si="5"/>
        <v>0.6</v>
      </c>
      <c r="DF19" s="26">
        <f t="shared" si="5"/>
        <v>0.55000000000000004</v>
      </c>
      <c r="DG19" s="443">
        <v>0.65</v>
      </c>
      <c r="DH19" s="343">
        <v>0.64</v>
      </c>
      <c r="DI19" s="343">
        <v>0.63</v>
      </c>
      <c r="DJ19" s="343">
        <v>0.57999999999999996</v>
      </c>
      <c r="DK19" s="343">
        <v>0.56999999999999995</v>
      </c>
      <c r="DL19" s="343">
        <v>0.52</v>
      </c>
      <c r="DM19" s="443">
        <v>0.57999999999999996</v>
      </c>
      <c r="DN19" s="343">
        <v>0.56999999999999995</v>
      </c>
      <c r="DO19" s="343">
        <v>0.56000000000000005</v>
      </c>
      <c r="DP19" s="343">
        <v>0.51</v>
      </c>
      <c r="DQ19" s="343">
        <v>0.49</v>
      </c>
      <c r="DR19" s="343">
        <v>0.35</v>
      </c>
      <c r="DS19" s="443">
        <v>0.48</v>
      </c>
      <c r="DT19" s="343">
        <v>0.47</v>
      </c>
      <c r="DU19" s="343">
        <v>0.46</v>
      </c>
      <c r="DV19" s="343">
        <v>0.4</v>
      </c>
      <c r="DW19" s="343">
        <v>0.3</v>
      </c>
      <c r="DX19" s="343">
        <v>0.2</v>
      </c>
      <c r="DY19" s="26" t="s">
        <v>149</v>
      </c>
      <c r="DZ19" s="26"/>
      <c r="EA19" s="27" t="s">
        <v>81</v>
      </c>
      <c r="EB19" s="28">
        <v>143000</v>
      </c>
      <c r="EC19" s="28">
        <v>157300</v>
      </c>
      <c r="ED19" s="28">
        <v>145200</v>
      </c>
      <c r="EE19" s="28">
        <v>188100</v>
      </c>
      <c r="EF19" s="28">
        <v>212300</v>
      </c>
      <c r="EG19" s="28">
        <v>188100</v>
      </c>
      <c r="EH19" s="28">
        <v>212300</v>
      </c>
      <c r="EI19" s="28">
        <v>188100</v>
      </c>
      <c r="EJ19" s="28">
        <v>224400</v>
      </c>
      <c r="EK19" s="31"/>
      <c r="HW19" s="179"/>
      <c r="HX19" s="185" t="s">
        <v>89</v>
      </c>
      <c r="HY19" s="200" t="s">
        <v>182</v>
      </c>
      <c r="HZ19" s="186" t="s">
        <v>174</v>
      </c>
      <c r="IA19" s="187" t="s">
        <v>174</v>
      </c>
      <c r="IB19" s="185" t="s">
        <v>174</v>
      </c>
      <c r="IC19" s="185" t="s">
        <v>174</v>
      </c>
      <c r="ID19" s="188" t="s">
        <v>174</v>
      </c>
      <c r="IE19" s="189" t="s">
        <v>174</v>
      </c>
      <c r="IF19" s="26"/>
      <c r="IG19" s="26"/>
      <c r="IH19" s="26"/>
      <c r="II19" s="26"/>
      <c r="IJ19" s="26"/>
      <c r="IK19" s="26"/>
      <c r="IL19" s="348"/>
      <c r="IM19" s="348"/>
      <c r="IN19" s="348"/>
      <c r="IO19" s="348"/>
      <c r="IP19" s="348"/>
      <c r="IQ19" s="348"/>
      <c r="IR19" s="348"/>
      <c r="IS19" s="348"/>
      <c r="IT19" s="348"/>
      <c r="IU19" s="348"/>
      <c r="IV19" s="348"/>
      <c r="IW19" s="348"/>
      <c r="IX19" s="348"/>
      <c r="IY19" s="348"/>
      <c r="IZ19" s="348"/>
      <c r="JA19" s="348"/>
      <c r="JB19" s="348"/>
      <c r="JC19" s="348"/>
      <c r="JD19" s="191" t="s">
        <v>174</v>
      </c>
      <c r="JE19" s="191"/>
      <c r="JF19" s="192" t="s">
        <v>174</v>
      </c>
      <c r="JG19" s="193" t="s">
        <v>174</v>
      </c>
      <c r="JH19" s="193" t="s">
        <v>174</v>
      </c>
      <c r="JI19" s="193" t="s">
        <v>174</v>
      </c>
      <c r="JJ19" s="193" t="s">
        <v>174</v>
      </c>
      <c r="JK19" s="193" t="s">
        <v>174</v>
      </c>
      <c r="JL19" s="193" t="s">
        <v>174</v>
      </c>
      <c r="JM19" s="193" t="s">
        <v>174</v>
      </c>
      <c r="JN19" s="193" t="s">
        <v>174</v>
      </c>
      <c r="JO19" s="193" t="s">
        <v>174</v>
      </c>
      <c r="JP19" s="7"/>
    </row>
    <row r="20" spans="1:276" ht="16.5" customHeight="1">
      <c r="A20" s="8"/>
      <c r="B20" s="30"/>
      <c r="C20" s="30"/>
      <c r="D20" s="30"/>
      <c r="E20" s="29"/>
      <c r="F20" s="333">
        <v>15</v>
      </c>
      <c r="G20" s="333" t="str">
        <f>IF(리스수식!$AT$2=1,차량정보!AZ20,IF(리스수식!$AT$2=2,차량정보!CS20,IF(리스수식!$AT$2=3,차량정보!EL20,IF(리스수식!$AT$2=4,차량정보!GE20,차량정보!HX20))))</f>
        <v>현대</v>
      </c>
      <c r="H20" s="333" t="str">
        <f>IF(리스수식!$AT$2=1,차량정보!BA20,IF(리스수식!$AT$2=2,차량정보!CT20,IF(리스수식!$AT$2=3,차량정보!EM20,IF(리스수식!$AT$2=4,차량정보!GF20,차량정보!HY20))))</f>
        <v>쏘나타 디엣지 1.6 터보</v>
      </c>
      <c r="I20" s="333" t="str">
        <f>IF(리스수식!$AT$2=1,차량정보!BB20,IF(리스수식!$AT$2=2,차량정보!CU20,IF(리스수식!$AT$2=3,차량정보!EN20,IF(리스수식!$AT$2=4,차량정보!GG20,차량정보!HZ20))))</f>
        <v>승용</v>
      </c>
      <c r="J20" s="475">
        <f>IF(리스수식!$AT$2=1,차량정보!BC20,IF(리스수식!$AT$2=2,차량정보!CV20,IF(리스수식!$AT$2=3,차량정보!EO20,IF(리스수식!$AT$2=4,차량정보!GH20,차량정보!IA20))))</f>
        <v>0.03</v>
      </c>
      <c r="K20" s="333" t="str">
        <f>IF(리스수식!$AT$2=1,차량정보!BD20,IF(리스수식!$AT$2=2,차량정보!CW20,IF(리스수식!$AT$2=3,차량정보!EP20,IF(리스수식!$AT$2=4,차량정보!GI20,차량정보!IB20))))</f>
        <v>가솔린</v>
      </c>
      <c r="L20" s="333">
        <f>IF(리스수식!$AT$2=1,차량정보!BE20,IF(리스수식!$AT$2=2,차량정보!CX20,IF(리스수식!$AT$2=3,차량정보!EQ20,IF(리스수식!$AT$2=4,차량정보!GJ20,차량정보!IC20))))</f>
        <v>0</v>
      </c>
      <c r="M20" s="333">
        <f>IF(리스수식!$AT$2=1,차량정보!BF20,IF(리스수식!$AT$2=2,차량정보!CY20,IF(리스수식!$AT$2=3,차량정보!ER20,IF(리스수식!$AT$2=4,차량정보!GK20,차량정보!ID20))))</f>
        <v>1598</v>
      </c>
      <c r="N20" s="333">
        <f t="shared" si="8"/>
        <v>290836</v>
      </c>
      <c r="O20" s="380">
        <f>IF(리스수식!$AT$2=1,차량정보!BH20,IF(리스수식!$AT$2=2,차량정보!DA20,IF(리스수식!$AT$2=3,차량정보!ET20,IF(리스수식!$AT$2=4,차량정보!GM20,차량정보!IF20))))</f>
        <v>0.69000000000000006</v>
      </c>
      <c r="P20" s="380">
        <f>IF(리스수식!$AT$2=1,차량정보!BI20,IF(리스수식!$AT$2=2,차량정보!DB20,IF(리스수식!$AT$2=3,차량정보!EU20,IF(리스수식!$AT$2=4,차량정보!GN20,차량정보!IG20))))</f>
        <v>0.66</v>
      </c>
      <c r="Q20" s="380">
        <f>IF(리스수식!$AT$2=1,차량정보!BJ20,IF(리스수식!$AT$2=2,차량정보!DC20,IF(리스수식!$AT$2=3,차량정보!EV20,IF(리스수식!$AT$2=4,차량정보!GO20,차량정보!IH20))))</f>
        <v>0.64</v>
      </c>
      <c r="R20" s="380">
        <f>IF(리스수식!$AT$2=1,차량정보!BK20,IF(리스수식!$AT$2=2,차량정보!DD20,IF(리스수식!$AT$2=3,차량정보!EW20,IF(리스수식!$AT$2=4,차량정보!GP20,차량정보!II20))))</f>
        <v>0.63</v>
      </c>
      <c r="S20" s="380">
        <f>IF(리스수식!$AT$2=1,차량정보!BL20,IF(리스수식!$AT$2=2,차량정보!DE20,IF(리스수식!$AT$2=3,차량정보!EX20,IF(리스수식!$AT$2=4,차량정보!GQ20,차량정보!IJ20))))</f>
        <v>0.61</v>
      </c>
      <c r="T20" s="380">
        <f>IF(리스수식!$AT$2=1,차량정보!BM20,IF(리스수식!$AT$2=2,차량정보!DF20,IF(리스수식!$AT$2=3,차량정보!EY20,IF(리스수식!$AT$2=4,차량정보!GR20,차량정보!IK20))))</f>
        <v>0.56000000000000005</v>
      </c>
      <c r="U20" s="380">
        <f>IF(리스수식!$AT$2=1,차량정보!BN20,IF(리스수식!$AT$2=2,차량정보!DG20,IF(리스수식!$AT$2=3,차량정보!EZ20,IF(리스수식!$AT$2=4,차량정보!GS20,차량정보!IL20))))</f>
        <v>0.66</v>
      </c>
      <c r="V20" s="380">
        <f>IF(리스수식!$AT$2=1,차량정보!BO20,IF(리스수식!$AT$2=2,차량정보!DH20,IF(리스수식!$AT$2=3,차량정보!FA20,IF(리스수식!$AT$2=4,차량정보!GT20,차량정보!IM20))))</f>
        <v>0.63</v>
      </c>
      <c r="W20" s="380">
        <f>IF(리스수식!$AT$2=1,차량정보!BP20,IF(리스수식!$AT$2=2,차량정보!DI20,IF(리스수식!$AT$2=3,차량정보!FB20,IF(리스수식!$AT$2=4,차량정보!GU20,차량정보!IN20))))</f>
        <v>0.61</v>
      </c>
      <c r="X20" s="380">
        <f>IF(리스수식!$AT$2=1,차량정보!BQ20,IF(리스수식!$AT$2=2,차량정보!DJ20,IF(리스수식!$AT$2=3,차량정보!FC20,IF(리스수식!$AT$2=4,차량정보!GV20,차량정보!IO20))))</f>
        <v>0.6</v>
      </c>
      <c r="Y20" s="380">
        <f>IF(리스수식!$AT$2=1,차량정보!BR20,IF(리스수식!$AT$2=2,차량정보!DK20,IF(리스수식!$AT$2=3,차량정보!FD20,IF(리스수식!$AT$2=4,차량정보!GW20,차량정보!IP20))))</f>
        <v>0.57999999999999996</v>
      </c>
      <c r="Z20" s="380">
        <f>IF(리스수식!$AT$2=1,차량정보!BS20,IF(리스수식!$AT$2=2,차량정보!DL20,IF(리스수식!$AT$2=3,차량정보!FE20,IF(리스수식!$AT$2=4,차량정보!GX20,차량정보!IQ20))))</f>
        <v>0.53</v>
      </c>
      <c r="AA20" s="380">
        <f>IF(리스수식!$AT$2=1,차량정보!BT20,IF(리스수식!$AT$2=2,차량정보!DM20,IF(리스수식!$AT$2=3,차량정보!FF20,IF(리스수식!$AT$2=4,차량정보!GY20,차량정보!IR20))))</f>
        <v>0.56999999999999995</v>
      </c>
      <c r="AB20" s="380">
        <f>IF(리스수식!$AT$2=1,차량정보!BU20,IF(리스수식!$AT$2=2,차량정보!DN20,IF(리스수식!$AT$2=3,차량정보!FG20,IF(리스수식!$AT$2=4,차량정보!GZ20,차량정보!IS20))))</f>
        <v>0.54</v>
      </c>
      <c r="AC20" s="380">
        <f>IF(리스수식!$AT$2=1,차량정보!BV20,IF(리스수식!$AT$2=2,차량정보!DO20,IF(리스수식!$AT$2=3,차량정보!FH20,IF(리스수식!$AT$2=4,차량정보!HA20,차량정보!IT20))))</f>
        <v>0.52</v>
      </c>
      <c r="AD20" s="380">
        <f>IF(리스수식!$AT$2=1,차량정보!BW20,IF(리스수식!$AT$2=2,차량정보!DP20,IF(리스수식!$AT$2=3,차량정보!FI20,IF(리스수식!$AT$2=4,차량정보!HB20,차량정보!IU20))))</f>
        <v>0.51</v>
      </c>
      <c r="AE20" s="380">
        <f>IF(리스수식!$AT$2=1,차량정보!BX20,IF(리스수식!$AT$2=2,차량정보!DQ20,IF(리스수식!$AT$2=3,차량정보!FJ20,IF(리스수식!$AT$2=4,차량정보!HC20,차량정보!IV20))))</f>
        <v>0.5</v>
      </c>
      <c r="AF20" s="380">
        <f>IF(리스수식!$AT$2=1,차량정보!BY20,IF(리스수식!$AT$2=2,차량정보!DR20,IF(리스수식!$AT$2=3,차량정보!FK20,IF(리스수식!$AT$2=4,차량정보!HD20,차량정보!IW20))))</f>
        <v>0.3</v>
      </c>
      <c r="AG20" s="380">
        <f>IF(리스수식!$AT$2=1,차량정보!BZ20,IF(리스수식!$AT$2=2,차량정보!DS20,IF(리스수식!$AT$2=3,차량정보!FL20,IF(리스수식!$AT$2=4,차량정보!HE20,차량정보!IX20))))</f>
        <v>0.49</v>
      </c>
      <c r="AH20" s="380">
        <f>IF(리스수식!$AT$2=1,차량정보!CA20,IF(리스수식!$AT$2=2,차량정보!DT20,IF(리스수식!$AT$2=3,차량정보!FM20,IF(리스수식!$AT$2=4,차량정보!HF20,차량정보!IY20))))</f>
        <v>0.46</v>
      </c>
      <c r="AI20" s="380">
        <f>IF(리스수식!$AT$2=1,차량정보!CB20,IF(리스수식!$AT$2=2,차량정보!DU20,IF(리스수식!$AT$2=3,차량정보!FN20,IF(리스수식!$AT$2=4,차량정보!HG20,차량정보!IZ20))))</f>
        <v>0.43</v>
      </c>
      <c r="AJ20" s="380">
        <f>IF(리스수식!$AT$2=1,차량정보!CC20,IF(리스수식!$AT$2=2,차량정보!DV20,IF(리스수식!$AT$2=3,차량정보!FO20,IF(리스수식!$AT$2=4,차량정보!HH20,차량정보!JA20))))</f>
        <v>0.42</v>
      </c>
      <c r="AK20" s="380">
        <f>IF(리스수식!$AT$2=1,차량정보!CD20,IF(리스수식!$AT$2=2,차량정보!DW20,IF(리스수식!$AT$2=3,차량정보!FP20,IF(리스수식!$AT$2=4,차량정보!HI20,차량정보!JB20))))</f>
        <v>0.4</v>
      </c>
      <c r="AL20" s="380">
        <f>IF(리스수식!$AT$2=1,차량정보!CE20,IF(리스수식!$AT$2=2,차량정보!DX20,IF(리스수식!$AT$2=3,차량정보!FQ20,IF(리스수식!$AT$2=4,차량정보!HJ20,차량정보!JC20))))</f>
        <v>0.2</v>
      </c>
      <c r="AM20" s="333">
        <f>IF(리스수식!$AT$2=1,차량정보!CF20,IF(리스수식!$AT$2=2,차량정보!DY20,IF(리스수식!$AT$2=3,차량정보!FR20,IF(리스수식!$AT$2=4,차량정보!HK20,차량정보!JD20))))</f>
        <v>0</v>
      </c>
      <c r="AN20" s="333">
        <f>IF(리스수식!$AT$2=1,차량정보!CG20,IF(리스수식!$AT$2=2,차량정보!DZ20,IF(리스수식!$AT$2=3,차량정보!FS20,IF(리스수식!$AT$2=4,차량정보!HL20,차량정보!JE20))))</f>
        <v>0</v>
      </c>
      <c r="AO20" s="333" t="str">
        <f>IF(리스수식!$AT$2=1,차량정보!CH20,IF(리스수식!$AT$2=2,차량정보!EA20,IF(리스수식!$AT$2=3,차량정보!FT20,IF(리스수식!$AT$2=4,차량정보!HM20,차량정보!JF20))))</f>
        <v>아산</v>
      </c>
      <c r="AP20" s="333">
        <f>IF(리스수식!$AT$2=1,차량정보!CI20,IF(리스수식!$AT$2=2,차량정보!EB20,IF(리스수식!$AT$2=3,차량정보!FU20,IF(리스수식!$AT$2=4,차량정보!HN20,차량정보!JG20))))</f>
        <v>138000</v>
      </c>
      <c r="AQ20" s="333">
        <f>IF(리스수식!$AT$2=1,차량정보!CJ20,IF(리스수식!$AT$2=2,차량정보!EC20,IF(리스수식!$AT$2=3,차량정보!FV20,IF(리스수식!$AT$2=4,차량정보!HO20,차량정보!JH20))))</f>
        <v>193000</v>
      </c>
      <c r="AR20" s="333">
        <f>IF(리스수식!$AT$2=1,차량정보!CK20,IF(리스수식!$AT$2=2,차량정보!ED20,IF(리스수식!$AT$2=3,차량정보!FW20,IF(리스수식!$AT$2=4,차량정보!HP20,차량정보!JI20))))</f>
        <v>203000</v>
      </c>
      <c r="AS20" s="333">
        <f>IF(리스수식!$AT$2=1,차량정보!CL20,IF(리스수식!$AT$2=2,차량정보!EE20,IF(리스수식!$AT$2=3,차량정보!FX20,IF(리스수식!$AT$2=4,차량정보!HQ20,차량정보!JJ20))))</f>
        <v>224000</v>
      </c>
      <c r="AT20" s="333">
        <f>IF(리스수식!$AT$2=1,차량정보!CM20,IF(리스수식!$AT$2=2,차량정보!EF20,IF(리스수식!$AT$2=3,차량정보!FY20,IF(리스수식!$AT$2=4,차량정보!HR20,차량정보!JK20))))</f>
        <v>234000</v>
      </c>
      <c r="AU20" s="333">
        <f>IF(리스수식!$AT$2=1,차량정보!CN20,IF(리스수식!$AT$2=2,차량정보!EG20,IF(리스수식!$AT$2=3,차량정보!FZ20,IF(리스수식!$AT$2=4,차량정보!HS20,차량정보!JL20))))</f>
        <v>215000</v>
      </c>
      <c r="AV20" s="333">
        <f>IF(리스수식!$AT$2=1,차량정보!CO20,IF(리스수식!$AT$2=2,차량정보!EH20,IF(리스수식!$AT$2=3,차량정보!GA20,IF(리스수식!$AT$2=4,차량정보!HT20,차량정보!JM20))))</f>
        <v>224000</v>
      </c>
      <c r="AW20" s="333">
        <f>IF(리스수식!$AT$2=1,차량정보!CP20,IF(리스수식!$AT$2=2,차량정보!EI20,IF(리스수식!$AT$2=3,차량정보!GB20,IF(리스수식!$AT$2=4,차량정보!HU20,차량정보!JN20))))</f>
        <v>237000</v>
      </c>
      <c r="AX20" s="333">
        <f>IF(리스수식!$AT$2=1,차량정보!CQ20,IF(리스수식!$AT$2=2,차량정보!EJ20,IF(리스수식!$AT$2=3,차량정보!GC20,IF(리스수식!$AT$2=4,차량정보!HV20,차량정보!JO20))))</f>
        <v>245000</v>
      </c>
      <c r="AY20" s="11">
        <f>IF(리스수식!$AT$2=1,차량정보!CR20,IF(리스수식!$AT$2=2,차량정보!EK20,IF(리스수식!$AT$2=3,차량정보!GD20,IF(리스수식!$AT$2=4,차량정보!HW20,차량정보!JP20))))</f>
        <v>0</v>
      </c>
      <c r="AZ20" s="352" t="s">
        <v>38</v>
      </c>
      <c r="BA20" s="353" t="s">
        <v>585</v>
      </c>
      <c r="BB20" s="354" t="s">
        <v>60</v>
      </c>
      <c r="BC20" s="355">
        <v>0.03</v>
      </c>
      <c r="BD20" s="352" t="s">
        <v>61</v>
      </c>
      <c r="BE20" s="352"/>
      <c r="BF20" s="356">
        <v>1598</v>
      </c>
      <c r="BG20" s="356"/>
      <c r="BH20" s="357">
        <f t="shared" si="18"/>
        <v>0.69000000000000006</v>
      </c>
      <c r="BI20" s="357">
        <f t="shared" si="19"/>
        <v>0.66</v>
      </c>
      <c r="BJ20" s="357">
        <f t="shared" si="20"/>
        <v>0.64</v>
      </c>
      <c r="BK20" s="357">
        <f t="shared" si="21"/>
        <v>0.63</v>
      </c>
      <c r="BL20" s="357">
        <f t="shared" si="22"/>
        <v>0.61</v>
      </c>
      <c r="BM20" s="357">
        <f t="shared" si="23"/>
        <v>0.56000000000000005</v>
      </c>
      <c r="BN20" s="442">
        <v>0.66</v>
      </c>
      <c r="BO20" s="342">
        <v>0.63</v>
      </c>
      <c r="BP20" s="342">
        <v>0.61</v>
      </c>
      <c r="BQ20" s="342">
        <v>0.6</v>
      </c>
      <c r="BR20" s="342">
        <v>0.57999999999999996</v>
      </c>
      <c r="BS20" s="342">
        <v>0.53</v>
      </c>
      <c r="BT20" s="442">
        <v>0.56999999999999995</v>
      </c>
      <c r="BU20" s="342">
        <v>0.54</v>
      </c>
      <c r="BV20" s="342">
        <v>0.52</v>
      </c>
      <c r="BW20" s="342">
        <v>0.51</v>
      </c>
      <c r="BX20" s="342">
        <v>0.5</v>
      </c>
      <c r="BY20" s="342">
        <v>0.3</v>
      </c>
      <c r="BZ20" s="442">
        <v>0.49</v>
      </c>
      <c r="CA20" s="342">
        <v>0.46</v>
      </c>
      <c r="CB20" s="342">
        <v>0.43</v>
      </c>
      <c r="CC20" s="342">
        <v>0.42</v>
      </c>
      <c r="CD20" s="342">
        <v>0.4</v>
      </c>
      <c r="CE20" s="342">
        <v>0.2</v>
      </c>
      <c r="CF20" s="358"/>
      <c r="CG20" s="358"/>
      <c r="CH20" s="401" t="s">
        <v>419</v>
      </c>
      <c r="CI20" s="402">
        <v>138000</v>
      </c>
      <c r="CJ20" s="402">
        <v>193000</v>
      </c>
      <c r="CK20" s="402">
        <v>203000</v>
      </c>
      <c r="CL20" s="402">
        <v>224000</v>
      </c>
      <c r="CM20" s="402">
        <v>234000</v>
      </c>
      <c r="CN20" s="402">
        <v>215000</v>
      </c>
      <c r="CO20" s="402">
        <v>224000</v>
      </c>
      <c r="CP20" s="402">
        <v>237000</v>
      </c>
      <c r="CQ20" s="402">
        <v>245000</v>
      </c>
      <c r="CR20" s="13"/>
      <c r="CS20" s="219" t="s">
        <v>206</v>
      </c>
      <c r="CT20" s="221" t="s">
        <v>221</v>
      </c>
      <c r="CU20" s="222" t="s">
        <v>194</v>
      </c>
      <c r="CV20" s="24">
        <v>4.4999999999999998E-2</v>
      </c>
      <c r="CW20" s="21" t="s">
        <v>61</v>
      </c>
      <c r="CX20" s="21"/>
      <c r="CY20" s="25">
        <v>1999</v>
      </c>
      <c r="CZ20" s="25"/>
      <c r="DA20" s="26">
        <f t="shared" si="9"/>
        <v>0.68</v>
      </c>
      <c r="DB20" s="26">
        <f t="shared" si="5"/>
        <v>0.67</v>
      </c>
      <c r="DC20" s="26">
        <f t="shared" si="5"/>
        <v>0.66</v>
      </c>
      <c r="DD20" s="26">
        <f t="shared" si="5"/>
        <v>0.59000000000000008</v>
      </c>
      <c r="DE20" s="26">
        <f t="shared" si="5"/>
        <v>0.58000000000000007</v>
      </c>
      <c r="DF20" s="26">
        <f t="shared" si="5"/>
        <v>0.43000000000000005</v>
      </c>
      <c r="DG20" s="443">
        <v>0.65</v>
      </c>
      <c r="DH20" s="343">
        <v>0.64</v>
      </c>
      <c r="DI20" s="343">
        <v>0.63</v>
      </c>
      <c r="DJ20" s="343">
        <v>0.56000000000000005</v>
      </c>
      <c r="DK20" s="343">
        <v>0.55000000000000004</v>
      </c>
      <c r="DL20" s="343">
        <v>0.4</v>
      </c>
      <c r="DM20" s="443">
        <v>0.57999999999999996</v>
      </c>
      <c r="DN20" s="343">
        <v>0.56999999999999995</v>
      </c>
      <c r="DO20" s="343">
        <v>0.55000000000000004</v>
      </c>
      <c r="DP20" s="343">
        <v>0.46</v>
      </c>
      <c r="DQ20" s="343">
        <v>0.3</v>
      </c>
      <c r="DR20" s="343">
        <v>0.2</v>
      </c>
      <c r="DS20" s="443">
        <v>0.48</v>
      </c>
      <c r="DT20" s="343">
        <v>0.47</v>
      </c>
      <c r="DU20" s="343">
        <v>0.46</v>
      </c>
      <c r="DV20" s="343">
        <v>0.3</v>
      </c>
      <c r="DW20" s="343">
        <v>0.2</v>
      </c>
      <c r="DX20" s="343">
        <v>0.1</v>
      </c>
      <c r="DY20" s="26" t="s">
        <v>149</v>
      </c>
      <c r="DZ20" s="26"/>
      <c r="EA20" s="27" t="s">
        <v>81</v>
      </c>
      <c r="EB20" s="28">
        <v>143000</v>
      </c>
      <c r="EC20" s="28">
        <v>157300</v>
      </c>
      <c r="ED20" s="28">
        <v>145200</v>
      </c>
      <c r="EE20" s="28">
        <v>188100</v>
      </c>
      <c r="EF20" s="28">
        <v>212300</v>
      </c>
      <c r="EG20" s="28">
        <v>188100</v>
      </c>
      <c r="EH20" s="28">
        <v>212300</v>
      </c>
      <c r="EI20" s="28">
        <v>188100</v>
      </c>
      <c r="EJ20" s="28">
        <v>224400</v>
      </c>
      <c r="EK20" s="31"/>
      <c r="HW20" s="13"/>
      <c r="HX20" s="21" t="s">
        <v>69</v>
      </c>
      <c r="HY20" s="22" t="s">
        <v>210</v>
      </c>
      <c r="HZ20" s="23" t="s">
        <v>74</v>
      </c>
      <c r="IA20" s="24">
        <v>0.03</v>
      </c>
      <c r="IB20" s="21" t="s">
        <v>201</v>
      </c>
      <c r="IC20" s="21"/>
      <c r="ID20" s="25">
        <v>1497</v>
      </c>
      <c r="IE20" s="25"/>
      <c r="IF20" s="26">
        <f t="shared" ref="IF20" si="55">IL20+3%</f>
        <v>0.5</v>
      </c>
      <c r="IG20" s="26">
        <f t="shared" ref="IG20" si="56">IM20+3%</f>
        <v>0.49</v>
      </c>
      <c r="IH20" s="26">
        <f t="shared" ref="IH20:IH21" si="57">IN20+3%</f>
        <v>0.48</v>
      </c>
      <c r="II20" s="26">
        <f t="shared" ref="II20:II21" si="58">IO20+3%</f>
        <v>0.47</v>
      </c>
      <c r="IJ20" s="26">
        <f t="shared" ref="IJ20:IJ21" si="59">IP20+3%</f>
        <v>0.45999999999999996</v>
      </c>
      <c r="IK20" s="26">
        <f t="shared" ref="IK20:IK21" si="60">IQ20+3%</f>
        <v>0.23</v>
      </c>
      <c r="IL20" s="347">
        <v>0.47</v>
      </c>
      <c r="IM20" s="347">
        <v>0.46</v>
      </c>
      <c r="IN20" s="347">
        <v>0.45</v>
      </c>
      <c r="IO20" s="347">
        <v>0.44</v>
      </c>
      <c r="IP20" s="347">
        <v>0.43</v>
      </c>
      <c r="IQ20" s="347">
        <v>0.2</v>
      </c>
      <c r="IR20" s="347">
        <v>0.39</v>
      </c>
      <c r="IS20" s="347">
        <v>0.38</v>
      </c>
      <c r="IT20" s="347">
        <v>0.37</v>
      </c>
      <c r="IU20" s="347">
        <v>0.36</v>
      </c>
      <c r="IV20" s="347">
        <v>0.31</v>
      </c>
      <c r="IW20" s="347">
        <v>0.24</v>
      </c>
      <c r="IX20" s="347">
        <v>0.28000000000000003</v>
      </c>
      <c r="IY20" s="347">
        <v>0.27</v>
      </c>
      <c r="IZ20" s="347">
        <v>0.26</v>
      </c>
      <c r="JA20" s="347">
        <v>0.19</v>
      </c>
      <c r="JB20" s="347">
        <v>0.14000000000000001</v>
      </c>
      <c r="JC20" s="347">
        <v>0.09</v>
      </c>
      <c r="JD20" s="26"/>
      <c r="JE20" s="26"/>
      <c r="JF20" s="27" t="s">
        <v>73</v>
      </c>
      <c r="JG20" s="28">
        <v>132000</v>
      </c>
      <c r="JH20" s="28">
        <v>145200</v>
      </c>
      <c r="JI20" s="28">
        <v>133100</v>
      </c>
      <c r="JJ20" s="28">
        <v>169400</v>
      </c>
      <c r="JK20" s="28">
        <v>193600</v>
      </c>
      <c r="JL20" s="28">
        <v>169400</v>
      </c>
      <c r="JM20" s="28">
        <v>193600</v>
      </c>
      <c r="JN20" s="28">
        <v>169400</v>
      </c>
      <c r="JO20" s="28">
        <v>205700</v>
      </c>
      <c r="JP20" s="7"/>
    </row>
    <row r="21" spans="1:276" ht="16.5" customHeight="1">
      <c r="A21" s="8"/>
      <c r="B21" s="30"/>
      <c r="C21" s="30"/>
      <c r="D21" s="30"/>
      <c r="E21" s="29"/>
      <c r="F21" s="333">
        <v>16</v>
      </c>
      <c r="G21" s="333" t="str">
        <f>IF(리스수식!$AT$2=1,차량정보!AZ21,IF(리스수식!$AT$2=2,차량정보!CS21,IF(리스수식!$AT$2=3,차량정보!EL21,IF(리스수식!$AT$2=4,차량정보!GE21,차량정보!HX21))))</f>
        <v>현대</v>
      </c>
      <c r="H21" s="333" t="str">
        <f>IF(리스수식!$AT$2=1,차량정보!BA21,IF(리스수식!$AT$2=2,차량정보!CT21,IF(리스수식!$AT$2=3,차량정보!EM21,IF(리스수식!$AT$2=4,차량정보!GF21,차량정보!HY21))))</f>
        <v>쏘나티 디엣지 하이브리드</v>
      </c>
      <c r="I21" s="333" t="str">
        <f>IF(리스수식!$AT$2=1,차량정보!BB21,IF(리스수식!$AT$2=2,차량정보!CU21,IF(리스수식!$AT$2=3,차량정보!EN21,IF(리스수식!$AT$2=4,차량정보!GG21,차량정보!HZ21))))</f>
        <v>하이브리드</v>
      </c>
      <c r="J21" s="475">
        <f>IF(리스수식!$AT$2=1,차량정보!BC21,IF(리스수식!$AT$2=2,차량정보!CV21,IF(리스수식!$AT$2=3,차량정보!EO21,IF(리스수식!$AT$2=4,차량정보!GH21,차량정보!IA21))))</f>
        <v>0.03</v>
      </c>
      <c r="K21" s="333" t="str">
        <f>IF(리스수식!$AT$2=1,차량정보!BD21,IF(리스수식!$AT$2=2,차량정보!CW21,IF(리스수식!$AT$2=3,차량정보!EP21,IF(리스수식!$AT$2=4,차량정보!GI21,차량정보!IB21))))</f>
        <v>가솔린</v>
      </c>
      <c r="L21" s="333">
        <f>IF(리스수식!$AT$2=1,차량정보!BE21,IF(리스수식!$AT$2=2,차량정보!CX21,IF(리스수식!$AT$2=3,차량정보!EQ21,IF(리스수식!$AT$2=4,차량정보!GJ21,차량정보!IC21))))</f>
        <v>0</v>
      </c>
      <c r="M21" s="333">
        <f>IF(리스수식!$AT$2=1,차량정보!BF21,IF(리스수식!$AT$2=2,차량정보!CY21,IF(리스수식!$AT$2=3,차량정보!ER21,IF(리스수식!$AT$2=4,차량정보!GK21,차량정보!ID21))))</f>
        <v>1999</v>
      </c>
      <c r="N21" s="333">
        <f t="shared" si="8"/>
        <v>519740</v>
      </c>
      <c r="O21" s="380">
        <f>IF(리스수식!$AT$2=1,차량정보!BH21,IF(리스수식!$AT$2=2,차량정보!DA21,IF(리스수식!$AT$2=3,차량정보!ET21,IF(리스수식!$AT$2=4,차량정보!GM21,차량정보!IF21))))</f>
        <v>0.72</v>
      </c>
      <c r="P21" s="380">
        <f>IF(리스수식!$AT$2=1,차량정보!BI21,IF(리스수식!$AT$2=2,차량정보!DB21,IF(리스수식!$AT$2=3,차량정보!EU21,IF(리스수식!$AT$2=4,차량정보!GN21,차량정보!IG21))))</f>
        <v>0.69000000000000006</v>
      </c>
      <c r="Q21" s="380">
        <f>IF(리스수식!$AT$2=1,차량정보!BJ21,IF(리스수식!$AT$2=2,차량정보!DC21,IF(리스수식!$AT$2=3,차량정보!EV21,IF(리스수식!$AT$2=4,차량정보!GO21,차량정보!IH21))))</f>
        <v>0.66</v>
      </c>
      <c r="R21" s="380">
        <f>IF(리스수식!$AT$2=1,차량정보!BK21,IF(리스수식!$AT$2=2,차량정보!DD21,IF(리스수식!$AT$2=3,차량정보!EW21,IF(리스수식!$AT$2=4,차량정보!GP21,차량정보!II21))))</f>
        <v>0.58000000000000007</v>
      </c>
      <c r="S21" s="380">
        <f>IF(리스수식!$AT$2=1,차량정보!BL21,IF(리스수식!$AT$2=2,차량정보!DE21,IF(리스수식!$AT$2=3,차량정보!EX21,IF(리스수식!$AT$2=4,차량정보!GQ21,차량정보!IJ21))))</f>
        <v>0.56000000000000005</v>
      </c>
      <c r="T21" s="380">
        <f>IF(리스수식!$AT$2=1,차량정보!BM21,IF(리스수식!$AT$2=2,차량정보!DF21,IF(리스수식!$AT$2=3,차량정보!EY21,IF(리스수식!$AT$2=4,차량정보!GR21,차량정보!IK21))))</f>
        <v>0.43000000000000005</v>
      </c>
      <c r="U21" s="380">
        <f>IF(리스수식!$AT$2=1,차량정보!BN21,IF(리스수식!$AT$2=2,차량정보!DG21,IF(리스수식!$AT$2=3,차량정보!EZ21,IF(리스수식!$AT$2=4,차량정보!GS21,차량정보!IL21))))</f>
        <v>0.69</v>
      </c>
      <c r="V21" s="380">
        <f>IF(리스수식!$AT$2=1,차량정보!BO21,IF(리스수식!$AT$2=2,차량정보!DH21,IF(리스수식!$AT$2=3,차량정보!FA21,IF(리스수식!$AT$2=4,차량정보!GT21,차량정보!IM21))))</f>
        <v>0.66</v>
      </c>
      <c r="W21" s="380">
        <f>IF(리스수식!$AT$2=1,차량정보!BP21,IF(리스수식!$AT$2=2,차량정보!DI21,IF(리스수식!$AT$2=3,차량정보!FB21,IF(리스수식!$AT$2=4,차량정보!GU21,차량정보!IN21))))</f>
        <v>0.63</v>
      </c>
      <c r="X21" s="380">
        <f>IF(리스수식!$AT$2=1,차량정보!BQ21,IF(리스수식!$AT$2=2,차량정보!DJ21,IF(리스수식!$AT$2=3,차량정보!FC21,IF(리스수식!$AT$2=4,차량정보!GV21,차량정보!IO21))))</f>
        <v>0.55000000000000004</v>
      </c>
      <c r="Y21" s="380">
        <f>IF(리스수식!$AT$2=1,차량정보!BR21,IF(리스수식!$AT$2=2,차량정보!DK21,IF(리스수식!$AT$2=3,차량정보!FD21,IF(리스수식!$AT$2=4,차량정보!GW21,차량정보!IP21))))</f>
        <v>0.53</v>
      </c>
      <c r="Z21" s="380">
        <f>IF(리스수식!$AT$2=1,차량정보!BS21,IF(리스수식!$AT$2=2,차량정보!DL21,IF(리스수식!$AT$2=3,차량정보!FE21,IF(리스수식!$AT$2=4,차량정보!GX21,차량정보!IQ21))))</f>
        <v>0.4</v>
      </c>
      <c r="AA21" s="380">
        <f>IF(리스수식!$AT$2=1,차량정보!BT21,IF(리스수식!$AT$2=2,차량정보!DM21,IF(리스수식!$AT$2=3,차량정보!FF21,IF(리스수식!$AT$2=4,차량정보!GY21,차량정보!IR21))))</f>
        <v>0.6</v>
      </c>
      <c r="AB21" s="380">
        <f>IF(리스수식!$AT$2=1,차량정보!BU21,IF(리스수식!$AT$2=2,차량정보!DN21,IF(리스수식!$AT$2=3,차량정보!FG21,IF(리스수식!$AT$2=4,차량정보!GZ21,차량정보!IS21))))</f>
        <v>0.56999999999999995</v>
      </c>
      <c r="AC21" s="380">
        <f>IF(리스수식!$AT$2=1,차량정보!BV21,IF(리스수식!$AT$2=2,차량정보!DO21,IF(리스수식!$AT$2=3,차량정보!FH21,IF(리스수식!$AT$2=4,차량정보!HA21,차량정보!IT21))))</f>
        <v>0.55000000000000004</v>
      </c>
      <c r="AD21" s="380">
        <f>IF(리스수식!$AT$2=1,차량정보!BW21,IF(리스수식!$AT$2=2,차량정보!DP21,IF(리스수식!$AT$2=3,차량정보!FI21,IF(리스수식!$AT$2=4,차량정보!HB21,차량정보!IU21))))</f>
        <v>0.49</v>
      </c>
      <c r="AE21" s="380">
        <f>IF(리스수식!$AT$2=1,차량정보!BX21,IF(리스수식!$AT$2=2,차량정보!DQ21,IF(리스수식!$AT$2=3,차량정보!FJ21,IF(리스수식!$AT$2=4,차량정보!HC21,차량정보!IV21))))</f>
        <v>0.47</v>
      </c>
      <c r="AF21" s="380">
        <f>IF(리스수식!$AT$2=1,차량정보!BY21,IF(리스수식!$AT$2=2,차량정보!DR21,IF(리스수식!$AT$2=3,차량정보!FK21,IF(리스수식!$AT$2=4,차량정보!HD21,차량정보!IW21))))</f>
        <v>0.3</v>
      </c>
      <c r="AG21" s="380">
        <f>IF(리스수식!$AT$2=1,차량정보!BZ21,IF(리스수식!$AT$2=2,차량정보!DS21,IF(리스수식!$AT$2=3,차량정보!FL21,IF(리스수식!$AT$2=4,차량정보!HE21,차량정보!IX21))))</f>
        <v>0.51</v>
      </c>
      <c r="AH21" s="380">
        <f>IF(리스수식!$AT$2=1,차량정보!CA21,IF(리스수식!$AT$2=2,차량정보!DT21,IF(리스수식!$AT$2=3,차량정보!FM21,IF(리스수식!$AT$2=4,차량정보!HF21,차량정보!IY21))))</f>
        <v>0.48</v>
      </c>
      <c r="AI21" s="380">
        <f>IF(리스수식!$AT$2=1,차량정보!CB21,IF(리스수식!$AT$2=2,차량정보!DU21,IF(리스수식!$AT$2=3,차량정보!FN21,IF(리스수식!$AT$2=4,차량정보!HG21,차량정보!IZ21))))</f>
        <v>0.46</v>
      </c>
      <c r="AJ21" s="380">
        <f>IF(리스수식!$AT$2=1,차량정보!CC21,IF(리스수식!$AT$2=2,차량정보!DV21,IF(리스수식!$AT$2=3,차량정보!FO21,IF(리스수식!$AT$2=4,차량정보!HH21,차량정보!JA21))))</f>
        <v>0.35</v>
      </c>
      <c r="AK21" s="380">
        <f>IF(리스수식!$AT$2=1,차량정보!CD21,IF(리스수식!$AT$2=2,차량정보!DW21,IF(리스수식!$AT$2=3,차량정보!FP21,IF(리스수식!$AT$2=4,차량정보!HI21,차량정보!JB21))))</f>
        <v>0.3</v>
      </c>
      <c r="AL21" s="380">
        <f>IF(리스수식!$AT$2=1,차량정보!CE21,IF(리스수식!$AT$2=2,차량정보!DX21,IF(리스수식!$AT$2=3,차량정보!FQ21,IF(리스수식!$AT$2=4,차량정보!HJ21,차량정보!JC21))))</f>
        <v>0.2</v>
      </c>
      <c r="AM21" s="333">
        <f>IF(리스수식!$AT$2=1,차량정보!CF21,IF(리스수식!$AT$2=2,차량정보!DY21,IF(리스수식!$AT$2=3,차량정보!FR21,IF(리스수식!$AT$2=4,차량정보!HK21,차량정보!JD21))))</f>
        <v>0</v>
      </c>
      <c r="AN21" s="333">
        <f>IF(리스수식!$AT$2=1,차량정보!CG21,IF(리스수식!$AT$2=2,차량정보!DZ21,IF(리스수식!$AT$2=3,차량정보!FS21,IF(리스수식!$AT$2=4,차량정보!HL21,차량정보!JE21))))</f>
        <v>0</v>
      </c>
      <c r="AO21" s="333" t="str">
        <f>IF(리스수식!$AT$2=1,차량정보!CH21,IF(리스수식!$AT$2=2,차량정보!EA21,IF(리스수식!$AT$2=3,차량정보!FT21,IF(리스수식!$AT$2=4,차량정보!HM21,차량정보!JF21))))</f>
        <v>아산</v>
      </c>
      <c r="AP21" s="333">
        <f>IF(리스수식!$AT$2=1,차량정보!CI21,IF(리스수식!$AT$2=2,차량정보!EB21,IF(리스수식!$AT$2=3,차량정보!FU21,IF(리스수식!$AT$2=4,차량정보!HN21,차량정보!JG21))))</f>
        <v>138000</v>
      </c>
      <c r="AQ21" s="333">
        <f>IF(리스수식!$AT$2=1,차량정보!CJ21,IF(리스수식!$AT$2=2,차량정보!EC21,IF(리스수식!$AT$2=3,차량정보!FV21,IF(리스수식!$AT$2=4,차량정보!HO21,차량정보!JH21))))</f>
        <v>193000</v>
      </c>
      <c r="AR21" s="333">
        <f>IF(리스수식!$AT$2=1,차량정보!CK21,IF(리스수식!$AT$2=2,차량정보!ED21,IF(리스수식!$AT$2=3,차량정보!FW21,IF(리스수식!$AT$2=4,차량정보!HP21,차량정보!JI21))))</f>
        <v>203000</v>
      </c>
      <c r="AS21" s="333">
        <f>IF(리스수식!$AT$2=1,차량정보!CL21,IF(리스수식!$AT$2=2,차량정보!EE21,IF(리스수식!$AT$2=3,차량정보!FX21,IF(리스수식!$AT$2=4,차량정보!HQ21,차량정보!JJ21))))</f>
        <v>224000</v>
      </c>
      <c r="AT21" s="333">
        <f>IF(리스수식!$AT$2=1,차량정보!CM21,IF(리스수식!$AT$2=2,차량정보!EF21,IF(리스수식!$AT$2=3,차량정보!FY21,IF(리스수식!$AT$2=4,차량정보!HR21,차량정보!JK21))))</f>
        <v>234000</v>
      </c>
      <c r="AU21" s="333">
        <f>IF(리스수식!$AT$2=1,차량정보!CN21,IF(리스수식!$AT$2=2,차량정보!EG21,IF(리스수식!$AT$2=3,차량정보!FZ21,IF(리스수식!$AT$2=4,차량정보!HS21,차량정보!JL21))))</f>
        <v>215000</v>
      </c>
      <c r="AV21" s="333">
        <f>IF(리스수식!$AT$2=1,차량정보!CO21,IF(리스수식!$AT$2=2,차량정보!EH21,IF(리스수식!$AT$2=3,차량정보!GA21,IF(리스수식!$AT$2=4,차량정보!HT21,차량정보!JM21))))</f>
        <v>224000</v>
      </c>
      <c r="AW21" s="333">
        <f>IF(리스수식!$AT$2=1,차량정보!CP21,IF(리스수식!$AT$2=2,차량정보!EI21,IF(리스수식!$AT$2=3,차량정보!GB21,IF(리스수식!$AT$2=4,차량정보!HU21,차량정보!JN21))))</f>
        <v>237000</v>
      </c>
      <c r="AX21" s="333">
        <f>IF(리스수식!$AT$2=1,차량정보!CQ21,IF(리스수식!$AT$2=2,차량정보!EJ21,IF(리스수식!$AT$2=3,차량정보!GC21,IF(리스수식!$AT$2=4,차량정보!HV21,차량정보!JO21))))</f>
        <v>245000</v>
      </c>
      <c r="AY21" s="11">
        <f>IF(리스수식!$AT$2=1,차량정보!CR21,IF(리스수식!$AT$2=2,차량정보!EK21,IF(리스수식!$AT$2=3,차량정보!GD21,IF(리스수식!$AT$2=4,차량정보!HW21,차량정보!JP21))))</f>
        <v>0</v>
      </c>
      <c r="AZ21" s="352" t="s">
        <v>38</v>
      </c>
      <c r="BA21" s="353" t="s">
        <v>586</v>
      </c>
      <c r="BB21" s="354" t="s">
        <v>194</v>
      </c>
      <c r="BC21" s="355">
        <v>0.03</v>
      </c>
      <c r="BD21" s="352" t="s">
        <v>201</v>
      </c>
      <c r="BE21" s="352"/>
      <c r="BF21" s="356">
        <v>1999</v>
      </c>
      <c r="BG21" s="356"/>
      <c r="BH21" s="357">
        <f t="shared" si="18"/>
        <v>0.72</v>
      </c>
      <c r="BI21" s="357">
        <f t="shared" si="19"/>
        <v>0.69000000000000006</v>
      </c>
      <c r="BJ21" s="357">
        <f t="shared" si="20"/>
        <v>0.66</v>
      </c>
      <c r="BK21" s="357">
        <f t="shared" si="21"/>
        <v>0.58000000000000007</v>
      </c>
      <c r="BL21" s="357">
        <f t="shared" si="22"/>
        <v>0.56000000000000005</v>
      </c>
      <c r="BM21" s="357">
        <f t="shared" si="23"/>
        <v>0.43000000000000005</v>
      </c>
      <c r="BN21" s="442">
        <v>0.69</v>
      </c>
      <c r="BO21" s="342">
        <v>0.66</v>
      </c>
      <c r="BP21" s="342">
        <v>0.63</v>
      </c>
      <c r="BQ21" s="342">
        <v>0.55000000000000004</v>
      </c>
      <c r="BR21" s="342">
        <v>0.53</v>
      </c>
      <c r="BS21" s="342">
        <v>0.4</v>
      </c>
      <c r="BT21" s="442">
        <v>0.6</v>
      </c>
      <c r="BU21" s="342">
        <v>0.56999999999999995</v>
      </c>
      <c r="BV21" s="342">
        <v>0.55000000000000004</v>
      </c>
      <c r="BW21" s="342">
        <v>0.49</v>
      </c>
      <c r="BX21" s="342">
        <v>0.47</v>
      </c>
      <c r="BY21" s="342">
        <v>0.3</v>
      </c>
      <c r="BZ21" s="442">
        <v>0.51</v>
      </c>
      <c r="CA21" s="342">
        <v>0.48</v>
      </c>
      <c r="CB21" s="342">
        <v>0.46</v>
      </c>
      <c r="CC21" s="342">
        <v>0.35</v>
      </c>
      <c r="CD21" s="342">
        <v>0.3</v>
      </c>
      <c r="CE21" s="342">
        <v>0.2</v>
      </c>
      <c r="CF21" s="358"/>
      <c r="CG21" s="358"/>
      <c r="CH21" s="401" t="s">
        <v>419</v>
      </c>
      <c r="CI21" s="402">
        <v>138000</v>
      </c>
      <c r="CJ21" s="402">
        <v>193000</v>
      </c>
      <c r="CK21" s="402">
        <v>203000</v>
      </c>
      <c r="CL21" s="402">
        <v>224000</v>
      </c>
      <c r="CM21" s="402">
        <v>234000</v>
      </c>
      <c r="CN21" s="402">
        <v>215000</v>
      </c>
      <c r="CO21" s="402">
        <v>224000</v>
      </c>
      <c r="CP21" s="402">
        <v>237000</v>
      </c>
      <c r="CQ21" s="402">
        <v>245000</v>
      </c>
      <c r="CR21" s="13"/>
      <c r="CS21" s="21" t="s">
        <v>206</v>
      </c>
      <c r="CT21" s="22" t="s">
        <v>222</v>
      </c>
      <c r="CU21" s="23" t="s">
        <v>60</v>
      </c>
      <c r="CV21" s="24">
        <v>4.4999999999999998E-2</v>
      </c>
      <c r="CW21" s="21" t="s">
        <v>184</v>
      </c>
      <c r="CX21" s="21"/>
      <c r="CY21" s="25">
        <v>1999</v>
      </c>
      <c r="CZ21" s="25"/>
      <c r="DA21" s="26">
        <f t="shared" si="9"/>
        <v>0.6</v>
      </c>
      <c r="DB21" s="26">
        <f t="shared" si="5"/>
        <v>0.59000000000000008</v>
      </c>
      <c r="DC21" s="26">
        <f t="shared" si="5"/>
        <v>0.56000000000000005</v>
      </c>
      <c r="DD21" s="26">
        <f t="shared" si="5"/>
        <v>0.55000000000000004</v>
      </c>
      <c r="DE21" s="26">
        <f t="shared" si="5"/>
        <v>0.54</v>
      </c>
      <c r="DF21" s="26">
        <f t="shared" si="5"/>
        <v>0.43000000000000005</v>
      </c>
      <c r="DG21" s="443">
        <v>0.56999999999999995</v>
      </c>
      <c r="DH21" s="343">
        <v>0.56000000000000005</v>
      </c>
      <c r="DI21" s="343">
        <v>0.53</v>
      </c>
      <c r="DJ21" s="343">
        <v>0.52</v>
      </c>
      <c r="DK21" s="343">
        <v>0.51</v>
      </c>
      <c r="DL21" s="343">
        <v>0.4</v>
      </c>
      <c r="DM21" s="443">
        <v>0.5</v>
      </c>
      <c r="DN21" s="343">
        <v>0.49</v>
      </c>
      <c r="DO21" s="343">
        <v>0.47</v>
      </c>
      <c r="DP21" s="343">
        <v>0.46</v>
      </c>
      <c r="DQ21" s="343">
        <v>0.43</v>
      </c>
      <c r="DR21" s="343">
        <v>0.27</v>
      </c>
      <c r="DS21" s="443">
        <v>0.4</v>
      </c>
      <c r="DT21" s="343">
        <v>0.39</v>
      </c>
      <c r="DU21" s="343">
        <v>0.37</v>
      </c>
      <c r="DV21" s="343">
        <v>0.32</v>
      </c>
      <c r="DW21" s="343">
        <v>0.28000000000000003</v>
      </c>
      <c r="DX21" s="343">
        <v>0.12</v>
      </c>
      <c r="DY21" s="26" t="s">
        <v>149</v>
      </c>
      <c r="DZ21" s="26"/>
      <c r="EA21" s="27" t="s">
        <v>81</v>
      </c>
      <c r="EB21" s="28">
        <v>143000</v>
      </c>
      <c r="EC21" s="28">
        <v>157300</v>
      </c>
      <c r="ED21" s="28">
        <v>145200</v>
      </c>
      <c r="EE21" s="28">
        <v>188100</v>
      </c>
      <c r="EF21" s="28">
        <v>212300</v>
      </c>
      <c r="EG21" s="28">
        <v>188100</v>
      </c>
      <c r="EH21" s="28">
        <v>212300</v>
      </c>
      <c r="EI21" s="28">
        <v>188100</v>
      </c>
      <c r="EJ21" s="28">
        <v>224400</v>
      </c>
      <c r="EK21" s="204"/>
      <c r="HW21" s="13"/>
      <c r="HX21" s="21" t="s">
        <v>69</v>
      </c>
      <c r="HY21" s="22" t="s">
        <v>212</v>
      </c>
      <c r="HZ21" s="23" t="s">
        <v>74</v>
      </c>
      <c r="IA21" s="24">
        <v>0.03</v>
      </c>
      <c r="IB21" s="21" t="s">
        <v>71</v>
      </c>
      <c r="IC21" s="21" t="s">
        <v>72</v>
      </c>
      <c r="ID21" s="25">
        <v>1597</v>
      </c>
      <c r="IE21" s="25"/>
      <c r="IF21" s="26" t="e">
        <f>#REF!+3%</f>
        <v>#REF!</v>
      </c>
      <c r="IG21" s="26">
        <f>IL21+3%</f>
        <v>0.5</v>
      </c>
      <c r="IH21" s="26">
        <f t="shared" si="57"/>
        <v>0.48</v>
      </c>
      <c r="II21" s="26">
        <f t="shared" si="58"/>
        <v>0.47</v>
      </c>
      <c r="IJ21" s="26">
        <f t="shared" si="59"/>
        <v>0.45999999999999996</v>
      </c>
      <c r="IK21" s="26">
        <f t="shared" si="60"/>
        <v>0.23</v>
      </c>
      <c r="IL21" s="347">
        <v>0.47</v>
      </c>
      <c r="IM21" s="347">
        <v>0.46</v>
      </c>
      <c r="IN21" s="347">
        <v>0.45</v>
      </c>
      <c r="IO21" s="347">
        <v>0.44</v>
      </c>
      <c r="IP21" s="347">
        <v>0.43</v>
      </c>
      <c r="IQ21" s="347">
        <v>0.2</v>
      </c>
      <c r="IR21" s="347">
        <v>0.39</v>
      </c>
      <c r="IS21" s="347">
        <v>0.38</v>
      </c>
      <c r="IT21" s="347">
        <v>0.37</v>
      </c>
      <c r="IU21" s="347">
        <v>0.36</v>
      </c>
      <c r="IV21" s="347">
        <v>0.31</v>
      </c>
      <c r="IW21" s="347">
        <v>0.24</v>
      </c>
      <c r="IX21" s="347">
        <v>0.28000000000000003</v>
      </c>
      <c r="IY21" s="347">
        <v>0.27</v>
      </c>
      <c r="IZ21" s="347">
        <v>0.26</v>
      </c>
      <c r="JA21" s="347">
        <v>0.19</v>
      </c>
      <c r="JB21" s="347">
        <v>0.14000000000000001</v>
      </c>
      <c r="JC21" s="347">
        <v>0.09</v>
      </c>
      <c r="JD21" s="26"/>
      <c r="JE21" s="26"/>
      <c r="JF21" s="27" t="s">
        <v>73</v>
      </c>
      <c r="JG21" s="28">
        <v>132000</v>
      </c>
      <c r="JH21" s="28">
        <v>145200</v>
      </c>
      <c r="JI21" s="28">
        <v>133100</v>
      </c>
      <c r="JJ21" s="28">
        <v>169400</v>
      </c>
      <c r="JK21" s="28">
        <v>193600</v>
      </c>
      <c r="JL21" s="28">
        <v>169400</v>
      </c>
      <c r="JM21" s="28">
        <v>193600</v>
      </c>
      <c r="JN21" s="28">
        <v>169400</v>
      </c>
      <c r="JO21" s="28">
        <v>205700</v>
      </c>
      <c r="JP21" s="7"/>
    </row>
    <row r="22" spans="1:276" ht="16.5" customHeight="1">
      <c r="A22" s="8"/>
      <c r="B22" s="30"/>
      <c r="C22" s="30"/>
      <c r="D22" s="30"/>
      <c r="E22" s="29"/>
      <c r="F22" s="333">
        <v>17</v>
      </c>
      <c r="G22" s="333" t="str">
        <f>IF(리스수식!$AT$2=1,차량정보!AZ22,IF(리스수식!$AT$2=2,차량정보!CS22,IF(리스수식!$AT$2=3,차량정보!EL22,IF(리스수식!$AT$2=4,차량정보!GE22,차량정보!HX22))))</f>
        <v>현대</v>
      </c>
      <c r="H22" s="333" t="str">
        <f>IF(리스수식!$AT$2=1,차량정보!BA22,IF(리스수식!$AT$2=2,차량정보!CT22,IF(리스수식!$AT$2=3,차량정보!EM22,IF(리스수식!$AT$2=4,차량정보!GF22,차량정보!HY22))))</f>
        <v>쏘나타 LPG 2.0 (일반판매용)</v>
      </c>
      <c r="I22" s="333" t="str">
        <f>IF(리스수식!$AT$2=1,차량정보!BB22,IF(리스수식!$AT$2=2,차량정보!CU22,IF(리스수식!$AT$2=3,차량정보!EN22,IF(리스수식!$AT$2=4,차량정보!GG22,차량정보!HZ22))))</f>
        <v>승용</v>
      </c>
      <c r="J22" s="475">
        <f>IF(리스수식!$AT$2=1,차량정보!BC22,IF(리스수식!$AT$2=2,차량정보!CV22,IF(리스수식!$AT$2=3,차량정보!EO22,IF(리스수식!$AT$2=4,차량정보!GH22,차량정보!IA22))))</f>
        <v>0.03</v>
      </c>
      <c r="K22" s="333" t="str">
        <f>IF(리스수식!$AT$2=1,차량정보!BD22,IF(리스수식!$AT$2=2,차량정보!CW22,IF(리스수식!$AT$2=3,차량정보!EP22,IF(리스수식!$AT$2=4,차량정보!GI22,차량정보!IB22))))</f>
        <v>LPG</v>
      </c>
      <c r="L22" s="333">
        <f>IF(리스수식!$AT$2=1,차량정보!BE22,IF(리스수식!$AT$2=2,차량정보!CX22,IF(리스수식!$AT$2=3,차량정보!EQ22,IF(리스수식!$AT$2=4,차량정보!GJ22,차량정보!IC22))))</f>
        <v>0</v>
      </c>
      <c r="M22" s="333">
        <f>IF(리스수식!$AT$2=1,차량정보!BF22,IF(리스수식!$AT$2=2,차량정보!CY22,IF(리스수식!$AT$2=3,차량정보!ER22,IF(리스수식!$AT$2=4,차량정보!GK22,차량정보!ID22))))</f>
        <v>1999</v>
      </c>
      <c r="N22" s="333">
        <f t="shared" si="8"/>
        <v>519740</v>
      </c>
      <c r="O22" s="380">
        <f>IF(리스수식!$AT$2=1,차량정보!BH22,IF(리스수식!$AT$2=2,차량정보!DA22,IF(리스수식!$AT$2=3,차량정보!ET22,IF(리스수식!$AT$2=4,차량정보!GM22,차량정보!IF22))))</f>
        <v>0.62</v>
      </c>
      <c r="P22" s="380">
        <f>IF(리스수식!$AT$2=1,차량정보!BI22,IF(리스수식!$AT$2=2,차량정보!DB22,IF(리스수식!$AT$2=3,차량정보!EU22,IF(리스수식!$AT$2=4,차량정보!GN22,차량정보!IG22))))</f>
        <v>0.59499999999999997</v>
      </c>
      <c r="Q22" s="380">
        <f>IF(리스수식!$AT$2=1,차량정보!BJ22,IF(리스수식!$AT$2=2,차량정보!DC22,IF(리스수식!$AT$2=3,차량정보!EV22,IF(리스수식!$AT$2=4,차량정보!GO22,차량정보!IH22))))</f>
        <v>0.57000000000000006</v>
      </c>
      <c r="R22" s="380">
        <f>IF(리스수식!$AT$2=1,차량정보!BK22,IF(리스수식!$AT$2=2,차량정보!DD22,IF(리스수식!$AT$2=3,차량정보!EW22,IF(리스수식!$AT$2=4,차량정보!GP22,차량정보!II22))))</f>
        <v>0.55000000000000004</v>
      </c>
      <c r="S22" s="380">
        <f>IF(리스수식!$AT$2=1,차량정보!BL22,IF(리스수식!$AT$2=2,차량정보!DE22,IF(리스수식!$AT$2=3,차량정보!EX22,IF(리스수식!$AT$2=4,차량정보!GQ22,차량정보!IJ22))))</f>
        <v>0.53</v>
      </c>
      <c r="T22" s="380">
        <f>IF(리스수식!$AT$2=1,차량정보!BM22,IF(리스수식!$AT$2=2,차량정보!DF22,IF(리스수식!$AT$2=3,차량정보!EY22,IF(리스수식!$AT$2=4,차량정보!GR22,차량정보!IK22))))</f>
        <v>0.45999999999999996</v>
      </c>
      <c r="U22" s="380">
        <f>IF(리스수식!$AT$2=1,차량정보!BN22,IF(리스수식!$AT$2=2,차량정보!DG22,IF(리스수식!$AT$2=3,차량정보!EZ22,IF(리스수식!$AT$2=4,차량정보!GS22,차량정보!IL22))))</f>
        <v>0.59</v>
      </c>
      <c r="V22" s="380">
        <f>IF(리스수식!$AT$2=1,차량정보!BO22,IF(리스수식!$AT$2=2,차량정보!DH22,IF(리스수식!$AT$2=3,차량정보!FA22,IF(리스수식!$AT$2=4,차량정보!GT22,차량정보!IM22))))</f>
        <v>0.56499999999999995</v>
      </c>
      <c r="W22" s="380">
        <f>IF(리스수식!$AT$2=1,차량정보!BP22,IF(리스수식!$AT$2=2,차량정보!DI22,IF(리스수식!$AT$2=3,차량정보!FB22,IF(리스수식!$AT$2=4,차량정보!GU22,차량정보!IN22))))</f>
        <v>0.54</v>
      </c>
      <c r="X22" s="380">
        <f>IF(리스수식!$AT$2=1,차량정보!BQ22,IF(리스수식!$AT$2=2,차량정보!DJ22,IF(리스수식!$AT$2=3,차량정보!FC22,IF(리스수식!$AT$2=4,차량정보!GV22,차량정보!IO22))))</f>
        <v>0.52</v>
      </c>
      <c r="Y22" s="380">
        <f>IF(리스수식!$AT$2=1,차량정보!BR22,IF(리스수식!$AT$2=2,차량정보!DK22,IF(리스수식!$AT$2=3,차량정보!FD22,IF(리스수식!$AT$2=4,차량정보!GW22,차량정보!IP22))))</f>
        <v>0.5</v>
      </c>
      <c r="Z22" s="380">
        <f>IF(리스수식!$AT$2=1,차량정보!BS22,IF(리스수식!$AT$2=2,차량정보!DL22,IF(리스수식!$AT$2=3,차량정보!FE22,IF(리스수식!$AT$2=4,차량정보!GX22,차량정보!IQ22))))</f>
        <v>0.43</v>
      </c>
      <c r="AA22" s="380">
        <f>IF(리스수식!$AT$2=1,차량정보!BT22,IF(리스수식!$AT$2=2,차량정보!DM22,IF(리스수식!$AT$2=3,차량정보!FF22,IF(리스수식!$AT$2=4,차량정보!GY22,차량정보!IR22))))</f>
        <v>0.52</v>
      </c>
      <c r="AB22" s="380">
        <f>IF(리스수식!$AT$2=1,차량정보!BU22,IF(리스수식!$AT$2=2,차량정보!DN22,IF(리스수식!$AT$2=3,차량정보!FG22,IF(리스수식!$AT$2=4,차량정보!GZ22,차량정보!IS22))))</f>
        <v>0.495</v>
      </c>
      <c r="AC22" s="380">
        <f>IF(리스수식!$AT$2=1,차량정보!BV22,IF(리스수식!$AT$2=2,차량정보!DO22,IF(리스수식!$AT$2=3,차량정보!FH22,IF(리스수식!$AT$2=4,차량정보!HA22,차량정보!IT22))))</f>
        <v>0.47</v>
      </c>
      <c r="AD22" s="380">
        <f>IF(리스수식!$AT$2=1,차량정보!BW22,IF(리스수식!$AT$2=2,차량정보!DP22,IF(리스수식!$AT$2=3,차량정보!FI22,IF(리스수식!$AT$2=4,차량정보!HB22,차량정보!IU22))))</f>
        <v>0.44</v>
      </c>
      <c r="AE22" s="380">
        <f>IF(리스수식!$AT$2=1,차량정보!BX22,IF(리스수식!$AT$2=2,차량정보!DQ22,IF(리스수식!$AT$2=3,차량정보!FJ22,IF(리스수식!$AT$2=4,차량정보!HC22,차량정보!IV22))))</f>
        <v>0.41</v>
      </c>
      <c r="AF22" s="380">
        <f>IF(리스수식!$AT$2=1,차량정보!BY22,IF(리스수식!$AT$2=2,차량정보!DR22,IF(리스수식!$AT$2=3,차량정보!FK22,IF(리스수식!$AT$2=4,차량정보!HD22,차량정보!IW22))))</f>
        <v>0.3</v>
      </c>
      <c r="AG22" s="380">
        <f>IF(리스수식!$AT$2=1,차량정보!BZ22,IF(리스수식!$AT$2=2,차량정보!DS22,IF(리스수식!$AT$2=3,차량정보!FL22,IF(리스수식!$AT$2=4,차량정보!HE22,차량정보!IX22))))</f>
        <v>0.42</v>
      </c>
      <c r="AH22" s="380">
        <f>IF(리스수식!$AT$2=1,차량정보!CA22,IF(리스수식!$AT$2=2,차량정보!DT22,IF(리스수식!$AT$2=3,차량정보!FM22,IF(리스수식!$AT$2=4,차량정보!HF22,차량정보!IY22))))</f>
        <v>0.39500000000000002</v>
      </c>
      <c r="AI22" s="380">
        <f>IF(리스수식!$AT$2=1,차량정보!CB22,IF(리스수식!$AT$2=2,차량정보!DU22,IF(리스수식!$AT$2=3,차량정보!FN22,IF(리스수식!$AT$2=4,차량정보!HG22,차량정보!IZ22))))</f>
        <v>0.37</v>
      </c>
      <c r="AJ22" s="380">
        <f>IF(리스수식!$AT$2=1,차량정보!CC22,IF(리스수식!$AT$2=2,차량정보!DV22,IF(리스수식!$AT$2=3,차량정보!FO22,IF(리스수식!$AT$2=4,차량정보!HH22,차량정보!JA22))))</f>
        <v>0.34</v>
      </c>
      <c r="AK22" s="380">
        <f>IF(리스수식!$AT$2=1,차량정보!CD22,IF(리스수식!$AT$2=2,차량정보!DW22,IF(리스수식!$AT$2=3,차량정보!FP22,IF(리스수식!$AT$2=4,차량정보!HI22,차량정보!JB22))))</f>
        <v>0.3</v>
      </c>
      <c r="AL22" s="380">
        <f>IF(리스수식!$AT$2=1,차량정보!CE22,IF(리스수식!$AT$2=2,차량정보!DX22,IF(리스수식!$AT$2=3,차량정보!FQ22,IF(리스수식!$AT$2=4,차량정보!HJ22,차량정보!JC22))))</f>
        <v>0.2</v>
      </c>
      <c r="AM22" s="333">
        <f>IF(리스수식!$AT$2=1,차량정보!CF22,IF(리스수식!$AT$2=2,차량정보!DY22,IF(리스수식!$AT$2=3,차량정보!FR22,IF(리스수식!$AT$2=4,차량정보!HK22,차량정보!JD22))))</f>
        <v>0</v>
      </c>
      <c r="AN22" s="333">
        <f>IF(리스수식!$AT$2=1,차량정보!CG22,IF(리스수식!$AT$2=2,차량정보!DZ22,IF(리스수식!$AT$2=3,차량정보!FS22,IF(리스수식!$AT$2=4,차량정보!HL22,차량정보!JE22))))</f>
        <v>0</v>
      </c>
      <c r="AO22" s="333" t="str">
        <f>IF(리스수식!$AT$2=1,차량정보!CH22,IF(리스수식!$AT$2=2,차량정보!EA22,IF(리스수식!$AT$2=3,차량정보!FT22,IF(리스수식!$AT$2=4,차량정보!HM22,차량정보!JF22))))</f>
        <v>아산</v>
      </c>
      <c r="AP22" s="333">
        <f>IF(리스수식!$AT$2=1,차량정보!CI22,IF(리스수식!$AT$2=2,차량정보!EB22,IF(리스수식!$AT$2=3,차량정보!FU22,IF(리스수식!$AT$2=4,차량정보!HN22,차량정보!JG22))))</f>
        <v>138000</v>
      </c>
      <c r="AQ22" s="333">
        <f>IF(리스수식!$AT$2=1,차량정보!CJ22,IF(리스수식!$AT$2=2,차량정보!EC22,IF(리스수식!$AT$2=3,차량정보!FV22,IF(리스수식!$AT$2=4,차량정보!HO22,차량정보!JH22))))</f>
        <v>193000</v>
      </c>
      <c r="AR22" s="333">
        <f>IF(리스수식!$AT$2=1,차량정보!CK22,IF(리스수식!$AT$2=2,차량정보!ED22,IF(리스수식!$AT$2=3,차량정보!FW22,IF(리스수식!$AT$2=4,차량정보!HP22,차량정보!JI22))))</f>
        <v>203000</v>
      </c>
      <c r="AS22" s="333">
        <f>IF(리스수식!$AT$2=1,차량정보!CL22,IF(리스수식!$AT$2=2,차량정보!EE22,IF(리스수식!$AT$2=3,차량정보!FX22,IF(리스수식!$AT$2=4,차량정보!HQ22,차량정보!JJ22))))</f>
        <v>224000</v>
      </c>
      <c r="AT22" s="333">
        <f>IF(리스수식!$AT$2=1,차량정보!CM22,IF(리스수식!$AT$2=2,차량정보!EF22,IF(리스수식!$AT$2=3,차량정보!FY22,IF(리스수식!$AT$2=4,차량정보!HR22,차량정보!JK22))))</f>
        <v>234000</v>
      </c>
      <c r="AU22" s="333">
        <f>IF(리스수식!$AT$2=1,차량정보!CN22,IF(리스수식!$AT$2=2,차량정보!EG22,IF(리스수식!$AT$2=3,차량정보!FZ22,IF(리스수식!$AT$2=4,차량정보!HS22,차량정보!JL22))))</f>
        <v>215000</v>
      </c>
      <c r="AV22" s="333">
        <f>IF(리스수식!$AT$2=1,차량정보!CO22,IF(리스수식!$AT$2=2,차량정보!EH22,IF(리스수식!$AT$2=3,차량정보!GA22,IF(리스수식!$AT$2=4,차량정보!HT22,차량정보!JM22))))</f>
        <v>224000</v>
      </c>
      <c r="AW22" s="333">
        <f>IF(리스수식!$AT$2=1,차량정보!CP22,IF(리스수식!$AT$2=2,차량정보!EI22,IF(리스수식!$AT$2=3,차량정보!GB22,IF(리스수식!$AT$2=4,차량정보!HU22,차량정보!JN22))))</f>
        <v>237000</v>
      </c>
      <c r="AX22" s="333">
        <f>IF(리스수식!$AT$2=1,차량정보!CQ22,IF(리스수식!$AT$2=2,차량정보!EJ22,IF(리스수식!$AT$2=3,차량정보!GC22,IF(리스수식!$AT$2=4,차량정보!HV22,차량정보!JO22))))</f>
        <v>245000</v>
      </c>
      <c r="AY22" s="11">
        <f>IF(리스수식!$AT$2=1,차량정보!CR22,IF(리스수식!$AT$2=2,차량정보!EK22,IF(리스수식!$AT$2=3,차량정보!GD22,IF(리스수식!$AT$2=4,차량정보!HW22,차량정보!JP22))))</f>
        <v>0</v>
      </c>
      <c r="AZ22" s="352" t="s">
        <v>204</v>
      </c>
      <c r="BA22" s="353" t="s">
        <v>587</v>
      </c>
      <c r="BB22" s="354" t="s">
        <v>60</v>
      </c>
      <c r="BC22" s="355">
        <v>0.03</v>
      </c>
      <c r="BD22" s="352" t="s">
        <v>184</v>
      </c>
      <c r="BE22" s="352"/>
      <c r="BF22" s="356">
        <v>1999</v>
      </c>
      <c r="BG22" s="356"/>
      <c r="BH22" s="357">
        <f t="shared" si="18"/>
        <v>0.62</v>
      </c>
      <c r="BI22" s="357">
        <f t="shared" si="19"/>
        <v>0.59499999999999997</v>
      </c>
      <c r="BJ22" s="357">
        <f t="shared" si="20"/>
        <v>0.57000000000000006</v>
      </c>
      <c r="BK22" s="357">
        <f t="shared" si="21"/>
        <v>0.55000000000000004</v>
      </c>
      <c r="BL22" s="357">
        <f t="shared" si="22"/>
        <v>0.53</v>
      </c>
      <c r="BM22" s="357">
        <f t="shared" si="23"/>
        <v>0.45999999999999996</v>
      </c>
      <c r="BN22" s="442">
        <v>0.59</v>
      </c>
      <c r="BO22" s="342">
        <v>0.56499999999999995</v>
      </c>
      <c r="BP22" s="342">
        <v>0.54</v>
      </c>
      <c r="BQ22" s="342">
        <v>0.52</v>
      </c>
      <c r="BR22" s="342">
        <v>0.5</v>
      </c>
      <c r="BS22" s="342">
        <v>0.43</v>
      </c>
      <c r="BT22" s="442">
        <v>0.52</v>
      </c>
      <c r="BU22" s="342">
        <v>0.495</v>
      </c>
      <c r="BV22" s="342">
        <v>0.47</v>
      </c>
      <c r="BW22" s="342">
        <v>0.44</v>
      </c>
      <c r="BX22" s="342">
        <v>0.41</v>
      </c>
      <c r="BY22" s="342">
        <v>0.3</v>
      </c>
      <c r="BZ22" s="442">
        <v>0.42</v>
      </c>
      <c r="CA22" s="342">
        <v>0.39500000000000002</v>
      </c>
      <c r="CB22" s="342">
        <v>0.37</v>
      </c>
      <c r="CC22" s="342">
        <v>0.34</v>
      </c>
      <c r="CD22" s="342">
        <v>0.3</v>
      </c>
      <c r="CE22" s="342">
        <v>0.2</v>
      </c>
      <c r="CF22" s="358"/>
      <c r="CG22" s="358"/>
      <c r="CH22" s="401" t="s">
        <v>419</v>
      </c>
      <c r="CI22" s="402">
        <v>138000</v>
      </c>
      <c r="CJ22" s="402">
        <v>193000</v>
      </c>
      <c r="CK22" s="402">
        <v>203000</v>
      </c>
      <c r="CL22" s="402">
        <v>224000</v>
      </c>
      <c r="CM22" s="402">
        <v>234000</v>
      </c>
      <c r="CN22" s="402">
        <v>215000</v>
      </c>
      <c r="CO22" s="402">
        <v>224000</v>
      </c>
      <c r="CP22" s="402">
        <v>237000</v>
      </c>
      <c r="CQ22" s="402">
        <v>245000</v>
      </c>
      <c r="CR22" s="13"/>
      <c r="CS22" s="190" t="s">
        <v>63</v>
      </c>
      <c r="CT22" s="200" t="s">
        <v>182</v>
      </c>
      <c r="CU22" s="201" t="s">
        <v>183</v>
      </c>
      <c r="CV22" s="202" t="s">
        <v>183</v>
      </c>
      <c r="CW22" s="190" t="s">
        <v>183</v>
      </c>
      <c r="CX22" s="190" t="s">
        <v>183</v>
      </c>
      <c r="CY22" s="189" t="s">
        <v>183</v>
      </c>
      <c r="CZ22" s="189" t="s">
        <v>183</v>
      </c>
      <c r="DA22" s="26"/>
      <c r="DB22" s="26"/>
      <c r="DC22" s="26"/>
      <c r="DD22" s="26"/>
      <c r="DE22" s="26"/>
      <c r="DF22" s="26"/>
      <c r="DG22" s="443"/>
      <c r="DH22" s="343"/>
      <c r="DI22" s="343"/>
      <c r="DJ22" s="343"/>
      <c r="DK22" s="343"/>
      <c r="DL22" s="343"/>
      <c r="DM22" s="443"/>
      <c r="DN22" s="343"/>
      <c r="DO22" s="343"/>
      <c r="DP22" s="343"/>
      <c r="DQ22" s="343"/>
      <c r="DR22" s="343"/>
      <c r="DS22" s="443"/>
      <c r="DT22" s="343"/>
      <c r="DU22" s="343"/>
      <c r="DV22" s="343"/>
      <c r="DW22" s="343"/>
      <c r="DX22" s="343"/>
      <c r="DY22" s="191" t="s">
        <v>183</v>
      </c>
      <c r="DZ22" s="191"/>
      <c r="EA22" s="192" t="s">
        <v>183</v>
      </c>
      <c r="EB22" s="193" t="s">
        <v>183</v>
      </c>
      <c r="EC22" s="193" t="s">
        <v>183</v>
      </c>
      <c r="ED22" s="193" t="s">
        <v>183</v>
      </c>
      <c r="EE22" s="193" t="s">
        <v>183</v>
      </c>
      <c r="EF22" s="193" t="s">
        <v>183</v>
      </c>
      <c r="EG22" s="193" t="s">
        <v>183</v>
      </c>
      <c r="EH22" s="193" t="s">
        <v>183</v>
      </c>
      <c r="EI22" s="193" t="s">
        <v>183</v>
      </c>
      <c r="EJ22" s="193" t="s">
        <v>183</v>
      </c>
      <c r="EK22" s="244"/>
      <c r="HV22" s="5" t="s">
        <v>226</v>
      </c>
      <c r="HW22" s="13"/>
      <c r="HX22" s="21"/>
      <c r="HY22" s="22"/>
      <c r="HZ22" s="23"/>
      <c r="IA22" s="24"/>
      <c r="IB22" s="21"/>
      <c r="IC22" s="21"/>
      <c r="ID22" s="25"/>
      <c r="IE22" s="25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6"/>
      <c r="JE22" s="26"/>
      <c r="JF22" s="27"/>
      <c r="JG22" s="28"/>
      <c r="JH22" s="28"/>
      <c r="JI22" s="28"/>
      <c r="JJ22" s="28"/>
      <c r="JK22" s="28"/>
      <c r="JL22" s="28"/>
      <c r="JM22" s="28"/>
      <c r="JN22" s="28"/>
      <c r="JO22" s="28"/>
      <c r="JP22" s="7"/>
    </row>
    <row r="23" spans="1:276" ht="16.5" customHeight="1">
      <c r="A23" s="8"/>
      <c r="B23" s="30"/>
      <c r="C23" s="30"/>
      <c r="D23" s="30"/>
      <c r="E23" s="29"/>
      <c r="F23" s="333">
        <v>18</v>
      </c>
      <c r="G23" s="333" t="str">
        <f>IF(리스수식!$AT$2=1,차량정보!AZ23,IF(리스수식!$AT$2=2,차량정보!CS23,IF(리스수식!$AT$2=3,차량정보!EL23,IF(리스수식!$AT$2=4,차량정보!GE23,차량정보!HX23))))</f>
        <v>현대</v>
      </c>
      <c r="H23" s="333" t="str">
        <f>IF(리스수식!$AT$2=1,차량정보!BA23,IF(리스수식!$AT$2=2,차량정보!CT23,IF(리스수식!$AT$2=3,차량정보!EM23,IF(리스수식!$AT$2=4,차량정보!GF23,차량정보!HY23))))</f>
        <v xml:space="preserve">­­­­­­­­­­­­­­­­­­­­­­­­­­­­­­­­­­­­­­­­­­­­­­­­­­­­­­­­­­­­­­­­­­­­­­­­­­­­­­­­­­­­­­­­­­­­­­­­ </v>
      </c>
      <c r="I23" s="333" t="str">
        <f>IF(리스수식!$AT$2=1,차량정보!BB23,IF(리스수식!$AT$2=2,차량정보!CU23,IF(리스수식!$AT$2=3,차량정보!EN23,IF(리스수식!$AT$2=4,차량정보!GG23,차량정보!HZ23))))</f>
        <v>-</v>
      </c>
      <c r="J23" s="475" t="str">
        <f>IF(리스수식!$AT$2=1,차량정보!BC23,IF(리스수식!$AT$2=2,차량정보!CV23,IF(리스수식!$AT$2=3,차량정보!EO23,IF(리스수식!$AT$2=4,차량정보!GH23,차량정보!IA23))))</f>
        <v>-</v>
      </c>
      <c r="K23" s="333" t="str">
        <f>IF(리스수식!$AT$2=1,차량정보!BD23,IF(리스수식!$AT$2=2,차량정보!CW23,IF(리스수식!$AT$2=3,차량정보!EP23,IF(리스수식!$AT$2=4,차량정보!GI23,차량정보!IB23))))</f>
        <v>-</v>
      </c>
      <c r="L23" s="333">
        <f>IF(리스수식!$AT$2=1,차량정보!BE23,IF(리스수식!$AT$2=2,차량정보!CX23,IF(리스수식!$AT$2=3,차량정보!EQ23,IF(리스수식!$AT$2=4,차량정보!GJ23,차량정보!IC23))))</f>
        <v>0</v>
      </c>
      <c r="M23" s="333" t="str">
        <f>IF(리스수식!$AT$2=1,차량정보!BF23,IF(리스수식!$AT$2=2,차량정보!CY23,IF(리스수식!$AT$2=3,차량정보!ER23,IF(리스수식!$AT$2=4,차량정보!GK23,차량정보!ID23))))</f>
        <v>-</v>
      </c>
      <c r="N23" s="333" t="e">
        <f t="shared" si="8"/>
        <v>#VALUE!</v>
      </c>
      <c r="O23" s="380">
        <f>IF(리스수식!$AT$2=1,차량정보!BH23,IF(리스수식!$AT$2=2,차량정보!DA23,IF(리스수식!$AT$2=3,차량정보!ET23,IF(리스수식!$AT$2=4,차량정보!GM23,차량정보!IF23))))</f>
        <v>0</v>
      </c>
      <c r="P23" s="380">
        <f>IF(리스수식!$AT$2=1,차량정보!BI23,IF(리스수식!$AT$2=2,차량정보!DB23,IF(리스수식!$AT$2=3,차량정보!EU23,IF(리스수식!$AT$2=4,차량정보!GN23,차량정보!IG23))))</f>
        <v>0</v>
      </c>
      <c r="Q23" s="380">
        <f>IF(리스수식!$AT$2=1,차량정보!BJ23,IF(리스수식!$AT$2=2,차량정보!DC23,IF(리스수식!$AT$2=3,차량정보!EV23,IF(리스수식!$AT$2=4,차량정보!GO23,차량정보!IH23))))</f>
        <v>0</v>
      </c>
      <c r="R23" s="380">
        <f>IF(리스수식!$AT$2=1,차량정보!BK23,IF(리스수식!$AT$2=2,차량정보!DD23,IF(리스수식!$AT$2=3,차량정보!EW23,IF(리스수식!$AT$2=4,차량정보!GP23,차량정보!II23))))</f>
        <v>0</v>
      </c>
      <c r="S23" s="380">
        <f>IF(리스수식!$AT$2=1,차량정보!BL23,IF(리스수식!$AT$2=2,차량정보!DE23,IF(리스수식!$AT$2=3,차량정보!EX23,IF(리스수식!$AT$2=4,차량정보!GQ23,차량정보!IJ23))))</f>
        <v>0</v>
      </c>
      <c r="T23" s="380">
        <f>IF(리스수식!$AT$2=1,차량정보!BM23,IF(리스수식!$AT$2=2,차량정보!DF23,IF(리스수식!$AT$2=3,차량정보!EY23,IF(리스수식!$AT$2=4,차량정보!GR23,차량정보!IK23))))</f>
        <v>0</v>
      </c>
      <c r="U23" s="380">
        <f>IF(리스수식!$AT$2=1,차량정보!BN23,IF(리스수식!$AT$2=2,차량정보!DG23,IF(리스수식!$AT$2=3,차량정보!EZ23,IF(리스수식!$AT$2=4,차량정보!GS23,차량정보!IL23))))</f>
        <v>0</v>
      </c>
      <c r="V23" s="380">
        <f>IF(리스수식!$AT$2=1,차량정보!BO23,IF(리스수식!$AT$2=2,차량정보!DH23,IF(리스수식!$AT$2=3,차량정보!FA23,IF(리스수식!$AT$2=4,차량정보!GT23,차량정보!IM23))))</f>
        <v>0</v>
      </c>
      <c r="W23" s="380">
        <f>IF(리스수식!$AT$2=1,차량정보!BP23,IF(리스수식!$AT$2=2,차량정보!DI23,IF(리스수식!$AT$2=3,차량정보!FB23,IF(리스수식!$AT$2=4,차량정보!GU23,차량정보!IN23))))</f>
        <v>0</v>
      </c>
      <c r="X23" s="380">
        <f>IF(리스수식!$AT$2=1,차량정보!BQ23,IF(리스수식!$AT$2=2,차량정보!DJ23,IF(리스수식!$AT$2=3,차량정보!FC23,IF(리스수식!$AT$2=4,차량정보!GV23,차량정보!IO23))))</f>
        <v>0</v>
      </c>
      <c r="Y23" s="380">
        <f>IF(리스수식!$AT$2=1,차량정보!BR23,IF(리스수식!$AT$2=2,차량정보!DK23,IF(리스수식!$AT$2=3,차량정보!FD23,IF(리스수식!$AT$2=4,차량정보!GW23,차량정보!IP23))))</f>
        <v>0</v>
      </c>
      <c r="Z23" s="380">
        <f>IF(리스수식!$AT$2=1,차량정보!BS23,IF(리스수식!$AT$2=2,차량정보!DL23,IF(리스수식!$AT$2=3,차량정보!FE23,IF(리스수식!$AT$2=4,차량정보!GX23,차량정보!IQ23))))</f>
        <v>0</v>
      </c>
      <c r="AA23" s="380">
        <f>IF(리스수식!$AT$2=1,차량정보!BT23,IF(리스수식!$AT$2=2,차량정보!DM23,IF(리스수식!$AT$2=3,차량정보!FF23,IF(리스수식!$AT$2=4,차량정보!GY23,차량정보!IR23))))</f>
        <v>0</v>
      </c>
      <c r="AB23" s="380">
        <f>IF(리스수식!$AT$2=1,차량정보!BU23,IF(리스수식!$AT$2=2,차량정보!DN23,IF(리스수식!$AT$2=3,차량정보!FG23,IF(리스수식!$AT$2=4,차량정보!GZ23,차량정보!IS23))))</f>
        <v>0</v>
      </c>
      <c r="AC23" s="380">
        <f>IF(리스수식!$AT$2=1,차량정보!BV23,IF(리스수식!$AT$2=2,차량정보!DO23,IF(리스수식!$AT$2=3,차량정보!FH23,IF(리스수식!$AT$2=4,차량정보!HA23,차량정보!IT23))))</f>
        <v>0</v>
      </c>
      <c r="AD23" s="380">
        <f>IF(리스수식!$AT$2=1,차량정보!BW23,IF(리스수식!$AT$2=2,차량정보!DP23,IF(리스수식!$AT$2=3,차량정보!FI23,IF(리스수식!$AT$2=4,차량정보!HB23,차량정보!IU23))))</f>
        <v>0</v>
      </c>
      <c r="AE23" s="380">
        <f>IF(리스수식!$AT$2=1,차량정보!BX23,IF(리스수식!$AT$2=2,차량정보!DQ23,IF(리스수식!$AT$2=3,차량정보!FJ23,IF(리스수식!$AT$2=4,차량정보!HC23,차량정보!IV23))))</f>
        <v>0</v>
      </c>
      <c r="AF23" s="380">
        <f>IF(리스수식!$AT$2=1,차량정보!BY23,IF(리스수식!$AT$2=2,차량정보!DR23,IF(리스수식!$AT$2=3,차량정보!FK23,IF(리스수식!$AT$2=4,차량정보!HD23,차량정보!IW23))))</f>
        <v>0</v>
      </c>
      <c r="AG23" s="380">
        <f>IF(리스수식!$AT$2=1,차량정보!BZ23,IF(리스수식!$AT$2=2,차량정보!DS23,IF(리스수식!$AT$2=3,차량정보!FL23,IF(리스수식!$AT$2=4,차량정보!HE23,차량정보!IX23))))</f>
        <v>0</v>
      </c>
      <c r="AH23" s="380">
        <f>IF(리스수식!$AT$2=1,차량정보!CA23,IF(리스수식!$AT$2=2,차량정보!DT23,IF(리스수식!$AT$2=3,차량정보!FM23,IF(리스수식!$AT$2=4,차량정보!HF23,차량정보!IY23))))</f>
        <v>0</v>
      </c>
      <c r="AI23" s="380">
        <f>IF(리스수식!$AT$2=1,차량정보!CB23,IF(리스수식!$AT$2=2,차량정보!DU23,IF(리스수식!$AT$2=3,차량정보!FN23,IF(리스수식!$AT$2=4,차량정보!HG23,차량정보!IZ23))))</f>
        <v>0</v>
      </c>
      <c r="AJ23" s="380">
        <f>IF(리스수식!$AT$2=1,차량정보!CC23,IF(리스수식!$AT$2=2,차량정보!DV23,IF(리스수식!$AT$2=3,차량정보!FO23,IF(리스수식!$AT$2=4,차량정보!HH23,차량정보!JA23))))</f>
        <v>0</v>
      </c>
      <c r="AK23" s="380">
        <f>IF(리스수식!$AT$2=1,차량정보!CD23,IF(리스수식!$AT$2=2,차량정보!DW23,IF(리스수식!$AT$2=3,차량정보!FP23,IF(리스수식!$AT$2=4,차량정보!HI23,차량정보!JB23))))</f>
        <v>0</v>
      </c>
      <c r="AL23" s="380">
        <f>IF(리스수식!$AT$2=1,차량정보!CE23,IF(리스수식!$AT$2=2,차량정보!DX23,IF(리스수식!$AT$2=3,차량정보!FQ23,IF(리스수식!$AT$2=4,차량정보!HJ23,차량정보!JC23))))</f>
        <v>0</v>
      </c>
      <c r="AM23" s="333">
        <f>IF(리스수식!$AT$2=1,차량정보!CF23,IF(리스수식!$AT$2=2,차량정보!DY23,IF(리스수식!$AT$2=3,차량정보!FR23,IF(리스수식!$AT$2=4,차량정보!HK23,차량정보!JD23))))</f>
        <v>0</v>
      </c>
      <c r="AN23" s="333">
        <f>IF(리스수식!$AT$2=1,차량정보!CG23,IF(리스수식!$AT$2=2,차량정보!DZ23,IF(리스수식!$AT$2=3,차량정보!FS23,IF(리스수식!$AT$2=4,차량정보!HL23,차량정보!JE23))))</f>
        <v>0</v>
      </c>
      <c r="AO23" s="333" t="str">
        <f>IF(리스수식!$AT$2=1,차량정보!CH23,IF(리스수식!$AT$2=2,차량정보!EA23,IF(리스수식!$AT$2=3,차량정보!FT23,IF(리스수식!$AT$2=4,차량정보!HM23,차량정보!JF23))))</f>
        <v>-</v>
      </c>
      <c r="AP23" s="333" t="str">
        <f>IF(리스수식!$AT$2=1,차량정보!CI23,IF(리스수식!$AT$2=2,차량정보!EB23,IF(리스수식!$AT$2=3,차량정보!FU23,IF(리스수식!$AT$2=4,차량정보!HN23,차량정보!JG23))))</f>
        <v>-</v>
      </c>
      <c r="AQ23" s="333" t="str">
        <f>IF(리스수식!$AT$2=1,차량정보!CJ23,IF(리스수식!$AT$2=2,차량정보!EC23,IF(리스수식!$AT$2=3,차량정보!FV23,IF(리스수식!$AT$2=4,차량정보!HO23,차량정보!JH23))))</f>
        <v>-</v>
      </c>
      <c r="AR23" s="333" t="str">
        <f>IF(리스수식!$AT$2=1,차량정보!CK23,IF(리스수식!$AT$2=2,차량정보!ED23,IF(리스수식!$AT$2=3,차량정보!FW23,IF(리스수식!$AT$2=4,차량정보!HP23,차량정보!JI23))))</f>
        <v>-</v>
      </c>
      <c r="AS23" s="333" t="str">
        <f>IF(리스수식!$AT$2=1,차량정보!CL23,IF(리스수식!$AT$2=2,차량정보!EE23,IF(리스수식!$AT$2=3,차량정보!FX23,IF(리스수식!$AT$2=4,차량정보!HQ23,차량정보!JJ23))))</f>
        <v>-</v>
      </c>
      <c r="AT23" s="333" t="str">
        <f>IF(리스수식!$AT$2=1,차량정보!CM23,IF(리스수식!$AT$2=2,차량정보!EF23,IF(리스수식!$AT$2=3,차량정보!FY23,IF(리스수식!$AT$2=4,차량정보!HR23,차량정보!JK23))))</f>
        <v>-</v>
      </c>
      <c r="AU23" s="333" t="str">
        <f>IF(리스수식!$AT$2=1,차량정보!CN23,IF(리스수식!$AT$2=2,차량정보!EG23,IF(리스수식!$AT$2=3,차량정보!FZ23,IF(리스수식!$AT$2=4,차량정보!HS23,차량정보!JL23))))</f>
        <v>-</v>
      </c>
      <c r="AV23" s="333" t="str">
        <f>IF(리스수식!$AT$2=1,차량정보!CO23,IF(리스수식!$AT$2=2,차량정보!EH23,IF(리스수식!$AT$2=3,차량정보!GA23,IF(리스수식!$AT$2=4,차량정보!HT23,차량정보!JM23))))</f>
        <v>-</v>
      </c>
      <c r="AW23" s="333" t="str">
        <f>IF(리스수식!$AT$2=1,차량정보!CP23,IF(리스수식!$AT$2=2,차량정보!EI23,IF(리스수식!$AT$2=3,차량정보!GB23,IF(리스수식!$AT$2=4,차량정보!HU23,차량정보!JN23))))</f>
        <v>-</v>
      </c>
      <c r="AX23" s="333" t="str">
        <f>IF(리스수식!$AT$2=1,차량정보!CQ23,IF(리스수식!$AT$2=2,차량정보!EJ23,IF(리스수식!$AT$2=3,차량정보!GC23,IF(리스수식!$AT$2=4,차량정보!HV23,차량정보!JO23))))</f>
        <v>-</v>
      </c>
      <c r="AY23" s="11">
        <f>IF(리스수식!$AT$2=1,차량정보!CR23,IF(리스수식!$AT$2=2,차량정보!EK23,IF(리스수식!$AT$2=3,차량정보!GD23,IF(리스수식!$AT$2=4,차량정보!HW23,차량정보!JP23))))</f>
        <v>0</v>
      </c>
      <c r="AZ23" s="352" t="s">
        <v>38</v>
      </c>
      <c r="BA23" s="353" t="s">
        <v>182</v>
      </c>
      <c r="BB23" s="354" t="s">
        <v>183</v>
      </c>
      <c r="BC23" s="355" t="s">
        <v>183</v>
      </c>
      <c r="BD23" s="352" t="s">
        <v>183</v>
      </c>
      <c r="BE23" s="352"/>
      <c r="BF23" s="356" t="s">
        <v>183</v>
      </c>
      <c r="BG23" s="356"/>
      <c r="BH23" s="357"/>
      <c r="BI23" s="357"/>
      <c r="BJ23" s="357"/>
      <c r="BK23" s="357"/>
      <c r="BL23" s="357"/>
      <c r="BM23" s="357"/>
      <c r="BN23" s="442"/>
      <c r="BO23" s="342"/>
      <c r="BP23" s="342"/>
      <c r="BQ23" s="342"/>
      <c r="BR23" s="342"/>
      <c r="BS23" s="342"/>
      <c r="BT23" s="442"/>
      <c r="BU23" s="342"/>
      <c r="BV23" s="342"/>
      <c r="BW23" s="342"/>
      <c r="BX23" s="342"/>
      <c r="BY23" s="342"/>
      <c r="BZ23" s="442"/>
      <c r="CA23" s="342"/>
      <c r="CB23" s="342"/>
      <c r="CC23" s="342"/>
      <c r="CD23" s="342"/>
      <c r="CE23" s="342"/>
      <c r="CF23" s="358"/>
      <c r="CG23" s="358"/>
      <c r="CH23" s="359" t="s">
        <v>183</v>
      </c>
      <c r="CI23" s="360" t="s">
        <v>183</v>
      </c>
      <c r="CJ23" s="360" t="s">
        <v>183</v>
      </c>
      <c r="CK23" s="360" t="s">
        <v>183</v>
      </c>
      <c r="CL23" s="360" t="s">
        <v>183</v>
      </c>
      <c r="CM23" s="360" t="s">
        <v>183</v>
      </c>
      <c r="CN23" s="360" t="s">
        <v>183</v>
      </c>
      <c r="CO23" s="360" t="s">
        <v>183</v>
      </c>
      <c r="CP23" s="360" t="s">
        <v>183</v>
      </c>
      <c r="CQ23" s="360" t="s">
        <v>183</v>
      </c>
      <c r="CR23" s="203"/>
      <c r="CS23" s="168" t="s">
        <v>63</v>
      </c>
      <c r="CT23" s="251" t="s">
        <v>818</v>
      </c>
      <c r="CU23" s="159" t="s">
        <v>60</v>
      </c>
      <c r="CV23" s="24">
        <v>0.03</v>
      </c>
      <c r="CW23" s="21" t="s">
        <v>61</v>
      </c>
      <c r="CX23" s="21"/>
      <c r="CY23" s="25">
        <v>2497</v>
      </c>
      <c r="CZ23" s="25"/>
      <c r="DA23" s="26">
        <f t="shared" si="9"/>
        <v>0.74</v>
      </c>
      <c r="DB23" s="26">
        <f t="shared" si="9"/>
        <v>0.73499999999999999</v>
      </c>
      <c r="DC23" s="26">
        <f t="shared" si="9"/>
        <v>0.73</v>
      </c>
      <c r="DD23" s="26">
        <f t="shared" si="9"/>
        <v>0.70000000000000007</v>
      </c>
      <c r="DE23" s="26">
        <f t="shared" si="9"/>
        <v>0.68</v>
      </c>
      <c r="DF23" s="26">
        <f t="shared" si="9"/>
        <v>0.55000000000000004</v>
      </c>
      <c r="DG23" s="443">
        <v>0.71</v>
      </c>
      <c r="DH23" s="343">
        <v>0.70499999999999996</v>
      </c>
      <c r="DI23" s="343">
        <v>0.7</v>
      </c>
      <c r="DJ23" s="343">
        <v>0.67</v>
      </c>
      <c r="DK23" s="343">
        <v>0.65</v>
      </c>
      <c r="DL23" s="343">
        <v>0.52</v>
      </c>
      <c r="DM23" s="443">
        <v>0.63</v>
      </c>
      <c r="DN23" s="343">
        <v>0.625</v>
      </c>
      <c r="DO23" s="343">
        <v>0.62</v>
      </c>
      <c r="DP23" s="343">
        <v>0.55000000000000004</v>
      </c>
      <c r="DQ23" s="343">
        <v>0.52</v>
      </c>
      <c r="DR23" s="343">
        <v>0.42</v>
      </c>
      <c r="DS23" s="443">
        <v>0.56000000000000005</v>
      </c>
      <c r="DT23" s="343">
        <v>0.55500000000000005</v>
      </c>
      <c r="DU23" s="343">
        <v>0.55000000000000004</v>
      </c>
      <c r="DV23" s="343">
        <v>0.52</v>
      </c>
      <c r="DW23" s="343">
        <v>0.41</v>
      </c>
      <c r="DX23" s="343">
        <v>0.27</v>
      </c>
      <c r="DY23" s="26" t="s">
        <v>149</v>
      </c>
      <c r="DZ23" s="26"/>
      <c r="EA23" s="27" t="s">
        <v>81</v>
      </c>
      <c r="EB23" s="28">
        <v>143000</v>
      </c>
      <c r="EC23" s="28">
        <v>157300</v>
      </c>
      <c r="ED23" s="28">
        <v>145200</v>
      </c>
      <c r="EE23" s="28">
        <v>188100</v>
      </c>
      <c r="EF23" s="28">
        <v>212300</v>
      </c>
      <c r="EG23" s="28">
        <v>188100</v>
      </c>
      <c r="EH23" s="28">
        <v>212300</v>
      </c>
      <c r="EI23" s="28">
        <v>188100</v>
      </c>
      <c r="EJ23" s="28">
        <v>224400</v>
      </c>
      <c r="EK23" s="244"/>
      <c r="HX23" s="21" t="s">
        <v>826</v>
      </c>
      <c r="HY23" s="22" t="s">
        <v>827</v>
      </c>
      <c r="HZ23" s="23" t="s">
        <v>74</v>
      </c>
      <c r="IA23" s="24">
        <v>0.02</v>
      </c>
      <c r="IB23" s="21" t="s">
        <v>828</v>
      </c>
      <c r="IC23" s="21"/>
      <c r="ID23" s="25">
        <v>1497</v>
      </c>
      <c r="IE23" s="25"/>
      <c r="IF23" s="26">
        <f t="shared" ref="IF23" si="61">IL23+3%</f>
        <v>0.64</v>
      </c>
      <c r="IG23" s="26">
        <f t="shared" ref="IG23" si="62">IM23+3%</f>
        <v>0.63</v>
      </c>
      <c r="IH23" s="26">
        <f t="shared" ref="IH23" si="63">IN23+3%</f>
        <v>0.62</v>
      </c>
      <c r="II23" s="26">
        <f t="shared" ref="II23" si="64">IO23+3%</f>
        <v>0.6</v>
      </c>
      <c r="IJ23" s="26">
        <f t="shared" ref="IJ23" si="65">IP23+3%</f>
        <v>0.56000000000000005</v>
      </c>
      <c r="IK23" s="26">
        <f t="shared" ref="IK23" si="66">IQ23+3%</f>
        <v>0.47</v>
      </c>
      <c r="IL23" s="474">
        <v>0.61</v>
      </c>
      <c r="IM23" s="474">
        <v>0.6</v>
      </c>
      <c r="IN23" s="474">
        <v>0.59</v>
      </c>
      <c r="IO23" s="474">
        <v>0.56999999999999995</v>
      </c>
      <c r="IP23" s="474">
        <v>0.53</v>
      </c>
      <c r="IQ23" s="474">
        <v>0.44</v>
      </c>
      <c r="IR23" s="474">
        <v>0.53</v>
      </c>
      <c r="IS23" s="474">
        <v>0.52</v>
      </c>
      <c r="IT23" s="474">
        <v>0.51</v>
      </c>
      <c r="IU23" s="474">
        <v>0.49</v>
      </c>
      <c r="IV23" s="474">
        <v>0.37</v>
      </c>
      <c r="IW23" s="474">
        <v>0.32</v>
      </c>
      <c r="IX23" s="474">
        <v>0.47</v>
      </c>
      <c r="IY23" s="474">
        <v>0.45</v>
      </c>
      <c r="IZ23" s="474">
        <v>0.44</v>
      </c>
      <c r="JA23" s="474">
        <v>0.37</v>
      </c>
      <c r="JB23" s="474">
        <v>0.28999999999999998</v>
      </c>
      <c r="JC23" s="474">
        <v>0.22</v>
      </c>
      <c r="JD23" s="26"/>
      <c r="JE23" s="26"/>
      <c r="JF23" s="27" t="s">
        <v>73</v>
      </c>
      <c r="JG23" s="28">
        <v>132000</v>
      </c>
      <c r="JH23" s="28">
        <v>145200</v>
      </c>
      <c r="JI23" s="28">
        <v>133100</v>
      </c>
      <c r="JJ23" s="28">
        <v>169400</v>
      </c>
      <c r="JK23" s="28">
        <v>193600</v>
      </c>
      <c r="JL23" s="28">
        <v>169400</v>
      </c>
      <c r="JM23" s="28">
        <v>193600</v>
      </c>
      <c r="JN23" s="28">
        <v>169400</v>
      </c>
      <c r="JO23" s="28">
        <v>205700</v>
      </c>
      <c r="JP23" s="7"/>
    </row>
    <row r="24" spans="1:276" ht="16.5" customHeight="1">
      <c r="A24" s="8"/>
      <c r="B24" s="30"/>
      <c r="C24" s="30"/>
      <c r="D24" s="30"/>
      <c r="E24" s="29"/>
      <c r="F24" s="333">
        <v>19</v>
      </c>
      <c r="G24" s="333" t="str">
        <f>IF(리스수식!$AT$2=1,차량정보!AZ24,IF(리스수식!$AT$2=2,차량정보!CS24,IF(리스수식!$AT$2=3,차량정보!EL24,IF(리스수식!$AT$2=4,차량정보!GE24,차량정보!HX24))))</f>
        <v>현대</v>
      </c>
      <c r="H24" s="333" t="str">
        <f>IF(리스수식!$AT$2=1,차량정보!BA24,IF(리스수식!$AT$2=2,차량정보!CT24,IF(리스수식!$AT$2=3,차량정보!EM24,IF(리스수식!$AT$2=4,차량정보!GF24,차량정보!HY24))))</f>
        <v>디 올 뉴 그랜저 2.5G</v>
      </c>
      <c r="I24" s="333" t="str">
        <f>IF(리스수식!$AT$2=1,차량정보!BB24,IF(리스수식!$AT$2=2,차량정보!CU24,IF(리스수식!$AT$2=3,차량정보!EN24,IF(리스수식!$AT$2=4,차량정보!GG24,차량정보!HZ24))))</f>
        <v>승용</v>
      </c>
      <c r="J24" s="475">
        <f>IF(리스수식!$AT$2=1,차량정보!BC24,IF(리스수식!$AT$2=2,차량정보!CV24,IF(리스수식!$AT$2=3,차량정보!EO24,IF(리스수식!$AT$2=4,차량정보!GH24,차량정보!IA24))))</f>
        <v>2.5000000000000001E-2</v>
      </c>
      <c r="K24" s="333" t="str">
        <f>IF(리스수식!$AT$2=1,차량정보!BD24,IF(리스수식!$AT$2=2,차량정보!CW24,IF(리스수식!$AT$2=3,차량정보!EP24,IF(리스수식!$AT$2=4,차량정보!GI24,차량정보!IB24))))</f>
        <v>가솔린</v>
      </c>
      <c r="L24" s="333">
        <f>IF(리스수식!$AT$2=1,차량정보!BE24,IF(리스수식!$AT$2=2,차량정보!CX24,IF(리스수식!$AT$2=3,차량정보!EQ24,IF(리스수식!$AT$2=4,차량정보!GJ24,차량정보!IC24))))</f>
        <v>0</v>
      </c>
      <c r="M24" s="333">
        <f>IF(리스수식!$AT$2=1,차량정보!BF24,IF(리스수식!$AT$2=2,차량정보!CY24,IF(리스수식!$AT$2=3,차량정보!ER24,IF(리스수식!$AT$2=4,차량정보!GK24,차량정보!ID24))))</f>
        <v>2497</v>
      </c>
      <c r="N24" s="333">
        <f t="shared" si="8"/>
        <v>649220</v>
      </c>
      <c r="O24" s="380">
        <f>IF(리스수식!$AT$2=1,차량정보!BH24,IF(리스수식!$AT$2=2,차량정보!DA24,IF(리스수식!$AT$2=3,차량정보!ET24,IF(리스수식!$AT$2=4,차량정보!GM24,차량정보!IF24))))</f>
        <v>0.73</v>
      </c>
      <c r="P24" s="380">
        <f>IF(리스수식!$AT$2=1,차량정보!BI24,IF(리스수식!$AT$2=2,차량정보!DB24,IF(리스수식!$AT$2=3,차량정보!EU24,IF(리스수식!$AT$2=4,차량정보!GN24,차량정보!IG24))))</f>
        <v>0.69000000000000006</v>
      </c>
      <c r="Q24" s="380">
        <f>IF(리스수식!$AT$2=1,차량정보!BJ24,IF(리스수식!$AT$2=2,차량정보!DC24,IF(리스수식!$AT$2=3,차량정보!EV24,IF(리스수식!$AT$2=4,차량정보!GO24,차량정보!IH24))))</f>
        <v>0.67</v>
      </c>
      <c r="R24" s="380">
        <f>IF(리스수식!$AT$2=1,차량정보!BK24,IF(리스수식!$AT$2=2,차량정보!DD24,IF(리스수식!$AT$2=3,차량정보!EW24,IF(리스수식!$AT$2=4,차량정보!GP24,차량정보!II24))))</f>
        <v>0.66</v>
      </c>
      <c r="S24" s="380">
        <f>IF(리스수식!$AT$2=1,차량정보!BL24,IF(리스수식!$AT$2=2,차량정보!DE24,IF(리스수식!$AT$2=3,차량정보!EX24,IF(리스수식!$AT$2=4,차량정보!GQ24,차량정보!IJ24))))</f>
        <v>0.65</v>
      </c>
      <c r="T24" s="380">
        <f>IF(리스수식!$AT$2=1,차량정보!BM24,IF(리스수식!$AT$2=2,차량정보!DF24,IF(리스수식!$AT$2=3,차량정보!EY24,IF(리스수식!$AT$2=4,차량정보!GR24,차량정보!IK24))))</f>
        <v>0.61</v>
      </c>
      <c r="U24" s="380">
        <f>IF(리스수식!$AT$2=1,차량정보!BN24,IF(리스수식!$AT$2=2,차량정보!DG24,IF(리스수식!$AT$2=3,차량정보!EZ24,IF(리스수식!$AT$2=4,차량정보!GS24,차량정보!IL24))))</f>
        <v>0.7</v>
      </c>
      <c r="V24" s="380">
        <f>IF(리스수식!$AT$2=1,차량정보!BO24,IF(리스수식!$AT$2=2,차량정보!DH24,IF(리스수식!$AT$2=3,차량정보!FA24,IF(리스수식!$AT$2=4,차량정보!GT24,차량정보!IM24))))</f>
        <v>0.66</v>
      </c>
      <c r="W24" s="380">
        <f>IF(리스수식!$AT$2=1,차량정보!BP24,IF(리스수식!$AT$2=2,차량정보!DI24,IF(리스수식!$AT$2=3,차량정보!FB24,IF(리스수식!$AT$2=4,차량정보!GU24,차량정보!IN24))))</f>
        <v>0.64</v>
      </c>
      <c r="X24" s="380">
        <f>IF(리스수식!$AT$2=1,차량정보!BQ24,IF(리스수식!$AT$2=2,차량정보!DJ24,IF(리스수식!$AT$2=3,차량정보!FC24,IF(리스수식!$AT$2=4,차량정보!GV24,차량정보!IO24))))</f>
        <v>0.63</v>
      </c>
      <c r="Y24" s="380">
        <f>IF(리스수식!$AT$2=1,차량정보!BR24,IF(리스수식!$AT$2=2,차량정보!DK24,IF(리스수식!$AT$2=3,차량정보!FD24,IF(리스수식!$AT$2=4,차량정보!GW24,차량정보!IP24))))</f>
        <v>0.62</v>
      </c>
      <c r="Z24" s="380">
        <f>IF(리스수식!$AT$2=1,차량정보!BS24,IF(리스수식!$AT$2=2,차량정보!DL24,IF(리스수식!$AT$2=3,차량정보!FE24,IF(리스수식!$AT$2=4,차량정보!GX24,차량정보!IQ24))))</f>
        <v>0.57999999999999996</v>
      </c>
      <c r="AA24" s="380">
        <f>IF(리스수식!$AT$2=1,차량정보!BT24,IF(리스수식!$AT$2=2,차량정보!DM24,IF(리스수식!$AT$2=3,차량정보!FF24,IF(리스수식!$AT$2=4,차량정보!GY24,차량정보!IR24))))</f>
        <v>0.61</v>
      </c>
      <c r="AB24" s="380">
        <f>IF(리스수식!$AT$2=1,차량정보!BU24,IF(리스수식!$AT$2=2,차량정보!DN24,IF(리스수식!$AT$2=3,차량정보!FG24,IF(리스수식!$AT$2=4,차량정보!GZ24,차량정보!IS24))))</f>
        <v>0.56999999999999995</v>
      </c>
      <c r="AC24" s="380">
        <f>IF(리스수식!$AT$2=1,차량정보!BV24,IF(리스수식!$AT$2=2,차량정보!DO24,IF(리스수식!$AT$2=3,차량정보!FH24,IF(리스수식!$AT$2=4,차량정보!HA24,차량정보!IT24))))</f>
        <v>0.55000000000000004</v>
      </c>
      <c r="AD24" s="380">
        <f>IF(리스수식!$AT$2=1,차량정보!BW24,IF(리스수식!$AT$2=2,차량정보!DP24,IF(리스수식!$AT$2=3,차량정보!FI24,IF(리스수식!$AT$2=4,차량정보!HB24,차량정보!IU24))))</f>
        <v>0.54</v>
      </c>
      <c r="AE24" s="380">
        <f>IF(리스수식!$AT$2=1,차량정보!BX24,IF(리스수식!$AT$2=2,차량정보!DQ24,IF(리스수식!$AT$2=3,차량정보!FJ24,IF(리스수식!$AT$2=4,차량정보!HC24,차량정보!IV24))))</f>
        <v>0.53</v>
      </c>
      <c r="AF24" s="380">
        <f>IF(리스수식!$AT$2=1,차량정보!BY24,IF(리스수식!$AT$2=2,차량정보!DR24,IF(리스수식!$AT$2=3,차량정보!FK24,IF(리스수식!$AT$2=4,차량정보!HD24,차량정보!IW24))))</f>
        <v>0.43</v>
      </c>
      <c r="AG24" s="380">
        <f>IF(리스수식!$AT$2=1,차량정보!BZ24,IF(리스수식!$AT$2=2,차량정보!DS24,IF(리스수식!$AT$2=3,차량정보!FL24,IF(리스수식!$AT$2=4,차량정보!HE24,차량정보!IX24))))</f>
        <v>0.53</v>
      </c>
      <c r="AH24" s="380">
        <f>IF(리스수식!$AT$2=1,차량정보!CA24,IF(리스수식!$AT$2=2,차량정보!DT24,IF(리스수식!$AT$2=3,차량정보!FM24,IF(리스수식!$AT$2=4,차량정보!HF24,차량정보!IY24))))</f>
        <v>0.49</v>
      </c>
      <c r="AI24" s="380">
        <f>IF(리스수식!$AT$2=1,차량정보!CB24,IF(리스수식!$AT$2=2,차량정보!DU24,IF(리스수식!$AT$2=3,차량정보!FN24,IF(리스수식!$AT$2=4,차량정보!HG24,차량정보!IZ24))))</f>
        <v>0.46</v>
      </c>
      <c r="AJ24" s="380">
        <f>IF(리스수식!$AT$2=1,차량정보!CC24,IF(리스수식!$AT$2=2,차량정보!DV24,IF(리스수식!$AT$2=3,차량정보!FO24,IF(리스수식!$AT$2=4,차량정보!HH24,차량정보!JA24))))</f>
        <v>0.45</v>
      </c>
      <c r="AK24" s="380">
        <f>IF(리스수식!$AT$2=1,차량정보!CD24,IF(리스수식!$AT$2=2,차량정보!DW24,IF(리스수식!$AT$2=3,차량정보!FP24,IF(리스수식!$AT$2=4,차량정보!HI24,차량정보!JB24))))</f>
        <v>0.4</v>
      </c>
      <c r="AL24" s="380">
        <f>IF(리스수식!$AT$2=1,차량정보!CE24,IF(리스수식!$AT$2=2,차량정보!DX24,IF(리스수식!$AT$2=3,차량정보!FQ24,IF(리스수식!$AT$2=4,차량정보!HJ24,차량정보!JC24))))</f>
        <v>0.24</v>
      </c>
      <c r="AM24" s="333">
        <f>IF(리스수식!$AT$2=1,차량정보!CF24,IF(리스수식!$AT$2=2,차량정보!DY24,IF(리스수식!$AT$2=3,차량정보!FR24,IF(리스수식!$AT$2=4,차량정보!HK24,차량정보!JD24))))</f>
        <v>0</v>
      </c>
      <c r="AN24" s="333">
        <f>IF(리스수식!$AT$2=1,차량정보!CG24,IF(리스수식!$AT$2=2,차량정보!DZ24,IF(리스수식!$AT$2=3,차량정보!FS24,IF(리스수식!$AT$2=4,차량정보!HL24,차량정보!JE24))))</f>
        <v>0</v>
      </c>
      <c r="AO24" s="333" t="str">
        <f>IF(리스수식!$AT$2=1,차량정보!CH24,IF(리스수식!$AT$2=2,차량정보!EA24,IF(리스수식!$AT$2=3,차량정보!FT24,IF(리스수식!$AT$2=4,차량정보!HM24,차량정보!JF24))))</f>
        <v>아산</v>
      </c>
      <c r="AP24" s="333">
        <f>IF(리스수식!$AT$2=1,차량정보!CI24,IF(리스수식!$AT$2=2,차량정보!EB24,IF(리스수식!$AT$2=3,차량정보!FU24,IF(리스수식!$AT$2=4,차량정보!HN24,차량정보!JG24))))</f>
        <v>138000</v>
      </c>
      <c r="AQ24" s="333">
        <f>IF(리스수식!$AT$2=1,차량정보!CJ24,IF(리스수식!$AT$2=2,차량정보!EC24,IF(리스수식!$AT$2=3,차량정보!FV24,IF(리스수식!$AT$2=4,차량정보!HO24,차량정보!JH24))))</f>
        <v>193000</v>
      </c>
      <c r="AR24" s="333">
        <f>IF(리스수식!$AT$2=1,차량정보!CK24,IF(리스수식!$AT$2=2,차량정보!ED24,IF(리스수식!$AT$2=3,차량정보!FW24,IF(리스수식!$AT$2=4,차량정보!HP24,차량정보!JI24))))</f>
        <v>203000</v>
      </c>
      <c r="AS24" s="333">
        <f>IF(리스수식!$AT$2=1,차량정보!CL24,IF(리스수식!$AT$2=2,차량정보!EE24,IF(리스수식!$AT$2=3,차량정보!FX24,IF(리스수식!$AT$2=4,차량정보!HQ24,차량정보!JJ24))))</f>
        <v>224000</v>
      </c>
      <c r="AT24" s="333">
        <f>IF(리스수식!$AT$2=1,차량정보!CM24,IF(리스수식!$AT$2=2,차량정보!EF24,IF(리스수식!$AT$2=3,차량정보!FY24,IF(리스수식!$AT$2=4,차량정보!HR24,차량정보!JK24))))</f>
        <v>234000</v>
      </c>
      <c r="AU24" s="333">
        <f>IF(리스수식!$AT$2=1,차량정보!CN24,IF(리스수식!$AT$2=2,차량정보!EG24,IF(리스수식!$AT$2=3,차량정보!FZ24,IF(리스수식!$AT$2=4,차량정보!HS24,차량정보!JL24))))</f>
        <v>215000</v>
      </c>
      <c r="AV24" s="333">
        <f>IF(리스수식!$AT$2=1,차량정보!CO24,IF(리스수식!$AT$2=2,차량정보!EH24,IF(리스수식!$AT$2=3,차량정보!GA24,IF(리스수식!$AT$2=4,차량정보!HT24,차량정보!JM24))))</f>
        <v>224000</v>
      </c>
      <c r="AW24" s="333">
        <f>IF(리스수식!$AT$2=1,차량정보!CP24,IF(리스수식!$AT$2=2,차량정보!EI24,IF(리스수식!$AT$2=3,차량정보!GB24,IF(리스수식!$AT$2=4,차량정보!HU24,차량정보!JN24))))</f>
        <v>237000</v>
      </c>
      <c r="AX24" s="333">
        <f>IF(리스수식!$AT$2=1,차량정보!CQ24,IF(리스수식!$AT$2=2,차량정보!EJ24,IF(리스수식!$AT$2=3,차량정보!GC24,IF(리스수식!$AT$2=4,차량정보!HV24,차량정보!JO24))))</f>
        <v>245000</v>
      </c>
      <c r="AY24" s="11">
        <f>IF(리스수식!$AT$2=1,차량정보!CR24,IF(리스수식!$AT$2=2,차량정보!EK24,IF(리스수식!$AT$2=3,차량정보!GD24,IF(리스수식!$AT$2=4,차량정보!HW24,차량정보!JP24))))</f>
        <v>0</v>
      </c>
      <c r="AZ24" s="352" t="s">
        <v>38</v>
      </c>
      <c r="BA24" s="353" t="s">
        <v>551</v>
      </c>
      <c r="BB24" s="354" t="s">
        <v>60</v>
      </c>
      <c r="BC24" s="355">
        <v>2.5000000000000001E-2</v>
      </c>
      <c r="BD24" s="352" t="s">
        <v>61</v>
      </c>
      <c r="BE24" s="352"/>
      <c r="BF24" s="356">
        <v>2497</v>
      </c>
      <c r="BG24" s="356"/>
      <c r="BH24" s="357">
        <f t="shared" si="18"/>
        <v>0.73</v>
      </c>
      <c r="BI24" s="357">
        <f t="shared" si="19"/>
        <v>0.69000000000000006</v>
      </c>
      <c r="BJ24" s="357">
        <f t="shared" si="20"/>
        <v>0.67</v>
      </c>
      <c r="BK24" s="357">
        <f t="shared" si="21"/>
        <v>0.66</v>
      </c>
      <c r="BL24" s="357">
        <f t="shared" si="22"/>
        <v>0.65</v>
      </c>
      <c r="BM24" s="357">
        <f t="shared" si="23"/>
        <v>0.61</v>
      </c>
      <c r="BN24" s="442">
        <v>0.7</v>
      </c>
      <c r="BO24" s="342">
        <v>0.66</v>
      </c>
      <c r="BP24" s="342">
        <v>0.64</v>
      </c>
      <c r="BQ24" s="342">
        <v>0.63</v>
      </c>
      <c r="BR24" s="342">
        <v>0.62</v>
      </c>
      <c r="BS24" s="342">
        <v>0.57999999999999996</v>
      </c>
      <c r="BT24" s="442">
        <v>0.61</v>
      </c>
      <c r="BU24" s="342">
        <v>0.56999999999999995</v>
      </c>
      <c r="BV24" s="342">
        <v>0.55000000000000004</v>
      </c>
      <c r="BW24" s="342">
        <v>0.54</v>
      </c>
      <c r="BX24" s="342">
        <v>0.53</v>
      </c>
      <c r="BY24" s="342">
        <v>0.43</v>
      </c>
      <c r="BZ24" s="442">
        <v>0.53</v>
      </c>
      <c r="CA24" s="342">
        <v>0.49</v>
      </c>
      <c r="CB24" s="342">
        <v>0.46</v>
      </c>
      <c r="CC24" s="342">
        <v>0.45</v>
      </c>
      <c r="CD24" s="342">
        <v>0.4</v>
      </c>
      <c r="CE24" s="342">
        <v>0.24</v>
      </c>
      <c r="CF24" s="358"/>
      <c r="CG24" s="358"/>
      <c r="CH24" s="401" t="s">
        <v>419</v>
      </c>
      <c r="CI24" s="402">
        <v>138000</v>
      </c>
      <c r="CJ24" s="402">
        <v>193000</v>
      </c>
      <c r="CK24" s="402">
        <v>203000</v>
      </c>
      <c r="CL24" s="402">
        <v>224000</v>
      </c>
      <c r="CM24" s="402">
        <v>234000</v>
      </c>
      <c r="CN24" s="402">
        <v>215000</v>
      </c>
      <c r="CO24" s="402">
        <v>224000</v>
      </c>
      <c r="CP24" s="402">
        <v>237000</v>
      </c>
      <c r="CQ24" s="402">
        <v>245000</v>
      </c>
      <c r="CR24" s="229"/>
      <c r="CS24" s="168" t="s">
        <v>206</v>
      </c>
      <c r="CT24" s="251" t="s">
        <v>819</v>
      </c>
      <c r="CU24" s="159" t="s">
        <v>205</v>
      </c>
      <c r="CV24" s="24">
        <v>0.03</v>
      </c>
      <c r="CW24" s="21" t="s">
        <v>201</v>
      </c>
      <c r="CX24" s="21"/>
      <c r="CY24" s="25">
        <v>3470</v>
      </c>
      <c r="CZ24" s="25"/>
      <c r="DA24" s="26">
        <f t="shared" si="9"/>
        <v>0.73</v>
      </c>
      <c r="DB24" s="26">
        <f t="shared" si="9"/>
        <v>0.72499999999999998</v>
      </c>
      <c r="DC24" s="26">
        <f t="shared" si="9"/>
        <v>0.72</v>
      </c>
      <c r="DD24" s="26">
        <f t="shared" si="9"/>
        <v>0.69000000000000006</v>
      </c>
      <c r="DE24" s="26">
        <f t="shared" si="9"/>
        <v>0.67</v>
      </c>
      <c r="DF24" s="26">
        <f t="shared" si="9"/>
        <v>0.54</v>
      </c>
      <c r="DG24" s="443">
        <v>0.7</v>
      </c>
      <c r="DH24" s="343">
        <v>0.69499999999999995</v>
      </c>
      <c r="DI24" s="343">
        <v>0.69</v>
      </c>
      <c r="DJ24" s="343">
        <v>0.66</v>
      </c>
      <c r="DK24" s="343">
        <v>0.64</v>
      </c>
      <c r="DL24" s="343">
        <v>0.51</v>
      </c>
      <c r="DM24" s="443">
        <v>0.62</v>
      </c>
      <c r="DN24" s="343">
        <v>0.61499999999999999</v>
      </c>
      <c r="DO24" s="343">
        <v>0.61</v>
      </c>
      <c r="DP24" s="343">
        <v>0.54</v>
      </c>
      <c r="DQ24" s="343">
        <v>0.51</v>
      </c>
      <c r="DR24" s="343">
        <v>0.41</v>
      </c>
      <c r="DS24" s="443">
        <v>0.55000000000000004</v>
      </c>
      <c r="DT24" s="343">
        <v>0.54500000000000004</v>
      </c>
      <c r="DU24" s="343">
        <v>0.54</v>
      </c>
      <c r="DV24" s="343">
        <v>0.51</v>
      </c>
      <c r="DW24" s="343">
        <v>0.4</v>
      </c>
      <c r="DX24" s="343">
        <v>0.26</v>
      </c>
      <c r="DY24" s="26" t="s">
        <v>149</v>
      </c>
      <c r="DZ24" s="26"/>
      <c r="EA24" s="27" t="s">
        <v>81</v>
      </c>
      <c r="EB24" s="28">
        <v>143000</v>
      </c>
      <c r="EC24" s="28">
        <v>157300</v>
      </c>
      <c r="ED24" s="28">
        <v>145200</v>
      </c>
      <c r="EE24" s="28">
        <v>188100</v>
      </c>
      <c r="EF24" s="28">
        <v>212300</v>
      </c>
      <c r="EG24" s="28">
        <v>188100</v>
      </c>
      <c r="EH24" s="28">
        <v>212300</v>
      </c>
      <c r="EI24" s="28">
        <v>188100</v>
      </c>
      <c r="EJ24" s="28">
        <v>224400</v>
      </c>
      <c r="EK24" s="244"/>
      <c r="GD24" s="166"/>
    </row>
    <row r="25" spans="1:276" ht="16.5" customHeight="1">
      <c r="A25" s="8"/>
      <c r="B25" s="30"/>
      <c r="C25" s="30"/>
      <c r="D25" s="30"/>
      <c r="E25" s="29"/>
      <c r="F25" s="333">
        <v>20</v>
      </c>
      <c r="G25" s="333" t="str">
        <f>IF(리스수식!$AT$2=1,차량정보!AZ25,IF(리스수식!$AT$2=2,차량정보!CS25,IF(리스수식!$AT$2=3,차량정보!EL25,IF(리스수식!$AT$2=4,차량정보!GE25,차량정보!HX25))))</f>
        <v>현대</v>
      </c>
      <c r="H25" s="333" t="str">
        <f>IF(리스수식!$AT$2=1,차량정보!BA25,IF(리스수식!$AT$2=2,차량정보!CT25,IF(리스수식!$AT$2=3,차량정보!EM25,IF(리스수식!$AT$2=4,차량정보!GF25,차량정보!HY25))))</f>
        <v>디 올 뉴 그랜저 3.5G</v>
      </c>
      <c r="I25" s="333" t="str">
        <f>IF(리스수식!$AT$2=1,차량정보!BB25,IF(리스수식!$AT$2=2,차량정보!CU25,IF(리스수식!$AT$2=3,차량정보!EN25,IF(리스수식!$AT$2=4,차량정보!GG25,차량정보!HZ25))))</f>
        <v>승용</v>
      </c>
      <c r="J25" s="475">
        <f>IF(리스수식!$AT$2=1,차량정보!BC25,IF(리스수식!$AT$2=2,차량정보!CV25,IF(리스수식!$AT$2=3,차량정보!EO25,IF(리스수식!$AT$2=4,차량정보!GH25,차량정보!IA25))))</f>
        <v>2.5000000000000001E-2</v>
      </c>
      <c r="K25" s="333" t="str">
        <f>IF(리스수식!$AT$2=1,차량정보!BD25,IF(리스수식!$AT$2=2,차량정보!CW25,IF(리스수식!$AT$2=3,차량정보!EP25,IF(리스수식!$AT$2=4,차량정보!GI25,차량정보!IB25))))</f>
        <v>가솔린</v>
      </c>
      <c r="L25" s="333">
        <f>IF(리스수식!$AT$2=1,차량정보!BE25,IF(리스수식!$AT$2=2,차량정보!CX25,IF(리스수식!$AT$2=3,차량정보!EQ25,IF(리스수식!$AT$2=4,차량정보!GJ25,차량정보!IC25))))</f>
        <v>0</v>
      </c>
      <c r="M25" s="333">
        <f>IF(리스수식!$AT$2=1,차량정보!BF25,IF(리스수식!$AT$2=2,차량정보!CY25,IF(리스수식!$AT$2=3,차량정보!ER25,IF(리스수식!$AT$2=4,차량정보!GK25,차량정보!ID25))))</f>
        <v>3470</v>
      </c>
      <c r="N25" s="333">
        <f t="shared" si="8"/>
        <v>902200</v>
      </c>
      <c r="O25" s="380">
        <f>IF(리스수식!$AT$2=1,차량정보!BH25,IF(리스수식!$AT$2=2,차량정보!DA25,IF(리스수식!$AT$2=3,차량정보!ET25,IF(리스수식!$AT$2=4,차량정보!GM25,차량정보!IF25))))</f>
        <v>0.63</v>
      </c>
      <c r="P25" s="380">
        <f>IF(리스수식!$AT$2=1,차량정보!BI25,IF(리스수식!$AT$2=2,차량정보!DB25,IF(리스수식!$AT$2=3,차량정보!EU25,IF(리스수식!$AT$2=4,차량정보!GN25,차량정보!IG25))))</f>
        <v>0.62</v>
      </c>
      <c r="Q25" s="380">
        <f>IF(리스수식!$AT$2=1,차량정보!BJ25,IF(리스수식!$AT$2=2,차량정보!DC25,IF(리스수식!$AT$2=3,차량정보!EV25,IF(리스수식!$AT$2=4,차량정보!GO25,차량정보!IH25))))</f>
        <v>0.61</v>
      </c>
      <c r="R25" s="380">
        <f>IF(리스수식!$AT$2=1,차량정보!BK25,IF(리스수식!$AT$2=2,차량정보!DD25,IF(리스수식!$AT$2=3,차량정보!EW25,IF(리스수식!$AT$2=4,차량정보!GP25,차량정보!II25))))</f>
        <v>0.6</v>
      </c>
      <c r="S25" s="380">
        <f>IF(리스수식!$AT$2=1,차량정보!BL25,IF(리스수식!$AT$2=2,차량정보!DE25,IF(리스수식!$AT$2=3,차량정보!EX25,IF(리스수식!$AT$2=4,차량정보!GQ25,차량정보!IJ25))))</f>
        <v>0.59000000000000008</v>
      </c>
      <c r="T25" s="380">
        <f>IF(리스수식!$AT$2=1,차량정보!BM25,IF(리스수식!$AT$2=2,차량정보!DF25,IF(리스수식!$AT$2=3,차량정보!EY25,IF(리스수식!$AT$2=4,차량정보!GR25,차량정보!IK25))))</f>
        <v>0.57000000000000006</v>
      </c>
      <c r="U25" s="380">
        <f>IF(리스수식!$AT$2=1,차량정보!BN25,IF(리스수식!$AT$2=2,차량정보!DG25,IF(리스수식!$AT$2=3,차량정보!EZ25,IF(리스수식!$AT$2=4,차량정보!GS25,차량정보!IL25))))</f>
        <v>0.6</v>
      </c>
      <c r="V25" s="380">
        <f>IF(리스수식!$AT$2=1,차량정보!BO25,IF(리스수식!$AT$2=2,차량정보!DH25,IF(리스수식!$AT$2=3,차량정보!FA25,IF(리스수식!$AT$2=4,차량정보!GT25,차량정보!IM25))))</f>
        <v>0.59</v>
      </c>
      <c r="W25" s="380">
        <f>IF(리스수식!$AT$2=1,차량정보!BP25,IF(리스수식!$AT$2=2,차량정보!DI25,IF(리스수식!$AT$2=3,차량정보!FB25,IF(리스수식!$AT$2=4,차량정보!GU25,차량정보!IN25))))</f>
        <v>0.57999999999999996</v>
      </c>
      <c r="X25" s="380">
        <f>IF(리스수식!$AT$2=1,차량정보!BQ25,IF(리스수식!$AT$2=2,차량정보!DJ25,IF(리스수식!$AT$2=3,차량정보!FC25,IF(리스수식!$AT$2=4,차량정보!GV25,차량정보!IO25))))</f>
        <v>0.56999999999999995</v>
      </c>
      <c r="Y25" s="380">
        <f>IF(리스수식!$AT$2=1,차량정보!BR25,IF(리스수식!$AT$2=2,차량정보!DK25,IF(리스수식!$AT$2=3,차량정보!FD25,IF(리스수식!$AT$2=4,차량정보!GW25,차량정보!IP25))))</f>
        <v>0.56000000000000005</v>
      </c>
      <c r="Z25" s="380">
        <f>IF(리스수식!$AT$2=1,차량정보!BS25,IF(리스수식!$AT$2=2,차량정보!DL25,IF(리스수식!$AT$2=3,차량정보!FE25,IF(리스수식!$AT$2=4,차량정보!GX25,차량정보!IQ25))))</f>
        <v>0.54</v>
      </c>
      <c r="AA25" s="380">
        <f>IF(리스수식!$AT$2=1,차량정보!BT25,IF(리스수식!$AT$2=2,차량정보!DM25,IF(리스수식!$AT$2=3,차량정보!FF25,IF(리스수식!$AT$2=4,차량정보!GY25,차량정보!IR25))))</f>
        <v>0.53</v>
      </c>
      <c r="AB25" s="380">
        <f>IF(리스수식!$AT$2=1,차량정보!BU25,IF(리스수식!$AT$2=2,차량정보!DN25,IF(리스수식!$AT$2=3,차량정보!FG25,IF(리스수식!$AT$2=4,차량정보!GZ25,차량정보!IS25))))</f>
        <v>0.52500000000000002</v>
      </c>
      <c r="AC25" s="380">
        <f>IF(리스수식!$AT$2=1,차량정보!BV25,IF(리스수식!$AT$2=2,차량정보!DO25,IF(리스수식!$AT$2=3,차량정보!FH25,IF(리스수식!$AT$2=4,차량정보!HA25,차량정보!IT25))))</f>
        <v>0.51500000000000001</v>
      </c>
      <c r="AD25" s="380">
        <f>IF(리스수식!$AT$2=1,차량정보!BW25,IF(리스수식!$AT$2=2,차량정보!DP25,IF(리스수식!$AT$2=3,차량정보!FI25,IF(리스수식!$AT$2=4,차량정보!HB25,차량정보!IU25))))</f>
        <v>0.505</v>
      </c>
      <c r="AE25" s="380">
        <f>IF(리스수식!$AT$2=1,차량정보!BX25,IF(리스수식!$AT$2=2,차량정보!DQ25,IF(리스수식!$AT$2=3,차량정보!FJ25,IF(리스수식!$AT$2=4,차량정보!HC25,차량정보!IV25))))</f>
        <v>0.48</v>
      </c>
      <c r="AF25" s="380">
        <f>IF(리스수식!$AT$2=1,차량정보!BY25,IF(리스수식!$AT$2=2,차량정보!DR25,IF(리스수식!$AT$2=3,차량정보!FK25,IF(리스수식!$AT$2=4,차량정보!HD25,차량정보!IW25))))</f>
        <v>0.4</v>
      </c>
      <c r="AG25" s="380">
        <f>IF(리스수식!$AT$2=1,차량정보!BZ25,IF(리스수식!$AT$2=2,차량정보!DS25,IF(리스수식!$AT$2=3,차량정보!FL25,IF(리스수식!$AT$2=4,차량정보!HE25,차량정보!IX25))))</f>
        <v>0.44</v>
      </c>
      <c r="AH25" s="380">
        <f>IF(리스수식!$AT$2=1,차량정보!CA25,IF(리스수식!$AT$2=2,차량정보!DT25,IF(리스수식!$AT$2=3,차량정보!FM25,IF(리스수식!$AT$2=4,차량정보!HF25,차량정보!IY25))))</f>
        <v>0.43</v>
      </c>
      <c r="AI25" s="380">
        <f>IF(리스수식!$AT$2=1,차량정보!CB25,IF(리스수식!$AT$2=2,차량정보!DU25,IF(리스수식!$AT$2=3,차량정보!FN25,IF(리스수식!$AT$2=4,차량정보!HG25,차량정보!IZ25))))</f>
        <v>0.42</v>
      </c>
      <c r="AJ25" s="380">
        <f>IF(리스수식!$AT$2=1,차량정보!CC25,IF(리스수식!$AT$2=2,차량정보!DV25,IF(리스수식!$AT$2=3,차량정보!FO25,IF(리스수식!$AT$2=4,차량정보!HH25,차량정보!JA25))))</f>
        <v>0.35</v>
      </c>
      <c r="AK25" s="380">
        <f>IF(리스수식!$AT$2=1,차량정보!CD25,IF(리스수식!$AT$2=2,차량정보!DW25,IF(리스수식!$AT$2=3,차량정보!FP25,IF(리스수식!$AT$2=4,차량정보!HI25,차량정보!JB25))))</f>
        <v>0.33</v>
      </c>
      <c r="AL25" s="380">
        <f>IF(리스수식!$AT$2=1,차량정보!CE25,IF(리스수식!$AT$2=2,차량정보!DX25,IF(리스수식!$AT$2=3,차량정보!FQ25,IF(리스수식!$AT$2=4,차량정보!HJ25,차량정보!JC25))))</f>
        <v>0.3</v>
      </c>
      <c r="AM25" s="333">
        <f>IF(리스수식!$AT$2=1,차량정보!CF25,IF(리스수식!$AT$2=2,차량정보!DY25,IF(리스수식!$AT$2=3,차량정보!FR25,IF(리스수식!$AT$2=4,차량정보!HK25,차량정보!JD25))))</f>
        <v>0</v>
      </c>
      <c r="AN25" s="333">
        <f>IF(리스수식!$AT$2=1,차량정보!CG25,IF(리스수식!$AT$2=2,차량정보!DZ25,IF(리스수식!$AT$2=3,차량정보!FS25,IF(리스수식!$AT$2=4,차량정보!HL25,차량정보!JE25))))</f>
        <v>0</v>
      </c>
      <c r="AO25" s="333" t="str">
        <f>IF(리스수식!$AT$2=1,차량정보!CH25,IF(리스수식!$AT$2=2,차량정보!EA25,IF(리스수식!$AT$2=3,차량정보!FT25,IF(리스수식!$AT$2=4,차량정보!HM25,차량정보!JF25))))</f>
        <v>아산</v>
      </c>
      <c r="AP25" s="333">
        <f>IF(리스수식!$AT$2=1,차량정보!CI25,IF(리스수식!$AT$2=2,차량정보!EB25,IF(리스수식!$AT$2=3,차량정보!FU25,IF(리스수식!$AT$2=4,차량정보!HN25,차량정보!JG25))))</f>
        <v>138000</v>
      </c>
      <c r="AQ25" s="333">
        <f>IF(리스수식!$AT$2=1,차량정보!CJ25,IF(리스수식!$AT$2=2,차량정보!EC25,IF(리스수식!$AT$2=3,차량정보!FV25,IF(리스수식!$AT$2=4,차량정보!HO25,차량정보!JH25))))</f>
        <v>193000</v>
      </c>
      <c r="AR25" s="333">
        <f>IF(리스수식!$AT$2=1,차량정보!CK25,IF(리스수식!$AT$2=2,차량정보!ED25,IF(리스수식!$AT$2=3,차량정보!FW25,IF(리스수식!$AT$2=4,차량정보!HP25,차량정보!JI25))))</f>
        <v>203000</v>
      </c>
      <c r="AS25" s="333">
        <f>IF(리스수식!$AT$2=1,차량정보!CL25,IF(리스수식!$AT$2=2,차량정보!EE25,IF(리스수식!$AT$2=3,차량정보!FX25,IF(리스수식!$AT$2=4,차량정보!HQ25,차량정보!JJ25))))</f>
        <v>224000</v>
      </c>
      <c r="AT25" s="333">
        <f>IF(리스수식!$AT$2=1,차량정보!CM25,IF(리스수식!$AT$2=2,차량정보!EF25,IF(리스수식!$AT$2=3,차량정보!FY25,IF(리스수식!$AT$2=4,차량정보!HR25,차량정보!JK25))))</f>
        <v>234000</v>
      </c>
      <c r="AU25" s="333">
        <f>IF(리스수식!$AT$2=1,차량정보!CN25,IF(리스수식!$AT$2=2,차량정보!EG25,IF(리스수식!$AT$2=3,차량정보!FZ25,IF(리스수식!$AT$2=4,차량정보!HS25,차량정보!JL25))))</f>
        <v>215000</v>
      </c>
      <c r="AV25" s="333">
        <f>IF(리스수식!$AT$2=1,차량정보!CO25,IF(리스수식!$AT$2=2,차량정보!EH25,IF(리스수식!$AT$2=3,차량정보!GA25,IF(리스수식!$AT$2=4,차량정보!HT25,차량정보!JM25))))</f>
        <v>224000</v>
      </c>
      <c r="AW25" s="333">
        <f>IF(리스수식!$AT$2=1,차량정보!CP25,IF(리스수식!$AT$2=2,차량정보!EI25,IF(리스수식!$AT$2=3,차량정보!GB25,IF(리스수식!$AT$2=4,차량정보!HU25,차량정보!JN25))))</f>
        <v>237000</v>
      </c>
      <c r="AX25" s="333">
        <f>IF(리스수식!$AT$2=1,차량정보!CQ25,IF(리스수식!$AT$2=2,차량정보!EJ25,IF(리스수식!$AT$2=3,차량정보!GC25,IF(리스수식!$AT$2=4,차량정보!HV25,차량정보!JO25))))</f>
        <v>245000</v>
      </c>
      <c r="AY25" s="11">
        <f>IF(리스수식!$AT$2=1,차량정보!CR25,IF(리스수식!$AT$2=2,차량정보!EK25,IF(리스수식!$AT$2=3,차량정보!GD25,IF(리스수식!$AT$2=4,차량정보!HW25,차량정보!JP25))))</f>
        <v>0</v>
      </c>
      <c r="AZ25" s="352" t="s">
        <v>38</v>
      </c>
      <c r="BA25" s="353" t="s">
        <v>552</v>
      </c>
      <c r="BB25" s="354" t="s">
        <v>60</v>
      </c>
      <c r="BC25" s="355">
        <v>2.5000000000000001E-2</v>
      </c>
      <c r="BD25" s="352" t="s">
        <v>61</v>
      </c>
      <c r="BE25" s="352"/>
      <c r="BF25" s="356">
        <v>3470</v>
      </c>
      <c r="BG25" s="356"/>
      <c r="BH25" s="357">
        <f t="shared" si="18"/>
        <v>0.63</v>
      </c>
      <c r="BI25" s="357">
        <f t="shared" si="19"/>
        <v>0.62</v>
      </c>
      <c r="BJ25" s="357">
        <f t="shared" si="20"/>
        <v>0.61</v>
      </c>
      <c r="BK25" s="357">
        <f t="shared" si="21"/>
        <v>0.6</v>
      </c>
      <c r="BL25" s="357">
        <f t="shared" si="22"/>
        <v>0.59000000000000008</v>
      </c>
      <c r="BM25" s="357">
        <f t="shared" si="23"/>
        <v>0.57000000000000006</v>
      </c>
      <c r="BN25" s="442">
        <v>0.6</v>
      </c>
      <c r="BO25" s="342">
        <v>0.59</v>
      </c>
      <c r="BP25" s="342">
        <v>0.57999999999999996</v>
      </c>
      <c r="BQ25" s="342">
        <v>0.56999999999999995</v>
      </c>
      <c r="BR25" s="342">
        <v>0.56000000000000005</v>
      </c>
      <c r="BS25" s="342">
        <v>0.54</v>
      </c>
      <c r="BT25" s="442">
        <v>0.53</v>
      </c>
      <c r="BU25" s="342">
        <v>0.52500000000000002</v>
      </c>
      <c r="BV25" s="342">
        <v>0.51500000000000001</v>
      </c>
      <c r="BW25" s="342">
        <v>0.505</v>
      </c>
      <c r="BX25" s="342">
        <v>0.48</v>
      </c>
      <c r="BY25" s="342">
        <v>0.4</v>
      </c>
      <c r="BZ25" s="442">
        <v>0.44</v>
      </c>
      <c r="CA25" s="342">
        <v>0.43</v>
      </c>
      <c r="CB25" s="342">
        <v>0.42</v>
      </c>
      <c r="CC25" s="342">
        <v>0.35</v>
      </c>
      <c r="CD25" s="342">
        <v>0.33</v>
      </c>
      <c r="CE25" s="342">
        <v>0.3</v>
      </c>
      <c r="CF25" s="358"/>
      <c r="CG25" s="358"/>
      <c r="CH25" s="401" t="s">
        <v>419</v>
      </c>
      <c r="CI25" s="402">
        <v>138000</v>
      </c>
      <c r="CJ25" s="402">
        <v>193000</v>
      </c>
      <c r="CK25" s="402">
        <v>203000</v>
      </c>
      <c r="CL25" s="402">
        <v>224000</v>
      </c>
      <c r="CM25" s="402">
        <v>234000</v>
      </c>
      <c r="CN25" s="402">
        <v>215000</v>
      </c>
      <c r="CO25" s="402">
        <v>224000</v>
      </c>
      <c r="CP25" s="402">
        <v>237000</v>
      </c>
      <c r="CQ25" s="402">
        <v>245000</v>
      </c>
      <c r="CR25" s="229"/>
      <c r="CS25" s="168" t="s">
        <v>63</v>
      </c>
      <c r="CT25" s="251" t="s">
        <v>820</v>
      </c>
      <c r="CU25" s="159" t="s">
        <v>205</v>
      </c>
      <c r="CV25" s="24">
        <v>0.03</v>
      </c>
      <c r="CW25" s="21" t="s">
        <v>184</v>
      </c>
      <c r="CX25" s="21"/>
      <c r="CY25" s="25">
        <v>3470</v>
      </c>
      <c r="CZ25" s="25"/>
      <c r="DA25" s="26">
        <f t="shared" ref="DA25:DA27" si="67">DG25+3%</f>
        <v>0.61</v>
      </c>
      <c r="DB25" s="26">
        <f t="shared" ref="DB25:DB27" si="68">DH25+3%</f>
        <v>0.6</v>
      </c>
      <c r="DC25" s="26">
        <f t="shared" ref="DC25:DC27" si="69">DI25+3%</f>
        <v>0.58000000000000007</v>
      </c>
      <c r="DD25" s="26">
        <f t="shared" ref="DD25:DD27" si="70">DJ25+3%</f>
        <v>0.56000000000000005</v>
      </c>
      <c r="DE25" s="26">
        <f t="shared" ref="DE25:DE27" si="71">DK25+3%</f>
        <v>0.55000000000000004</v>
      </c>
      <c r="DF25" s="26">
        <f t="shared" ref="DF25:DF27" si="72">DL25+3%</f>
        <v>0.5</v>
      </c>
      <c r="DG25" s="443">
        <v>0.57999999999999996</v>
      </c>
      <c r="DH25" s="343">
        <v>0.56999999999999995</v>
      </c>
      <c r="DI25" s="343">
        <v>0.55000000000000004</v>
      </c>
      <c r="DJ25" s="343">
        <v>0.53</v>
      </c>
      <c r="DK25" s="343">
        <v>0.52</v>
      </c>
      <c r="DL25" s="343">
        <v>0.47</v>
      </c>
      <c r="DM25" s="443">
        <v>0.51</v>
      </c>
      <c r="DN25" s="343">
        <v>0.5</v>
      </c>
      <c r="DO25" s="343">
        <v>0.48</v>
      </c>
      <c r="DP25" s="343">
        <v>0.46</v>
      </c>
      <c r="DQ25" s="343">
        <v>0.43</v>
      </c>
      <c r="DR25" s="343">
        <v>0.32</v>
      </c>
      <c r="DS25" s="443">
        <v>0.42</v>
      </c>
      <c r="DT25" s="343">
        <v>0.41</v>
      </c>
      <c r="DU25" s="343">
        <v>0.39</v>
      </c>
      <c r="DV25" s="343">
        <v>0.23</v>
      </c>
      <c r="DW25" s="343">
        <v>0.22</v>
      </c>
      <c r="DX25" s="343">
        <v>0.19</v>
      </c>
      <c r="DY25" s="26" t="s">
        <v>149</v>
      </c>
      <c r="DZ25" s="26"/>
      <c r="EA25" s="27" t="s">
        <v>81</v>
      </c>
      <c r="EB25" s="28">
        <v>143000</v>
      </c>
      <c r="EC25" s="28">
        <v>157300</v>
      </c>
      <c r="ED25" s="28">
        <v>145200</v>
      </c>
      <c r="EE25" s="28">
        <v>188100</v>
      </c>
      <c r="EF25" s="28">
        <v>212300</v>
      </c>
      <c r="EG25" s="28">
        <v>188100</v>
      </c>
      <c r="EH25" s="28">
        <v>212300</v>
      </c>
      <c r="EI25" s="28">
        <v>188100</v>
      </c>
      <c r="EJ25" s="28">
        <v>224400</v>
      </c>
      <c r="EK25" s="244"/>
      <c r="EL25" s="166"/>
      <c r="EM25" s="166"/>
      <c r="EN25" s="166"/>
      <c r="EO25" s="166"/>
      <c r="EP25" s="166"/>
      <c r="EQ25" s="166"/>
      <c r="ER25" s="166"/>
      <c r="ES25" s="166"/>
      <c r="ET25" s="166"/>
      <c r="EU25" s="166"/>
      <c r="EV25" s="166"/>
      <c r="EW25" s="166"/>
      <c r="EX25" s="166"/>
      <c r="EY25" s="166"/>
      <c r="EZ25" s="166"/>
      <c r="FA25" s="166"/>
      <c r="FB25" s="166"/>
      <c r="FC25" s="166"/>
      <c r="FD25" s="166"/>
      <c r="FE25" s="166"/>
      <c r="FF25" s="166"/>
      <c r="FG25" s="166"/>
      <c r="FH25" s="166"/>
      <c r="FI25" s="166"/>
      <c r="FJ25" s="166"/>
      <c r="FK25" s="166"/>
      <c r="FL25" s="166"/>
      <c r="FM25" s="166"/>
      <c r="FN25" s="166"/>
      <c r="FO25" s="166"/>
      <c r="FP25" s="166"/>
      <c r="FQ25" s="166"/>
      <c r="FR25" s="166"/>
      <c r="FS25" s="166"/>
      <c r="FT25" s="166"/>
      <c r="FU25" s="166"/>
      <c r="FV25" s="166"/>
      <c r="FW25" s="166"/>
      <c r="FX25" s="166"/>
      <c r="FY25" s="166"/>
      <c r="FZ25" s="166"/>
      <c r="GA25" s="166"/>
      <c r="GB25" s="166"/>
      <c r="GC25" s="166"/>
      <c r="GD25" s="166"/>
    </row>
    <row r="26" spans="1:276" ht="16.5" customHeight="1">
      <c r="A26" s="8"/>
      <c r="B26" s="30"/>
      <c r="C26" s="30"/>
      <c r="D26" s="30"/>
      <c r="E26" s="29"/>
      <c r="F26" s="333">
        <v>21</v>
      </c>
      <c r="G26" s="333" t="str">
        <f>IF(리스수식!$AT$2=1,차량정보!AZ26,IF(리스수식!$AT$2=2,차량정보!CS26,IF(리스수식!$AT$2=3,차량정보!EL26,IF(리스수식!$AT$2=4,차량정보!GE26,차량정보!HX26))))</f>
        <v>현대</v>
      </c>
      <c r="H26" s="333" t="str">
        <f>IF(리스수식!$AT$2=1,차량정보!BA26,IF(리스수식!$AT$2=2,차량정보!CT26,IF(리스수식!$AT$2=3,차량정보!EM26,IF(리스수식!$AT$2=4,차량정보!GF26,차량정보!HY26))))</f>
        <v>디 올 뉴 그랜저 Lpi 3.5</v>
      </c>
      <c r="I26" s="333" t="str">
        <f>IF(리스수식!$AT$2=1,차량정보!BB26,IF(리스수식!$AT$2=2,차량정보!CU26,IF(리스수식!$AT$2=3,차량정보!EN26,IF(리스수식!$AT$2=4,차량정보!GG26,차량정보!HZ26))))</f>
        <v>승용</v>
      </c>
      <c r="J26" s="475">
        <f>IF(리스수식!$AT$2=1,차량정보!BC26,IF(리스수식!$AT$2=2,차량정보!CV26,IF(리스수식!$AT$2=3,차량정보!EO26,IF(리스수식!$AT$2=4,차량정보!GH26,차량정보!IA26))))</f>
        <v>2.5000000000000001E-2</v>
      </c>
      <c r="K26" s="333" t="str">
        <f>IF(리스수식!$AT$2=1,차량정보!BD26,IF(리스수식!$AT$2=2,차량정보!CW26,IF(리스수식!$AT$2=3,차량정보!EP26,IF(리스수식!$AT$2=4,차량정보!GI26,차량정보!IB26))))</f>
        <v>LPG</v>
      </c>
      <c r="L26" s="333">
        <f>IF(리스수식!$AT$2=1,차량정보!BE26,IF(리스수식!$AT$2=2,차량정보!CX26,IF(리스수식!$AT$2=3,차량정보!EQ26,IF(리스수식!$AT$2=4,차량정보!GJ26,차량정보!IC26))))</f>
        <v>0</v>
      </c>
      <c r="M26" s="333">
        <f>IF(리스수식!$AT$2=1,차량정보!BF26,IF(리스수식!$AT$2=2,차량정보!CY26,IF(리스수식!$AT$2=3,차량정보!ER26,IF(리스수식!$AT$2=4,차량정보!GK26,차량정보!ID26))))</f>
        <v>3470</v>
      </c>
      <c r="N26" s="333">
        <f t="shared" si="8"/>
        <v>902200</v>
      </c>
      <c r="O26" s="380">
        <f>IF(리스수식!$AT$2=1,차량정보!BH26,IF(리스수식!$AT$2=2,차량정보!DA26,IF(리스수식!$AT$2=3,차량정보!ET26,IF(리스수식!$AT$2=4,차량정보!GM26,차량정보!IF26))))</f>
        <v>0.62</v>
      </c>
      <c r="P26" s="380">
        <f>IF(리스수식!$AT$2=1,차량정보!BI26,IF(리스수식!$AT$2=2,차량정보!DB26,IF(리스수식!$AT$2=3,차량정보!EU26,IF(리스수식!$AT$2=4,차량정보!GN26,차량정보!IG26))))</f>
        <v>0.61</v>
      </c>
      <c r="Q26" s="380">
        <f>IF(리스수식!$AT$2=1,차량정보!BJ26,IF(리스수식!$AT$2=2,차량정보!DC26,IF(리스수식!$AT$2=3,차량정보!EV26,IF(리스수식!$AT$2=4,차량정보!GO26,차량정보!IH26))))</f>
        <v>0.6</v>
      </c>
      <c r="R26" s="380">
        <f>IF(리스수식!$AT$2=1,차량정보!BK26,IF(리스수식!$AT$2=2,차량정보!DD26,IF(리스수식!$AT$2=3,차량정보!EW26,IF(리스수식!$AT$2=4,차량정보!GP26,차량정보!II26))))</f>
        <v>0.59499999999999997</v>
      </c>
      <c r="S26" s="380">
        <f>IF(리스수식!$AT$2=1,차량정보!BL26,IF(리스수식!$AT$2=2,차량정보!DE26,IF(리스수식!$AT$2=3,차량정보!EX26,IF(리스수식!$AT$2=4,차량정보!GQ26,차량정보!IJ26))))</f>
        <v>0.59000000000000008</v>
      </c>
      <c r="T26" s="380">
        <f>IF(리스수식!$AT$2=1,차량정보!BM26,IF(리스수식!$AT$2=2,차량정보!DF26,IF(리스수식!$AT$2=3,차량정보!EY26,IF(리스수식!$AT$2=4,차량정보!GR26,차량정보!IK26))))</f>
        <v>0.5</v>
      </c>
      <c r="U26" s="380">
        <f>IF(리스수식!$AT$2=1,차량정보!BN26,IF(리스수식!$AT$2=2,차량정보!DG26,IF(리스수식!$AT$2=3,차량정보!EZ26,IF(리스수식!$AT$2=4,차량정보!GS26,차량정보!IL26))))</f>
        <v>0.59</v>
      </c>
      <c r="V26" s="380">
        <f>IF(리스수식!$AT$2=1,차량정보!BO26,IF(리스수식!$AT$2=2,차량정보!DH26,IF(리스수식!$AT$2=3,차량정보!FA26,IF(리스수식!$AT$2=4,차량정보!GT26,차량정보!IM26))))</f>
        <v>0.57999999999999996</v>
      </c>
      <c r="W26" s="380">
        <f>IF(리스수식!$AT$2=1,차량정보!BP26,IF(리스수식!$AT$2=2,차량정보!DI26,IF(리스수식!$AT$2=3,차량정보!FB26,IF(리스수식!$AT$2=4,차량정보!GU26,차량정보!IN26))))</f>
        <v>0.56999999999999995</v>
      </c>
      <c r="X26" s="380">
        <f>IF(리스수식!$AT$2=1,차량정보!BQ26,IF(리스수식!$AT$2=2,차량정보!DJ26,IF(리스수식!$AT$2=3,차량정보!FC26,IF(리스수식!$AT$2=4,차량정보!GV26,차량정보!IO26))))</f>
        <v>0.56499999999999995</v>
      </c>
      <c r="Y26" s="380">
        <f>IF(리스수식!$AT$2=1,차량정보!BR26,IF(리스수식!$AT$2=2,차량정보!DK26,IF(리스수식!$AT$2=3,차량정보!FD26,IF(리스수식!$AT$2=4,차량정보!GW26,차량정보!IP26))))</f>
        <v>0.56000000000000005</v>
      </c>
      <c r="Z26" s="380">
        <f>IF(리스수식!$AT$2=1,차량정보!BS26,IF(리스수식!$AT$2=2,차량정보!DL26,IF(리스수식!$AT$2=3,차량정보!FE26,IF(리스수식!$AT$2=4,차량정보!GX26,차량정보!IQ26))))</f>
        <v>0.52</v>
      </c>
      <c r="AA26" s="380">
        <f>IF(리스수식!$AT$2=1,차량정보!BT26,IF(리스수식!$AT$2=2,차량정보!DM26,IF(리스수식!$AT$2=3,차량정보!FF26,IF(리스수식!$AT$2=4,차량정보!GY26,차량정보!IR26))))</f>
        <v>0.53</v>
      </c>
      <c r="AB26" s="380">
        <f>IF(리스수식!$AT$2=1,차량정보!BU26,IF(리스수식!$AT$2=2,차량정보!DN26,IF(리스수식!$AT$2=3,차량정보!FG26,IF(리스수식!$AT$2=4,차량정보!GZ26,차량정보!IS26))))</f>
        <v>0.52</v>
      </c>
      <c r="AC26" s="380">
        <f>IF(리스수식!$AT$2=1,차량정보!BV26,IF(리스수식!$AT$2=2,차량정보!DO26,IF(리스수식!$AT$2=3,차량정보!FH26,IF(리스수식!$AT$2=4,차량정보!HA26,차량정보!IT26))))</f>
        <v>0.51</v>
      </c>
      <c r="AD26" s="380">
        <f>IF(리스수식!$AT$2=1,차량정보!BW26,IF(리스수식!$AT$2=2,차량정보!DP26,IF(리스수식!$AT$2=3,차량정보!FI26,IF(리스수식!$AT$2=4,차량정보!HB26,차량정보!IU26))))</f>
        <v>0.48499999999999999</v>
      </c>
      <c r="AE26" s="380">
        <f>IF(리스수식!$AT$2=1,차량정보!BX26,IF(리스수식!$AT$2=2,차량정보!DQ26,IF(리스수식!$AT$2=3,차량정보!FJ26,IF(리스수식!$AT$2=4,차량정보!HC26,차량정보!IV26))))</f>
        <v>0.46500000000000002</v>
      </c>
      <c r="AF26" s="380">
        <f>IF(리스수식!$AT$2=1,차량정보!BY26,IF(리스수식!$AT$2=2,차량정보!DR26,IF(리스수식!$AT$2=3,차량정보!FK26,IF(리스수식!$AT$2=4,차량정보!HD26,차량정보!IW26))))</f>
        <v>0.42</v>
      </c>
      <c r="AG26" s="380">
        <f>IF(리스수식!$AT$2=1,차량정보!BZ26,IF(리스수식!$AT$2=2,차량정보!DS26,IF(리스수식!$AT$2=3,차량정보!FL26,IF(리스수식!$AT$2=4,차량정보!HE26,차량정보!IX26))))</f>
        <v>0.43</v>
      </c>
      <c r="AH26" s="380">
        <f>IF(리스수식!$AT$2=1,차량정보!CA26,IF(리스수식!$AT$2=2,차량정보!DT26,IF(리스수식!$AT$2=3,차량정보!FM26,IF(리스수식!$AT$2=4,차량정보!HF26,차량정보!IY26))))</f>
        <v>0.42</v>
      </c>
      <c r="AI26" s="380">
        <f>IF(리스수식!$AT$2=1,차량정보!CB26,IF(리스수식!$AT$2=2,차량정보!DU26,IF(리스수식!$AT$2=3,차량정보!FN26,IF(리스수식!$AT$2=4,차량정보!HG26,차량정보!IZ26))))</f>
        <v>0.41</v>
      </c>
      <c r="AJ26" s="380">
        <f>IF(리스수식!$AT$2=1,차량정보!CC26,IF(리스수식!$AT$2=2,차량정보!DV26,IF(리스수식!$AT$2=3,차량정보!FO26,IF(리스수식!$AT$2=4,차량정보!HH26,차량정보!JA26))))</f>
        <v>0.37</v>
      </c>
      <c r="AK26" s="380">
        <f>IF(리스수식!$AT$2=1,차량정보!CD26,IF(리스수식!$AT$2=2,차량정보!DW26,IF(리스수식!$AT$2=3,차량정보!FP26,IF(리스수식!$AT$2=4,차량정보!HI26,차량정보!JB26))))</f>
        <v>0.33</v>
      </c>
      <c r="AL26" s="380">
        <f>IF(리스수식!$AT$2=1,차량정보!CE26,IF(리스수식!$AT$2=2,차량정보!DX26,IF(리스수식!$AT$2=3,차량정보!FQ26,IF(리스수식!$AT$2=4,차량정보!HJ26,차량정보!JC26))))</f>
        <v>0.27</v>
      </c>
      <c r="AM26" s="333">
        <f>IF(리스수식!$AT$2=1,차량정보!CF26,IF(리스수식!$AT$2=2,차량정보!DY26,IF(리스수식!$AT$2=3,차량정보!FR26,IF(리스수식!$AT$2=4,차량정보!HK26,차량정보!JD26))))</f>
        <v>0</v>
      </c>
      <c r="AN26" s="333">
        <f>IF(리스수식!$AT$2=1,차량정보!CG26,IF(리스수식!$AT$2=2,차량정보!DZ26,IF(리스수식!$AT$2=3,차량정보!FS26,IF(리스수식!$AT$2=4,차량정보!HL26,차량정보!JE26))))</f>
        <v>0</v>
      </c>
      <c r="AO26" s="333" t="str">
        <f>IF(리스수식!$AT$2=1,차량정보!CH26,IF(리스수식!$AT$2=2,차량정보!EA26,IF(리스수식!$AT$2=3,차량정보!FT26,IF(리스수식!$AT$2=4,차량정보!HM26,차량정보!JF26))))</f>
        <v>아산</v>
      </c>
      <c r="AP26" s="333">
        <f>IF(리스수식!$AT$2=1,차량정보!CI26,IF(리스수식!$AT$2=2,차량정보!EB26,IF(리스수식!$AT$2=3,차량정보!FU26,IF(리스수식!$AT$2=4,차량정보!HN26,차량정보!JG26))))</f>
        <v>138000</v>
      </c>
      <c r="AQ26" s="333">
        <f>IF(리스수식!$AT$2=1,차량정보!CJ26,IF(리스수식!$AT$2=2,차량정보!EC26,IF(리스수식!$AT$2=3,차량정보!FV26,IF(리스수식!$AT$2=4,차량정보!HO26,차량정보!JH26))))</f>
        <v>193000</v>
      </c>
      <c r="AR26" s="333">
        <f>IF(리스수식!$AT$2=1,차량정보!CK26,IF(리스수식!$AT$2=2,차량정보!ED26,IF(리스수식!$AT$2=3,차량정보!FW26,IF(리스수식!$AT$2=4,차량정보!HP26,차량정보!JI26))))</f>
        <v>203000</v>
      </c>
      <c r="AS26" s="333">
        <f>IF(리스수식!$AT$2=1,차량정보!CL26,IF(리스수식!$AT$2=2,차량정보!EE26,IF(리스수식!$AT$2=3,차량정보!FX26,IF(리스수식!$AT$2=4,차량정보!HQ26,차량정보!JJ26))))</f>
        <v>224000</v>
      </c>
      <c r="AT26" s="333">
        <f>IF(리스수식!$AT$2=1,차량정보!CM26,IF(리스수식!$AT$2=2,차량정보!EF26,IF(리스수식!$AT$2=3,차량정보!FY26,IF(리스수식!$AT$2=4,차량정보!HR26,차량정보!JK26))))</f>
        <v>234000</v>
      </c>
      <c r="AU26" s="333">
        <f>IF(리스수식!$AT$2=1,차량정보!CN26,IF(리스수식!$AT$2=2,차량정보!EG26,IF(리스수식!$AT$2=3,차량정보!FZ26,IF(리스수식!$AT$2=4,차량정보!HS26,차량정보!JL26))))</f>
        <v>215000</v>
      </c>
      <c r="AV26" s="333">
        <f>IF(리스수식!$AT$2=1,차량정보!CO26,IF(리스수식!$AT$2=2,차량정보!EH26,IF(리스수식!$AT$2=3,차량정보!GA26,IF(리스수식!$AT$2=4,차량정보!HT26,차량정보!JM26))))</f>
        <v>224000</v>
      </c>
      <c r="AW26" s="333">
        <f>IF(리스수식!$AT$2=1,차량정보!CP26,IF(리스수식!$AT$2=2,차량정보!EI26,IF(리스수식!$AT$2=3,차량정보!GB26,IF(리스수식!$AT$2=4,차량정보!HU26,차량정보!JN26))))</f>
        <v>237000</v>
      </c>
      <c r="AX26" s="333">
        <f>IF(리스수식!$AT$2=1,차량정보!CQ26,IF(리스수식!$AT$2=2,차량정보!EJ26,IF(리스수식!$AT$2=3,차량정보!GC26,IF(리스수식!$AT$2=4,차량정보!HV26,차량정보!JO26))))</f>
        <v>245000</v>
      </c>
      <c r="AY26" s="11">
        <f>IF(리스수식!$AT$2=1,차량정보!CR26,IF(리스수식!$AT$2=2,차량정보!EK26,IF(리스수식!$AT$2=3,차량정보!GD26,IF(리스수식!$AT$2=4,차량정보!HW26,차량정보!JP26))))</f>
        <v>0</v>
      </c>
      <c r="AZ26" s="352" t="s">
        <v>38</v>
      </c>
      <c r="BA26" s="353" t="s">
        <v>553</v>
      </c>
      <c r="BB26" s="354" t="s">
        <v>60</v>
      </c>
      <c r="BC26" s="355">
        <v>2.5000000000000001E-2</v>
      </c>
      <c r="BD26" s="352" t="s">
        <v>82</v>
      </c>
      <c r="BE26" s="352"/>
      <c r="BF26" s="356">
        <v>3470</v>
      </c>
      <c r="BG26" s="356"/>
      <c r="BH26" s="357">
        <f t="shared" si="18"/>
        <v>0.62</v>
      </c>
      <c r="BI26" s="357">
        <f t="shared" si="19"/>
        <v>0.61</v>
      </c>
      <c r="BJ26" s="357">
        <f t="shared" si="20"/>
        <v>0.6</v>
      </c>
      <c r="BK26" s="357">
        <f t="shared" si="21"/>
        <v>0.59499999999999997</v>
      </c>
      <c r="BL26" s="357">
        <f t="shared" si="22"/>
        <v>0.59000000000000008</v>
      </c>
      <c r="BM26" s="357">
        <v>0.5</v>
      </c>
      <c r="BN26" s="442">
        <v>0.59</v>
      </c>
      <c r="BO26" s="342">
        <v>0.57999999999999996</v>
      </c>
      <c r="BP26" s="342">
        <v>0.56999999999999995</v>
      </c>
      <c r="BQ26" s="342">
        <v>0.56499999999999995</v>
      </c>
      <c r="BR26" s="342">
        <v>0.56000000000000005</v>
      </c>
      <c r="BS26" s="342">
        <v>0.52</v>
      </c>
      <c r="BT26" s="442">
        <v>0.53</v>
      </c>
      <c r="BU26" s="342">
        <v>0.52</v>
      </c>
      <c r="BV26" s="342">
        <v>0.51</v>
      </c>
      <c r="BW26" s="342">
        <v>0.48499999999999999</v>
      </c>
      <c r="BX26" s="342">
        <v>0.46500000000000002</v>
      </c>
      <c r="BY26" s="342">
        <v>0.42</v>
      </c>
      <c r="BZ26" s="442">
        <v>0.43</v>
      </c>
      <c r="CA26" s="342">
        <v>0.42</v>
      </c>
      <c r="CB26" s="342">
        <v>0.41</v>
      </c>
      <c r="CC26" s="342">
        <v>0.37</v>
      </c>
      <c r="CD26" s="342">
        <v>0.33</v>
      </c>
      <c r="CE26" s="342">
        <v>0.27</v>
      </c>
      <c r="CF26" s="358"/>
      <c r="CG26" s="358"/>
      <c r="CH26" s="401" t="s">
        <v>419</v>
      </c>
      <c r="CI26" s="402">
        <v>138000</v>
      </c>
      <c r="CJ26" s="402">
        <v>193000</v>
      </c>
      <c r="CK26" s="402">
        <v>203000</v>
      </c>
      <c r="CL26" s="402">
        <v>224000</v>
      </c>
      <c r="CM26" s="402">
        <v>234000</v>
      </c>
      <c r="CN26" s="402">
        <v>215000</v>
      </c>
      <c r="CO26" s="402">
        <v>224000</v>
      </c>
      <c r="CP26" s="402">
        <v>237000</v>
      </c>
      <c r="CQ26" s="402">
        <v>245000</v>
      </c>
      <c r="CR26" s="229"/>
      <c r="CS26" s="168" t="s">
        <v>63</v>
      </c>
      <c r="CT26" s="251" t="s">
        <v>821</v>
      </c>
      <c r="CU26" s="159" t="s">
        <v>83</v>
      </c>
      <c r="CV26" s="24">
        <v>0.03</v>
      </c>
      <c r="CW26" s="21" t="s">
        <v>61</v>
      </c>
      <c r="CX26" s="21"/>
      <c r="CY26" s="25">
        <v>1598</v>
      </c>
      <c r="CZ26" s="25"/>
      <c r="DA26" s="26">
        <f t="shared" si="67"/>
        <v>0.75</v>
      </c>
      <c r="DB26" s="26">
        <f t="shared" si="68"/>
        <v>0.745</v>
      </c>
      <c r="DC26" s="26">
        <f t="shared" si="69"/>
        <v>0.74</v>
      </c>
      <c r="DD26" s="26">
        <f t="shared" si="70"/>
        <v>0.71000000000000008</v>
      </c>
      <c r="DE26" s="26">
        <f t="shared" si="71"/>
        <v>0.69000000000000006</v>
      </c>
      <c r="DF26" s="26">
        <f t="shared" si="72"/>
        <v>0.56000000000000005</v>
      </c>
      <c r="DG26" s="443">
        <v>0.72</v>
      </c>
      <c r="DH26" s="343">
        <v>0.71499999999999997</v>
      </c>
      <c r="DI26" s="343">
        <v>0.71</v>
      </c>
      <c r="DJ26" s="343">
        <v>0.68</v>
      </c>
      <c r="DK26" s="343">
        <v>0.66</v>
      </c>
      <c r="DL26" s="343">
        <v>0.53</v>
      </c>
      <c r="DM26" s="443">
        <v>0.64</v>
      </c>
      <c r="DN26" s="343">
        <v>0.63500000000000001</v>
      </c>
      <c r="DO26" s="343">
        <v>0.63</v>
      </c>
      <c r="DP26" s="343">
        <v>0.56000000000000005</v>
      </c>
      <c r="DQ26" s="343">
        <v>0.53</v>
      </c>
      <c r="DR26" s="343">
        <v>0.43</v>
      </c>
      <c r="DS26" s="443">
        <v>0.56999999999999995</v>
      </c>
      <c r="DT26" s="343">
        <v>0.56499999999999995</v>
      </c>
      <c r="DU26" s="343">
        <v>0.56000000000000005</v>
      </c>
      <c r="DV26" s="343">
        <v>0.53</v>
      </c>
      <c r="DW26" s="343">
        <v>0.42</v>
      </c>
      <c r="DX26" s="343">
        <v>0.28000000000000003</v>
      </c>
      <c r="DY26" s="26" t="s">
        <v>149</v>
      </c>
      <c r="DZ26" s="26"/>
      <c r="EA26" s="27" t="s">
        <v>81</v>
      </c>
      <c r="EB26" s="28">
        <v>143000</v>
      </c>
      <c r="EC26" s="28">
        <v>157300</v>
      </c>
      <c r="ED26" s="28">
        <v>145200</v>
      </c>
      <c r="EE26" s="28">
        <v>188100</v>
      </c>
      <c r="EF26" s="28">
        <v>212300</v>
      </c>
      <c r="EG26" s="28">
        <v>188100</v>
      </c>
      <c r="EH26" s="28">
        <v>212300</v>
      </c>
      <c r="EI26" s="28">
        <v>188100</v>
      </c>
      <c r="EJ26" s="28">
        <v>224400</v>
      </c>
      <c r="EK26" s="204"/>
      <c r="EL26" s="166"/>
      <c r="EM26" s="166"/>
      <c r="EN26" s="166"/>
      <c r="EO26" s="166"/>
      <c r="EP26" s="166"/>
      <c r="EQ26" s="166"/>
      <c r="ER26" s="166"/>
      <c r="ES26" s="166"/>
      <c r="ET26" s="166"/>
      <c r="EU26" s="166"/>
      <c r="EV26" s="166"/>
      <c r="EW26" s="166"/>
      <c r="EX26" s="166"/>
      <c r="EY26" s="166"/>
      <c r="EZ26" s="166"/>
      <c r="FA26" s="166"/>
      <c r="FB26" s="166"/>
      <c r="FC26" s="166"/>
      <c r="FD26" s="166"/>
      <c r="FE26" s="166"/>
      <c r="FF26" s="166"/>
      <c r="FG26" s="166"/>
      <c r="FH26" s="166"/>
      <c r="FI26" s="166"/>
      <c r="FJ26" s="166"/>
      <c r="FK26" s="166"/>
      <c r="FL26" s="166"/>
      <c r="FM26" s="166"/>
      <c r="FN26" s="166"/>
      <c r="FO26" s="166"/>
      <c r="FP26" s="166"/>
      <c r="FQ26" s="166"/>
      <c r="FR26" s="166"/>
      <c r="FS26" s="166"/>
      <c r="FT26" s="166"/>
      <c r="FU26" s="166"/>
      <c r="FV26" s="166"/>
      <c r="FW26" s="166"/>
      <c r="FX26" s="166"/>
      <c r="FY26" s="166"/>
      <c r="FZ26" s="166"/>
      <c r="GA26" s="166"/>
      <c r="GB26" s="166"/>
      <c r="GC26" s="166"/>
    </row>
    <row r="27" spans="1:276" ht="16.5" customHeight="1">
      <c r="A27" s="8"/>
      <c r="B27" s="30"/>
      <c r="C27" s="30"/>
      <c r="D27" s="30"/>
      <c r="E27" s="29"/>
      <c r="F27" s="333">
        <v>22</v>
      </c>
      <c r="G27" s="333" t="str">
        <f>IF(리스수식!$AT$2=1,차량정보!AZ27,IF(리스수식!$AT$2=2,차량정보!CS27,IF(리스수식!$AT$2=3,차량정보!EL27,IF(리스수식!$AT$2=4,차량정보!GE27,차량정보!HX27))))</f>
        <v>현대</v>
      </c>
      <c r="H27" s="333" t="str">
        <f>IF(리스수식!$AT$2=1,차량정보!BA27,IF(리스수식!$AT$2=2,차량정보!CT27,IF(리스수식!$AT$2=3,차량정보!EM27,IF(리스수식!$AT$2=4,차량정보!GF27,차량정보!HY27))))</f>
        <v>디 올 뉴 그랜저 1.6T Hev</v>
      </c>
      <c r="I27" s="333" t="str">
        <f>IF(리스수식!$AT$2=1,차량정보!BB27,IF(리스수식!$AT$2=2,차량정보!CU27,IF(리스수식!$AT$2=3,차량정보!EN27,IF(리스수식!$AT$2=4,차량정보!GG27,차량정보!HZ27))))</f>
        <v>하이브리드</v>
      </c>
      <c r="J27" s="475">
        <f>IF(리스수식!$AT$2=1,차량정보!BC27,IF(리스수식!$AT$2=2,차량정보!CV27,IF(리스수식!$AT$2=3,차량정보!EO27,IF(리스수식!$AT$2=4,차량정보!GH27,차량정보!IA27))))</f>
        <v>2.5000000000000001E-2</v>
      </c>
      <c r="K27" s="333" t="str">
        <f>IF(리스수식!$AT$2=1,차량정보!BD27,IF(리스수식!$AT$2=2,차량정보!CW27,IF(리스수식!$AT$2=3,차량정보!EP27,IF(리스수식!$AT$2=4,차량정보!GI27,차량정보!IB27))))</f>
        <v>가솔린</v>
      </c>
      <c r="L27" s="333">
        <f>IF(리스수식!$AT$2=1,차량정보!BE27,IF(리스수식!$AT$2=2,차량정보!CX27,IF(리스수식!$AT$2=3,차량정보!EQ27,IF(리스수식!$AT$2=4,차량정보!GJ27,차량정보!IC27))))</f>
        <v>0</v>
      </c>
      <c r="M27" s="333">
        <f>IF(리스수식!$AT$2=1,차량정보!BF27,IF(리스수식!$AT$2=2,차량정보!CY27,IF(리스수식!$AT$2=3,차량정보!ER27,IF(리스수식!$AT$2=4,차량정보!GK27,차량정보!ID27))))</f>
        <v>1598</v>
      </c>
      <c r="N27" s="333">
        <f t="shared" si="8"/>
        <v>290836</v>
      </c>
      <c r="O27" s="380">
        <f>IF(리스수식!$AT$2=1,차량정보!BH27,IF(리스수식!$AT$2=2,차량정보!DA27,IF(리스수식!$AT$2=3,차량정보!ET27,IF(리스수식!$AT$2=4,차량정보!GM27,차량정보!IF27))))</f>
        <v>0.66</v>
      </c>
      <c r="P27" s="380">
        <f>IF(리스수식!$AT$2=1,차량정보!BI27,IF(리스수식!$AT$2=2,차량정보!DB27,IF(리스수식!$AT$2=3,차량정보!EU27,IF(리스수식!$AT$2=4,차량정보!GN27,차량정보!IG27))))</f>
        <v>0.65500000000000003</v>
      </c>
      <c r="Q27" s="380">
        <f>IF(리스수식!$AT$2=1,차량정보!BJ27,IF(리스수식!$AT$2=2,차량정보!DC27,IF(리스수식!$AT$2=3,차량정보!EV27,IF(리스수식!$AT$2=4,차량정보!GO27,차량정보!IH27))))</f>
        <v>0.65</v>
      </c>
      <c r="R27" s="380">
        <f>IF(리스수식!$AT$2=1,차량정보!BK27,IF(리스수식!$AT$2=2,차량정보!DD27,IF(리스수식!$AT$2=3,차량정보!EW27,IF(리스수식!$AT$2=4,차량정보!GP27,차량정보!II27))))</f>
        <v>0.64500000000000002</v>
      </c>
      <c r="S27" s="380">
        <f>IF(리스수식!$AT$2=1,차량정보!BL27,IF(리스수식!$AT$2=2,차량정보!DE27,IF(리스수식!$AT$2=3,차량정보!EX27,IF(리스수식!$AT$2=4,차량정보!GQ27,차량정보!IJ27))))</f>
        <v>0.64</v>
      </c>
      <c r="T27" s="380">
        <f>IF(리스수식!$AT$2=1,차량정보!BM27,IF(리스수식!$AT$2=2,차량정보!DF27,IF(리스수식!$AT$2=3,차량정보!EY27,IF(리스수식!$AT$2=4,차량정보!GR27,차량정보!IK27))))</f>
        <v>0.55000000000000004</v>
      </c>
      <c r="U27" s="380">
        <f>IF(리스수식!$AT$2=1,차량정보!BN27,IF(리스수식!$AT$2=2,차량정보!DG27,IF(리스수식!$AT$2=3,차량정보!EZ27,IF(리스수식!$AT$2=4,차량정보!GS27,차량정보!IL27))))</f>
        <v>0.7</v>
      </c>
      <c r="V27" s="380">
        <f>IF(리스수식!$AT$2=1,차량정보!BO27,IF(리스수식!$AT$2=2,차량정보!DH27,IF(리스수식!$AT$2=3,차량정보!FA27,IF(리스수식!$AT$2=4,차량정보!GT27,차량정보!IM27))))</f>
        <v>0.66</v>
      </c>
      <c r="W27" s="380">
        <f>IF(리스수식!$AT$2=1,차량정보!BP27,IF(리스수식!$AT$2=2,차량정보!DI27,IF(리스수식!$AT$2=3,차량정보!FB27,IF(리스수식!$AT$2=4,차량정보!GU27,차량정보!IN27))))</f>
        <v>0.64</v>
      </c>
      <c r="X27" s="380">
        <f>IF(리스수식!$AT$2=1,차량정보!BQ27,IF(리스수식!$AT$2=2,차량정보!DJ27,IF(리스수식!$AT$2=3,차량정보!FC27,IF(리스수식!$AT$2=4,차량정보!GV27,차량정보!IO27))))</f>
        <v>0.63500000000000001</v>
      </c>
      <c r="Y27" s="380">
        <f>IF(리스수식!$AT$2=1,차량정보!BR27,IF(리스수식!$AT$2=2,차량정보!DK27,IF(리스수식!$AT$2=3,차량정보!FD27,IF(리스수식!$AT$2=4,차량정보!GW27,차량정보!IP27))))</f>
        <v>0.63</v>
      </c>
      <c r="Z27" s="380">
        <f>IF(리스수식!$AT$2=1,차량정보!BS27,IF(리스수식!$AT$2=2,차량정보!DL27,IF(리스수식!$AT$2=3,차량정보!FE27,IF(리스수식!$AT$2=4,차량정보!GX27,차량정보!IQ27))))</f>
        <v>0.56999999999999995</v>
      </c>
      <c r="AA27" s="380">
        <f>IF(리스수식!$AT$2=1,차량정보!BT27,IF(리스수식!$AT$2=2,차량정보!DM27,IF(리스수식!$AT$2=3,차량정보!FF27,IF(리스수식!$AT$2=4,차량정보!GY27,차량정보!IR27))))</f>
        <v>0.62</v>
      </c>
      <c r="AB27" s="380">
        <f>IF(리스수식!$AT$2=1,차량정보!BU27,IF(리스수식!$AT$2=2,차량정보!DN27,IF(리스수식!$AT$2=3,차량정보!FG27,IF(리스수식!$AT$2=4,차량정보!GZ27,차량정보!IS27))))</f>
        <v>0.57999999999999996</v>
      </c>
      <c r="AC27" s="380">
        <f>IF(리스수식!$AT$2=1,차량정보!BV27,IF(리스수식!$AT$2=2,차량정보!DO27,IF(리스수식!$AT$2=3,차량정보!FH27,IF(리스수식!$AT$2=4,차량정보!HA27,차량정보!IT27))))</f>
        <v>0.55000000000000004</v>
      </c>
      <c r="AD27" s="380">
        <f>IF(리스수식!$AT$2=1,차량정보!BW27,IF(리스수식!$AT$2=2,차량정보!DP27,IF(리스수식!$AT$2=3,차량정보!FI27,IF(리스수식!$AT$2=4,차량정보!HB27,차량정보!IU27))))</f>
        <v>0.54</v>
      </c>
      <c r="AE27" s="380">
        <f>IF(리스수식!$AT$2=1,차량정보!BX27,IF(리스수식!$AT$2=2,차량정보!DQ27,IF(리스수식!$AT$2=3,차량정보!FJ27,IF(리스수식!$AT$2=4,차량정보!HC27,차량정보!IV27))))</f>
        <v>0.53500000000000003</v>
      </c>
      <c r="AF27" s="380">
        <f>IF(리스수식!$AT$2=1,차량정보!BY27,IF(리스수식!$AT$2=2,차량정보!DR27,IF(리스수식!$AT$2=3,차량정보!FK27,IF(리스수식!$AT$2=4,차량정보!HD27,차량정보!IW27))))</f>
        <v>0.43</v>
      </c>
      <c r="AG27" s="380">
        <f>IF(리스수식!$AT$2=1,차량정보!BZ27,IF(리스수식!$AT$2=2,차량정보!DS27,IF(리스수식!$AT$2=3,차량정보!FL27,IF(리스수식!$AT$2=4,차량정보!HE27,차량정보!IX27))))</f>
        <v>0.54</v>
      </c>
      <c r="AH27" s="380">
        <f>IF(리스수식!$AT$2=1,차량정보!CA27,IF(리스수식!$AT$2=2,차량정보!DT27,IF(리스수식!$AT$2=3,차량정보!FM27,IF(리스수식!$AT$2=4,차량정보!HF27,차량정보!IY27))))</f>
        <v>0.5</v>
      </c>
      <c r="AI27" s="380">
        <f>IF(리스수식!$AT$2=1,차량정보!CB27,IF(리스수식!$AT$2=2,차량정보!DU27,IF(리스수식!$AT$2=3,차량정보!FN27,IF(리스수식!$AT$2=4,차량정보!HG27,차량정보!IZ27))))</f>
        <v>0.47</v>
      </c>
      <c r="AJ27" s="380">
        <f>IF(리스수식!$AT$2=1,차량정보!CC27,IF(리스수식!$AT$2=2,차량정보!DV27,IF(리스수식!$AT$2=3,차량정보!FO27,IF(리스수식!$AT$2=4,차량정보!HH27,차량정보!JA27))))</f>
        <v>0.46</v>
      </c>
      <c r="AK27" s="380">
        <f>IF(리스수식!$AT$2=1,차량정보!CD27,IF(리스수식!$AT$2=2,차량정보!DW27,IF(리스수식!$AT$2=3,차량정보!FP27,IF(리스수식!$AT$2=4,차량정보!HI27,차량정보!JB27))))</f>
        <v>0.4</v>
      </c>
      <c r="AL27" s="380">
        <f>IF(리스수식!$AT$2=1,차량정보!CE27,IF(리스수식!$AT$2=2,차량정보!DX27,IF(리스수식!$AT$2=3,차량정보!FQ27,IF(리스수식!$AT$2=4,차량정보!HJ27,차량정보!JC27))))</f>
        <v>0.24</v>
      </c>
      <c r="AM27" s="333">
        <f>IF(리스수식!$AT$2=1,차량정보!CF27,IF(리스수식!$AT$2=2,차량정보!DY27,IF(리스수식!$AT$2=3,차량정보!FR27,IF(리스수식!$AT$2=4,차량정보!HK27,차량정보!JD27))))</f>
        <v>0</v>
      </c>
      <c r="AN27" s="333">
        <f>IF(리스수식!$AT$2=1,차량정보!CG27,IF(리스수식!$AT$2=2,차량정보!DZ27,IF(리스수식!$AT$2=3,차량정보!FS27,IF(리스수식!$AT$2=4,차량정보!HL27,차량정보!JE27))))</f>
        <v>0</v>
      </c>
      <c r="AO27" s="333" t="str">
        <f>IF(리스수식!$AT$2=1,차량정보!CH27,IF(리스수식!$AT$2=2,차량정보!EA27,IF(리스수식!$AT$2=3,차량정보!FT27,IF(리스수식!$AT$2=4,차량정보!HM27,차량정보!JF27))))</f>
        <v>아산</v>
      </c>
      <c r="AP27" s="333">
        <f>IF(리스수식!$AT$2=1,차량정보!CI27,IF(리스수식!$AT$2=2,차량정보!EB27,IF(리스수식!$AT$2=3,차량정보!FU27,IF(리스수식!$AT$2=4,차량정보!HN27,차량정보!JG27))))</f>
        <v>138000</v>
      </c>
      <c r="AQ27" s="333">
        <f>IF(리스수식!$AT$2=1,차량정보!CJ27,IF(리스수식!$AT$2=2,차량정보!EC27,IF(리스수식!$AT$2=3,차량정보!FV27,IF(리스수식!$AT$2=4,차량정보!HO27,차량정보!JH27))))</f>
        <v>193000</v>
      </c>
      <c r="AR27" s="333">
        <f>IF(리스수식!$AT$2=1,차량정보!CK27,IF(리스수식!$AT$2=2,차량정보!ED27,IF(리스수식!$AT$2=3,차량정보!FW27,IF(리스수식!$AT$2=4,차량정보!HP27,차량정보!JI27))))</f>
        <v>203000</v>
      </c>
      <c r="AS27" s="333">
        <f>IF(리스수식!$AT$2=1,차량정보!CL27,IF(리스수식!$AT$2=2,차량정보!EE27,IF(리스수식!$AT$2=3,차량정보!FX27,IF(리스수식!$AT$2=4,차량정보!HQ27,차량정보!JJ27))))</f>
        <v>224000</v>
      </c>
      <c r="AT27" s="333">
        <f>IF(리스수식!$AT$2=1,차량정보!CM27,IF(리스수식!$AT$2=2,차량정보!EF27,IF(리스수식!$AT$2=3,차량정보!FY27,IF(리스수식!$AT$2=4,차량정보!HR27,차량정보!JK27))))</f>
        <v>234000</v>
      </c>
      <c r="AU27" s="333">
        <f>IF(리스수식!$AT$2=1,차량정보!CN27,IF(리스수식!$AT$2=2,차량정보!EG27,IF(리스수식!$AT$2=3,차량정보!FZ27,IF(리스수식!$AT$2=4,차량정보!HS27,차량정보!JL27))))</f>
        <v>215000</v>
      </c>
      <c r="AV27" s="333">
        <f>IF(리스수식!$AT$2=1,차량정보!CO27,IF(리스수식!$AT$2=2,차량정보!EH27,IF(리스수식!$AT$2=3,차량정보!GA27,IF(리스수식!$AT$2=4,차량정보!HT27,차량정보!JM27))))</f>
        <v>224000</v>
      </c>
      <c r="AW27" s="333">
        <f>IF(리스수식!$AT$2=1,차량정보!CP27,IF(리스수식!$AT$2=2,차량정보!EI27,IF(리스수식!$AT$2=3,차량정보!GB27,IF(리스수식!$AT$2=4,차량정보!HU27,차량정보!JN27))))</f>
        <v>237000</v>
      </c>
      <c r="AX27" s="333">
        <f>IF(리스수식!$AT$2=1,차량정보!CQ27,IF(리스수식!$AT$2=2,차량정보!EJ27,IF(리스수식!$AT$2=3,차량정보!GC27,IF(리스수식!$AT$2=4,차량정보!HV27,차량정보!JO27))))</f>
        <v>245000</v>
      </c>
      <c r="AY27" s="11">
        <f>IF(리스수식!$AT$2=1,차량정보!CR27,IF(리스수식!$AT$2=2,차량정보!EK27,IF(리스수식!$AT$2=3,차량정보!GD27,IF(리스수식!$AT$2=4,차량정보!HW27,차량정보!JP27))))</f>
        <v>0</v>
      </c>
      <c r="AZ27" s="352" t="s">
        <v>38</v>
      </c>
      <c r="BA27" s="353" t="s">
        <v>554</v>
      </c>
      <c r="BB27" s="354" t="s">
        <v>194</v>
      </c>
      <c r="BC27" s="355">
        <v>2.5000000000000001E-2</v>
      </c>
      <c r="BD27" s="352" t="s">
        <v>61</v>
      </c>
      <c r="BE27" s="352"/>
      <c r="BF27" s="356">
        <v>1598</v>
      </c>
      <c r="BG27" s="356"/>
      <c r="BH27" s="357">
        <v>0.66</v>
      </c>
      <c r="BI27" s="357">
        <v>0.65500000000000003</v>
      </c>
      <c r="BJ27" s="357">
        <v>0.65</v>
      </c>
      <c r="BK27" s="357">
        <v>0.64500000000000002</v>
      </c>
      <c r="BL27" s="357">
        <v>0.64</v>
      </c>
      <c r="BM27" s="357">
        <v>0.55000000000000004</v>
      </c>
      <c r="BN27" s="442">
        <v>0.7</v>
      </c>
      <c r="BO27" s="342">
        <v>0.66</v>
      </c>
      <c r="BP27" s="342">
        <v>0.64</v>
      </c>
      <c r="BQ27" s="342">
        <v>0.63500000000000001</v>
      </c>
      <c r="BR27" s="342">
        <v>0.63</v>
      </c>
      <c r="BS27" s="342">
        <v>0.56999999999999995</v>
      </c>
      <c r="BT27" s="442">
        <v>0.62</v>
      </c>
      <c r="BU27" s="342">
        <v>0.57999999999999996</v>
      </c>
      <c r="BV27" s="342">
        <v>0.55000000000000004</v>
      </c>
      <c r="BW27" s="342">
        <v>0.54</v>
      </c>
      <c r="BX27" s="342">
        <v>0.53500000000000003</v>
      </c>
      <c r="BY27" s="342">
        <v>0.43</v>
      </c>
      <c r="BZ27" s="442">
        <v>0.54</v>
      </c>
      <c r="CA27" s="342">
        <v>0.5</v>
      </c>
      <c r="CB27" s="342">
        <v>0.47</v>
      </c>
      <c r="CC27" s="342">
        <v>0.46</v>
      </c>
      <c r="CD27" s="342">
        <v>0.4</v>
      </c>
      <c r="CE27" s="342">
        <v>0.24</v>
      </c>
      <c r="CF27" s="358"/>
      <c r="CG27" s="358"/>
      <c r="CH27" s="401" t="s">
        <v>419</v>
      </c>
      <c r="CI27" s="402">
        <v>138000</v>
      </c>
      <c r="CJ27" s="402">
        <v>193000</v>
      </c>
      <c r="CK27" s="402">
        <v>203000</v>
      </c>
      <c r="CL27" s="402">
        <v>224000</v>
      </c>
      <c r="CM27" s="402">
        <v>234000</v>
      </c>
      <c r="CN27" s="402">
        <v>215000</v>
      </c>
      <c r="CO27" s="402">
        <v>224000</v>
      </c>
      <c r="CP27" s="402">
        <v>237000</v>
      </c>
      <c r="CQ27" s="402">
        <v>245000</v>
      </c>
      <c r="CR27" s="13"/>
      <c r="CS27" s="168" t="s">
        <v>63</v>
      </c>
      <c r="CT27" s="251" t="s">
        <v>822</v>
      </c>
      <c r="CU27" s="159" t="s">
        <v>60</v>
      </c>
      <c r="CV27" s="24">
        <v>4.4999999999999998E-2</v>
      </c>
      <c r="CW27" s="21" t="s">
        <v>61</v>
      </c>
      <c r="CX27" s="21"/>
      <c r="CY27" s="25">
        <v>2497</v>
      </c>
      <c r="CZ27" s="25"/>
      <c r="DA27" s="26">
        <f t="shared" si="67"/>
        <v>0.74</v>
      </c>
      <c r="DB27" s="26">
        <f t="shared" si="68"/>
        <v>0.73499999999999999</v>
      </c>
      <c r="DC27" s="26">
        <f t="shared" si="69"/>
        <v>0.73</v>
      </c>
      <c r="DD27" s="26">
        <f t="shared" si="70"/>
        <v>0.70000000000000007</v>
      </c>
      <c r="DE27" s="26">
        <f t="shared" si="71"/>
        <v>0.68</v>
      </c>
      <c r="DF27" s="26">
        <f t="shared" si="72"/>
        <v>0.55000000000000004</v>
      </c>
      <c r="DG27" s="443">
        <v>0.71</v>
      </c>
      <c r="DH27" s="343">
        <v>0.70499999999999996</v>
      </c>
      <c r="DI27" s="343">
        <v>0.7</v>
      </c>
      <c r="DJ27" s="343">
        <v>0.67</v>
      </c>
      <c r="DK27" s="343">
        <v>0.65</v>
      </c>
      <c r="DL27" s="343">
        <v>0.52</v>
      </c>
      <c r="DM27" s="443">
        <v>0.63</v>
      </c>
      <c r="DN27" s="343">
        <v>0.625</v>
      </c>
      <c r="DO27" s="343">
        <v>0.62</v>
      </c>
      <c r="DP27" s="343">
        <v>0.55000000000000004</v>
      </c>
      <c r="DQ27" s="343">
        <v>0.52</v>
      </c>
      <c r="DR27" s="343">
        <v>0.42</v>
      </c>
      <c r="DS27" s="443">
        <v>0.56000000000000005</v>
      </c>
      <c r="DT27" s="343">
        <v>0.55500000000000005</v>
      </c>
      <c r="DU27" s="343">
        <v>0.55000000000000004</v>
      </c>
      <c r="DV27" s="343">
        <v>0.52</v>
      </c>
      <c r="DW27" s="343">
        <v>0.41</v>
      </c>
      <c r="DX27" s="343">
        <v>0.27</v>
      </c>
      <c r="DY27" s="26" t="s">
        <v>149</v>
      </c>
      <c r="DZ27" s="26"/>
      <c r="EA27" s="27" t="s">
        <v>81</v>
      </c>
      <c r="EB27" s="28">
        <v>143000</v>
      </c>
      <c r="EC27" s="28">
        <v>157300</v>
      </c>
      <c r="ED27" s="28">
        <v>145200</v>
      </c>
      <c r="EE27" s="28">
        <v>188100</v>
      </c>
      <c r="EF27" s="28">
        <v>212300</v>
      </c>
      <c r="EG27" s="28">
        <v>188100</v>
      </c>
      <c r="EH27" s="28">
        <v>212300</v>
      </c>
      <c r="EI27" s="28">
        <v>188100</v>
      </c>
      <c r="EJ27" s="28">
        <v>224400</v>
      </c>
      <c r="EK27" s="244"/>
    </row>
    <row r="28" spans="1:276" ht="16.5" customHeight="1">
      <c r="A28" s="8"/>
      <c r="B28" s="30"/>
      <c r="C28" s="30"/>
      <c r="D28" s="30"/>
      <c r="E28" s="29"/>
      <c r="F28" s="333">
        <v>23</v>
      </c>
      <c r="G28" s="333" t="str">
        <f>IF(리스수식!$AT$2=1,차량정보!AZ28,IF(리스수식!$AT$2=2,차량정보!CS28,IF(리스수식!$AT$2=3,차량정보!EL28,IF(리스수식!$AT$2=4,차량정보!GE28,차량정보!HX28))))</f>
        <v>현대</v>
      </c>
      <c r="H28" s="333" t="str">
        <f>IF(리스수식!$AT$2=1,차량정보!BA28,IF(리스수식!$AT$2=2,차량정보!CT28,IF(리스수식!$AT$2=3,차량정보!EM28,IF(리스수식!$AT$2=4,차량정보!GF28,차량정보!HY28))))</f>
        <v xml:space="preserve">­­­­­­­­­­­­­­­­­­­­­­­­­­­­­­­­­­­­­­­­­­­­­­­­­­­­­­­­­­­­­­­­­­­­­­­­­­­­­­­­­­­­­­­­­­­­­­­­ </v>
      </c>
      <c r="I28" s="333" t="str">
        <f>IF(리스수식!$AT$2=1,차량정보!BB28,IF(리스수식!$AT$2=2,차량정보!CU28,IF(리스수식!$AT$2=3,차량정보!EN28,IF(리스수식!$AT$2=4,차량정보!GG28,차량정보!HZ28))))</f>
        <v>-</v>
      </c>
      <c r="J28" s="475" t="str">
        <f>IF(리스수식!$AT$2=1,차량정보!BC28,IF(리스수식!$AT$2=2,차량정보!CV28,IF(리스수식!$AT$2=3,차량정보!EO28,IF(리스수식!$AT$2=4,차량정보!GH28,차량정보!IA28))))</f>
        <v>-</v>
      </c>
      <c r="K28" s="333" t="str">
        <f>IF(리스수식!$AT$2=1,차량정보!BD28,IF(리스수식!$AT$2=2,차량정보!CW28,IF(리스수식!$AT$2=3,차량정보!EP28,IF(리스수식!$AT$2=4,차량정보!GI28,차량정보!IB28))))</f>
        <v>-</v>
      </c>
      <c r="L28" s="333">
        <f>IF(리스수식!$AT$2=1,차량정보!BE28,IF(리스수식!$AT$2=2,차량정보!CX28,IF(리스수식!$AT$2=3,차량정보!EQ28,IF(리스수식!$AT$2=4,차량정보!GJ28,차량정보!IC28))))</f>
        <v>0</v>
      </c>
      <c r="M28" s="333" t="str">
        <f>IF(리스수식!$AT$2=1,차량정보!BF28,IF(리스수식!$AT$2=2,차량정보!CY28,IF(리스수식!$AT$2=3,차량정보!ER28,IF(리스수식!$AT$2=4,차량정보!GK28,차량정보!ID28))))</f>
        <v xml:space="preserve"> - </v>
      </c>
      <c r="N28" s="333" t="e">
        <f t="shared" si="8"/>
        <v>#VALUE!</v>
      </c>
      <c r="O28" s="380">
        <f>IF(리스수식!$AT$2=1,차량정보!BH28,IF(리스수식!$AT$2=2,차량정보!DA28,IF(리스수식!$AT$2=3,차량정보!ET28,IF(리스수식!$AT$2=4,차량정보!GM28,차량정보!IF28))))</f>
        <v>0</v>
      </c>
      <c r="P28" s="380">
        <f>IF(리스수식!$AT$2=1,차량정보!BI28,IF(리스수식!$AT$2=2,차량정보!DB28,IF(리스수식!$AT$2=3,차량정보!EU28,IF(리스수식!$AT$2=4,차량정보!GN28,차량정보!IG28))))</f>
        <v>0</v>
      </c>
      <c r="Q28" s="380">
        <f>IF(리스수식!$AT$2=1,차량정보!BJ28,IF(리스수식!$AT$2=2,차량정보!DC28,IF(리스수식!$AT$2=3,차량정보!EV28,IF(리스수식!$AT$2=4,차량정보!GO28,차량정보!IH28))))</f>
        <v>0</v>
      </c>
      <c r="R28" s="380">
        <f>IF(리스수식!$AT$2=1,차량정보!BK28,IF(리스수식!$AT$2=2,차량정보!DD28,IF(리스수식!$AT$2=3,차량정보!EW28,IF(리스수식!$AT$2=4,차량정보!GP28,차량정보!II28))))</f>
        <v>0</v>
      </c>
      <c r="S28" s="380">
        <f>IF(리스수식!$AT$2=1,차량정보!BL28,IF(리스수식!$AT$2=2,차량정보!DE28,IF(리스수식!$AT$2=3,차량정보!EX28,IF(리스수식!$AT$2=4,차량정보!GQ28,차량정보!IJ28))))</f>
        <v>0</v>
      </c>
      <c r="T28" s="380">
        <f>IF(리스수식!$AT$2=1,차량정보!BM28,IF(리스수식!$AT$2=2,차량정보!DF28,IF(리스수식!$AT$2=3,차량정보!EY28,IF(리스수식!$AT$2=4,차량정보!GR28,차량정보!IK28))))</f>
        <v>0</v>
      </c>
      <c r="U28" s="380">
        <f>IF(리스수식!$AT$2=1,차량정보!BN28,IF(리스수식!$AT$2=2,차량정보!DG28,IF(리스수식!$AT$2=3,차량정보!EZ28,IF(리스수식!$AT$2=4,차량정보!GS28,차량정보!IL28))))</f>
        <v>0</v>
      </c>
      <c r="V28" s="380">
        <f>IF(리스수식!$AT$2=1,차량정보!BO28,IF(리스수식!$AT$2=2,차량정보!DH28,IF(리스수식!$AT$2=3,차량정보!FA28,IF(리스수식!$AT$2=4,차량정보!GT28,차량정보!IM28))))</f>
        <v>0</v>
      </c>
      <c r="W28" s="380">
        <f>IF(리스수식!$AT$2=1,차량정보!BP28,IF(리스수식!$AT$2=2,차량정보!DI28,IF(리스수식!$AT$2=3,차량정보!FB28,IF(리스수식!$AT$2=4,차량정보!GU28,차량정보!IN28))))</f>
        <v>0</v>
      </c>
      <c r="X28" s="380">
        <f>IF(리스수식!$AT$2=1,차량정보!BQ28,IF(리스수식!$AT$2=2,차량정보!DJ28,IF(리스수식!$AT$2=3,차량정보!FC28,IF(리스수식!$AT$2=4,차량정보!GV28,차량정보!IO28))))</f>
        <v>0</v>
      </c>
      <c r="Y28" s="380">
        <f>IF(리스수식!$AT$2=1,차량정보!BR28,IF(리스수식!$AT$2=2,차량정보!DK28,IF(리스수식!$AT$2=3,차량정보!FD28,IF(리스수식!$AT$2=4,차량정보!GW28,차량정보!IP28))))</f>
        <v>0</v>
      </c>
      <c r="Z28" s="380">
        <f>IF(리스수식!$AT$2=1,차량정보!BS28,IF(리스수식!$AT$2=2,차량정보!DL28,IF(리스수식!$AT$2=3,차량정보!FE28,IF(리스수식!$AT$2=4,차량정보!GX28,차량정보!IQ28))))</f>
        <v>0</v>
      </c>
      <c r="AA28" s="380">
        <f>IF(리스수식!$AT$2=1,차량정보!BT28,IF(리스수식!$AT$2=2,차량정보!DM28,IF(리스수식!$AT$2=3,차량정보!FF28,IF(리스수식!$AT$2=4,차량정보!GY28,차량정보!IR28))))</f>
        <v>0</v>
      </c>
      <c r="AB28" s="380">
        <f>IF(리스수식!$AT$2=1,차량정보!BU28,IF(리스수식!$AT$2=2,차량정보!DN28,IF(리스수식!$AT$2=3,차량정보!FG28,IF(리스수식!$AT$2=4,차량정보!GZ28,차량정보!IS28))))</f>
        <v>0</v>
      </c>
      <c r="AC28" s="380">
        <f>IF(리스수식!$AT$2=1,차량정보!BV28,IF(리스수식!$AT$2=2,차량정보!DO28,IF(리스수식!$AT$2=3,차량정보!FH28,IF(리스수식!$AT$2=4,차량정보!HA28,차량정보!IT28))))</f>
        <v>0</v>
      </c>
      <c r="AD28" s="380">
        <f>IF(리스수식!$AT$2=1,차량정보!BW28,IF(리스수식!$AT$2=2,차량정보!DP28,IF(리스수식!$AT$2=3,차량정보!FI28,IF(리스수식!$AT$2=4,차량정보!HB28,차량정보!IU28))))</f>
        <v>0</v>
      </c>
      <c r="AE28" s="380">
        <f>IF(리스수식!$AT$2=1,차량정보!BX28,IF(리스수식!$AT$2=2,차량정보!DQ28,IF(리스수식!$AT$2=3,차량정보!FJ28,IF(리스수식!$AT$2=4,차량정보!HC28,차량정보!IV28))))</f>
        <v>0</v>
      </c>
      <c r="AF28" s="380">
        <f>IF(리스수식!$AT$2=1,차량정보!BY28,IF(리스수식!$AT$2=2,차량정보!DR28,IF(리스수식!$AT$2=3,차량정보!FK28,IF(리스수식!$AT$2=4,차량정보!HD28,차량정보!IW28))))</f>
        <v>0</v>
      </c>
      <c r="AG28" s="380">
        <f>IF(리스수식!$AT$2=1,차량정보!BZ28,IF(리스수식!$AT$2=2,차량정보!DS28,IF(리스수식!$AT$2=3,차량정보!FL28,IF(리스수식!$AT$2=4,차량정보!HE28,차량정보!IX28))))</f>
        <v>0</v>
      </c>
      <c r="AH28" s="380">
        <f>IF(리스수식!$AT$2=1,차량정보!CA28,IF(리스수식!$AT$2=2,차량정보!DT28,IF(리스수식!$AT$2=3,차량정보!FM28,IF(리스수식!$AT$2=4,차량정보!HF28,차량정보!IY28))))</f>
        <v>0</v>
      </c>
      <c r="AI28" s="380">
        <f>IF(리스수식!$AT$2=1,차량정보!CB28,IF(리스수식!$AT$2=2,차량정보!DU28,IF(리스수식!$AT$2=3,차량정보!FN28,IF(리스수식!$AT$2=4,차량정보!HG28,차량정보!IZ28))))</f>
        <v>0</v>
      </c>
      <c r="AJ28" s="380">
        <f>IF(리스수식!$AT$2=1,차량정보!CC28,IF(리스수식!$AT$2=2,차량정보!DV28,IF(리스수식!$AT$2=3,차량정보!FO28,IF(리스수식!$AT$2=4,차량정보!HH28,차량정보!JA28))))</f>
        <v>0</v>
      </c>
      <c r="AK28" s="380">
        <f>IF(리스수식!$AT$2=1,차량정보!CD28,IF(리스수식!$AT$2=2,차량정보!DW28,IF(리스수식!$AT$2=3,차량정보!FP28,IF(리스수식!$AT$2=4,차량정보!HI28,차량정보!JB28))))</f>
        <v>0</v>
      </c>
      <c r="AL28" s="380">
        <f>IF(리스수식!$AT$2=1,차량정보!CE28,IF(리스수식!$AT$2=2,차량정보!DX28,IF(리스수식!$AT$2=3,차량정보!FQ28,IF(리스수식!$AT$2=4,차량정보!HJ28,차량정보!JC28))))</f>
        <v>0</v>
      </c>
      <c r="AM28" s="333">
        <f>IF(리스수식!$AT$2=1,차량정보!CF28,IF(리스수식!$AT$2=2,차량정보!DY28,IF(리스수식!$AT$2=3,차량정보!FR28,IF(리스수식!$AT$2=4,차량정보!HK28,차량정보!JD28))))</f>
        <v>0</v>
      </c>
      <c r="AN28" s="333">
        <f>IF(리스수식!$AT$2=1,차량정보!CG28,IF(리스수식!$AT$2=2,차량정보!DZ28,IF(리스수식!$AT$2=3,차량정보!FS28,IF(리스수식!$AT$2=4,차량정보!HL28,차량정보!JE28))))</f>
        <v>0</v>
      </c>
      <c r="AO28" s="333" t="str">
        <f>IF(리스수식!$AT$2=1,차량정보!CH28,IF(리스수식!$AT$2=2,차량정보!EA28,IF(리스수식!$AT$2=3,차량정보!FT28,IF(리스수식!$AT$2=4,차량정보!HM28,차량정보!JF28))))</f>
        <v>-</v>
      </c>
      <c r="AP28" s="333" t="str">
        <f>IF(리스수식!$AT$2=1,차량정보!CI28,IF(리스수식!$AT$2=2,차량정보!EB28,IF(리스수식!$AT$2=3,차량정보!FU28,IF(리스수식!$AT$2=4,차량정보!HN28,차량정보!JG28))))</f>
        <v xml:space="preserve"> - </v>
      </c>
      <c r="AQ28" s="333" t="str">
        <f>IF(리스수식!$AT$2=1,차량정보!CJ28,IF(리스수식!$AT$2=2,차량정보!EC28,IF(리스수식!$AT$2=3,차량정보!FV28,IF(리스수식!$AT$2=4,차량정보!HO28,차량정보!JH28))))</f>
        <v xml:space="preserve"> - </v>
      </c>
      <c r="AR28" s="333" t="str">
        <f>IF(리스수식!$AT$2=1,차량정보!CK28,IF(리스수식!$AT$2=2,차량정보!ED28,IF(리스수식!$AT$2=3,차량정보!FW28,IF(리스수식!$AT$2=4,차량정보!HP28,차량정보!JI28))))</f>
        <v xml:space="preserve"> - </v>
      </c>
      <c r="AS28" s="333" t="str">
        <f>IF(리스수식!$AT$2=1,차량정보!CL28,IF(리스수식!$AT$2=2,차량정보!EE28,IF(리스수식!$AT$2=3,차량정보!FX28,IF(리스수식!$AT$2=4,차량정보!HQ28,차량정보!JJ28))))</f>
        <v xml:space="preserve"> - </v>
      </c>
      <c r="AT28" s="333" t="str">
        <f>IF(리스수식!$AT$2=1,차량정보!CM28,IF(리스수식!$AT$2=2,차량정보!EF28,IF(리스수식!$AT$2=3,차량정보!FY28,IF(리스수식!$AT$2=4,차량정보!HR28,차량정보!JK28))))</f>
        <v xml:space="preserve"> - </v>
      </c>
      <c r="AU28" s="333" t="str">
        <f>IF(리스수식!$AT$2=1,차량정보!CN28,IF(리스수식!$AT$2=2,차량정보!EG28,IF(리스수식!$AT$2=3,차량정보!FZ28,IF(리스수식!$AT$2=4,차량정보!HS28,차량정보!JL28))))</f>
        <v xml:space="preserve"> - </v>
      </c>
      <c r="AV28" s="333" t="str">
        <f>IF(리스수식!$AT$2=1,차량정보!CO28,IF(리스수식!$AT$2=2,차량정보!EH28,IF(리스수식!$AT$2=3,차량정보!GA28,IF(리스수식!$AT$2=4,차량정보!HT28,차량정보!JM28))))</f>
        <v xml:space="preserve"> - </v>
      </c>
      <c r="AW28" s="333" t="str">
        <f>IF(리스수식!$AT$2=1,차량정보!CP28,IF(리스수식!$AT$2=2,차량정보!EI28,IF(리스수식!$AT$2=3,차량정보!GB28,IF(리스수식!$AT$2=4,차량정보!HU28,차량정보!JN28))))</f>
        <v xml:space="preserve"> - </v>
      </c>
      <c r="AX28" s="333" t="str">
        <f>IF(리스수식!$AT$2=1,차량정보!CQ28,IF(리스수식!$AT$2=2,차량정보!EJ28,IF(리스수식!$AT$2=3,차량정보!GC28,IF(리스수식!$AT$2=4,차량정보!HV28,차량정보!JO28))))</f>
        <v xml:space="preserve"> - </v>
      </c>
      <c r="AY28" s="11">
        <f>IF(리스수식!$AT$2=1,차량정보!CR28,IF(리스수식!$AT$2=2,차량정보!EK28,IF(리스수식!$AT$2=3,차량정보!GD28,IF(리스수식!$AT$2=4,차량정보!HW28,차량정보!JP28))))</f>
        <v>1</v>
      </c>
      <c r="AZ28" s="352" t="s">
        <v>204</v>
      </c>
      <c r="BA28" s="353" t="s">
        <v>150</v>
      </c>
      <c r="BB28" s="354" t="s">
        <v>151</v>
      </c>
      <c r="BC28" s="355" t="s">
        <v>151</v>
      </c>
      <c r="BD28" s="352" t="s">
        <v>151</v>
      </c>
      <c r="BE28" s="352"/>
      <c r="BF28" s="356" t="s">
        <v>152</v>
      </c>
      <c r="BG28" s="356"/>
      <c r="BH28" s="357"/>
      <c r="BI28" s="357"/>
      <c r="BJ28" s="357"/>
      <c r="BK28" s="357"/>
      <c r="BL28" s="357"/>
      <c r="BM28" s="357"/>
      <c r="BN28" s="442"/>
      <c r="BO28" s="342"/>
      <c r="BP28" s="342"/>
      <c r="BQ28" s="342"/>
      <c r="BR28" s="342"/>
      <c r="BS28" s="342"/>
      <c r="BT28" s="442"/>
      <c r="BU28" s="342"/>
      <c r="BV28" s="342"/>
      <c r="BW28" s="342"/>
      <c r="BX28" s="342"/>
      <c r="BY28" s="342"/>
      <c r="BZ28" s="442"/>
      <c r="CA28" s="342"/>
      <c r="CB28" s="342"/>
      <c r="CC28" s="342"/>
      <c r="CD28" s="342"/>
      <c r="CE28" s="342"/>
      <c r="CF28" s="358"/>
      <c r="CG28" s="358"/>
      <c r="CH28" s="359" t="s">
        <v>151</v>
      </c>
      <c r="CI28" s="360" t="s">
        <v>152</v>
      </c>
      <c r="CJ28" s="360" t="s">
        <v>152</v>
      </c>
      <c r="CK28" s="360" t="s">
        <v>152</v>
      </c>
      <c r="CL28" s="360" t="s">
        <v>152</v>
      </c>
      <c r="CM28" s="360" t="s">
        <v>152</v>
      </c>
      <c r="CN28" s="360" t="s">
        <v>152</v>
      </c>
      <c r="CO28" s="360" t="s">
        <v>152</v>
      </c>
      <c r="CP28" s="360" t="s">
        <v>152</v>
      </c>
      <c r="CQ28" s="360" t="s">
        <v>152</v>
      </c>
      <c r="CR28" s="203">
        <v>1</v>
      </c>
      <c r="CS28" s="168" t="s">
        <v>63</v>
      </c>
      <c r="CT28" s="251" t="s">
        <v>823</v>
      </c>
      <c r="CU28" s="159" t="s">
        <v>83</v>
      </c>
      <c r="CV28" s="24">
        <v>4.4999999999999998E-2</v>
      </c>
      <c r="CW28" s="21" t="s">
        <v>61</v>
      </c>
      <c r="CX28" s="21"/>
      <c r="CY28" s="25">
        <v>1598</v>
      </c>
      <c r="CZ28" s="25"/>
      <c r="DA28" s="26">
        <f t="shared" ref="DA28" si="73">DG28+3%</f>
        <v>0.75</v>
      </c>
      <c r="DB28" s="26">
        <f t="shared" ref="DB28" si="74">DH28+3%</f>
        <v>0.745</v>
      </c>
      <c r="DC28" s="26">
        <f t="shared" ref="DC28" si="75">DI28+3%</f>
        <v>0.74</v>
      </c>
      <c r="DD28" s="26">
        <f t="shared" ref="DD28" si="76">DJ28+3%</f>
        <v>0.71000000000000008</v>
      </c>
      <c r="DE28" s="26">
        <f t="shared" ref="DE28" si="77">DK28+3%</f>
        <v>0.69000000000000006</v>
      </c>
      <c r="DF28" s="26">
        <f t="shared" ref="DF28" si="78">DL28+3%</f>
        <v>0.56000000000000005</v>
      </c>
      <c r="DG28" s="443">
        <v>0.72</v>
      </c>
      <c r="DH28" s="343">
        <v>0.71499999999999997</v>
      </c>
      <c r="DI28" s="343">
        <v>0.71</v>
      </c>
      <c r="DJ28" s="343">
        <v>0.68</v>
      </c>
      <c r="DK28" s="343">
        <v>0.66</v>
      </c>
      <c r="DL28" s="343">
        <v>0.53</v>
      </c>
      <c r="DM28" s="443">
        <v>0.64</v>
      </c>
      <c r="DN28" s="343">
        <v>0.63500000000000001</v>
      </c>
      <c r="DO28" s="343">
        <v>0.63</v>
      </c>
      <c r="DP28" s="343">
        <v>0.56000000000000005</v>
      </c>
      <c r="DQ28" s="343">
        <v>0.53</v>
      </c>
      <c r="DR28" s="343">
        <v>0.43</v>
      </c>
      <c r="DS28" s="443">
        <v>0.56999999999999995</v>
      </c>
      <c r="DT28" s="343">
        <v>0.56499999999999995</v>
      </c>
      <c r="DU28" s="343">
        <v>0.56000000000000005</v>
      </c>
      <c r="DV28" s="343">
        <v>0.53</v>
      </c>
      <c r="DW28" s="343">
        <v>0.42</v>
      </c>
      <c r="DX28" s="343">
        <v>0.28000000000000003</v>
      </c>
      <c r="DY28" s="26" t="s">
        <v>149</v>
      </c>
      <c r="DZ28" s="26"/>
      <c r="EA28" s="27" t="s">
        <v>81</v>
      </c>
      <c r="EB28" s="28">
        <v>143000</v>
      </c>
      <c r="EC28" s="28">
        <v>157300</v>
      </c>
      <c r="ED28" s="28">
        <v>145200</v>
      </c>
      <c r="EE28" s="28">
        <v>188100</v>
      </c>
      <c r="EF28" s="28">
        <v>212300</v>
      </c>
      <c r="EG28" s="28">
        <v>188100</v>
      </c>
      <c r="EH28" s="28">
        <v>212300</v>
      </c>
      <c r="EI28" s="28">
        <v>188100</v>
      </c>
      <c r="EJ28" s="28">
        <v>224400</v>
      </c>
      <c r="EK28" s="204"/>
    </row>
    <row r="29" spans="1:276" ht="16.5" customHeight="1">
      <c r="A29" s="8"/>
      <c r="B29" s="30"/>
      <c r="C29" s="30"/>
      <c r="D29" s="30"/>
      <c r="E29" s="29"/>
      <c r="F29" s="333">
        <v>24</v>
      </c>
      <c r="G29" s="333" t="str">
        <f>IF(리스수식!$AT$2=1,차량정보!AZ29,IF(리스수식!$AT$2=2,차량정보!CS29,IF(리스수식!$AT$2=3,차량정보!EL29,IF(리스수식!$AT$2=4,차량정보!GE29,차량정보!HX29))))</f>
        <v>현대</v>
      </c>
      <c r="H29" s="333" t="str">
        <f>IF(리스수식!$AT$2=1,차량정보!BA29,IF(리스수식!$AT$2=2,차량정보!CT29,IF(리스수식!$AT$2=3,차량정보!EM29,IF(리스수식!$AT$2=4,차량정보!GF29,차량정보!HY29))))</f>
        <v xml:space="preserve">신형 G70 2.5T </v>
      </c>
      <c r="I29" s="333" t="str">
        <f>IF(리스수식!$AT$2=1,차량정보!BB29,IF(리스수식!$AT$2=2,차량정보!CU29,IF(리스수식!$AT$2=3,차량정보!EN29,IF(리스수식!$AT$2=4,차량정보!GG29,차량정보!HZ29))))</f>
        <v>승용</v>
      </c>
      <c r="J29" s="475">
        <f>IF(리스수식!$AT$2=1,차량정보!BC29,IF(리스수식!$AT$2=2,차량정보!CV29,IF(리스수식!$AT$2=3,차량정보!EO29,IF(리스수식!$AT$2=4,차량정보!GH29,차량정보!IA29))))</f>
        <v>0.02</v>
      </c>
      <c r="K29" s="333" t="str">
        <f>IF(리스수식!$AT$2=1,차량정보!BD29,IF(리스수식!$AT$2=2,차량정보!CW29,IF(리스수식!$AT$2=3,차량정보!EP29,IF(리스수식!$AT$2=4,차량정보!GI29,차량정보!IB29))))</f>
        <v>가솔린</v>
      </c>
      <c r="L29" s="333">
        <f>IF(리스수식!$AT$2=1,차량정보!BE29,IF(리스수식!$AT$2=2,차량정보!CX29,IF(리스수식!$AT$2=3,차량정보!EQ29,IF(리스수식!$AT$2=4,차량정보!GJ29,차량정보!IC29))))</f>
        <v>0</v>
      </c>
      <c r="M29" s="333">
        <f>IF(리스수식!$AT$2=1,차량정보!BF29,IF(리스수식!$AT$2=2,차량정보!CY29,IF(리스수식!$AT$2=3,차량정보!ER29,IF(리스수식!$AT$2=4,차량정보!GK29,차량정보!ID29))))</f>
        <v>2497</v>
      </c>
      <c r="N29" s="333">
        <f t="shared" si="8"/>
        <v>649220</v>
      </c>
      <c r="O29" s="380">
        <f>IF(리스수식!$AT$2=1,차량정보!BH29,IF(리스수식!$AT$2=2,차량정보!DA29,IF(리스수식!$AT$2=3,차량정보!ET29,IF(리스수식!$AT$2=4,차량정보!GM29,차량정보!IF29))))</f>
        <v>0.71000000000000008</v>
      </c>
      <c r="P29" s="380">
        <f>IF(리스수식!$AT$2=1,차량정보!BI29,IF(리스수식!$AT$2=2,차량정보!DB29,IF(리스수식!$AT$2=3,차량정보!EU29,IF(리스수식!$AT$2=4,차량정보!GN29,차량정보!IG29))))</f>
        <v>0.70000000000000007</v>
      </c>
      <c r="Q29" s="380">
        <f>IF(리스수식!$AT$2=1,차량정보!BJ29,IF(리스수식!$AT$2=2,차량정보!DC29,IF(리스수식!$AT$2=3,차량정보!EV29,IF(리스수식!$AT$2=4,차량정보!GO29,차량정보!IH29))))</f>
        <v>0.69000000000000006</v>
      </c>
      <c r="R29" s="380">
        <f>IF(리스수식!$AT$2=1,차량정보!BK29,IF(리스수식!$AT$2=2,차량정보!DD29,IF(리스수식!$AT$2=3,차량정보!EW29,IF(리스수식!$AT$2=4,차량정보!GP29,차량정보!II29))))</f>
        <v>0.54</v>
      </c>
      <c r="S29" s="380">
        <f>IF(리스수식!$AT$2=1,차량정보!BL29,IF(리스수식!$AT$2=2,차량정보!DE29,IF(리스수식!$AT$2=3,차량정보!EX29,IF(리스수식!$AT$2=4,차량정보!GQ29,차량정보!IJ29))))</f>
        <v>0.52</v>
      </c>
      <c r="T29" s="380">
        <f>IF(리스수식!$AT$2=1,차량정보!BM29,IF(리스수식!$AT$2=2,차량정보!DF29,IF(리스수식!$AT$2=3,차량정보!EY29,IF(리스수식!$AT$2=4,차량정보!GR29,차량정보!IK29))))</f>
        <v>0.49</v>
      </c>
      <c r="U29" s="380">
        <f>IF(리스수식!$AT$2=1,차량정보!BN29,IF(리스수식!$AT$2=2,차량정보!DG29,IF(리스수식!$AT$2=3,차량정보!EZ29,IF(리스수식!$AT$2=4,차량정보!GS29,차량정보!IL29))))</f>
        <v>0.68</v>
      </c>
      <c r="V29" s="380">
        <f>IF(리스수식!$AT$2=1,차량정보!BO29,IF(리스수식!$AT$2=2,차량정보!DH29,IF(리스수식!$AT$2=3,차량정보!FA29,IF(리스수식!$AT$2=4,차량정보!GT29,차량정보!IM29))))</f>
        <v>0.67</v>
      </c>
      <c r="W29" s="380">
        <f>IF(리스수식!$AT$2=1,차량정보!BP29,IF(리스수식!$AT$2=2,차량정보!DI29,IF(리스수식!$AT$2=3,차량정보!FB29,IF(리스수식!$AT$2=4,차량정보!GU29,차량정보!IN29))))</f>
        <v>0.66</v>
      </c>
      <c r="X29" s="380">
        <f>IF(리스수식!$AT$2=1,차량정보!BQ29,IF(리스수식!$AT$2=2,차량정보!DJ29,IF(리스수식!$AT$2=3,차량정보!FC29,IF(리스수식!$AT$2=4,차량정보!GV29,차량정보!IO29))))</f>
        <v>0.51</v>
      </c>
      <c r="Y29" s="380">
        <f>IF(리스수식!$AT$2=1,차량정보!BR29,IF(리스수식!$AT$2=2,차량정보!DK29,IF(리스수식!$AT$2=3,차량정보!FD29,IF(리스수식!$AT$2=4,차량정보!GW29,차량정보!IP29))))</f>
        <v>0.49</v>
      </c>
      <c r="Z29" s="380">
        <f>IF(리스수식!$AT$2=1,차량정보!BS29,IF(리스수식!$AT$2=2,차량정보!DL29,IF(리스수식!$AT$2=3,차량정보!FE29,IF(리스수식!$AT$2=4,차량정보!GX29,차량정보!IQ29))))</f>
        <v>0.46</v>
      </c>
      <c r="AA29" s="380">
        <f>IF(리스수식!$AT$2=1,차량정보!BT29,IF(리스수식!$AT$2=2,차량정보!DM29,IF(리스수식!$AT$2=3,차량정보!FF29,IF(리스수식!$AT$2=4,차량정보!GY29,차량정보!IR29))))</f>
        <v>0.55000000000000004</v>
      </c>
      <c r="AB29" s="380">
        <f>IF(리스수식!$AT$2=1,차량정보!BU29,IF(리스수식!$AT$2=2,차량정보!DN29,IF(리스수식!$AT$2=3,차량정보!FG29,IF(리스수식!$AT$2=4,차량정보!GZ29,차량정보!IS29))))</f>
        <v>0.54</v>
      </c>
      <c r="AC29" s="380">
        <f>IF(리스수식!$AT$2=1,차량정보!BV29,IF(리스수식!$AT$2=2,차량정보!DO29,IF(리스수식!$AT$2=3,차량정보!FH29,IF(리스수식!$AT$2=4,차량정보!HA29,차량정보!IT29))))</f>
        <v>0.53</v>
      </c>
      <c r="AD29" s="380">
        <f>IF(리스수식!$AT$2=1,차량정보!BW29,IF(리스수식!$AT$2=2,차량정보!DP29,IF(리스수식!$AT$2=3,차량정보!FI29,IF(리스수식!$AT$2=4,차량정보!HB29,차량정보!IU29))))</f>
        <v>0.52</v>
      </c>
      <c r="AE29" s="380">
        <f>IF(리스수식!$AT$2=1,차량정보!BX29,IF(리스수식!$AT$2=2,차량정보!DQ29,IF(리스수식!$AT$2=3,차량정보!FJ29,IF(리스수식!$AT$2=4,차량정보!HC29,차량정보!IV29))))</f>
        <v>0.5</v>
      </c>
      <c r="AF29" s="380">
        <f>IF(리스수식!$AT$2=1,차량정보!BY29,IF(리스수식!$AT$2=2,차량정보!DR29,IF(리스수식!$AT$2=3,차량정보!FK29,IF(리스수식!$AT$2=4,차량정보!HD29,차량정보!IW29))))</f>
        <v>0.25</v>
      </c>
      <c r="AG29" s="380">
        <f>IF(리스수식!$AT$2=1,차량정보!BZ29,IF(리스수식!$AT$2=2,차량정보!DS29,IF(리스수식!$AT$2=3,차량정보!FL29,IF(리스수식!$AT$2=4,차량정보!HE29,차량정보!IX29))))</f>
        <v>0.43</v>
      </c>
      <c r="AH29" s="380">
        <f>IF(리스수식!$AT$2=1,차량정보!CA29,IF(리스수식!$AT$2=2,차량정보!DT29,IF(리스수식!$AT$2=3,차량정보!FM29,IF(리스수식!$AT$2=4,차량정보!HF29,차량정보!IY29))))</f>
        <v>0.42</v>
      </c>
      <c r="AI29" s="380">
        <f>IF(리스수식!$AT$2=1,차량정보!CB29,IF(리스수식!$AT$2=2,차량정보!DU29,IF(리스수식!$AT$2=3,차량정보!FN29,IF(리스수식!$AT$2=4,차량정보!HG29,차량정보!IZ29))))</f>
        <v>0.41</v>
      </c>
      <c r="AJ29" s="380">
        <f>IF(리스수식!$AT$2=1,차량정보!CC29,IF(리스수식!$AT$2=2,차량정보!DV29,IF(리스수식!$AT$2=3,차량정보!FO29,IF(리스수식!$AT$2=4,차량정보!HH29,차량정보!JA29))))</f>
        <v>0.32</v>
      </c>
      <c r="AK29" s="380">
        <f>IF(리스수식!$AT$2=1,차량정보!CD29,IF(리스수식!$AT$2=2,차량정보!DW29,IF(리스수식!$AT$2=3,차량정보!FP29,IF(리스수식!$AT$2=4,차량정보!HI29,차량정보!JB29))))</f>
        <v>0.31</v>
      </c>
      <c r="AL29" s="380">
        <f>IF(리스수식!$AT$2=1,차량정보!CE29,IF(리스수식!$AT$2=2,차량정보!DX29,IF(리스수식!$AT$2=3,차량정보!FQ29,IF(리스수식!$AT$2=4,차량정보!HJ29,차량정보!JC29))))</f>
        <v>0.15</v>
      </c>
      <c r="AM29" s="333">
        <f>IF(리스수식!$AT$2=1,차량정보!CF29,IF(리스수식!$AT$2=2,차량정보!DY29,IF(리스수식!$AT$2=3,차량정보!FR29,IF(리스수식!$AT$2=4,차량정보!HK29,차량정보!JD29))))</f>
        <v>0</v>
      </c>
      <c r="AN29" s="333">
        <f>IF(리스수식!$AT$2=1,차량정보!CG29,IF(리스수식!$AT$2=2,차량정보!DZ29,IF(리스수식!$AT$2=3,차량정보!FS29,IF(리스수식!$AT$2=4,차량정보!HL29,차량정보!JE29))))</f>
        <v>0</v>
      </c>
      <c r="AO29" s="333" t="str">
        <f>IF(리스수식!$AT$2=1,차량정보!CH29,IF(리스수식!$AT$2=2,차량정보!EA29,IF(리스수식!$AT$2=3,차량정보!FT29,IF(리스수식!$AT$2=4,차량정보!HM29,차량정보!JF29))))</f>
        <v>울산</v>
      </c>
      <c r="AP29" s="333">
        <f>IF(리스수식!$AT$2=1,차량정보!CI29,IF(리스수식!$AT$2=2,차량정보!EB29,IF(리스수식!$AT$2=3,차량정보!FU29,IF(리스수식!$AT$2=4,차량정보!HN29,차량정보!JG29))))</f>
        <v>226000</v>
      </c>
      <c r="AQ29" s="333">
        <f>IF(리스수식!$AT$2=1,차량정보!CJ29,IF(리스수식!$AT$2=2,차량정보!EC29,IF(리스수식!$AT$2=3,차량정보!FV29,IF(리스수식!$AT$2=4,차량정보!HO29,차량정보!JH29))))</f>
        <v>215000</v>
      </c>
      <c r="AR29" s="333">
        <f>IF(리스수식!$AT$2=1,차량정보!CK29,IF(리스수식!$AT$2=2,차량정보!ED29,IF(리스수식!$AT$2=3,차량정보!FW29,IF(리스수식!$AT$2=4,차량정보!HP29,차량정보!JI29))))</f>
        <v>234000</v>
      </c>
      <c r="AS29" s="333">
        <f>IF(리스수식!$AT$2=1,차량정보!CL29,IF(리스수식!$AT$2=2,차량정보!EE29,IF(리스수식!$AT$2=3,차량정보!FX29,IF(리스수식!$AT$2=4,차량정보!HQ29,차량정보!JJ29))))</f>
        <v>248000</v>
      </c>
      <c r="AT29" s="333">
        <f>IF(리스수식!$AT$2=1,차량정보!CM29,IF(리스수식!$AT$2=2,차량정보!EF29,IF(리스수식!$AT$2=3,차량정보!FY29,IF(리스수식!$AT$2=4,차량정보!HR29,차량정보!JK29))))</f>
        <v>259000</v>
      </c>
      <c r="AU29" s="333">
        <f>IF(리스수식!$AT$2=1,차량정보!CN29,IF(리스수식!$AT$2=2,차량정보!EG29,IF(리스수식!$AT$2=3,차량정보!FZ29,IF(리스수식!$AT$2=4,차량정보!HS29,차량정보!JL29))))</f>
        <v>237000</v>
      </c>
      <c r="AV29" s="333">
        <f>IF(리스수식!$AT$2=1,차량정보!CO29,IF(리스수식!$AT$2=2,차량정보!EH29,IF(리스수식!$AT$2=3,차량정보!GA29,IF(리스수식!$AT$2=4,차량정보!HT29,차량정보!JM29))))</f>
        <v>237000</v>
      </c>
      <c r="AW29" s="333">
        <f>IF(리스수식!$AT$2=1,차량정보!CP29,IF(리스수식!$AT$2=2,차량정보!EI29,IF(리스수식!$AT$2=3,차량정보!GB29,IF(리스수식!$AT$2=4,차량정보!HU29,차량정보!JN29))))</f>
        <v>248000</v>
      </c>
      <c r="AX29" s="333">
        <f>IF(리스수식!$AT$2=1,차량정보!CQ29,IF(리스수식!$AT$2=2,차량정보!EJ29,IF(리스수식!$AT$2=3,차량정보!GC29,IF(리스수식!$AT$2=4,차량정보!HV29,차량정보!JO29))))</f>
        <v>281000</v>
      </c>
      <c r="AY29" s="11">
        <f>IF(리스수식!$AT$2=1,차량정보!CR29,IF(리스수식!$AT$2=2,차량정보!EK29,IF(리스수식!$AT$2=3,차량정보!GD29,IF(리스수식!$AT$2=4,차량정보!HW29,차량정보!JP29))))</f>
        <v>0</v>
      </c>
      <c r="AZ29" s="352" t="s">
        <v>38</v>
      </c>
      <c r="BA29" s="353" t="s">
        <v>627</v>
      </c>
      <c r="BB29" s="354" t="s">
        <v>205</v>
      </c>
      <c r="BC29" s="355">
        <v>0.02</v>
      </c>
      <c r="BD29" s="352" t="s">
        <v>201</v>
      </c>
      <c r="BE29" s="352"/>
      <c r="BF29" s="356">
        <v>2497</v>
      </c>
      <c r="BG29" s="356"/>
      <c r="BH29" s="357">
        <f t="shared" si="18"/>
        <v>0.71000000000000008</v>
      </c>
      <c r="BI29" s="357">
        <f t="shared" si="19"/>
        <v>0.70000000000000007</v>
      </c>
      <c r="BJ29" s="357">
        <f t="shared" si="20"/>
        <v>0.69000000000000006</v>
      </c>
      <c r="BK29" s="357">
        <f t="shared" si="21"/>
        <v>0.54</v>
      </c>
      <c r="BL29" s="357">
        <f t="shared" si="22"/>
        <v>0.52</v>
      </c>
      <c r="BM29" s="357">
        <f t="shared" si="23"/>
        <v>0.49</v>
      </c>
      <c r="BN29" s="442">
        <v>0.68</v>
      </c>
      <c r="BO29" s="342">
        <v>0.67</v>
      </c>
      <c r="BP29" s="342">
        <v>0.66</v>
      </c>
      <c r="BQ29" s="342">
        <v>0.51</v>
      </c>
      <c r="BR29" s="342">
        <v>0.49</v>
      </c>
      <c r="BS29" s="342">
        <v>0.46</v>
      </c>
      <c r="BT29" s="442">
        <v>0.55000000000000004</v>
      </c>
      <c r="BU29" s="342">
        <v>0.54</v>
      </c>
      <c r="BV29" s="342">
        <v>0.53</v>
      </c>
      <c r="BW29" s="342">
        <v>0.52</v>
      </c>
      <c r="BX29" s="342">
        <v>0.5</v>
      </c>
      <c r="BY29" s="342">
        <v>0.25</v>
      </c>
      <c r="BZ29" s="442">
        <v>0.43</v>
      </c>
      <c r="CA29" s="342">
        <v>0.42</v>
      </c>
      <c r="CB29" s="342">
        <v>0.41</v>
      </c>
      <c r="CC29" s="342">
        <v>0.32</v>
      </c>
      <c r="CD29" s="342">
        <v>0.31</v>
      </c>
      <c r="CE29" s="342">
        <v>0.15</v>
      </c>
      <c r="CF29" s="358"/>
      <c r="CG29" s="358"/>
      <c r="CH29" s="359" t="s">
        <v>62</v>
      </c>
      <c r="CI29" s="360">
        <v>226000</v>
      </c>
      <c r="CJ29" s="360">
        <v>215000</v>
      </c>
      <c r="CK29" s="360">
        <v>234000</v>
      </c>
      <c r="CL29" s="360">
        <v>248000</v>
      </c>
      <c r="CM29" s="360">
        <v>259000</v>
      </c>
      <c r="CN29" s="360">
        <v>237000</v>
      </c>
      <c r="CO29" s="360">
        <v>237000</v>
      </c>
      <c r="CP29" s="360">
        <v>248000</v>
      </c>
      <c r="CQ29" s="360">
        <v>281000</v>
      </c>
      <c r="CR29" s="13"/>
      <c r="CS29" s="190" t="s">
        <v>63</v>
      </c>
      <c r="CT29" s="200" t="s">
        <v>182</v>
      </c>
      <c r="CU29" s="201" t="s">
        <v>183</v>
      </c>
      <c r="CV29" s="202" t="s">
        <v>183</v>
      </c>
      <c r="CW29" s="190" t="s">
        <v>183</v>
      </c>
      <c r="CX29" s="190" t="s">
        <v>183</v>
      </c>
      <c r="CY29" s="189" t="s">
        <v>183</v>
      </c>
      <c r="CZ29" s="189" t="s">
        <v>183</v>
      </c>
      <c r="DA29" s="26"/>
      <c r="DB29" s="26"/>
      <c r="DC29" s="26"/>
      <c r="DD29" s="26"/>
      <c r="DE29" s="26"/>
      <c r="DF29" s="26"/>
      <c r="DG29" s="443"/>
      <c r="DH29" s="343"/>
      <c r="DI29" s="343"/>
      <c r="DJ29" s="343"/>
      <c r="DK29" s="343"/>
      <c r="DL29" s="343"/>
      <c r="DM29" s="443"/>
      <c r="DN29" s="343"/>
      <c r="DO29" s="343"/>
      <c r="DP29" s="343"/>
      <c r="DQ29" s="343"/>
      <c r="DR29" s="343"/>
      <c r="DS29" s="443"/>
      <c r="DT29" s="343"/>
      <c r="DU29" s="343"/>
      <c r="DV29" s="343"/>
      <c r="DW29" s="343"/>
      <c r="DX29" s="343"/>
      <c r="DY29" s="191" t="s">
        <v>183</v>
      </c>
      <c r="DZ29" s="191"/>
      <c r="EA29" s="192" t="s">
        <v>183</v>
      </c>
      <c r="EB29" s="193" t="s">
        <v>183</v>
      </c>
      <c r="EC29" s="193" t="s">
        <v>183</v>
      </c>
      <c r="ED29" s="193" t="s">
        <v>183</v>
      </c>
      <c r="EE29" s="193" t="s">
        <v>183</v>
      </c>
      <c r="EF29" s="193" t="s">
        <v>183</v>
      </c>
      <c r="EG29" s="193" t="s">
        <v>183</v>
      </c>
      <c r="EH29" s="193" t="s">
        <v>183</v>
      </c>
      <c r="EI29" s="193" t="s">
        <v>183</v>
      </c>
      <c r="EJ29" s="193" t="s">
        <v>183</v>
      </c>
      <c r="EK29" s="31"/>
    </row>
    <row r="30" spans="1:276" ht="16.5" customHeight="1">
      <c r="A30" s="8"/>
      <c r="B30" s="30"/>
      <c r="C30" s="30"/>
      <c r="D30" s="30"/>
      <c r="E30" s="29"/>
      <c r="F30" s="333">
        <v>25</v>
      </c>
      <c r="G30" s="333" t="str">
        <f>IF(리스수식!$AT$2=1,차량정보!AZ30,IF(리스수식!$AT$2=2,차량정보!CS30,IF(리스수식!$AT$2=3,차량정보!EL30,IF(리스수식!$AT$2=4,차량정보!GE30,차량정보!HX30))))</f>
        <v>현대</v>
      </c>
      <c r="H30" s="333" t="str">
        <f>IF(리스수식!$AT$2=1,차량정보!BA30,IF(리스수식!$AT$2=2,차량정보!CT30,IF(리스수식!$AT$2=3,차량정보!EM30,IF(리스수식!$AT$2=4,차량정보!GF30,차량정보!HY30))))</f>
        <v>신형 G70 2.2D</v>
      </c>
      <c r="I30" s="333" t="str">
        <f>IF(리스수식!$AT$2=1,차량정보!BB30,IF(리스수식!$AT$2=2,차량정보!CU30,IF(리스수식!$AT$2=3,차량정보!EN30,IF(리스수식!$AT$2=4,차량정보!GG30,차량정보!HZ30))))</f>
        <v>승용</v>
      </c>
      <c r="J30" s="475">
        <f>IF(리스수식!$AT$2=1,차량정보!BC30,IF(리스수식!$AT$2=2,차량정보!CV30,IF(리스수식!$AT$2=3,차량정보!EO30,IF(리스수식!$AT$2=4,차량정보!GH30,차량정보!IA30))))</f>
        <v>0.02</v>
      </c>
      <c r="K30" s="333" t="str">
        <f>IF(리스수식!$AT$2=1,차량정보!BD30,IF(리스수식!$AT$2=2,차량정보!CW30,IF(리스수식!$AT$2=3,차량정보!EP30,IF(리스수식!$AT$2=4,차량정보!GI30,차량정보!IB30))))</f>
        <v>디젤</v>
      </c>
      <c r="L30" s="333" t="str">
        <f>IF(리스수식!$AT$2=1,차량정보!BE30,IF(리스수식!$AT$2=2,차량정보!CX30,IF(리스수식!$AT$2=3,차량정보!EQ30,IF(리스수식!$AT$2=4,차량정보!GJ30,차량정보!IC30))))</f>
        <v>면제</v>
      </c>
      <c r="M30" s="333">
        <f>IF(리스수식!$AT$2=1,차량정보!BF30,IF(리스수식!$AT$2=2,차량정보!CY30,IF(리스수식!$AT$2=3,차량정보!ER30,IF(리스수식!$AT$2=4,차량정보!GK30,차량정보!ID30))))</f>
        <v>2199</v>
      </c>
      <c r="N30" s="333">
        <f t="shared" si="8"/>
        <v>571740</v>
      </c>
      <c r="O30" s="380">
        <f>IF(리스수식!$AT$2=1,차량정보!BH30,IF(리스수식!$AT$2=2,차량정보!DA30,IF(리스수식!$AT$2=3,차량정보!ET30,IF(리스수식!$AT$2=4,차량정보!GM30,차량정보!IF30))))</f>
        <v>0.57000000000000006</v>
      </c>
      <c r="P30" s="380">
        <f>IF(리스수식!$AT$2=1,차량정보!BI30,IF(리스수식!$AT$2=2,차량정보!DB30,IF(리스수식!$AT$2=3,차량정보!EU30,IF(리스수식!$AT$2=4,차량정보!GN30,차량정보!IG30))))</f>
        <v>0.56000000000000005</v>
      </c>
      <c r="Q30" s="380">
        <f>IF(리스수식!$AT$2=1,차량정보!BJ30,IF(리스수식!$AT$2=2,차량정보!DC30,IF(리스수식!$AT$2=3,차량정보!EV30,IF(리스수식!$AT$2=4,차량정보!GO30,차량정보!IH30))))</f>
        <v>0.55000000000000004</v>
      </c>
      <c r="R30" s="380">
        <f>IF(리스수식!$AT$2=1,차량정보!BK30,IF(리스수식!$AT$2=2,차량정보!DD30,IF(리스수식!$AT$2=3,차량정보!EW30,IF(리스수식!$AT$2=4,차량정보!GP30,차량정보!II30))))</f>
        <v>0.54</v>
      </c>
      <c r="S30" s="380">
        <f>IF(리스수식!$AT$2=1,차량정보!BL30,IF(리스수식!$AT$2=2,차량정보!DE30,IF(리스수식!$AT$2=3,차량정보!EX30,IF(리스수식!$AT$2=4,차량정보!GQ30,차량정보!IJ30))))</f>
        <v>0.52</v>
      </c>
      <c r="T30" s="380">
        <f>IF(리스수식!$AT$2=1,차량정보!BM30,IF(리스수식!$AT$2=2,차량정보!DF30,IF(리스수식!$AT$2=3,차량정보!EY30,IF(리스수식!$AT$2=4,차량정보!GR30,차량정보!IK30))))</f>
        <v>0.49</v>
      </c>
      <c r="U30" s="380">
        <f>IF(리스수식!$AT$2=1,차량정보!BN30,IF(리스수식!$AT$2=2,차량정보!DG30,IF(리스수식!$AT$2=3,차량정보!EZ30,IF(리스수식!$AT$2=4,차량정보!GS30,차량정보!IL30))))</f>
        <v>0.54</v>
      </c>
      <c r="V30" s="380">
        <f>IF(리스수식!$AT$2=1,차량정보!BO30,IF(리스수식!$AT$2=2,차량정보!DH30,IF(리스수식!$AT$2=3,차량정보!FA30,IF(리스수식!$AT$2=4,차량정보!GT30,차량정보!IM30))))</f>
        <v>0.53</v>
      </c>
      <c r="W30" s="380">
        <f>IF(리스수식!$AT$2=1,차량정보!BP30,IF(리스수식!$AT$2=2,차량정보!DI30,IF(리스수식!$AT$2=3,차량정보!FB30,IF(리스수식!$AT$2=4,차량정보!GU30,차량정보!IN30))))</f>
        <v>0.52</v>
      </c>
      <c r="X30" s="380">
        <f>IF(리스수식!$AT$2=1,차량정보!BQ30,IF(리스수식!$AT$2=2,차량정보!DJ30,IF(리스수식!$AT$2=3,차량정보!FC30,IF(리스수식!$AT$2=4,차량정보!GV30,차량정보!IO30))))</f>
        <v>0.51</v>
      </c>
      <c r="Y30" s="380">
        <f>IF(리스수식!$AT$2=1,차량정보!BR30,IF(리스수식!$AT$2=2,차량정보!DK30,IF(리스수식!$AT$2=3,차량정보!FD30,IF(리스수식!$AT$2=4,차량정보!GW30,차량정보!IP30))))</f>
        <v>0.49</v>
      </c>
      <c r="Z30" s="380">
        <f>IF(리스수식!$AT$2=1,차량정보!BS30,IF(리스수식!$AT$2=2,차량정보!DL30,IF(리스수식!$AT$2=3,차량정보!FE30,IF(리스수식!$AT$2=4,차량정보!GX30,차량정보!IQ30))))</f>
        <v>0.46</v>
      </c>
      <c r="AA30" s="380">
        <f>IF(리스수식!$AT$2=1,차량정보!BT30,IF(리스수식!$AT$2=2,차량정보!DM30,IF(리스수식!$AT$2=3,차량정보!FF30,IF(리스수식!$AT$2=4,차량정보!GY30,차량정보!IR30))))</f>
        <v>0.45</v>
      </c>
      <c r="AB30" s="380">
        <f>IF(리스수식!$AT$2=1,차량정보!BU30,IF(리스수식!$AT$2=2,차량정보!DN30,IF(리스수식!$AT$2=3,차량정보!FG30,IF(리스수식!$AT$2=4,차량정보!GZ30,차량정보!IS30))))</f>
        <v>0.44</v>
      </c>
      <c r="AC30" s="380">
        <f>IF(리스수식!$AT$2=1,차량정보!BV30,IF(리스수식!$AT$2=2,차량정보!DO30,IF(리스수식!$AT$2=3,차량정보!FH30,IF(리스수식!$AT$2=4,차량정보!HA30,차량정보!IT30))))</f>
        <v>0.43</v>
      </c>
      <c r="AD30" s="380">
        <f>IF(리스수식!$AT$2=1,차량정보!BW30,IF(리스수식!$AT$2=2,차량정보!DP30,IF(리스수식!$AT$2=3,차량정보!FI30,IF(리스수식!$AT$2=4,차량정보!HB30,차량정보!IU30))))</f>
        <v>0.42</v>
      </c>
      <c r="AE30" s="380">
        <f>IF(리스수식!$AT$2=1,차량정보!BX30,IF(리스수식!$AT$2=2,차량정보!DQ30,IF(리스수식!$AT$2=3,차량정보!FJ30,IF(리스수식!$AT$2=4,차량정보!HC30,차량정보!IV30))))</f>
        <v>0.39</v>
      </c>
      <c r="AF30" s="380">
        <f>IF(리스수식!$AT$2=1,차량정보!BY30,IF(리스수식!$AT$2=2,차량정보!DR30,IF(리스수식!$AT$2=3,차량정보!FK30,IF(리스수식!$AT$2=4,차량정보!HD30,차량정보!IW30))))</f>
        <v>0.25</v>
      </c>
      <c r="AG30" s="380">
        <f>IF(리스수식!$AT$2=1,차량정보!BZ30,IF(리스수식!$AT$2=2,차량정보!DS30,IF(리스수식!$AT$2=3,차량정보!FL30,IF(리스수식!$AT$2=4,차량정보!HE30,차량정보!IX30))))</f>
        <v>0.37</v>
      </c>
      <c r="AH30" s="380">
        <f>IF(리스수식!$AT$2=1,차량정보!CA30,IF(리스수식!$AT$2=2,차량정보!DT30,IF(리스수식!$AT$2=3,차량정보!FM30,IF(리스수식!$AT$2=4,차량정보!HF30,차량정보!IY30))))</f>
        <v>0.36</v>
      </c>
      <c r="AI30" s="380">
        <f>IF(리스수식!$AT$2=1,차량정보!CB30,IF(리스수식!$AT$2=2,차량정보!DU30,IF(리스수식!$AT$2=3,차량정보!FN30,IF(리스수식!$AT$2=4,차량정보!HG30,차량정보!IZ30))))</f>
        <v>0.35</v>
      </c>
      <c r="AJ30" s="380">
        <f>IF(리스수식!$AT$2=1,차량정보!CC30,IF(리스수식!$AT$2=2,차량정보!DV30,IF(리스수식!$AT$2=3,차량정보!FO30,IF(리스수식!$AT$2=4,차량정보!HH30,차량정보!JA30))))</f>
        <v>0.32</v>
      </c>
      <c r="AK30" s="380">
        <f>IF(리스수식!$AT$2=1,차량정보!CD30,IF(리스수식!$AT$2=2,차량정보!DW30,IF(리스수식!$AT$2=3,차량정보!FP30,IF(리스수식!$AT$2=4,차량정보!HI30,차량정보!JB30))))</f>
        <v>0.31</v>
      </c>
      <c r="AL30" s="380">
        <f>IF(리스수식!$AT$2=1,차량정보!CE30,IF(리스수식!$AT$2=2,차량정보!DX30,IF(리스수식!$AT$2=3,차량정보!FQ30,IF(리스수식!$AT$2=4,차량정보!HJ30,차량정보!JC30))))</f>
        <v>0.15</v>
      </c>
      <c r="AM30" s="333">
        <f>IF(리스수식!$AT$2=1,차량정보!CF30,IF(리스수식!$AT$2=2,차량정보!DY30,IF(리스수식!$AT$2=3,차량정보!FR30,IF(리스수식!$AT$2=4,차량정보!HK30,차량정보!JD30))))</f>
        <v>0</v>
      </c>
      <c r="AN30" s="333">
        <f>IF(리스수식!$AT$2=1,차량정보!CG30,IF(리스수식!$AT$2=2,차량정보!DZ30,IF(리스수식!$AT$2=3,차량정보!FS30,IF(리스수식!$AT$2=4,차량정보!HL30,차량정보!JE30))))</f>
        <v>0</v>
      </c>
      <c r="AO30" s="333" t="str">
        <f>IF(리스수식!$AT$2=1,차량정보!CH30,IF(리스수식!$AT$2=2,차량정보!EA30,IF(리스수식!$AT$2=3,차량정보!FT30,IF(리스수식!$AT$2=4,차량정보!HM30,차량정보!JF30))))</f>
        <v>울산</v>
      </c>
      <c r="AP30" s="333">
        <f>IF(리스수식!$AT$2=1,차량정보!CI30,IF(리스수식!$AT$2=2,차량정보!EB30,IF(리스수식!$AT$2=3,차량정보!FU30,IF(리스수식!$AT$2=4,차량정보!HN30,차량정보!JG30))))</f>
        <v>226000</v>
      </c>
      <c r="AQ30" s="333">
        <f>IF(리스수식!$AT$2=1,차량정보!CJ30,IF(리스수식!$AT$2=2,차량정보!EC30,IF(리스수식!$AT$2=3,차량정보!FV30,IF(리스수식!$AT$2=4,차량정보!HO30,차량정보!JH30))))</f>
        <v>215000</v>
      </c>
      <c r="AR30" s="333">
        <f>IF(리스수식!$AT$2=1,차량정보!CK30,IF(리스수식!$AT$2=2,차량정보!ED30,IF(리스수식!$AT$2=3,차량정보!FW30,IF(리스수식!$AT$2=4,차량정보!HP30,차량정보!JI30))))</f>
        <v>234000</v>
      </c>
      <c r="AS30" s="333">
        <f>IF(리스수식!$AT$2=1,차량정보!CL30,IF(리스수식!$AT$2=2,차량정보!EE30,IF(리스수식!$AT$2=3,차량정보!FX30,IF(리스수식!$AT$2=4,차량정보!HQ30,차량정보!JJ30))))</f>
        <v>248000</v>
      </c>
      <c r="AT30" s="333">
        <f>IF(리스수식!$AT$2=1,차량정보!CM30,IF(리스수식!$AT$2=2,차량정보!EF30,IF(리스수식!$AT$2=3,차량정보!FY30,IF(리스수식!$AT$2=4,차량정보!HR30,차량정보!JK30))))</f>
        <v>259000</v>
      </c>
      <c r="AU30" s="333">
        <f>IF(리스수식!$AT$2=1,차량정보!CN30,IF(리스수식!$AT$2=2,차량정보!EG30,IF(리스수식!$AT$2=3,차량정보!FZ30,IF(리스수식!$AT$2=4,차량정보!HS30,차량정보!JL30))))</f>
        <v>237000</v>
      </c>
      <c r="AV30" s="333">
        <f>IF(리스수식!$AT$2=1,차량정보!CO30,IF(리스수식!$AT$2=2,차량정보!EH30,IF(리스수식!$AT$2=3,차량정보!GA30,IF(리스수식!$AT$2=4,차량정보!HT30,차량정보!JM30))))</f>
        <v>237000</v>
      </c>
      <c r="AW30" s="333">
        <f>IF(리스수식!$AT$2=1,차량정보!CP30,IF(리스수식!$AT$2=2,차량정보!EI30,IF(리스수식!$AT$2=3,차량정보!GB30,IF(리스수식!$AT$2=4,차량정보!HU30,차량정보!JN30))))</f>
        <v>248000</v>
      </c>
      <c r="AX30" s="333">
        <f>IF(리스수식!$AT$2=1,차량정보!CQ30,IF(리스수식!$AT$2=2,차량정보!EJ30,IF(리스수식!$AT$2=3,차량정보!GC30,IF(리스수식!$AT$2=4,차량정보!HV30,차량정보!JO30))))</f>
        <v>281000</v>
      </c>
      <c r="AY30" s="11">
        <f>IF(리스수식!$AT$2=1,차량정보!CR30,IF(리스수식!$AT$2=2,차량정보!EK30,IF(리스수식!$AT$2=3,차량정보!GD30,IF(리스수식!$AT$2=4,차량정보!HW30,차량정보!JP30))))</f>
        <v>0</v>
      </c>
      <c r="AZ30" s="352" t="s">
        <v>204</v>
      </c>
      <c r="BA30" s="353" t="s">
        <v>157</v>
      </c>
      <c r="BB30" s="354" t="s">
        <v>205</v>
      </c>
      <c r="BC30" s="355">
        <v>0.02</v>
      </c>
      <c r="BD30" s="352" t="s">
        <v>188</v>
      </c>
      <c r="BE30" s="352" t="s">
        <v>189</v>
      </c>
      <c r="BF30" s="356">
        <v>2199</v>
      </c>
      <c r="BG30" s="356"/>
      <c r="BH30" s="357">
        <f t="shared" si="18"/>
        <v>0.57000000000000006</v>
      </c>
      <c r="BI30" s="357">
        <f t="shared" si="19"/>
        <v>0.56000000000000005</v>
      </c>
      <c r="BJ30" s="357">
        <f t="shared" si="20"/>
        <v>0.55000000000000004</v>
      </c>
      <c r="BK30" s="357">
        <f t="shared" si="21"/>
        <v>0.54</v>
      </c>
      <c r="BL30" s="357">
        <f t="shared" si="22"/>
        <v>0.52</v>
      </c>
      <c r="BM30" s="357">
        <f t="shared" si="23"/>
        <v>0.49</v>
      </c>
      <c r="BN30" s="442">
        <v>0.54</v>
      </c>
      <c r="BO30" s="342">
        <v>0.53</v>
      </c>
      <c r="BP30" s="342">
        <v>0.52</v>
      </c>
      <c r="BQ30" s="342">
        <v>0.51</v>
      </c>
      <c r="BR30" s="342">
        <v>0.49</v>
      </c>
      <c r="BS30" s="342">
        <v>0.46</v>
      </c>
      <c r="BT30" s="442">
        <v>0.45</v>
      </c>
      <c r="BU30" s="342">
        <v>0.44</v>
      </c>
      <c r="BV30" s="342">
        <v>0.43</v>
      </c>
      <c r="BW30" s="342">
        <v>0.42</v>
      </c>
      <c r="BX30" s="342">
        <v>0.39</v>
      </c>
      <c r="BY30" s="342">
        <v>0.25</v>
      </c>
      <c r="BZ30" s="442">
        <v>0.37</v>
      </c>
      <c r="CA30" s="342">
        <v>0.36</v>
      </c>
      <c r="CB30" s="342">
        <v>0.35</v>
      </c>
      <c r="CC30" s="342">
        <v>0.32</v>
      </c>
      <c r="CD30" s="342">
        <v>0.31</v>
      </c>
      <c r="CE30" s="342">
        <v>0.15</v>
      </c>
      <c r="CF30" s="358"/>
      <c r="CG30" s="358"/>
      <c r="CH30" s="359" t="s">
        <v>62</v>
      </c>
      <c r="CI30" s="360">
        <v>226000</v>
      </c>
      <c r="CJ30" s="360">
        <v>215000</v>
      </c>
      <c r="CK30" s="360">
        <v>234000</v>
      </c>
      <c r="CL30" s="360">
        <v>248000</v>
      </c>
      <c r="CM30" s="360">
        <v>259000</v>
      </c>
      <c r="CN30" s="360">
        <v>237000</v>
      </c>
      <c r="CO30" s="360">
        <v>237000</v>
      </c>
      <c r="CP30" s="360">
        <v>248000</v>
      </c>
      <c r="CQ30" s="360">
        <v>281000</v>
      </c>
      <c r="CR30" s="13"/>
      <c r="CS30" s="21" t="s">
        <v>206</v>
      </c>
      <c r="CT30" s="22" t="s">
        <v>415</v>
      </c>
      <c r="CU30" s="23" t="s">
        <v>60</v>
      </c>
      <c r="CV30" s="24">
        <v>2.5000000000000001E-2</v>
      </c>
      <c r="CW30" s="21" t="s">
        <v>61</v>
      </c>
      <c r="CX30" s="21"/>
      <c r="CY30" s="25">
        <v>3342</v>
      </c>
      <c r="CZ30" s="25"/>
      <c r="DA30" s="26">
        <f t="shared" si="9"/>
        <v>0.56000000000000005</v>
      </c>
      <c r="DB30" s="26">
        <f t="shared" si="9"/>
        <v>0.55000000000000004</v>
      </c>
      <c r="DC30" s="26">
        <f t="shared" si="9"/>
        <v>0.54</v>
      </c>
      <c r="DD30" s="26">
        <f t="shared" si="9"/>
        <v>0.53</v>
      </c>
      <c r="DE30" s="26">
        <f t="shared" si="9"/>
        <v>0.5</v>
      </c>
      <c r="DF30" s="26">
        <f t="shared" si="9"/>
        <v>0.48</v>
      </c>
      <c r="DG30" s="443">
        <v>0.53</v>
      </c>
      <c r="DH30" s="343">
        <v>0.52</v>
      </c>
      <c r="DI30" s="343">
        <v>0.51</v>
      </c>
      <c r="DJ30" s="343">
        <v>0.5</v>
      </c>
      <c r="DK30" s="343">
        <v>0.47</v>
      </c>
      <c r="DL30" s="343">
        <v>0.45</v>
      </c>
      <c r="DM30" s="443">
        <v>0.45</v>
      </c>
      <c r="DN30" s="343">
        <v>0.44</v>
      </c>
      <c r="DO30" s="343">
        <v>0.43</v>
      </c>
      <c r="DP30" s="343">
        <v>0.42</v>
      </c>
      <c r="DQ30" s="343">
        <v>0.4</v>
      </c>
      <c r="DR30" s="343">
        <v>0.25</v>
      </c>
      <c r="DS30" s="443">
        <v>0.38</v>
      </c>
      <c r="DT30" s="343">
        <v>0.37</v>
      </c>
      <c r="DU30" s="343">
        <v>0.36</v>
      </c>
      <c r="DV30" s="343">
        <v>0.27</v>
      </c>
      <c r="DW30" s="343">
        <v>0.25</v>
      </c>
      <c r="DX30" s="343">
        <v>0.22</v>
      </c>
      <c r="DY30" s="26" t="s">
        <v>149</v>
      </c>
      <c r="DZ30" s="26"/>
      <c r="EA30" s="27" t="s">
        <v>79</v>
      </c>
      <c r="EB30" s="28">
        <v>159500</v>
      </c>
      <c r="EC30" s="28">
        <v>177100</v>
      </c>
      <c r="ED30" s="28">
        <v>165000</v>
      </c>
      <c r="EE30" s="28">
        <v>201300</v>
      </c>
      <c r="EF30" s="28">
        <v>225500</v>
      </c>
      <c r="EG30" s="28">
        <v>201300</v>
      </c>
      <c r="EH30" s="28">
        <v>225500</v>
      </c>
      <c r="EI30" s="28">
        <v>201300</v>
      </c>
      <c r="EJ30" s="28">
        <v>237600</v>
      </c>
      <c r="EK30" s="31"/>
    </row>
    <row r="31" spans="1:276" ht="16.5" customHeight="1">
      <c r="A31" s="8"/>
      <c r="B31" s="30"/>
      <c r="C31" s="30"/>
      <c r="D31" s="30"/>
      <c r="E31" s="29"/>
      <c r="F31" s="333">
        <v>26</v>
      </c>
      <c r="G31" s="333" t="str">
        <f>IF(리스수식!$AT$2=1,차량정보!AZ31,IF(리스수식!$AT$2=2,차량정보!CS31,IF(리스수식!$AT$2=3,차량정보!EL31,IF(리스수식!$AT$2=4,차량정보!GE31,차량정보!HX31))))</f>
        <v>현대</v>
      </c>
      <c r="H31" s="333" t="str">
        <f>IF(리스수식!$AT$2=1,차량정보!BA31,IF(리스수식!$AT$2=2,차량정보!CT31,IF(리스수식!$AT$2=3,차량정보!EM31,IF(리스수식!$AT$2=4,차량정보!GF31,차량정보!HY31))))</f>
        <v>신형 G70 3.3T</v>
      </c>
      <c r="I31" s="333" t="str">
        <f>IF(리스수식!$AT$2=1,차량정보!BB31,IF(리스수식!$AT$2=2,차량정보!CU31,IF(리스수식!$AT$2=3,차량정보!EN31,IF(리스수식!$AT$2=4,차량정보!GG31,차량정보!HZ31))))</f>
        <v>승용</v>
      </c>
      <c r="J31" s="475">
        <f>IF(리스수식!$AT$2=1,차량정보!BC31,IF(리스수식!$AT$2=2,차량정보!CV31,IF(리스수식!$AT$2=3,차량정보!EO31,IF(리스수식!$AT$2=4,차량정보!GH31,차량정보!IA31))))</f>
        <v>0.02</v>
      </c>
      <c r="K31" s="333" t="str">
        <f>IF(리스수식!$AT$2=1,차량정보!BD31,IF(리스수식!$AT$2=2,차량정보!CW31,IF(리스수식!$AT$2=3,차량정보!EP31,IF(리스수식!$AT$2=4,차량정보!GI31,차량정보!IB31))))</f>
        <v>가솔린</v>
      </c>
      <c r="L31" s="333">
        <f>IF(리스수식!$AT$2=1,차량정보!BE31,IF(리스수식!$AT$2=2,차량정보!CX31,IF(리스수식!$AT$2=3,차량정보!EQ31,IF(리스수식!$AT$2=4,차량정보!GJ31,차량정보!IC31))))</f>
        <v>0</v>
      </c>
      <c r="M31" s="333">
        <f>IF(리스수식!$AT$2=1,차량정보!BF31,IF(리스수식!$AT$2=2,차량정보!CY31,IF(리스수식!$AT$2=3,차량정보!ER31,IF(리스수식!$AT$2=4,차량정보!GK31,차량정보!ID31))))</f>
        <v>3342</v>
      </c>
      <c r="N31" s="333">
        <f t="shared" si="8"/>
        <v>868920</v>
      </c>
      <c r="O31" s="380">
        <f>IF(리스수식!$AT$2=1,차량정보!BH31,IF(리스수식!$AT$2=2,차량정보!DA31,IF(리스수식!$AT$2=3,차량정보!ET31,IF(리스수식!$AT$2=4,차량정보!GM31,차량정보!IF31))))</f>
        <v>0.57000000000000006</v>
      </c>
      <c r="P31" s="380">
        <f>IF(리스수식!$AT$2=1,차량정보!BI31,IF(리스수식!$AT$2=2,차량정보!DB31,IF(리스수식!$AT$2=3,차량정보!EU31,IF(리스수식!$AT$2=4,차량정보!GN31,차량정보!IG31))))</f>
        <v>0.56000000000000005</v>
      </c>
      <c r="Q31" s="380">
        <f>IF(리스수식!$AT$2=1,차량정보!BJ31,IF(리스수식!$AT$2=2,차량정보!DC31,IF(리스수식!$AT$2=3,차량정보!EV31,IF(리스수식!$AT$2=4,차량정보!GO31,차량정보!IH31))))</f>
        <v>0.55000000000000004</v>
      </c>
      <c r="R31" s="380">
        <f>IF(리스수식!$AT$2=1,차량정보!BK31,IF(리스수식!$AT$2=2,차량정보!DD31,IF(리스수식!$AT$2=3,차량정보!EW31,IF(리스수식!$AT$2=4,차량정보!GP31,차량정보!II31))))</f>
        <v>0.54</v>
      </c>
      <c r="S31" s="380">
        <f>IF(리스수식!$AT$2=1,차량정보!BL31,IF(리스수식!$AT$2=2,차량정보!DE31,IF(리스수식!$AT$2=3,차량정보!EX31,IF(리스수식!$AT$2=4,차량정보!GQ31,차량정보!IJ31))))</f>
        <v>0.52</v>
      </c>
      <c r="T31" s="380">
        <f>IF(리스수식!$AT$2=1,차량정보!BM31,IF(리스수식!$AT$2=2,차량정보!DF31,IF(리스수식!$AT$2=3,차량정보!EY31,IF(리스수식!$AT$2=4,차량정보!GR31,차량정보!IK31))))</f>
        <v>0.49</v>
      </c>
      <c r="U31" s="380">
        <f>IF(리스수식!$AT$2=1,차량정보!BN31,IF(리스수식!$AT$2=2,차량정보!DG31,IF(리스수식!$AT$2=3,차량정보!EZ31,IF(리스수식!$AT$2=4,차량정보!GS31,차량정보!IL31))))</f>
        <v>0.54</v>
      </c>
      <c r="V31" s="380">
        <f>IF(리스수식!$AT$2=1,차량정보!BO31,IF(리스수식!$AT$2=2,차량정보!DH31,IF(리스수식!$AT$2=3,차량정보!FA31,IF(리스수식!$AT$2=4,차량정보!GT31,차량정보!IM31))))</f>
        <v>0.53</v>
      </c>
      <c r="W31" s="380">
        <f>IF(리스수식!$AT$2=1,차량정보!BP31,IF(리스수식!$AT$2=2,차량정보!DI31,IF(리스수식!$AT$2=3,차량정보!FB31,IF(리스수식!$AT$2=4,차량정보!GU31,차량정보!IN31))))</f>
        <v>0.52</v>
      </c>
      <c r="X31" s="380">
        <f>IF(리스수식!$AT$2=1,차량정보!BQ31,IF(리스수식!$AT$2=2,차량정보!DJ31,IF(리스수식!$AT$2=3,차량정보!FC31,IF(리스수식!$AT$2=4,차량정보!GV31,차량정보!IO31))))</f>
        <v>0.51</v>
      </c>
      <c r="Y31" s="380">
        <f>IF(리스수식!$AT$2=1,차량정보!BR31,IF(리스수식!$AT$2=2,차량정보!DK31,IF(리스수식!$AT$2=3,차량정보!FD31,IF(리스수식!$AT$2=4,차량정보!GW31,차량정보!IP31))))</f>
        <v>0.49</v>
      </c>
      <c r="Z31" s="380">
        <f>IF(리스수식!$AT$2=1,차량정보!BS31,IF(리스수식!$AT$2=2,차량정보!DL31,IF(리스수식!$AT$2=3,차량정보!FE31,IF(리스수식!$AT$2=4,차량정보!GX31,차량정보!IQ31))))</f>
        <v>0.46</v>
      </c>
      <c r="AA31" s="380">
        <f>IF(리스수식!$AT$2=1,차량정보!BT31,IF(리스수식!$AT$2=2,차량정보!DM31,IF(리스수식!$AT$2=3,차량정보!FF31,IF(리스수식!$AT$2=4,차량정보!GY31,차량정보!IR31))))</f>
        <v>0.45</v>
      </c>
      <c r="AB31" s="380">
        <f>IF(리스수식!$AT$2=1,차량정보!BU31,IF(리스수식!$AT$2=2,차량정보!DN31,IF(리스수식!$AT$2=3,차량정보!FG31,IF(리스수식!$AT$2=4,차량정보!GZ31,차량정보!IS31))))</f>
        <v>0.44</v>
      </c>
      <c r="AC31" s="380">
        <f>IF(리스수식!$AT$2=1,차량정보!BV31,IF(리스수식!$AT$2=2,차량정보!DO31,IF(리스수식!$AT$2=3,차량정보!FH31,IF(리스수식!$AT$2=4,차량정보!HA31,차량정보!IT31))))</f>
        <v>0.43</v>
      </c>
      <c r="AD31" s="380">
        <f>IF(리스수식!$AT$2=1,차량정보!BW31,IF(리스수식!$AT$2=2,차량정보!DP31,IF(리스수식!$AT$2=3,차량정보!FI31,IF(리스수식!$AT$2=4,차량정보!HB31,차량정보!IU31))))</f>
        <v>0.42</v>
      </c>
      <c r="AE31" s="380">
        <f>IF(리스수식!$AT$2=1,차량정보!BX31,IF(리스수식!$AT$2=2,차량정보!DQ31,IF(리스수식!$AT$2=3,차량정보!FJ31,IF(리스수식!$AT$2=4,차량정보!HC31,차량정보!IV31))))</f>
        <v>0.39</v>
      </c>
      <c r="AF31" s="380">
        <f>IF(리스수식!$AT$2=1,차량정보!BY31,IF(리스수식!$AT$2=2,차량정보!DR31,IF(리스수식!$AT$2=3,차량정보!FK31,IF(리스수식!$AT$2=4,차량정보!HD31,차량정보!IW31))))</f>
        <v>0.25</v>
      </c>
      <c r="AG31" s="380">
        <f>IF(리스수식!$AT$2=1,차량정보!BZ31,IF(리스수식!$AT$2=2,차량정보!DS31,IF(리스수식!$AT$2=3,차량정보!FL31,IF(리스수식!$AT$2=4,차량정보!HE31,차량정보!IX31))))</f>
        <v>0.37</v>
      </c>
      <c r="AH31" s="380">
        <f>IF(리스수식!$AT$2=1,차량정보!CA31,IF(리스수식!$AT$2=2,차량정보!DT31,IF(리스수식!$AT$2=3,차량정보!FM31,IF(리스수식!$AT$2=4,차량정보!HF31,차량정보!IY31))))</f>
        <v>0.36</v>
      </c>
      <c r="AI31" s="380">
        <f>IF(리스수식!$AT$2=1,차량정보!CB31,IF(리스수식!$AT$2=2,차량정보!DU31,IF(리스수식!$AT$2=3,차량정보!FN31,IF(리스수식!$AT$2=4,차량정보!HG31,차량정보!IZ31))))</f>
        <v>0.35</v>
      </c>
      <c r="AJ31" s="380">
        <f>IF(리스수식!$AT$2=1,차량정보!CC31,IF(리스수식!$AT$2=2,차량정보!DV31,IF(리스수식!$AT$2=3,차량정보!FO31,IF(리스수식!$AT$2=4,차량정보!HH31,차량정보!JA31))))</f>
        <v>0.32</v>
      </c>
      <c r="AK31" s="380">
        <f>IF(리스수식!$AT$2=1,차량정보!CD31,IF(리스수식!$AT$2=2,차량정보!DW31,IF(리스수식!$AT$2=3,차량정보!FP31,IF(리스수식!$AT$2=4,차량정보!HI31,차량정보!JB31))))</f>
        <v>0.31</v>
      </c>
      <c r="AL31" s="380">
        <f>IF(리스수식!$AT$2=1,차량정보!CE31,IF(리스수식!$AT$2=2,차량정보!DX31,IF(리스수식!$AT$2=3,차량정보!FQ31,IF(리스수식!$AT$2=4,차량정보!HJ31,차량정보!JC31))))</f>
        <v>0.15</v>
      </c>
      <c r="AM31" s="333">
        <f>IF(리스수식!$AT$2=1,차량정보!CF31,IF(리스수식!$AT$2=2,차량정보!DY31,IF(리스수식!$AT$2=3,차량정보!FR31,IF(리스수식!$AT$2=4,차량정보!HK31,차량정보!JD31))))</f>
        <v>0</v>
      </c>
      <c r="AN31" s="333">
        <f>IF(리스수식!$AT$2=1,차량정보!CG31,IF(리스수식!$AT$2=2,차량정보!DZ31,IF(리스수식!$AT$2=3,차량정보!FS31,IF(리스수식!$AT$2=4,차량정보!HL31,차량정보!JE31))))</f>
        <v>0</v>
      </c>
      <c r="AO31" s="333" t="str">
        <f>IF(리스수식!$AT$2=1,차량정보!CH31,IF(리스수식!$AT$2=2,차량정보!EA31,IF(리스수식!$AT$2=3,차량정보!FT31,IF(리스수식!$AT$2=4,차량정보!HM31,차량정보!JF31))))</f>
        <v>울산</v>
      </c>
      <c r="AP31" s="333">
        <f>IF(리스수식!$AT$2=1,차량정보!CI31,IF(리스수식!$AT$2=2,차량정보!EB31,IF(리스수식!$AT$2=3,차량정보!FU31,IF(리스수식!$AT$2=4,차량정보!HN31,차량정보!JG31))))</f>
        <v>226000</v>
      </c>
      <c r="AQ31" s="333">
        <f>IF(리스수식!$AT$2=1,차량정보!CJ31,IF(리스수식!$AT$2=2,차량정보!EC31,IF(리스수식!$AT$2=3,차량정보!FV31,IF(리스수식!$AT$2=4,차량정보!HO31,차량정보!JH31))))</f>
        <v>215000</v>
      </c>
      <c r="AR31" s="333">
        <f>IF(리스수식!$AT$2=1,차량정보!CK31,IF(리스수식!$AT$2=2,차량정보!ED31,IF(리스수식!$AT$2=3,차량정보!FW31,IF(리스수식!$AT$2=4,차량정보!HP31,차량정보!JI31))))</f>
        <v>234000</v>
      </c>
      <c r="AS31" s="333">
        <f>IF(리스수식!$AT$2=1,차량정보!CL31,IF(리스수식!$AT$2=2,차량정보!EE31,IF(리스수식!$AT$2=3,차량정보!FX31,IF(리스수식!$AT$2=4,차량정보!HQ31,차량정보!JJ31))))</f>
        <v>248000</v>
      </c>
      <c r="AT31" s="333">
        <f>IF(리스수식!$AT$2=1,차량정보!CM31,IF(리스수식!$AT$2=2,차량정보!EF31,IF(리스수식!$AT$2=3,차량정보!FY31,IF(리스수식!$AT$2=4,차량정보!HR31,차량정보!JK31))))</f>
        <v>259000</v>
      </c>
      <c r="AU31" s="333">
        <f>IF(리스수식!$AT$2=1,차량정보!CN31,IF(리스수식!$AT$2=2,차량정보!EG31,IF(리스수식!$AT$2=3,차량정보!FZ31,IF(리스수식!$AT$2=4,차량정보!HS31,차량정보!JL31))))</f>
        <v>237000</v>
      </c>
      <c r="AV31" s="333">
        <f>IF(리스수식!$AT$2=1,차량정보!CO31,IF(리스수식!$AT$2=2,차량정보!EH31,IF(리스수식!$AT$2=3,차량정보!GA31,IF(리스수식!$AT$2=4,차량정보!HT31,차량정보!JM31))))</f>
        <v>237000</v>
      </c>
      <c r="AW31" s="333">
        <f>IF(리스수식!$AT$2=1,차량정보!CP31,IF(리스수식!$AT$2=2,차량정보!EI31,IF(리스수식!$AT$2=3,차량정보!GB31,IF(리스수식!$AT$2=4,차량정보!HU31,차량정보!JN31))))</f>
        <v>248000</v>
      </c>
      <c r="AX31" s="333">
        <f>IF(리스수식!$AT$2=1,차량정보!CQ31,IF(리스수식!$AT$2=2,차량정보!EJ31,IF(리스수식!$AT$2=3,차량정보!GC31,IF(리스수식!$AT$2=4,차량정보!HV31,차량정보!JO31))))</f>
        <v>281000</v>
      </c>
      <c r="AY31" s="11">
        <f>IF(리스수식!$AT$2=1,차량정보!CR31,IF(리스수식!$AT$2=2,차량정보!EK31,IF(리스수식!$AT$2=3,차량정보!GD31,IF(리스수식!$AT$2=4,차량정보!HW31,차량정보!JP31))))</f>
        <v>0</v>
      </c>
      <c r="AZ31" s="352" t="s">
        <v>204</v>
      </c>
      <c r="BA31" s="353" t="s">
        <v>572</v>
      </c>
      <c r="BB31" s="354" t="s">
        <v>205</v>
      </c>
      <c r="BC31" s="355">
        <v>0.02</v>
      </c>
      <c r="BD31" s="352" t="s">
        <v>201</v>
      </c>
      <c r="BE31" s="352"/>
      <c r="BF31" s="356">
        <v>3342</v>
      </c>
      <c r="BG31" s="356"/>
      <c r="BH31" s="357">
        <f t="shared" si="18"/>
        <v>0.57000000000000006</v>
      </c>
      <c r="BI31" s="357">
        <f t="shared" si="19"/>
        <v>0.56000000000000005</v>
      </c>
      <c r="BJ31" s="357">
        <f t="shared" si="20"/>
        <v>0.55000000000000004</v>
      </c>
      <c r="BK31" s="357">
        <f t="shared" si="21"/>
        <v>0.54</v>
      </c>
      <c r="BL31" s="357">
        <f t="shared" si="22"/>
        <v>0.52</v>
      </c>
      <c r="BM31" s="357">
        <f t="shared" si="23"/>
        <v>0.49</v>
      </c>
      <c r="BN31" s="442">
        <v>0.54</v>
      </c>
      <c r="BO31" s="342">
        <v>0.53</v>
      </c>
      <c r="BP31" s="342">
        <v>0.52</v>
      </c>
      <c r="BQ31" s="342">
        <v>0.51</v>
      </c>
      <c r="BR31" s="342">
        <v>0.49</v>
      </c>
      <c r="BS31" s="342">
        <v>0.46</v>
      </c>
      <c r="BT31" s="442">
        <v>0.45</v>
      </c>
      <c r="BU31" s="342">
        <v>0.44</v>
      </c>
      <c r="BV31" s="342">
        <v>0.43</v>
      </c>
      <c r="BW31" s="342">
        <v>0.42</v>
      </c>
      <c r="BX31" s="342">
        <v>0.39</v>
      </c>
      <c r="BY31" s="342">
        <v>0.25</v>
      </c>
      <c r="BZ31" s="442">
        <v>0.37</v>
      </c>
      <c r="CA31" s="342">
        <v>0.36</v>
      </c>
      <c r="CB31" s="342">
        <v>0.35</v>
      </c>
      <c r="CC31" s="342">
        <v>0.32</v>
      </c>
      <c r="CD31" s="342">
        <v>0.31</v>
      </c>
      <c r="CE31" s="342">
        <v>0.15</v>
      </c>
      <c r="CF31" s="358"/>
      <c r="CG31" s="358"/>
      <c r="CH31" s="359" t="s">
        <v>62</v>
      </c>
      <c r="CI31" s="360">
        <v>226000</v>
      </c>
      <c r="CJ31" s="360">
        <v>215000</v>
      </c>
      <c r="CK31" s="360">
        <v>234000</v>
      </c>
      <c r="CL31" s="360">
        <v>248000</v>
      </c>
      <c r="CM31" s="360">
        <v>259000</v>
      </c>
      <c r="CN31" s="360">
        <v>237000</v>
      </c>
      <c r="CO31" s="360">
        <v>237000</v>
      </c>
      <c r="CP31" s="360">
        <v>248000</v>
      </c>
      <c r="CQ31" s="360">
        <v>281000</v>
      </c>
      <c r="CR31" s="13"/>
      <c r="CS31" s="21" t="s">
        <v>63</v>
      </c>
      <c r="CT31" s="22" t="s">
        <v>416</v>
      </c>
      <c r="CU31" s="23" t="s">
        <v>60</v>
      </c>
      <c r="CV31" s="24">
        <v>2.5000000000000001E-2</v>
      </c>
      <c r="CW31" s="21" t="s">
        <v>61</v>
      </c>
      <c r="CX31" s="21"/>
      <c r="CY31" s="25">
        <v>3778</v>
      </c>
      <c r="CZ31" s="25"/>
      <c r="DA31" s="26">
        <f t="shared" si="9"/>
        <v>0.56000000000000005</v>
      </c>
      <c r="DB31" s="26">
        <f t="shared" si="9"/>
        <v>0.55000000000000004</v>
      </c>
      <c r="DC31" s="26">
        <f t="shared" si="9"/>
        <v>0.54</v>
      </c>
      <c r="DD31" s="26">
        <f t="shared" si="9"/>
        <v>0.53</v>
      </c>
      <c r="DE31" s="26">
        <f t="shared" si="9"/>
        <v>0.51</v>
      </c>
      <c r="DF31" s="26">
        <f t="shared" si="9"/>
        <v>0.49</v>
      </c>
      <c r="DG31" s="443">
        <v>0.53</v>
      </c>
      <c r="DH31" s="343">
        <v>0.52</v>
      </c>
      <c r="DI31" s="343">
        <v>0.51</v>
      </c>
      <c r="DJ31" s="343">
        <v>0.5</v>
      </c>
      <c r="DK31" s="343">
        <v>0.48</v>
      </c>
      <c r="DL31" s="343">
        <v>0.46</v>
      </c>
      <c r="DM31" s="443">
        <v>0.46</v>
      </c>
      <c r="DN31" s="343">
        <v>0.45</v>
      </c>
      <c r="DO31" s="343">
        <v>0.44</v>
      </c>
      <c r="DP31" s="343">
        <v>0.43</v>
      </c>
      <c r="DQ31" s="343">
        <v>0.4</v>
      </c>
      <c r="DR31" s="343">
        <v>0.25</v>
      </c>
      <c r="DS31" s="443">
        <v>0.39</v>
      </c>
      <c r="DT31" s="343">
        <v>0.38</v>
      </c>
      <c r="DU31" s="343">
        <v>0.37</v>
      </c>
      <c r="DV31" s="343">
        <v>0.32</v>
      </c>
      <c r="DW31" s="343">
        <v>0.27</v>
      </c>
      <c r="DX31" s="343">
        <v>0.22</v>
      </c>
      <c r="DY31" s="26" t="s">
        <v>149</v>
      </c>
      <c r="DZ31" s="26"/>
      <c r="EA31" s="27" t="s">
        <v>79</v>
      </c>
      <c r="EB31" s="28">
        <v>159500</v>
      </c>
      <c r="EC31" s="28">
        <v>177100</v>
      </c>
      <c r="ED31" s="28">
        <v>165000</v>
      </c>
      <c r="EE31" s="28">
        <v>201300</v>
      </c>
      <c r="EF31" s="28">
        <v>225500</v>
      </c>
      <c r="EG31" s="28">
        <v>201300</v>
      </c>
      <c r="EH31" s="28">
        <v>225500</v>
      </c>
      <c r="EI31" s="28">
        <v>201300</v>
      </c>
      <c r="EJ31" s="28">
        <v>237600</v>
      </c>
      <c r="EK31" s="31"/>
    </row>
    <row r="32" spans="1:276" ht="16.5" customHeight="1">
      <c r="A32" s="8"/>
      <c r="B32" s="30"/>
      <c r="C32" s="30"/>
      <c r="D32" s="30"/>
      <c r="E32" s="29"/>
      <c r="F32" s="333">
        <v>27</v>
      </c>
      <c r="G32" s="333" t="str">
        <f>IF(리스수식!$AT$2=1,차량정보!AZ32,IF(리스수식!$AT$2=2,차량정보!CS32,IF(리스수식!$AT$2=3,차량정보!EL32,IF(리스수식!$AT$2=4,차량정보!GE32,차량정보!HX32))))</f>
        <v>현대</v>
      </c>
      <c r="H32" s="333" t="str">
        <f>IF(리스수식!$AT$2=1,차량정보!BA32,IF(리스수식!$AT$2=2,차량정보!CT32,IF(리스수식!$AT$2=3,차량정보!EM32,IF(리스수식!$AT$2=4,차량정보!GF32,차량정보!HY32))))</f>
        <v xml:space="preserve">­­­­­­­­­­­­­­­­­­­­­­­­­­­­­­­­­­­­­­­­­­­­­­­­­­­­­­­­­­­­­­­­­­­­­­­­­­­­­­­­­­­­­­­­­­­­­­­­ </v>
      </c>
      <c r="I32" s="333" t="str">
        <f>IF(리스수식!$AT$2=1,차량정보!BB32,IF(리스수식!$AT$2=2,차량정보!CU32,IF(리스수식!$AT$2=3,차량정보!EN32,IF(리스수식!$AT$2=4,차량정보!GG32,차량정보!HZ32))))</f>
        <v>-</v>
      </c>
      <c r="J32" s="475" t="str">
        <f>IF(리스수식!$AT$2=1,차량정보!BC32,IF(리스수식!$AT$2=2,차량정보!CV32,IF(리스수식!$AT$2=3,차량정보!EO32,IF(리스수식!$AT$2=4,차량정보!GH32,차량정보!IA32))))</f>
        <v>-</v>
      </c>
      <c r="K32" s="333" t="str">
        <f>IF(리스수식!$AT$2=1,차량정보!BD32,IF(리스수식!$AT$2=2,차량정보!CW32,IF(리스수식!$AT$2=3,차량정보!EP32,IF(리스수식!$AT$2=4,차량정보!GI32,차량정보!IB32))))</f>
        <v>-</v>
      </c>
      <c r="L32" s="333">
        <f>IF(리스수식!$AT$2=1,차량정보!BE32,IF(리스수식!$AT$2=2,차량정보!CX32,IF(리스수식!$AT$2=3,차량정보!EQ32,IF(리스수식!$AT$2=4,차량정보!GJ32,차량정보!IC32))))</f>
        <v>0</v>
      </c>
      <c r="M32" s="333" t="str">
        <f>IF(리스수식!$AT$2=1,차량정보!BF32,IF(리스수식!$AT$2=2,차량정보!CY32,IF(리스수식!$AT$2=3,차량정보!ER32,IF(리스수식!$AT$2=4,차량정보!GK32,차량정보!ID32))))</f>
        <v>-</v>
      </c>
      <c r="N32" s="333" t="e">
        <f t="shared" si="8"/>
        <v>#VALUE!</v>
      </c>
      <c r="O32" s="380">
        <f>IF(리스수식!$AT$2=1,차량정보!BH32,IF(리스수식!$AT$2=2,차량정보!DA32,IF(리스수식!$AT$2=3,차량정보!ET32,IF(리스수식!$AT$2=4,차량정보!GM32,차량정보!IF32))))</f>
        <v>0</v>
      </c>
      <c r="P32" s="380">
        <f>IF(리스수식!$AT$2=1,차량정보!BI32,IF(리스수식!$AT$2=2,차량정보!DB32,IF(리스수식!$AT$2=3,차량정보!EU32,IF(리스수식!$AT$2=4,차량정보!GN32,차량정보!IG32))))</f>
        <v>0</v>
      </c>
      <c r="Q32" s="380">
        <f>IF(리스수식!$AT$2=1,차량정보!BJ32,IF(리스수식!$AT$2=2,차량정보!DC32,IF(리스수식!$AT$2=3,차량정보!EV32,IF(리스수식!$AT$2=4,차량정보!GO32,차량정보!IH32))))</f>
        <v>0</v>
      </c>
      <c r="R32" s="380">
        <f>IF(리스수식!$AT$2=1,차량정보!BK32,IF(리스수식!$AT$2=2,차량정보!DD32,IF(리스수식!$AT$2=3,차량정보!EW32,IF(리스수식!$AT$2=4,차량정보!GP32,차량정보!II32))))</f>
        <v>0</v>
      </c>
      <c r="S32" s="380">
        <f>IF(리스수식!$AT$2=1,차량정보!BL32,IF(리스수식!$AT$2=2,차량정보!DE32,IF(리스수식!$AT$2=3,차량정보!EX32,IF(리스수식!$AT$2=4,차량정보!GQ32,차량정보!IJ32))))</f>
        <v>0</v>
      </c>
      <c r="T32" s="380">
        <f>IF(리스수식!$AT$2=1,차량정보!BM32,IF(리스수식!$AT$2=2,차량정보!DF32,IF(리스수식!$AT$2=3,차량정보!EY32,IF(리스수식!$AT$2=4,차량정보!GR32,차량정보!IK32))))</f>
        <v>0</v>
      </c>
      <c r="U32" s="380">
        <f>IF(리스수식!$AT$2=1,차량정보!BN32,IF(리스수식!$AT$2=2,차량정보!DG32,IF(리스수식!$AT$2=3,차량정보!EZ32,IF(리스수식!$AT$2=4,차량정보!GS32,차량정보!IL32))))</f>
        <v>0</v>
      </c>
      <c r="V32" s="380">
        <f>IF(리스수식!$AT$2=1,차량정보!BO32,IF(리스수식!$AT$2=2,차량정보!DH32,IF(리스수식!$AT$2=3,차량정보!FA32,IF(리스수식!$AT$2=4,차량정보!GT32,차량정보!IM32))))</f>
        <v>0</v>
      </c>
      <c r="W32" s="380">
        <f>IF(리스수식!$AT$2=1,차량정보!BP32,IF(리스수식!$AT$2=2,차량정보!DI32,IF(리스수식!$AT$2=3,차량정보!FB32,IF(리스수식!$AT$2=4,차량정보!GU32,차량정보!IN32))))</f>
        <v>0</v>
      </c>
      <c r="X32" s="380">
        <f>IF(리스수식!$AT$2=1,차량정보!BQ32,IF(리스수식!$AT$2=2,차량정보!DJ32,IF(리스수식!$AT$2=3,차량정보!FC32,IF(리스수식!$AT$2=4,차량정보!GV32,차량정보!IO32))))</f>
        <v>0</v>
      </c>
      <c r="Y32" s="380">
        <f>IF(리스수식!$AT$2=1,차량정보!BR32,IF(리스수식!$AT$2=2,차량정보!DK32,IF(리스수식!$AT$2=3,차량정보!FD32,IF(리스수식!$AT$2=4,차량정보!GW32,차량정보!IP32))))</f>
        <v>0</v>
      </c>
      <c r="Z32" s="380">
        <f>IF(리스수식!$AT$2=1,차량정보!BS32,IF(리스수식!$AT$2=2,차량정보!DL32,IF(리스수식!$AT$2=3,차량정보!FE32,IF(리스수식!$AT$2=4,차량정보!GX32,차량정보!IQ32))))</f>
        <v>0</v>
      </c>
      <c r="AA32" s="380">
        <f>IF(리스수식!$AT$2=1,차량정보!BT32,IF(리스수식!$AT$2=2,차량정보!DM32,IF(리스수식!$AT$2=3,차량정보!FF32,IF(리스수식!$AT$2=4,차량정보!GY32,차량정보!IR32))))</f>
        <v>0</v>
      </c>
      <c r="AB32" s="380">
        <f>IF(리스수식!$AT$2=1,차량정보!BU32,IF(리스수식!$AT$2=2,차량정보!DN32,IF(리스수식!$AT$2=3,차량정보!FG32,IF(리스수식!$AT$2=4,차량정보!GZ32,차량정보!IS32))))</f>
        <v>0</v>
      </c>
      <c r="AC32" s="380">
        <f>IF(리스수식!$AT$2=1,차량정보!BV32,IF(리스수식!$AT$2=2,차량정보!DO32,IF(리스수식!$AT$2=3,차량정보!FH32,IF(리스수식!$AT$2=4,차량정보!HA32,차량정보!IT32))))</f>
        <v>0</v>
      </c>
      <c r="AD32" s="380">
        <f>IF(리스수식!$AT$2=1,차량정보!BW32,IF(리스수식!$AT$2=2,차량정보!DP32,IF(리스수식!$AT$2=3,차량정보!FI32,IF(리스수식!$AT$2=4,차량정보!HB32,차량정보!IU32))))</f>
        <v>0</v>
      </c>
      <c r="AE32" s="380">
        <f>IF(리스수식!$AT$2=1,차량정보!BX32,IF(리스수식!$AT$2=2,차량정보!DQ32,IF(리스수식!$AT$2=3,차량정보!FJ32,IF(리스수식!$AT$2=4,차량정보!HC32,차량정보!IV32))))</f>
        <v>0</v>
      </c>
      <c r="AF32" s="380">
        <f>IF(리스수식!$AT$2=1,차량정보!BY32,IF(리스수식!$AT$2=2,차량정보!DR32,IF(리스수식!$AT$2=3,차량정보!FK32,IF(리스수식!$AT$2=4,차량정보!HD32,차량정보!IW32))))</f>
        <v>0</v>
      </c>
      <c r="AG32" s="380">
        <f>IF(리스수식!$AT$2=1,차량정보!BZ32,IF(리스수식!$AT$2=2,차량정보!DS32,IF(리스수식!$AT$2=3,차량정보!FL32,IF(리스수식!$AT$2=4,차량정보!HE32,차량정보!IX32))))</f>
        <v>0</v>
      </c>
      <c r="AH32" s="380">
        <f>IF(리스수식!$AT$2=1,차량정보!CA32,IF(리스수식!$AT$2=2,차량정보!DT32,IF(리스수식!$AT$2=3,차량정보!FM32,IF(리스수식!$AT$2=4,차량정보!HF32,차량정보!IY32))))</f>
        <v>0</v>
      </c>
      <c r="AI32" s="380">
        <f>IF(리스수식!$AT$2=1,차량정보!CB32,IF(리스수식!$AT$2=2,차량정보!DU32,IF(리스수식!$AT$2=3,차량정보!FN32,IF(리스수식!$AT$2=4,차량정보!HG32,차량정보!IZ32))))</f>
        <v>0</v>
      </c>
      <c r="AJ32" s="380">
        <f>IF(리스수식!$AT$2=1,차량정보!CC32,IF(리스수식!$AT$2=2,차량정보!DV32,IF(리스수식!$AT$2=3,차량정보!FO32,IF(리스수식!$AT$2=4,차량정보!HH32,차량정보!JA32))))</f>
        <v>0</v>
      </c>
      <c r="AK32" s="380">
        <f>IF(리스수식!$AT$2=1,차량정보!CD32,IF(리스수식!$AT$2=2,차량정보!DW32,IF(리스수식!$AT$2=3,차량정보!FP32,IF(리스수식!$AT$2=4,차량정보!HI32,차량정보!JB32))))</f>
        <v>0</v>
      </c>
      <c r="AL32" s="380">
        <f>IF(리스수식!$AT$2=1,차량정보!CE32,IF(리스수식!$AT$2=2,차량정보!DX32,IF(리스수식!$AT$2=3,차량정보!FQ32,IF(리스수식!$AT$2=4,차량정보!HJ32,차량정보!JC32))))</f>
        <v>0</v>
      </c>
      <c r="AM32" s="333">
        <f>IF(리스수식!$AT$2=1,차량정보!CF32,IF(리스수식!$AT$2=2,차량정보!DY32,IF(리스수식!$AT$2=3,차량정보!FR32,IF(리스수식!$AT$2=4,차량정보!HK32,차량정보!JD32))))</f>
        <v>0</v>
      </c>
      <c r="AN32" s="333">
        <f>IF(리스수식!$AT$2=1,차량정보!CG32,IF(리스수식!$AT$2=2,차량정보!DZ32,IF(리스수식!$AT$2=3,차량정보!FS32,IF(리스수식!$AT$2=4,차량정보!HL32,차량정보!JE32))))</f>
        <v>0</v>
      </c>
      <c r="AO32" s="333" t="str">
        <f>IF(리스수식!$AT$2=1,차량정보!CH32,IF(리스수식!$AT$2=2,차량정보!EA32,IF(리스수식!$AT$2=3,차량정보!FT32,IF(리스수식!$AT$2=4,차량정보!HM32,차량정보!JF32))))</f>
        <v>-</v>
      </c>
      <c r="AP32" s="333" t="str">
        <f>IF(리스수식!$AT$2=1,차량정보!CI32,IF(리스수식!$AT$2=2,차량정보!EB32,IF(리스수식!$AT$2=3,차량정보!FU32,IF(리스수식!$AT$2=4,차량정보!HN32,차량정보!JG32))))</f>
        <v>-</v>
      </c>
      <c r="AQ32" s="333" t="str">
        <f>IF(리스수식!$AT$2=1,차량정보!CJ32,IF(리스수식!$AT$2=2,차량정보!EC32,IF(리스수식!$AT$2=3,차량정보!FV32,IF(리스수식!$AT$2=4,차량정보!HO32,차량정보!JH32))))</f>
        <v>-</v>
      </c>
      <c r="AR32" s="333" t="str">
        <f>IF(리스수식!$AT$2=1,차량정보!CK32,IF(리스수식!$AT$2=2,차량정보!ED32,IF(리스수식!$AT$2=3,차량정보!FW32,IF(리스수식!$AT$2=4,차량정보!HP32,차량정보!JI32))))</f>
        <v>-</v>
      </c>
      <c r="AS32" s="333" t="str">
        <f>IF(리스수식!$AT$2=1,차량정보!CL32,IF(리스수식!$AT$2=2,차량정보!EE32,IF(리스수식!$AT$2=3,차량정보!FX32,IF(리스수식!$AT$2=4,차량정보!HQ32,차량정보!JJ32))))</f>
        <v>-</v>
      </c>
      <c r="AT32" s="333" t="str">
        <f>IF(리스수식!$AT$2=1,차량정보!CM32,IF(리스수식!$AT$2=2,차량정보!EF32,IF(리스수식!$AT$2=3,차량정보!FY32,IF(리스수식!$AT$2=4,차량정보!HR32,차량정보!JK32))))</f>
        <v>-</v>
      </c>
      <c r="AU32" s="333" t="str">
        <f>IF(리스수식!$AT$2=1,차량정보!CN32,IF(리스수식!$AT$2=2,차량정보!EG32,IF(리스수식!$AT$2=3,차량정보!FZ32,IF(리스수식!$AT$2=4,차량정보!HS32,차량정보!JL32))))</f>
        <v>-</v>
      </c>
      <c r="AV32" s="333" t="str">
        <f>IF(리스수식!$AT$2=1,차량정보!CO32,IF(리스수식!$AT$2=2,차량정보!EH32,IF(리스수식!$AT$2=3,차량정보!GA32,IF(리스수식!$AT$2=4,차량정보!HT32,차량정보!JM32))))</f>
        <v>-</v>
      </c>
      <c r="AW32" s="333" t="str">
        <f>IF(리스수식!$AT$2=1,차량정보!CP32,IF(리스수식!$AT$2=2,차량정보!EI32,IF(리스수식!$AT$2=3,차량정보!GB32,IF(리스수식!$AT$2=4,차량정보!HU32,차량정보!JN32))))</f>
        <v>-</v>
      </c>
      <c r="AX32" s="333" t="str">
        <f>IF(리스수식!$AT$2=1,차량정보!CQ32,IF(리스수식!$AT$2=2,차량정보!EJ32,IF(리스수식!$AT$2=3,차량정보!GC32,IF(리스수식!$AT$2=4,차량정보!HV32,차량정보!JO32))))</f>
        <v>-</v>
      </c>
      <c r="AY32" s="11">
        <f>IF(리스수식!$AT$2=1,차량정보!CR32,IF(리스수식!$AT$2=2,차량정보!EK32,IF(리스수식!$AT$2=3,차량정보!GD32,IF(리스수식!$AT$2=4,차량정보!HW32,차량정보!JP32))))</f>
        <v>0</v>
      </c>
      <c r="AZ32" s="352" t="s">
        <v>204</v>
      </c>
      <c r="BA32" s="353" t="s">
        <v>182</v>
      </c>
      <c r="BB32" s="354" t="s">
        <v>183</v>
      </c>
      <c r="BC32" s="355" t="s">
        <v>183</v>
      </c>
      <c r="BD32" s="352" t="s">
        <v>183</v>
      </c>
      <c r="BE32" s="352"/>
      <c r="BF32" s="356" t="s">
        <v>183</v>
      </c>
      <c r="BG32" s="356"/>
      <c r="BH32" s="357"/>
      <c r="BI32" s="357"/>
      <c r="BJ32" s="357"/>
      <c r="BK32" s="357"/>
      <c r="BL32" s="357"/>
      <c r="BM32" s="357"/>
      <c r="BN32" s="442"/>
      <c r="BO32" s="342"/>
      <c r="BP32" s="342"/>
      <c r="BQ32" s="342"/>
      <c r="BR32" s="342"/>
      <c r="BS32" s="342"/>
      <c r="BT32" s="442"/>
      <c r="BU32" s="342"/>
      <c r="BV32" s="342"/>
      <c r="BW32" s="342"/>
      <c r="BX32" s="342"/>
      <c r="BY32" s="342"/>
      <c r="BZ32" s="442"/>
      <c r="CA32" s="342"/>
      <c r="CB32" s="342"/>
      <c r="CC32" s="342"/>
      <c r="CD32" s="342"/>
      <c r="CE32" s="342"/>
      <c r="CF32" s="358"/>
      <c r="CG32" s="358"/>
      <c r="CH32" s="359" t="s">
        <v>183</v>
      </c>
      <c r="CI32" s="360" t="s">
        <v>183</v>
      </c>
      <c r="CJ32" s="360" t="s">
        <v>183</v>
      </c>
      <c r="CK32" s="360" t="s">
        <v>183</v>
      </c>
      <c r="CL32" s="360" t="s">
        <v>183</v>
      </c>
      <c r="CM32" s="360" t="s">
        <v>183</v>
      </c>
      <c r="CN32" s="360" t="s">
        <v>183</v>
      </c>
      <c r="CO32" s="360" t="s">
        <v>183</v>
      </c>
      <c r="CP32" s="360" t="s">
        <v>183</v>
      </c>
      <c r="CQ32" s="360" t="s">
        <v>183</v>
      </c>
      <c r="CR32" s="13"/>
      <c r="CS32" s="21"/>
      <c r="CT32" s="200" t="s">
        <v>182</v>
      </c>
      <c r="CU32" s="23"/>
      <c r="CV32" s="24"/>
      <c r="CW32" s="21"/>
      <c r="CX32" s="21"/>
      <c r="CY32" s="25"/>
      <c r="CZ32" s="25"/>
      <c r="DA32" s="26"/>
      <c r="DB32" s="26"/>
      <c r="DC32" s="26"/>
      <c r="DD32" s="26"/>
      <c r="DE32" s="26"/>
      <c r="DF32" s="26"/>
      <c r="DG32" s="443"/>
      <c r="DH32" s="343"/>
      <c r="DI32" s="343"/>
      <c r="DJ32" s="343"/>
      <c r="DK32" s="343"/>
      <c r="DL32" s="343"/>
      <c r="DM32" s="443"/>
      <c r="DN32" s="343"/>
      <c r="DO32" s="343"/>
      <c r="DP32" s="343"/>
      <c r="DQ32" s="343"/>
      <c r="DR32" s="343"/>
      <c r="DS32" s="443"/>
      <c r="DT32" s="343"/>
      <c r="DU32" s="343"/>
      <c r="DV32" s="343"/>
      <c r="DW32" s="343"/>
      <c r="DX32" s="343"/>
      <c r="DY32" s="26"/>
      <c r="DZ32" s="26"/>
      <c r="EA32" s="27"/>
      <c r="EB32" s="28"/>
      <c r="EC32" s="28"/>
      <c r="ED32" s="28"/>
      <c r="EE32" s="28"/>
      <c r="EF32" s="28"/>
      <c r="EG32" s="28"/>
      <c r="EH32" s="28"/>
      <c r="EI32" s="28"/>
      <c r="EJ32" s="28"/>
      <c r="EK32" s="31"/>
    </row>
    <row r="33" spans="1:277" ht="16.5" customHeight="1">
      <c r="A33" s="8"/>
      <c r="B33" s="30"/>
      <c r="C33" s="30"/>
      <c r="D33" s="30"/>
      <c r="E33" s="29"/>
      <c r="F33" s="333">
        <v>28</v>
      </c>
      <c r="G33" s="333" t="str">
        <f>IF(리스수식!$AT$2=1,차량정보!AZ33,IF(리스수식!$AT$2=2,차량정보!CS33,IF(리스수식!$AT$2=3,차량정보!EL33,IF(리스수식!$AT$2=4,차량정보!GE33,차량정보!HX33))))</f>
        <v>현대</v>
      </c>
      <c r="H33" s="333" t="str">
        <f>IF(리스수식!$AT$2=1,차량정보!BA33,IF(리스수식!$AT$2=2,차량정보!CT33,IF(리스수식!$AT$2=3,차량정보!EM33,IF(리스수식!$AT$2=4,차량정보!GF33,차량정보!HY33))))</f>
        <v>올 뉴 G80 2.5T 2WD</v>
      </c>
      <c r="I33" s="333" t="str">
        <f>IF(리스수식!$AT$2=1,차량정보!BB33,IF(리스수식!$AT$2=2,차량정보!CU33,IF(리스수식!$AT$2=3,차량정보!EN33,IF(리스수식!$AT$2=4,차량정보!GG33,차량정보!HZ33))))</f>
        <v>승용</v>
      </c>
      <c r="J33" s="475">
        <f>IF(리스수식!$AT$2=1,차량정보!BC33,IF(리스수식!$AT$2=2,차량정보!CV33,IF(리스수식!$AT$2=3,차량정보!EO33,IF(리스수식!$AT$2=4,차량정보!GH33,차량정보!IA33))))</f>
        <v>0.02</v>
      </c>
      <c r="K33" s="333" t="str">
        <f>IF(리스수식!$AT$2=1,차량정보!BD33,IF(리스수식!$AT$2=2,차량정보!CW33,IF(리스수식!$AT$2=3,차량정보!EP33,IF(리스수식!$AT$2=4,차량정보!GI33,차량정보!IB33))))</f>
        <v>가솔린</v>
      </c>
      <c r="L33" s="333">
        <f>IF(리스수식!$AT$2=1,차량정보!BE33,IF(리스수식!$AT$2=2,차량정보!CX33,IF(리스수식!$AT$2=3,차량정보!EQ33,IF(리스수식!$AT$2=4,차량정보!GJ33,차량정보!IC33))))</f>
        <v>0</v>
      </c>
      <c r="M33" s="333">
        <f>IF(리스수식!$AT$2=1,차량정보!BF33,IF(리스수식!$AT$2=2,차량정보!CY33,IF(리스수식!$AT$2=3,차량정보!ER33,IF(리스수식!$AT$2=4,차량정보!GK33,차량정보!ID33))))</f>
        <v>2497</v>
      </c>
      <c r="N33" s="333">
        <f t="shared" si="8"/>
        <v>649220</v>
      </c>
      <c r="O33" s="380">
        <f>IF(리스수식!$AT$2=1,차량정보!BH33,IF(리스수식!$AT$2=2,차량정보!DA33,IF(리스수식!$AT$2=3,차량정보!ET33,IF(리스수식!$AT$2=4,차량정보!GM33,차량정보!IF33))))</f>
        <v>0.70000000000000007</v>
      </c>
      <c r="P33" s="380">
        <f>IF(리스수식!$AT$2=1,차량정보!BI33,IF(리스수식!$AT$2=2,차량정보!DB33,IF(리스수식!$AT$2=3,차량정보!EU33,IF(리스수식!$AT$2=4,차량정보!GN33,차량정보!IG33))))</f>
        <v>0.69000000000000006</v>
      </c>
      <c r="Q33" s="380">
        <f>IF(리스수식!$AT$2=1,차량정보!BJ33,IF(리스수식!$AT$2=2,차량정보!DC33,IF(리스수식!$AT$2=3,차량정보!EV33,IF(리스수식!$AT$2=4,차량정보!GO33,차량정보!IH33))))</f>
        <v>0.68</v>
      </c>
      <c r="R33" s="380">
        <f>IF(리스수식!$AT$2=1,차량정보!BK33,IF(리스수식!$AT$2=2,차량정보!DD33,IF(리스수식!$AT$2=3,차량정보!EW33,IF(리스수식!$AT$2=4,차량정보!GP33,차량정보!II33))))</f>
        <v>0.63</v>
      </c>
      <c r="S33" s="380">
        <f>IF(리스수식!$AT$2=1,차량정보!BL33,IF(리스수식!$AT$2=2,차량정보!DE33,IF(리스수식!$AT$2=3,차량정보!EX33,IF(리스수식!$AT$2=4,차량정보!GQ33,차량정보!IJ33))))</f>
        <v>0.62</v>
      </c>
      <c r="T33" s="380">
        <f>IF(리스수식!$AT$2=1,차량정보!BM33,IF(리스수식!$AT$2=2,차량정보!DF33,IF(리스수식!$AT$2=3,차량정보!EY33,IF(리스수식!$AT$2=4,차량정보!GR33,차량정보!IK33))))</f>
        <v>0.57000000000000006</v>
      </c>
      <c r="U33" s="380">
        <f>IF(리스수식!$AT$2=1,차량정보!BN33,IF(리스수식!$AT$2=2,차량정보!DG33,IF(리스수식!$AT$2=3,차량정보!EZ33,IF(리스수식!$AT$2=4,차량정보!GS33,차량정보!IL33))))</f>
        <v>0.67</v>
      </c>
      <c r="V33" s="380">
        <f>IF(리스수식!$AT$2=1,차량정보!BO33,IF(리스수식!$AT$2=2,차량정보!DH33,IF(리스수식!$AT$2=3,차량정보!FA33,IF(리스수식!$AT$2=4,차량정보!GT33,차량정보!IM33))))</f>
        <v>0.66</v>
      </c>
      <c r="W33" s="380">
        <f>IF(리스수식!$AT$2=1,차량정보!BP33,IF(리스수식!$AT$2=2,차량정보!DI33,IF(리스수식!$AT$2=3,차량정보!FB33,IF(리스수식!$AT$2=4,차량정보!GU33,차량정보!IN33))))</f>
        <v>0.65</v>
      </c>
      <c r="X33" s="380">
        <f>IF(리스수식!$AT$2=1,차량정보!BQ33,IF(리스수식!$AT$2=2,차량정보!DJ33,IF(리스수식!$AT$2=3,차량정보!FC33,IF(리스수식!$AT$2=4,차량정보!GV33,차량정보!IO33))))</f>
        <v>0.6</v>
      </c>
      <c r="Y33" s="380">
        <f>IF(리스수식!$AT$2=1,차량정보!BR33,IF(리스수식!$AT$2=2,차량정보!DK33,IF(리스수식!$AT$2=3,차량정보!FD33,IF(리스수식!$AT$2=4,차량정보!GW33,차량정보!IP33))))</f>
        <v>0.59</v>
      </c>
      <c r="Z33" s="380">
        <f>IF(리스수식!$AT$2=1,차량정보!BS33,IF(리스수식!$AT$2=2,차량정보!DL33,IF(리스수식!$AT$2=3,차량정보!FE33,IF(리스수식!$AT$2=4,차량정보!GX33,차량정보!IQ33))))</f>
        <v>0.54</v>
      </c>
      <c r="AA33" s="380">
        <f>IF(리스수식!$AT$2=1,차량정보!BT33,IF(리스수식!$AT$2=2,차량정보!DM33,IF(리스수식!$AT$2=3,차량정보!FF33,IF(리스수식!$AT$2=4,차량정보!GY33,차량정보!IR33))))</f>
        <v>0.62</v>
      </c>
      <c r="AB33" s="380">
        <f>IF(리스수식!$AT$2=1,차량정보!BU33,IF(리스수식!$AT$2=2,차량정보!DN33,IF(리스수식!$AT$2=3,차량정보!FG33,IF(리스수식!$AT$2=4,차량정보!GZ33,차량정보!IS33))))</f>
        <v>0.59499999999999997</v>
      </c>
      <c r="AC33" s="380">
        <f>IF(리스수식!$AT$2=1,차량정보!BV33,IF(리스수식!$AT$2=2,차량정보!DO33,IF(리스수식!$AT$2=3,차량정보!FH33,IF(리스수식!$AT$2=4,차량정보!HA33,차량정보!IT33))))</f>
        <v>0.57999999999999996</v>
      </c>
      <c r="AD33" s="380">
        <f>IF(리스수식!$AT$2=1,차량정보!BW33,IF(리스수식!$AT$2=2,차량정보!DP33,IF(리스수식!$AT$2=3,차량정보!FI33,IF(리스수식!$AT$2=4,차량정보!HB33,차량정보!IU33))))</f>
        <v>0.55000000000000004</v>
      </c>
      <c r="AE33" s="380">
        <f>IF(리스수식!$AT$2=1,차량정보!BX33,IF(리스수식!$AT$2=2,차량정보!DQ33,IF(리스수식!$AT$2=3,차량정보!FJ33,IF(리스수식!$AT$2=4,차량정보!HC33,차량정보!IV33))))</f>
        <v>0.53</v>
      </c>
      <c r="AF33" s="380">
        <f>IF(리스수식!$AT$2=1,차량정보!BY33,IF(리스수식!$AT$2=2,차량정보!DR33,IF(리스수식!$AT$2=3,차량정보!FK33,IF(리스수식!$AT$2=4,차량정보!HD33,차량정보!IW33))))</f>
        <v>0.2</v>
      </c>
      <c r="AG33" s="380">
        <f>IF(리스수식!$AT$2=1,차량정보!BZ33,IF(리스수식!$AT$2=2,차량정보!DS33,IF(리스수식!$AT$2=3,차량정보!FL33,IF(리스수식!$AT$2=4,차량정보!HE33,차량정보!IX33))))</f>
        <v>0.52</v>
      </c>
      <c r="AH33" s="380">
        <f>IF(리스수식!$AT$2=1,차량정보!CA33,IF(리스수식!$AT$2=2,차량정보!DT33,IF(리스수식!$AT$2=3,차량정보!FM33,IF(리스수식!$AT$2=4,차량정보!HF33,차량정보!IY33))))</f>
        <v>0.51</v>
      </c>
      <c r="AI33" s="380">
        <f>IF(리스수식!$AT$2=1,차량정보!CB33,IF(리스수식!$AT$2=2,차량정보!DU33,IF(리스수식!$AT$2=3,차량정보!FN33,IF(리스수식!$AT$2=4,차량정보!HG33,차량정보!IZ33))))</f>
        <v>0.5</v>
      </c>
      <c r="AJ33" s="380">
        <f>IF(리스수식!$AT$2=1,차량정보!CC33,IF(리스수식!$AT$2=2,차량정보!DV33,IF(리스수식!$AT$2=3,차량정보!FO33,IF(리스수식!$AT$2=4,차량정보!HH33,차량정보!JA33))))</f>
        <v>0.43</v>
      </c>
      <c r="AK33" s="380">
        <f>IF(리스수식!$AT$2=1,차량정보!CD33,IF(리스수식!$AT$2=2,차량정보!DW33,IF(리스수식!$AT$2=3,차량정보!FP33,IF(리스수식!$AT$2=4,차량정보!HI33,차량정보!JB33))))</f>
        <v>0.4</v>
      </c>
      <c r="AL33" s="380">
        <f>IF(리스수식!$AT$2=1,차량정보!CE33,IF(리스수식!$AT$2=2,차량정보!DX33,IF(리스수식!$AT$2=3,차량정보!FQ33,IF(리스수식!$AT$2=4,차량정보!HJ33,차량정보!JC33))))</f>
        <v>0.1</v>
      </c>
      <c r="AM33" s="333">
        <f>IF(리스수식!$AT$2=1,차량정보!CF33,IF(리스수식!$AT$2=2,차량정보!DY33,IF(리스수식!$AT$2=3,차량정보!FR33,IF(리스수식!$AT$2=4,차량정보!HK33,차량정보!JD33))))</f>
        <v>67</v>
      </c>
      <c r="AN33" s="333">
        <f>IF(리스수식!$AT$2=1,차량정보!CG33,IF(리스수식!$AT$2=2,차량정보!DZ33,IF(리스수식!$AT$2=3,차량정보!FS33,IF(리스수식!$AT$2=4,차량정보!HL33,차량정보!JE33))))</f>
        <v>0</v>
      </c>
      <c r="AO33" s="333" t="str">
        <f>IF(리스수식!$AT$2=1,차량정보!CH33,IF(리스수식!$AT$2=2,차량정보!EA33,IF(리스수식!$AT$2=3,차량정보!FT33,IF(리스수식!$AT$2=4,차량정보!HM33,차량정보!JF33))))</f>
        <v>울산</v>
      </c>
      <c r="AP33" s="333">
        <f>IF(리스수식!$AT$2=1,차량정보!CI33,IF(리스수식!$AT$2=2,차량정보!EB33,IF(리스수식!$AT$2=3,차량정보!FU33,IF(리스수식!$AT$2=4,차량정보!HN33,차량정보!JG33))))</f>
        <v>226000</v>
      </c>
      <c r="AQ33" s="333">
        <f>IF(리스수식!$AT$2=1,차량정보!CJ33,IF(리스수식!$AT$2=2,차량정보!EC33,IF(리스수식!$AT$2=3,차량정보!FV33,IF(리스수식!$AT$2=4,차량정보!HO33,차량정보!JH33))))</f>
        <v>215000</v>
      </c>
      <c r="AR33" s="333">
        <f>IF(리스수식!$AT$2=1,차량정보!CK33,IF(리스수식!$AT$2=2,차량정보!ED33,IF(리스수식!$AT$2=3,차량정보!FW33,IF(리스수식!$AT$2=4,차량정보!HP33,차량정보!JI33))))</f>
        <v>234000</v>
      </c>
      <c r="AS33" s="333">
        <f>IF(리스수식!$AT$2=1,차량정보!CL33,IF(리스수식!$AT$2=2,차량정보!EE33,IF(리스수식!$AT$2=3,차량정보!FX33,IF(리스수식!$AT$2=4,차량정보!HQ33,차량정보!JJ33))))</f>
        <v>248000</v>
      </c>
      <c r="AT33" s="333">
        <f>IF(리스수식!$AT$2=1,차량정보!CM33,IF(리스수식!$AT$2=2,차량정보!EF33,IF(리스수식!$AT$2=3,차량정보!FY33,IF(리스수식!$AT$2=4,차량정보!HR33,차량정보!JK33))))</f>
        <v>259000</v>
      </c>
      <c r="AU33" s="333">
        <f>IF(리스수식!$AT$2=1,차량정보!CN33,IF(리스수식!$AT$2=2,차량정보!EG33,IF(리스수식!$AT$2=3,차량정보!FZ33,IF(리스수식!$AT$2=4,차량정보!HS33,차량정보!JL33))))</f>
        <v>237000</v>
      </c>
      <c r="AV33" s="333">
        <f>IF(리스수식!$AT$2=1,차량정보!CO33,IF(리스수식!$AT$2=2,차량정보!EH33,IF(리스수식!$AT$2=3,차량정보!GA33,IF(리스수식!$AT$2=4,차량정보!HT33,차량정보!JM33))))</f>
        <v>237000</v>
      </c>
      <c r="AW33" s="333">
        <f>IF(리스수식!$AT$2=1,차량정보!CP33,IF(리스수식!$AT$2=2,차량정보!EI33,IF(리스수식!$AT$2=3,차량정보!GB33,IF(리스수식!$AT$2=4,차량정보!HU33,차량정보!JN33))))</f>
        <v>248000</v>
      </c>
      <c r="AX33" s="333">
        <f>IF(리스수식!$AT$2=1,차량정보!CQ33,IF(리스수식!$AT$2=2,차량정보!EJ33,IF(리스수식!$AT$2=3,차량정보!GC33,IF(리스수식!$AT$2=4,차량정보!HV33,차량정보!JO33))))</f>
        <v>281000</v>
      </c>
      <c r="AY33" s="11">
        <f>IF(리스수식!$AT$2=1,차량정보!CR33,IF(리스수식!$AT$2=2,차량정보!EK33,IF(리스수식!$AT$2=3,차량정보!GD33,IF(리스수식!$AT$2=4,차량정보!HW33,차량정보!JP33))))</f>
        <v>0</v>
      </c>
      <c r="AZ33" s="352" t="s">
        <v>38</v>
      </c>
      <c r="BA33" s="353" t="s">
        <v>230</v>
      </c>
      <c r="BB33" s="354" t="s">
        <v>60</v>
      </c>
      <c r="BC33" s="355">
        <v>0.02</v>
      </c>
      <c r="BD33" s="352" t="s">
        <v>61</v>
      </c>
      <c r="BE33" s="352"/>
      <c r="BF33" s="356">
        <v>2497</v>
      </c>
      <c r="BG33" s="356"/>
      <c r="BH33" s="357">
        <f t="shared" si="18"/>
        <v>0.70000000000000007</v>
      </c>
      <c r="BI33" s="357">
        <f t="shared" si="19"/>
        <v>0.69000000000000006</v>
      </c>
      <c r="BJ33" s="357">
        <f t="shared" si="20"/>
        <v>0.68</v>
      </c>
      <c r="BK33" s="357">
        <f t="shared" si="21"/>
        <v>0.63</v>
      </c>
      <c r="BL33" s="357">
        <f t="shared" si="22"/>
        <v>0.62</v>
      </c>
      <c r="BM33" s="357">
        <f t="shared" si="23"/>
        <v>0.57000000000000006</v>
      </c>
      <c r="BN33" s="442">
        <v>0.67</v>
      </c>
      <c r="BO33" s="342">
        <v>0.66</v>
      </c>
      <c r="BP33" s="342">
        <v>0.65</v>
      </c>
      <c r="BQ33" s="342">
        <v>0.6</v>
      </c>
      <c r="BR33" s="342">
        <v>0.59</v>
      </c>
      <c r="BS33" s="342">
        <v>0.54</v>
      </c>
      <c r="BT33" s="442">
        <v>0.62</v>
      </c>
      <c r="BU33" s="342">
        <v>0.59499999999999997</v>
      </c>
      <c r="BV33" s="342">
        <v>0.57999999999999996</v>
      </c>
      <c r="BW33" s="342">
        <v>0.55000000000000004</v>
      </c>
      <c r="BX33" s="342">
        <v>0.53</v>
      </c>
      <c r="BY33" s="342">
        <v>0.2</v>
      </c>
      <c r="BZ33" s="442">
        <v>0.52</v>
      </c>
      <c r="CA33" s="342">
        <v>0.51</v>
      </c>
      <c r="CB33" s="342">
        <v>0.5</v>
      </c>
      <c r="CC33" s="342">
        <v>0.43</v>
      </c>
      <c r="CD33" s="342">
        <v>0.4</v>
      </c>
      <c r="CE33" s="342">
        <v>0.1</v>
      </c>
      <c r="CF33" s="352">
        <v>67</v>
      </c>
      <c r="CG33" s="352"/>
      <c r="CH33" s="359" t="s">
        <v>62</v>
      </c>
      <c r="CI33" s="360">
        <v>226000</v>
      </c>
      <c r="CJ33" s="360">
        <v>215000</v>
      </c>
      <c r="CK33" s="360">
        <v>234000</v>
      </c>
      <c r="CL33" s="360">
        <v>248000</v>
      </c>
      <c r="CM33" s="360">
        <v>259000</v>
      </c>
      <c r="CN33" s="360">
        <v>237000</v>
      </c>
      <c r="CO33" s="360">
        <v>237000</v>
      </c>
      <c r="CP33" s="360">
        <v>248000</v>
      </c>
      <c r="CQ33" s="360">
        <v>281000</v>
      </c>
      <c r="CR33" s="13"/>
      <c r="CS33" s="219" t="s">
        <v>63</v>
      </c>
      <c r="CT33" s="221" t="s">
        <v>225</v>
      </c>
      <c r="CU33" s="222" t="s">
        <v>205</v>
      </c>
      <c r="CV33" s="24">
        <v>0.03</v>
      </c>
      <c r="CW33" s="21" t="s">
        <v>201</v>
      </c>
      <c r="CX33" s="21"/>
      <c r="CY33" s="25">
        <v>2497</v>
      </c>
      <c r="CZ33" s="25"/>
      <c r="DA33" s="26">
        <f t="shared" si="9"/>
        <v>0.49</v>
      </c>
      <c r="DB33" s="26">
        <f t="shared" si="9"/>
        <v>0.48</v>
      </c>
      <c r="DC33" s="26">
        <f t="shared" si="9"/>
        <v>0.47</v>
      </c>
      <c r="DD33" s="26">
        <f t="shared" si="9"/>
        <v>0.45999999999999996</v>
      </c>
      <c r="DE33" s="26">
        <f t="shared" si="9"/>
        <v>0.44999999999999996</v>
      </c>
      <c r="DF33" s="26">
        <f t="shared" si="9"/>
        <v>0.37</v>
      </c>
      <c r="DG33" s="443">
        <v>0.46</v>
      </c>
      <c r="DH33" s="343">
        <v>0.45</v>
      </c>
      <c r="DI33" s="343">
        <v>0.44</v>
      </c>
      <c r="DJ33" s="343">
        <v>0.43</v>
      </c>
      <c r="DK33" s="343">
        <v>0.42</v>
      </c>
      <c r="DL33" s="343">
        <v>0.34</v>
      </c>
      <c r="DM33" s="443">
        <v>0.4</v>
      </c>
      <c r="DN33" s="343">
        <v>0.39</v>
      </c>
      <c r="DO33" s="343">
        <v>0.38</v>
      </c>
      <c r="DP33" s="343">
        <v>0.37</v>
      </c>
      <c r="DQ33" s="343">
        <v>0.32</v>
      </c>
      <c r="DR33" s="343">
        <v>0.2</v>
      </c>
      <c r="DS33" s="443">
        <v>0.28000000000000003</v>
      </c>
      <c r="DT33" s="343">
        <v>0.27</v>
      </c>
      <c r="DU33" s="343">
        <v>0.26</v>
      </c>
      <c r="DV33" s="343">
        <v>0.25</v>
      </c>
      <c r="DW33" s="343">
        <v>0.24</v>
      </c>
      <c r="DX33" s="343">
        <v>0.19</v>
      </c>
      <c r="DY33" s="26" t="s">
        <v>149</v>
      </c>
      <c r="DZ33" s="26"/>
      <c r="EA33" s="27" t="s">
        <v>207</v>
      </c>
      <c r="EB33" s="28">
        <v>121000</v>
      </c>
      <c r="EC33" s="28">
        <v>176000</v>
      </c>
      <c r="ED33" s="28">
        <v>176000</v>
      </c>
      <c r="EE33" s="28">
        <v>231000</v>
      </c>
      <c r="EF33" s="28">
        <v>253000</v>
      </c>
      <c r="EG33" s="28">
        <v>209000</v>
      </c>
      <c r="EH33" s="28">
        <v>231000</v>
      </c>
      <c r="EI33" s="28">
        <v>220000</v>
      </c>
      <c r="EJ33" s="28">
        <v>231000</v>
      </c>
      <c r="EK33" s="31"/>
    </row>
    <row r="34" spans="1:277" ht="16.5" customHeight="1">
      <c r="A34" s="8"/>
      <c r="B34" s="30"/>
      <c r="C34" s="30"/>
      <c r="D34" s="30"/>
      <c r="E34" s="29"/>
      <c r="F34" s="333">
        <v>29</v>
      </c>
      <c r="G34" s="333" t="str">
        <f>IF(리스수식!$AT$2=1,차량정보!AZ34,IF(리스수식!$AT$2=2,차량정보!CS34,IF(리스수식!$AT$2=3,차량정보!EL34,IF(리스수식!$AT$2=4,차량정보!GE34,차량정보!HX34))))</f>
        <v>현대</v>
      </c>
      <c r="H34" s="333" t="str">
        <f>IF(리스수식!$AT$2=1,차량정보!BA34,IF(리스수식!$AT$2=2,차량정보!CT34,IF(리스수식!$AT$2=3,차량정보!EM34,IF(리스수식!$AT$2=4,차량정보!GF34,차량정보!HY34))))</f>
        <v>올 뉴 G80 3.5T 2WD</v>
      </c>
      <c r="I34" s="333" t="str">
        <f>IF(리스수식!$AT$2=1,차량정보!BB34,IF(리스수식!$AT$2=2,차량정보!CU34,IF(리스수식!$AT$2=3,차량정보!EN34,IF(리스수식!$AT$2=4,차량정보!GG34,차량정보!HZ34))))</f>
        <v>승용</v>
      </c>
      <c r="J34" s="475">
        <f>IF(리스수식!$AT$2=1,차량정보!BC34,IF(리스수식!$AT$2=2,차량정보!CV34,IF(리스수식!$AT$2=3,차량정보!EO34,IF(리스수식!$AT$2=4,차량정보!GH34,차량정보!IA34))))</f>
        <v>0.02</v>
      </c>
      <c r="K34" s="333" t="str">
        <f>IF(리스수식!$AT$2=1,차량정보!BD34,IF(리스수식!$AT$2=2,차량정보!CW34,IF(리스수식!$AT$2=3,차량정보!EP34,IF(리스수식!$AT$2=4,차량정보!GI34,차량정보!IB34))))</f>
        <v>가솔린</v>
      </c>
      <c r="L34" s="333">
        <f>IF(리스수식!$AT$2=1,차량정보!BE34,IF(리스수식!$AT$2=2,차량정보!CX34,IF(리스수식!$AT$2=3,차량정보!EQ34,IF(리스수식!$AT$2=4,차량정보!GJ34,차량정보!IC34))))</f>
        <v>0</v>
      </c>
      <c r="M34" s="333">
        <f>IF(리스수식!$AT$2=1,차량정보!BF34,IF(리스수식!$AT$2=2,차량정보!CY34,IF(리스수식!$AT$2=3,차량정보!ER34,IF(리스수식!$AT$2=4,차량정보!GK34,차량정보!ID34))))</f>
        <v>3470</v>
      </c>
      <c r="N34" s="333">
        <f t="shared" si="8"/>
        <v>902200</v>
      </c>
      <c r="O34" s="380">
        <f>IF(리스수식!$AT$2=1,차량정보!BH34,IF(리스수식!$AT$2=2,차량정보!DA34,IF(리스수식!$AT$2=3,차량정보!ET34,IF(리스수식!$AT$2=4,차량정보!GM34,차량정보!IF34))))</f>
        <v>0.64</v>
      </c>
      <c r="P34" s="380">
        <f>IF(리스수식!$AT$2=1,차량정보!BI34,IF(리스수식!$AT$2=2,차량정보!DB34,IF(리스수식!$AT$2=3,차량정보!EU34,IF(리스수식!$AT$2=4,차량정보!GN34,차량정보!IG34))))</f>
        <v>0.59000000000000008</v>
      </c>
      <c r="Q34" s="380">
        <f>IF(리스수식!$AT$2=1,차량정보!BJ34,IF(리스수식!$AT$2=2,차량정보!DC34,IF(리스수식!$AT$2=3,차량정보!EV34,IF(리스수식!$AT$2=4,차량정보!GO34,차량정보!IH34))))</f>
        <v>0.56000000000000005</v>
      </c>
      <c r="R34" s="380">
        <f>IF(리스수식!$AT$2=1,차량정보!BK34,IF(리스수식!$AT$2=2,차량정보!DD34,IF(리스수식!$AT$2=3,차량정보!EW34,IF(리스수식!$AT$2=4,차량정보!GP34,차량정보!II34))))</f>
        <v>0.54</v>
      </c>
      <c r="S34" s="380">
        <f>IF(리스수식!$AT$2=1,차량정보!BL34,IF(리스수식!$AT$2=2,차량정보!DE34,IF(리스수식!$AT$2=3,차량정보!EX34,IF(리스수식!$AT$2=4,차량정보!GQ34,차량정보!IJ34))))</f>
        <v>0.52</v>
      </c>
      <c r="T34" s="380">
        <f>IF(리스수식!$AT$2=1,차량정보!BM34,IF(리스수식!$AT$2=2,차량정보!DF34,IF(리스수식!$AT$2=3,차량정보!EY34,IF(리스수식!$AT$2=4,차량정보!GR34,차량정보!IK34))))</f>
        <v>0.43000000000000005</v>
      </c>
      <c r="U34" s="380">
        <f>IF(리스수식!$AT$2=1,차량정보!BN34,IF(리스수식!$AT$2=2,차량정보!DG34,IF(리스수식!$AT$2=3,차량정보!EZ34,IF(리스수식!$AT$2=4,차량정보!GS34,차량정보!IL34))))</f>
        <v>0.61</v>
      </c>
      <c r="V34" s="380">
        <f>IF(리스수식!$AT$2=1,차량정보!BO34,IF(리스수식!$AT$2=2,차량정보!DH34,IF(리스수식!$AT$2=3,차량정보!FA34,IF(리스수식!$AT$2=4,차량정보!GT34,차량정보!IM34))))</f>
        <v>0.56000000000000005</v>
      </c>
      <c r="W34" s="380">
        <f>IF(리스수식!$AT$2=1,차량정보!BP34,IF(리스수식!$AT$2=2,차량정보!DI34,IF(리스수식!$AT$2=3,차량정보!FB34,IF(리스수식!$AT$2=4,차량정보!GU34,차량정보!IN34))))</f>
        <v>0.53</v>
      </c>
      <c r="X34" s="380">
        <f>IF(리스수식!$AT$2=1,차량정보!BQ34,IF(리스수식!$AT$2=2,차량정보!DJ34,IF(리스수식!$AT$2=3,차량정보!FC34,IF(리스수식!$AT$2=4,차량정보!GV34,차량정보!IO34))))</f>
        <v>0.51</v>
      </c>
      <c r="Y34" s="380">
        <f>IF(리스수식!$AT$2=1,차량정보!BR34,IF(리스수식!$AT$2=2,차량정보!DK34,IF(리스수식!$AT$2=3,차량정보!FD34,IF(리스수식!$AT$2=4,차량정보!GW34,차량정보!IP34))))</f>
        <v>0.49</v>
      </c>
      <c r="Z34" s="380">
        <f>IF(리스수식!$AT$2=1,차량정보!BS34,IF(리스수식!$AT$2=2,차량정보!DL34,IF(리스수식!$AT$2=3,차량정보!FE34,IF(리스수식!$AT$2=4,차량정보!GX34,차량정보!IQ34))))</f>
        <v>0.4</v>
      </c>
      <c r="AA34" s="380">
        <f>IF(리스수식!$AT$2=1,차량정보!BT34,IF(리스수식!$AT$2=2,차량정보!DM34,IF(리스수식!$AT$2=3,차량정보!FF34,IF(리스수식!$AT$2=4,차량정보!GY34,차량정보!IR34))))</f>
        <v>0.53</v>
      </c>
      <c r="AB34" s="380">
        <f>IF(리스수식!$AT$2=1,차량정보!BU34,IF(리스수식!$AT$2=2,차량정보!DN34,IF(리스수식!$AT$2=3,차량정보!FG34,IF(리스수식!$AT$2=4,차량정보!GZ34,차량정보!IS34))))</f>
        <v>0.49</v>
      </c>
      <c r="AC34" s="380">
        <f>IF(리스수식!$AT$2=1,차량정보!BV34,IF(리스수식!$AT$2=2,차량정보!DO34,IF(리스수식!$AT$2=3,차량정보!FH34,IF(리스수식!$AT$2=4,차량정보!HA34,차량정보!IT34))))</f>
        <v>0.45</v>
      </c>
      <c r="AD34" s="380">
        <f>IF(리스수식!$AT$2=1,차량정보!BW34,IF(리스수식!$AT$2=2,차량정보!DP34,IF(리스수식!$AT$2=3,차량정보!FI34,IF(리스수식!$AT$2=4,차량정보!HB34,차량정보!IU34))))</f>
        <v>0.43</v>
      </c>
      <c r="AE34" s="380">
        <f>IF(리스수식!$AT$2=1,차량정보!BX34,IF(리스수식!$AT$2=2,차량정보!DQ34,IF(리스수식!$AT$2=3,차량정보!FJ34,IF(리스수식!$AT$2=4,차량정보!HC34,차량정보!IV34))))</f>
        <v>0.3</v>
      </c>
      <c r="AF34" s="380">
        <f>IF(리스수식!$AT$2=1,차량정보!BY34,IF(리스수식!$AT$2=2,차량정보!DR34,IF(리스수식!$AT$2=3,차량정보!FK34,IF(리스수식!$AT$2=4,차량정보!HD34,차량정보!IW34))))</f>
        <v>0.2</v>
      </c>
      <c r="AG34" s="380">
        <f>IF(리스수식!$AT$2=1,차량정보!BZ34,IF(리스수식!$AT$2=2,차량정보!DS34,IF(리스수식!$AT$2=3,차량정보!FL34,IF(리스수식!$AT$2=4,차량정보!HE34,차량정보!IX34))))</f>
        <v>0.44</v>
      </c>
      <c r="AH34" s="380">
        <f>IF(리스수식!$AT$2=1,차량정보!CA34,IF(리스수식!$AT$2=2,차량정보!DT34,IF(리스수식!$AT$2=3,차량정보!FM34,IF(리스수식!$AT$2=4,차량정보!HF34,차량정보!IY34))))</f>
        <v>0.41</v>
      </c>
      <c r="AI34" s="380">
        <f>IF(리스수식!$AT$2=1,차량정보!CB34,IF(리스수식!$AT$2=2,차량정보!DU34,IF(리스수식!$AT$2=3,차량정보!FN34,IF(리스수식!$AT$2=4,차량정보!HG34,차량정보!IZ34))))</f>
        <v>0.38</v>
      </c>
      <c r="AJ34" s="380">
        <f>IF(리스수식!$AT$2=1,차량정보!CC34,IF(리스수식!$AT$2=2,차량정보!DV34,IF(리스수식!$AT$2=3,차량정보!FO34,IF(리스수식!$AT$2=4,차량정보!HH34,차량정보!JA34))))</f>
        <v>0.3</v>
      </c>
      <c r="AK34" s="380">
        <f>IF(리스수식!$AT$2=1,차량정보!CD34,IF(리스수식!$AT$2=2,차량정보!DW34,IF(리스수식!$AT$2=3,차량정보!FP34,IF(리스수식!$AT$2=4,차량정보!HI34,차량정보!JB34))))</f>
        <v>0.2</v>
      </c>
      <c r="AL34" s="380">
        <f>IF(리스수식!$AT$2=1,차량정보!CE34,IF(리스수식!$AT$2=2,차량정보!DX34,IF(리스수식!$AT$2=3,차량정보!FQ34,IF(리스수식!$AT$2=4,차량정보!HJ34,차량정보!JC34))))</f>
        <v>0.1</v>
      </c>
      <c r="AM34" s="333">
        <f>IF(리스수식!$AT$2=1,차량정보!CF34,IF(리스수식!$AT$2=2,차량정보!DY34,IF(리스수식!$AT$2=3,차량정보!FR34,IF(리스수식!$AT$2=4,차량정보!HK34,차량정보!JD34))))</f>
        <v>67</v>
      </c>
      <c r="AN34" s="333">
        <f>IF(리스수식!$AT$2=1,차량정보!CG34,IF(리스수식!$AT$2=2,차량정보!DZ34,IF(리스수식!$AT$2=3,차량정보!FS34,IF(리스수식!$AT$2=4,차량정보!HL34,차량정보!JE34))))</f>
        <v>0</v>
      </c>
      <c r="AO34" s="333" t="str">
        <f>IF(리스수식!$AT$2=1,차량정보!CH34,IF(리스수식!$AT$2=2,차량정보!EA34,IF(리스수식!$AT$2=3,차량정보!FT34,IF(리스수식!$AT$2=4,차량정보!HM34,차량정보!JF34))))</f>
        <v>울산</v>
      </c>
      <c r="AP34" s="333">
        <f>IF(리스수식!$AT$2=1,차량정보!CI34,IF(리스수식!$AT$2=2,차량정보!EB34,IF(리스수식!$AT$2=3,차량정보!FU34,IF(리스수식!$AT$2=4,차량정보!HN34,차량정보!JG34))))</f>
        <v>226000</v>
      </c>
      <c r="AQ34" s="333">
        <f>IF(리스수식!$AT$2=1,차량정보!CJ34,IF(리스수식!$AT$2=2,차량정보!EC34,IF(리스수식!$AT$2=3,차량정보!FV34,IF(리스수식!$AT$2=4,차량정보!HO34,차량정보!JH34))))</f>
        <v>215000</v>
      </c>
      <c r="AR34" s="333">
        <f>IF(리스수식!$AT$2=1,차량정보!CK34,IF(리스수식!$AT$2=2,차량정보!ED34,IF(리스수식!$AT$2=3,차량정보!FW34,IF(리스수식!$AT$2=4,차량정보!HP34,차량정보!JI34))))</f>
        <v>234000</v>
      </c>
      <c r="AS34" s="333">
        <f>IF(리스수식!$AT$2=1,차량정보!CL34,IF(리스수식!$AT$2=2,차량정보!EE34,IF(리스수식!$AT$2=3,차량정보!FX34,IF(리스수식!$AT$2=4,차량정보!HQ34,차량정보!JJ34))))</f>
        <v>248000</v>
      </c>
      <c r="AT34" s="333">
        <f>IF(리스수식!$AT$2=1,차량정보!CM34,IF(리스수식!$AT$2=2,차량정보!EF34,IF(리스수식!$AT$2=3,차량정보!FY34,IF(리스수식!$AT$2=4,차량정보!HR34,차량정보!JK34))))</f>
        <v>259000</v>
      </c>
      <c r="AU34" s="333">
        <f>IF(리스수식!$AT$2=1,차량정보!CN34,IF(리스수식!$AT$2=2,차량정보!EG34,IF(리스수식!$AT$2=3,차량정보!FZ34,IF(리스수식!$AT$2=4,차량정보!HS34,차량정보!JL34))))</f>
        <v>237000</v>
      </c>
      <c r="AV34" s="333">
        <f>IF(리스수식!$AT$2=1,차량정보!CO34,IF(리스수식!$AT$2=2,차량정보!EH34,IF(리스수식!$AT$2=3,차량정보!GA34,IF(리스수식!$AT$2=4,차량정보!HT34,차량정보!JM34))))</f>
        <v>237000</v>
      </c>
      <c r="AW34" s="333">
        <f>IF(리스수식!$AT$2=1,차량정보!CP34,IF(리스수식!$AT$2=2,차량정보!EI34,IF(리스수식!$AT$2=3,차량정보!GB34,IF(리스수식!$AT$2=4,차량정보!HU34,차량정보!JN34))))</f>
        <v>248000</v>
      </c>
      <c r="AX34" s="333">
        <f>IF(리스수식!$AT$2=1,차량정보!CQ34,IF(리스수식!$AT$2=2,차량정보!EJ34,IF(리스수식!$AT$2=3,차량정보!GC34,IF(리스수식!$AT$2=4,차량정보!HV34,차량정보!JO34))))</f>
        <v>281000</v>
      </c>
      <c r="AY34" s="11">
        <f>IF(리스수식!$AT$2=1,차량정보!CR34,IF(리스수식!$AT$2=2,차량정보!EK34,IF(리스수식!$AT$2=3,차량정보!GD34,IF(리스수식!$AT$2=4,차량정보!HW34,차량정보!JP34))))</f>
        <v>0</v>
      </c>
      <c r="AZ34" s="352" t="s">
        <v>38</v>
      </c>
      <c r="BA34" s="353" t="s">
        <v>231</v>
      </c>
      <c r="BB34" s="354" t="s">
        <v>60</v>
      </c>
      <c r="BC34" s="355">
        <v>0.02</v>
      </c>
      <c r="BD34" s="352" t="s">
        <v>61</v>
      </c>
      <c r="BE34" s="352"/>
      <c r="BF34" s="356">
        <v>3470</v>
      </c>
      <c r="BG34" s="356"/>
      <c r="BH34" s="357">
        <f t="shared" si="18"/>
        <v>0.64</v>
      </c>
      <c r="BI34" s="357">
        <f t="shared" si="19"/>
        <v>0.59000000000000008</v>
      </c>
      <c r="BJ34" s="357">
        <f t="shared" si="20"/>
        <v>0.56000000000000005</v>
      </c>
      <c r="BK34" s="357">
        <f t="shared" si="21"/>
        <v>0.54</v>
      </c>
      <c r="BL34" s="357">
        <f t="shared" si="22"/>
        <v>0.52</v>
      </c>
      <c r="BM34" s="357">
        <f t="shared" si="23"/>
        <v>0.43000000000000005</v>
      </c>
      <c r="BN34" s="442">
        <v>0.61</v>
      </c>
      <c r="BO34" s="342">
        <v>0.56000000000000005</v>
      </c>
      <c r="BP34" s="342">
        <v>0.53</v>
      </c>
      <c r="BQ34" s="342">
        <v>0.51</v>
      </c>
      <c r="BR34" s="342">
        <v>0.49</v>
      </c>
      <c r="BS34" s="342">
        <v>0.4</v>
      </c>
      <c r="BT34" s="442">
        <v>0.53</v>
      </c>
      <c r="BU34" s="342">
        <v>0.49</v>
      </c>
      <c r="BV34" s="342">
        <v>0.45</v>
      </c>
      <c r="BW34" s="342">
        <v>0.43</v>
      </c>
      <c r="BX34" s="342">
        <v>0.3</v>
      </c>
      <c r="BY34" s="342">
        <v>0.2</v>
      </c>
      <c r="BZ34" s="442">
        <v>0.44</v>
      </c>
      <c r="CA34" s="342">
        <v>0.41</v>
      </c>
      <c r="CB34" s="342">
        <v>0.38</v>
      </c>
      <c r="CC34" s="342">
        <v>0.3</v>
      </c>
      <c r="CD34" s="342">
        <v>0.2</v>
      </c>
      <c r="CE34" s="342">
        <v>0.1</v>
      </c>
      <c r="CF34" s="352">
        <v>67</v>
      </c>
      <c r="CG34" s="352"/>
      <c r="CH34" s="359" t="s">
        <v>62</v>
      </c>
      <c r="CI34" s="360">
        <v>226000</v>
      </c>
      <c r="CJ34" s="360">
        <v>215000</v>
      </c>
      <c r="CK34" s="360">
        <v>234000</v>
      </c>
      <c r="CL34" s="360">
        <v>248000</v>
      </c>
      <c r="CM34" s="360">
        <v>259000</v>
      </c>
      <c r="CN34" s="360">
        <v>237000</v>
      </c>
      <c r="CO34" s="360">
        <v>237000</v>
      </c>
      <c r="CP34" s="360">
        <v>248000</v>
      </c>
      <c r="CQ34" s="360">
        <v>281000</v>
      </c>
      <c r="CR34" s="13"/>
      <c r="CS34" s="219" t="s">
        <v>63</v>
      </c>
      <c r="CT34" s="221" t="s">
        <v>227</v>
      </c>
      <c r="CU34" s="222" t="s">
        <v>205</v>
      </c>
      <c r="CV34" s="24">
        <v>0.03</v>
      </c>
      <c r="CW34" s="21" t="s">
        <v>201</v>
      </c>
      <c r="CX34" s="21"/>
      <c r="CY34" s="25">
        <v>3342</v>
      </c>
      <c r="CZ34" s="25"/>
      <c r="DA34" s="26">
        <f t="shared" si="9"/>
        <v>0.49</v>
      </c>
      <c r="DB34" s="26">
        <f t="shared" si="9"/>
        <v>0.48</v>
      </c>
      <c r="DC34" s="26">
        <f t="shared" si="9"/>
        <v>0.47</v>
      </c>
      <c r="DD34" s="26">
        <f t="shared" si="9"/>
        <v>0.45999999999999996</v>
      </c>
      <c r="DE34" s="26">
        <f t="shared" si="9"/>
        <v>0.44999999999999996</v>
      </c>
      <c r="DF34" s="26">
        <f t="shared" si="9"/>
        <v>0.37</v>
      </c>
      <c r="DG34" s="443">
        <v>0.46</v>
      </c>
      <c r="DH34" s="343">
        <v>0.45</v>
      </c>
      <c r="DI34" s="343">
        <v>0.44</v>
      </c>
      <c r="DJ34" s="343">
        <v>0.43</v>
      </c>
      <c r="DK34" s="343">
        <v>0.42</v>
      </c>
      <c r="DL34" s="343">
        <v>0.34</v>
      </c>
      <c r="DM34" s="443">
        <v>0.4</v>
      </c>
      <c r="DN34" s="343">
        <v>0.39</v>
      </c>
      <c r="DO34" s="343">
        <v>0.38</v>
      </c>
      <c r="DP34" s="343">
        <v>0.37</v>
      </c>
      <c r="DQ34" s="343">
        <v>0.32</v>
      </c>
      <c r="DR34" s="343">
        <v>0.2</v>
      </c>
      <c r="DS34" s="443">
        <v>0.28000000000000003</v>
      </c>
      <c r="DT34" s="343">
        <v>0.27</v>
      </c>
      <c r="DU34" s="343">
        <v>0.26</v>
      </c>
      <c r="DV34" s="343">
        <v>0.25</v>
      </c>
      <c r="DW34" s="343">
        <v>0.24</v>
      </c>
      <c r="DX34" s="343">
        <v>0.19</v>
      </c>
      <c r="DY34" s="26" t="s">
        <v>149</v>
      </c>
      <c r="DZ34" s="26"/>
      <c r="EA34" s="27" t="s">
        <v>207</v>
      </c>
      <c r="EB34" s="28">
        <v>121000</v>
      </c>
      <c r="EC34" s="28">
        <v>176000</v>
      </c>
      <c r="ED34" s="28">
        <v>176000</v>
      </c>
      <c r="EE34" s="28">
        <v>231000</v>
      </c>
      <c r="EF34" s="28">
        <v>253000</v>
      </c>
      <c r="EG34" s="28">
        <v>209000</v>
      </c>
      <c r="EH34" s="28">
        <v>231000</v>
      </c>
      <c r="EI34" s="28">
        <v>220000</v>
      </c>
      <c r="EJ34" s="28">
        <v>231000</v>
      </c>
      <c r="EK34" s="204"/>
      <c r="GE34" s="166"/>
      <c r="GF34" s="166"/>
      <c r="GG34" s="166"/>
      <c r="GH34" s="166"/>
      <c r="GI34" s="166"/>
      <c r="GJ34" s="166"/>
      <c r="GK34" s="166"/>
      <c r="GL34" s="166"/>
      <c r="GM34" s="166"/>
      <c r="GN34" s="166"/>
      <c r="GO34" s="166"/>
      <c r="GP34" s="166"/>
      <c r="GQ34" s="166"/>
      <c r="GR34" s="166"/>
      <c r="GS34" s="166"/>
      <c r="GT34" s="166"/>
      <c r="GU34" s="166"/>
      <c r="GV34" s="166"/>
      <c r="GW34" s="166"/>
      <c r="GX34" s="166"/>
      <c r="GY34" s="166"/>
      <c r="GZ34" s="166"/>
      <c r="HA34" s="166"/>
      <c r="HB34" s="166"/>
      <c r="HC34" s="166"/>
      <c r="HD34" s="166"/>
      <c r="HE34" s="166"/>
      <c r="HF34" s="166"/>
      <c r="HG34" s="166"/>
      <c r="HH34" s="166"/>
      <c r="HI34" s="166"/>
      <c r="HJ34" s="166"/>
      <c r="HK34" s="166"/>
      <c r="HL34" s="166"/>
      <c r="HM34" s="166"/>
      <c r="HN34" s="166"/>
      <c r="HO34" s="166"/>
      <c r="HP34" s="166"/>
      <c r="HQ34" s="166"/>
      <c r="HR34" s="166"/>
      <c r="HS34" s="166"/>
      <c r="HT34" s="166"/>
      <c r="HU34" s="166"/>
      <c r="HV34" s="166"/>
    </row>
    <row r="35" spans="1:277" ht="16.5" customHeight="1">
      <c r="A35" s="8"/>
      <c r="B35" s="30"/>
      <c r="C35" s="30"/>
      <c r="D35" s="30"/>
      <c r="E35" s="29"/>
      <c r="F35" s="333">
        <v>30</v>
      </c>
      <c r="G35" s="333" t="str">
        <f>IF(리스수식!$AT$2=1,차량정보!AZ35,IF(리스수식!$AT$2=2,차량정보!CS35,IF(리스수식!$AT$2=3,차량정보!EL35,IF(리스수식!$AT$2=4,차량정보!GE35,차량정보!HX35))))</f>
        <v>현대</v>
      </c>
      <c r="H35" s="333" t="str">
        <f>IF(리스수식!$AT$2=1,차량정보!BA35,IF(리스수식!$AT$2=2,차량정보!CT35,IF(리스수식!$AT$2=3,차량정보!EM35,IF(리스수식!$AT$2=4,차량정보!GF35,차량정보!HY35))))</f>
        <v>올 뉴 G80 2.5T AWD</v>
      </c>
      <c r="I35" s="333" t="str">
        <f>IF(리스수식!$AT$2=1,차량정보!BB35,IF(리스수식!$AT$2=2,차량정보!CU35,IF(리스수식!$AT$2=3,차량정보!EN35,IF(리스수식!$AT$2=4,차량정보!GG35,차량정보!HZ35))))</f>
        <v>승용</v>
      </c>
      <c r="J35" s="475">
        <f>IF(리스수식!$AT$2=1,차량정보!BC35,IF(리스수식!$AT$2=2,차량정보!CV35,IF(리스수식!$AT$2=3,차량정보!EO35,IF(리스수식!$AT$2=4,차량정보!GH35,차량정보!IA35))))</f>
        <v>0.02</v>
      </c>
      <c r="K35" s="333" t="str">
        <f>IF(리스수식!$AT$2=1,차량정보!BD35,IF(리스수식!$AT$2=2,차량정보!CW35,IF(리스수식!$AT$2=3,차량정보!EP35,IF(리스수식!$AT$2=4,차량정보!GI35,차량정보!IB35))))</f>
        <v>가솔린</v>
      </c>
      <c r="L35" s="333">
        <f>IF(리스수식!$AT$2=1,차량정보!BE35,IF(리스수식!$AT$2=2,차량정보!CX35,IF(리스수식!$AT$2=3,차량정보!EQ35,IF(리스수식!$AT$2=4,차량정보!GJ35,차량정보!IC35))))</f>
        <v>0</v>
      </c>
      <c r="M35" s="333">
        <f>IF(리스수식!$AT$2=1,차량정보!BF35,IF(리스수식!$AT$2=2,차량정보!CY35,IF(리스수식!$AT$2=3,차량정보!ER35,IF(리스수식!$AT$2=4,차량정보!GK35,차량정보!ID35))))</f>
        <v>2497</v>
      </c>
      <c r="N35" s="333">
        <f t="shared" si="8"/>
        <v>649220</v>
      </c>
      <c r="O35" s="380">
        <f>IF(리스수식!$AT$2=1,차량정보!BH35,IF(리스수식!$AT$2=2,차량정보!DA35,IF(리스수식!$AT$2=3,차량정보!ET35,IF(리스수식!$AT$2=4,차량정보!GM35,차량정보!IF35))))</f>
        <v>0.70000000000000007</v>
      </c>
      <c r="P35" s="380">
        <f>IF(리스수식!$AT$2=1,차량정보!BI35,IF(리스수식!$AT$2=2,차량정보!DB35,IF(리스수식!$AT$2=3,차량정보!EU35,IF(리스수식!$AT$2=4,차량정보!GN35,차량정보!IG35))))</f>
        <v>0.69000000000000006</v>
      </c>
      <c r="Q35" s="380">
        <f>IF(리스수식!$AT$2=1,차량정보!BJ35,IF(리스수식!$AT$2=2,차량정보!DC35,IF(리스수식!$AT$2=3,차량정보!EV35,IF(리스수식!$AT$2=4,차량정보!GO35,차량정보!IH35))))</f>
        <v>0.68</v>
      </c>
      <c r="R35" s="380">
        <f>IF(리스수식!$AT$2=1,차량정보!BK35,IF(리스수식!$AT$2=2,차량정보!DD35,IF(리스수식!$AT$2=3,차량정보!EW35,IF(리스수식!$AT$2=4,차량정보!GP35,차량정보!II35))))</f>
        <v>0.63</v>
      </c>
      <c r="S35" s="380">
        <f>IF(리스수식!$AT$2=1,차량정보!BL35,IF(리스수식!$AT$2=2,차량정보!DE35,IF(리스수식!$AT$2=3,차량정보!EX35,IF(리스수식!$AT$2=4,차량정보!GQ35,차량정보!IJ35))))</f>
        <v>0.62</v>
      </c>
      <c r="T35" s="380">
        <f>IF(리스수식!$AT$2=1,차량정보!BM35,IF(리스수식!$AT$2=2,차량정보!DF35,IF(리스수식!$AT$2=3,차량정보!EY35,IF(리스수식!$AT$2=4,차량정보!GR35,차량정보!IK35))))</f>
        <v>0.57000000000000006</v>
      </c>
      <c r="U35" s="380">
        <f>IF(리스수식!$AT$2=1,차량정보!BN35,IF(리스수식!$AT$2=2,차량정보!DG35,IF(리스수식!$AT$2=3,차량정보!EZ35,IF(리스수식!$AT$2=4,차량정보!GS35,차량정보!IL35))))</f>
        <v>0.67</v>
      </c>
      <c r="V35" s="380">
        <f>IF(리스수식!$AT$2=1,차량정보!BO35,IF(리스수식!$AT$2=2,차량정보!DH35,IF(리스수식!$AT$2=3,차량정보!FA35,IF(리스수식!$AT$2=4,차량정보!GT35,차량정보!IM35))))</f>
        <v>0.66</v>
      </c>
      <c r="W35" s="380">
        <f>IF(리스수식!$AT$2=1,차량정보!BP35,IF(리스수식!$AT$2=2,차량정보!DI35,IF(리스수식!$AT$2=3,차량정보!FB35,IF(리스수식!$AT$2=4,차량정보!GU35,차량정보!IN35))))</f>
        <v>0.65</v>
      </c>
      <c r="X35" s="380">
        <f>IF(리스수식!$AT$2=1,차량정보!BQ35,IF(리스수식!$AT$2=2,차량정보!DJ35,IF(리스수식!$AT$2=3,차량정보!FC35,IF(리스수식!$AT$2=4,차량정보!GV35,차량정보!IO35))))</f>
        <v>0.6</v>
      </c>
      <c r="Y35" s="380">
        <f>IF(리스수식!$AT$2=1,차량정보!BR35,IF(리스수식!$AT$2=2,차량정보!DK35,IF(리스수식!$AT$2=3,차량정보!FD35,IF(리스수식!$AT$2=4,차량정보!GW35,차량정보!IP35))))</f>
        <v>0.59</v>
      </c>
      <c r="Z35" s="380">
        <f>IF(리스수식!$AT$2=1,차량정보!BS35,IF(리스수식!$AT$2=2,차량정보!DL35,IF(리스수식!$AT$2=3,차량정보!FE35,IF(리스수식!$AT$2=4,차량정보!GX35,차량정보!IQ35))))</f>
        <v>0.54</v>
      </c>
      <c r="AA35" s="380">
        <f>IF(리스수식!$AT$2=1,차량정보!BT35,IF(리스수식!$AT$2=2,차량정보!DM35,IF(리스수식!$AT$2=3,차량정보!FF35,IF(리스수식!$AT$2=4,차량정보!GY35,차량정보!IR35))))</f>
        <v>0.62</v>
      </c>
      <c r="AB35" s="380">
        <f>IF(리스수식!$AT$2=1,차량정보!BU35,IF(리스수식!$AT$2=2,차량정보!DN35,IF(리스수식!$AT$2=3,차량정보!FG35,IF(리스수식!$AT$2=4,차량정보!GZ35,차량정보!IS35))))</f>
        <v>0.59499999999999997</v>
      </c>
      <c r="AC35" s="380">
        <f>IF(리스수식!$AT$2=1,차량정보!BV35,IF(리스수식!$AT$2=2,차량정보!DO35,IF(리스수식!$AT$2=3,차량정보!FH35,IF(리스수식!$AT$2=4,차량정보!HA35,차량정보!IT35))))</f>
        <v>0.57999999999999996</v>
      </c>
      <c r="AD35" s="380">
        <f>IF(리스수식!$AT$2=1,차량정보!BW35,IF(리스수식!$AT$2=2,차량정보!DP35,IF(리스수식!$AT$2=3,차량정보!FI35,IF(리스수식!$AT$2=4,차량정보!HB35,차량정보!IU35))))</f>
        <v>0.55000000000000004</v>
      </c>
      <c r="AE35" s="380">
        <f>IF(리스수식!$AT$2=1,차량정보!BX35,IF(리스수식!$AT$2=2,차량정보!DQ35,IF(리스수식!$AT$2=3,차량정보!FJ35,IF(리스수식!$AT$2=4,차량정보!HC35,차량정보!IV35))))</f>
        <v>0.53</v>
      </c>
      <c r="AF35" s="380">
        <f>IF(리스수식!$AT$2=1,차량정보!BY35,IF(리스수식!$AT$2=2,차량정보!DR35,IF(리스수식!$AT$2=3,차량정보!FK35,IF(리스수식!$AT$2=4,차량정보!HD35,차량정보!IW35))))</f>
        <v>0.2</v>
      </c>
      <c r="AG35" s="380">
        <f>IF(리스수식!$AT$2=1,차량정보!BZ35,IF(리스수식!$AT$2=2,차량정보!DS35,IF(리스수식!$AT$2=3,차량정보!FL35,IF(리스수식!$AT$2=4,차량정보!HE35,차량정보!IX35))))</f>
        <v>0.52</v>
      </c>
      <c r="AH35" s="380">
        <f>IF(리스수식!$AT$2=1,차량정보!CA35,IF(리스수식!$AT$2=2,차량정보!DT35,IF(리스수식!$AT$2=3,차량정보!FM35,IF(리스수식!$AT$2=4,차량정보!HF35,차량정보!IY35))))</f>
        <v>0.51</v>
      </c>
      <c r="AI35" s="380">
        <f>IF(리스수식!$AT$2=1,차량정보!CB35,IF(리스수식!$AT$2=2,차량정보!DU35,IF(리스수식!$AT$2=3,차량정보!FN35,IF(리스수식!$AT$2=4,차량정보!HG35,차량정보!IZ35))))</f>
        <v>0.5</v>
      </c>
      <c r="AJ35" s="380">
        <f>IF(리스수식!$AT$2=1,차량정보!CC35,IF(리스수식!$AT$2=2,차량정보!DV35,IF(리스수식!$AT$2=3,차량정보!FO35,IF(리스수식!$AT$2=4,차량정보!HH35,차량정보!JA35))))</f>
        <v>0.43</v>
      </c>
      <c r="AK35" s="380">
        <f>IF(리스수식!$AT$2=1,차량정보!CD35,IF(리스수식!$AT$2=2,차량정보!DW35,IF(리스수식!$AT$2=3,차량정보!FP35,IF(리스수식!$AT$2=4,차량정보!HI35,차량정보!JB35))))</f>
        <v>0.4</v>
      </c>
      <c r="AL35" s="380">
        <f>IF(리스수식!$AT$2=1,차량정보!CE35,IF(리스수식!$AT$2=2,차량정보!DX35,IF(리스수식!$AT$2=3,차량정보!FQ35,IF(리스수식!$AT$2=4,차량정보!HJ35,차량정보!JC35))))</f>
        <v>0.1</v>
      </c>
      <c r="AM35" s="333">
        <f>IF(리스수식!$AT$2=1,차량정보!CF35,IF(리스수식!$AT$2=2,차량정보!DY35,IF(리스수식!$AT$2=3,차량정보!FR35,IF(리스수식!$AT$2=4,차량정보!HK35,차량정보!JD35))))</f>
        <v>67</v>
      </c>
      <c r="AN35" s="333">
        <f>IF(리스수식!$AT$2=1,차량정보!CG35,IF(리스수식!$AT$2=2,차량정보!DZ35,IF(리스수식!$AT$2=3,차량정보!FS35,IF(리스수식!$AT$2=4,차량정보!HL35,차량정보!JE35))))</f>
        <v>0</v>
      </c>
      <c r="AO35" s="333" t="str">
        <f>IF(리스수식!$AT$2=1,차량정보!CH35,IF(리스수식!$AT$2=2,차량정보!EA35,IF(리스수식!$AT$2=3,차량정보!FT35,IF(리스수식!$AT$2=4,차량정보!HM35,차량정보!JF35))))</f>
        <v>울산</v>
      </c>
      <c r="AP35" s="333">
        <f>IF(리스수식!$AT$2=1,차량정보!CI35,IF(리스수식!$AT$2=2,차량정보!EB35,IF(리스수식!$AT$2=3,차량정보!FU35,IF(리스수식!$AT$2=4,차량정보!HN35,차량정보!JG35))))</f>
        <v>226000</v>
      </c>
      <c r="AQ35" s="333">
        <f>IF(리스수식!$AT$2=1,차량정보!CJ35,IF(리스수식!$AT$2=2,차량정보!EC35,IF(리스수식!$AT$2=3,차량정보!FV35,IF(리스수식!$AT$2=4,차량정보!HO35,차량정보!JH35))))</f>
        <v>215000</v>
      </c>
      <c r="AR35" s="333">
        <f>IF(리스수식!$AT$2=1,차량정보!CK35,IF(리스수식!$AT$2=2,차량정보!ED35,IF(리스수식!$AT$2=3,차량정보!FW35,IF(리스수식!$AT$2=4,차량정보!HP35,차량정보!JI35))))</f>
        <v>234000</v>
      </c>
      <c r="AS35" s="333">
        <f>IF(리스수식!$AT$2=1,차량정보!CL35,IF(리스수식!$AT$2=2,차량정보!EE35,IF(리스수식!$AT$2=3,차량정보!FX35,IF(리스수식!$AT$2=4,차량정보!HQ35,차량정보!JJ35))))</f>
        <v>248000</v>
      </c>
      <c r="AT35" s="333">
        <f>IF(리스수식!$AT$2=1,차량정보!CM35,IF(리스수식!$AT$2=2,차량정보!EF35,IF(리스수식!$AT$2=3,차량정보!FY35,IF(리스수식!$AT$2=4,차량정보!HR35,차량정보!JK35))))</f>
        <v>259000</v>
      </c>
      <c r="AU35" s="333">
        <f>IF(리스수식!$AT$2=1,차량정보!CN35,IF(리스수식!$AT$2=2,차량정보!EG35,IF(리스수식!$AT$2=3,차량정보!FZ35,IF(리스수식!$AT$2=4,차량정보!HS35,차량정보!JL35))))</f>
        <v>237000</v>
      </c>
      <c r="AV35" s="333">
        <f>IF(리스수식!$AT$2=1,차량정보!CO35,IF(리스수식!$AT$2=2,차량정보!EH35,IF(리스수식!$AT$2=3,차량정보!GA35,IF(리스수식!$AT$2=4,차량정보!HT35,차량정보!JM35))))</f>
        <v>237000</v>
      </c>
      <c r="AW35" s="333">
        <f>IF(리스수식!$AT$2=1,차량정보!CP35,IF(리스수식!$AT$2=2,차량정보!EI35,IF(리스수식!$AT$2=3,차량정보!GB35,IF(리스수식!$AT$2=4,차량정보!HU35,차량정보!JN35))))</f>
        <v>248000</v>
      </c>
      <c r="AX35" s="333">
        <f>IF(리스수식!$AT$2=1,차량정보!CQ35,IF(리스수식!$AT$2=2,차량정보!EJ35,IF(리스수식!$AT$2=3,차량정보!GC35,IF(리스수식!$AT$2=4,차량정보!HV35,차량정보!JO35))))</f>
        <v>281000</v>
      </c>
      <c r="AY35" s="11">
        <f>IF(리스수식!$AT$2=1,차량정보!CR35,IF(리스수식!$AT$2=2,차량정보!EK35,IF(리스수식!$AT$2=3,차량정보!GD35,IF(리스수식!$AT$2=4,차량정보!HW35,차량정보!JP35))))</f>
        <v>0</v>
      </c>
      <c r="AZ35" s="352" t="s">
        <v>38</v>
      </c>
      <c r="BA35" s="353" t="s">
        <v>232</v>
      </c>
      <c r="BB35" s="354" t="s">
        <v>60</v>
      </c>
      <c r="BC35" s="355">
        <v>0.02</v>
      </c>
      <c r="BD35" s="352" t="s">
        <v>61</v>
      </c>
      <c r="BE35" s="352"/>
      <c r="BF35" s="356">
        <v>2497</v>
      </c>
      <c r="BG35" s="356"/>
      <c r="BH35" s="357">
        <f t="shared" si="18"/>
        <v>0.70000000000000007</v>
      </c>
      <c r="BI35" s="357">
        <f t="shared" si="19"/>
        <v>0.69000000000000006</v>
      </c>
      <c r="BJ35" s="357">
        <f t="shared" si="20"/>
        <v>0.68</v>
      </c>
      <c r="BK35" s="357">
        <f t="shared" si="21"/>
        <v>0.63</v>
      </c>
      <c r="BL35" s="357">
        <f t="shared" si="22"/>
        <v>0.62</v>
      </c>
      <c r="BM35" s="357">
        <f t="shared" si="23"/>
        <v>0.57000000000000006</v>
      </c>
      <c r="BN35" s="442">
        <v>0.67</v>
      </c>
      <c r="BO35" s="342">
        <v>0.66</v>
      </c>
      <c r="BP35" s="342">
        <v>0.65</v>
      </c>
      <c r="BQ35" s="342">
        <v>0.6</v>
      </c>
      <c r="BR35" s="342">
        <v>0.59</v>
      </c>
      <c r="BS35" s="342">
        <v>0.54</v>
      </c>
      <c r="BT35" s="442">
        <v>0.62</v>
      </c>
      <c r="BU35" s="342">
        <v>0.59499999999999997</v>
      </c>
      <c r="BV35" s="342">
        <v>0.57999999999999996</v>
      </c>
      <c r="BW35" s="342">
        <v>0.55000000000000004</v>
      </c>
      <c r="BX35" s="342">
        <v>0.53</v>
      </c>
      <c r="BY35" s="342">
        <v>0.2</v>
      </c>
      <c r="BZ35" s="442">
        <v>0.52</v>
      </c>
      <c r="CA35" s="342">
        <v>0.51</v>
      </c>
      <c r="CB35" s="342">
        <v>0.5</v>
      </c>
      <c r="CC35" s="342">
        <v>0.43</v>
      </c>
      <c r="CD35" s="342">
        <v>0.4</v>
      </c>
      <c r="CE35" s="342">
        <v>0.1</v>
      </c>
      <c r="CF35" s="352">
        <v>67</v>
      </c>
      <c r="CG35" s="352"/>
      <c r="CH35" s="359" t="s">
        <v>62</v>
      </c>
      <c r="CI35" s="360">
        <v>226000</v>
      </c>
      <c r="CJ35" s="360">
        <v>215000</v>
      </c>
      <c r="CK35" s="360">
        <v>234000</v>
      </c>
      <c r="CL35" s="360">
        <v>248000</v>
      </c>
      <c r="CM35" s="360">
        <v>259000</v>
      </c>
      <c r="CN35" s="360">
        <v>237000</v>
      </c>
      <c r="CO35" s="360">
        <v>237000</v>
      </c>
      <c r="CP35" s="360">
        <v>248000</v>
      </c>
      <c r="CQ35" s="360">
        <v>281000</v>
      </c>
      <c r="CR35" s="13"/>
      <c r="CS35" s="190" t="s">
        <v>63</v>
      </c>
      <c r="CT35" s="200" t="s">
        <v>182</v>
      </c>
      <c r="CU35" s="201" t="s">
        <v>183</v>
      </c>
      <c r="CV35" s="202" t="s">
        <v>183</v>
      </c>
      <c r="CW35" s="190" t="s">
        <v>183</v>
      </c>
      <c r="CX35" s="190" t="s">
        <v>183</v>
      </c>
      <c r="CY35" s="189" t="s">
        <v>183</v>
      </c>
      <c r="CZ35" s="189" t="s">
        <v>183</v>
      </c>
      <c r="DA35" s="26"/>
      <c r="DB35" s="26"/>
      <c r="DC35" s="26"/>
      <c r="DD35" s="26"/>
      <c r="DE35" s="26"/>
      <c r="DF35" s="26"/>
      <c r="DG35" s="443"/>
      <c r="DH35" s="343"/>
      <c r="DI35" s="343"/>
      <c r="DJ35" s="343"/>
      <c r="DK35" s="343"/>
      <c r="DL35" s="343"/>
      <c r="DM35" s="443"/>
      <c r="DN35" s="343"/>
      <c r="DO35" s="343"/>
      <c r="DP35" s="343"/>
      <c r="DQ35" s="343"/>
      <c r="DR35" s="343"/>
      <c r="DS35" s="443"/>
      <c r="DT35" s="343"/>
      <c r="DU35" s="343"/>
      <c r="DV35" s="343"/>
      <c r="DW35" s="343"/>
      <c r="DX35" s="343"/>
      <c r="DY35" s="191" t="s">
        <v>183</v>
      </c>
      <c r="DZ35" s="191"/>
      <c r="EA35" s="192" t="s">
        <v>183</v>
      </c>
      <c r="EB35" s="193" t="s">
        <v>183</v>
      </c>
      <c r="EC35" s="193" t="s">
        <v>183</v>
      </c>
      <c r="ED35" s="193" t="s">
        <v>183</v>
      </c>
      <c r="EE35" s="193" t="s">
        <v>183</v>
      </c>
      <c r="EF35" s="193" t="s">
        <v>183</v>
      </c>
      <c r="EG35" s="193" t="s">
        <v>183</v>
      </c>
      <c r="EH35" s="193" t="s">
        <v>183</v>
      </c>
      <c r="EI35" s="193" t="s">
        <v>183</v>
      </c>
      <c r="EJ35" s="193" t="s">
        <v>183</v>
      </c>
      <c r="EK35" s="31"/>
      <c r="GE35" s="166"/>
      <c r="GF35" s="166"/>
      <c r="GG35" s="166"/>
      <c r="GH35" s="166"/>
      <c r="GI35" s="166"/>
      <c r="GJ35" s="166"/>
      <c r="GK35" s="166"/>
      <c r="GL35" s="166"/>
      <c r="GM35" s="166"/>
      <c r="GN35" s="166"/>
      <c r="GO35" s="166"/>
      <c r="GP35" s="166"/>
      <c r="GQ35" s="166"/>
      <c r="GR35" s="166"/>
      <c r="GS35" s="166"/>
      <c r="GT35" s="166"/>
      <c r="GU35" s="166"/>
      <c r="GV35" s="166"/>
      <c r="GW35" s="166"/>
      <c r="GX35" s="166"/>
      <c r="GY35" s="166"/>
      <c r="GZ35" s="166"/>
      <c r="HA35" s="166"/>
      <c r="HB35" s="166"/>
      <c r="HC35" s="166"/>
      <c r="HD35" s="166"/>
      <c r="HE35" s="166"/>
      <c r="HF35" s="166"/>
      <c r="HG35" s="166"/>
      <c r="HH35" s="166"/>
      <c r="HI35" s="166"/>
      <c r="HJ35" s="166"/>
      <c r="HK35" s="166"/>
      <c r="HL35" s="166"/>
      <c r="HM35" s="166"/>
      <c r="HN35" s="166"/>
      <c r="HO35" s="166"/>
      <c r="HP35" s="166"/>
      <c r="HQ35" s="166"/>
      <c r="HR35" s="166"/>
      <c r="HS35" s="166"/>
      <c r="HT35" s="166"/>
      <c r="HU35" s="166"/>
      <c r="HV35" s="166"/>
    </row>
    <row r="36" spans="1:277" ht="16.5" customHeight="1">
      <c r="A36" s="8"/>
      <c r="B36" s="30"/>
      <c r="C36" s="30"/>
      <c r="D36" s="30"/>
      <c r="E36" s="29"/>
      <c r="F36" s="333">
        <v>31</v>
      </c>
      <c r="G36" s="333" t="str">
        <f>IF(리스수식!$AT$2=1,차량정보!AZ36,IF(리스수식!$AT$2=2,차량정보!CS36,IF(리스수식!$AT$2=3,차량정보!EL36,IF(리스수식!$AT$2=4,차량정보!GE36,차량정보!HX36))))</f>
        <v>현대</v>
      </c>
      <c r="H36" s="333" t="str">
        <f>IF(리스수식!$AT$2=1,차량정보!BA36,IF(리스수식!$AT$2=2,차량정보!CT36,IF(리스수식!$AT$2=3,차량정보!EM36,IF(리스수식!$AT$2=4,차량정보!GF36,차량정보!HY36))))</f>
        <v>올 뉴 G80 3.5T AWD</v>
      </c>
      <c r="I36" s="333" t="str">
        <f>IF(리스수식!$AT$2=1,차량정보!BB36,IF(리스수식!$AT$2=2,차량정보!CU36,IF(리스수식!$AT$2=3,차량정보!EN36,IF(리스수식!$AT$2=4,차량정보!GG36,차량정보!HZ36))))</f>
        <v>승용</v>
      </c>
      <c r="J36" s="475">
        <f>IF(리스수식!$AT$2=1,차량정보!BC36,IF(리스수식!$AT$2=2,차량정보!CV36,IF(리스수식!$AT$2=3,차량정보!EO36,IF(리스수식!$AT$2=4,차량정보!GH36,차량정보!IA36))))</f>
        <v>0.02</v>
      </c>
      <c r="K36" s="333" t="str">
        <f>IF(리스수식!$AT$2=1,차량정보!BD36,IF(리스수식!$AT$2=2,차량정보!CW36,IF(리스수식!$AT$2=3,차량정보!EP36,IF(리스수식!$AT$2=4,차량정보!GI36,차량정보!IB36))))</f>
        <v>가솔린</v>
      </c>
      <c r="L36" s="333">
        <f>IF(리스수식!$AT$2=1,차량정보!BE36,IF(리스수식!$AT$2=2,차량정보!CX36,IF(리스수식!$AT$2=3,차량정보!EQ36,IF(리스수식!$AT$2=4,차량정보!GJ36,차량정보!IC36))))</f>
        <v>0</v>
      </c>
      <c r="M36" s="333">
        <f>IF(리스수식!$AT$2=1,차량정보!BF36,IF(리스수식!$AT$2=2,차량정보!CY36,IF(리스수식!$AT$2=3,차량정보!ER36,IF(리스수식!$AT$2=4,차량정보!GK36,차량정보!ID36))))</f>
        <v>3470</v>
      </c>
      <c r="N36" s="333">
        <f t="shared" si="8"/>
        <v>902200</v>
      </c>
      <c r="O36" s="380">
        <f>IF(리스수식!$AT$2=1,차량정보!BH36,IF(리스수식!$AT$2=2,차량정보!DA36,IF(리스수식!$AT$2=3,차량정보!ET36,IF(리스수식!$AT$2=4,차량정보!GM36,차량정보!IF36))))</f>
        <v>0.64</v>
      </c>
      <c r="P36" s="380">
        <f>IF(리스수식!$AT$2=1,차량정보!BI36,IF(리스수식!$AT$2=2,차량정보!DB36,IF(리스수식!$AT$2=3,차량정보!EU36,IF(리스수식!$AT$2=4,차량정보!GN36,차량정보!IG36))))</f>
        <v>0.59000000000000008</v>
      </c>
      <c r="Q36" s="380">
        <f>IF(리스수식!$AT$2=1,차량정보!BJ36,IF(리스수식!$AT$2=2,차량정보!DC36,IF(리스수식!$AT$2=3,차량정보!EV36,IF(리스수식!$AT$2=4,차량정보!GO36,차량정보!IH36))))</f>
        <v>0.56000000000000005</v>
      </c>
      <c r="R36" s="380">
        <f>IF(리스수식!$AT$2=1,차량정보!BK36,IF(리스수식!$AT$2=2,차량정보!DD36,IF(리스수식!$AT$2=3,차량정보!EW36,IF(리스수식!$AT$2=4,차량정보!GP36,차량정보!II36))))</f>
        <v>0.54</v>
      </c>
      <c r="S36" s="380">
        <f>IF(리스수식!$AT$2=1,차량정보!BL36,IF(리스수식!$AT$2=2,차량정보!DE36,IF(리스수식!$AT$2=3,차량정보!EX36,IF(리스수식!$AT$2=4,차량정보!GQ36,차량정보!IJ36))))</f>
        <v>0.52</v>
      </c>
      <c r="T36" s="380">
        <f>IF(리스수식!$AT$2=1,차량정보!BM36,IF(리스수식!$AT$2=2,차량정보!DF36,IF(리스수식!$AT$2=3,차량정보!EY36,IF(리스수식!$AT$2=4,차량정보!GR36,차량정보!IK36))))</f>
        <v>0.43000000000000005</v>
      </c>
      <c r="U36" s="380">
        <f>IF(리스수식!$AT$2=1,차량정보!BN36,IF(리스수식!$AT$2=2,차량정보!DG36,IF(리스수식!$AT$2=3,차량정보!EZ36,IF(리스수식!$AT$2=4,차량정보!GS36,차량정보!IL36))))</f>
        <v>0.61</v>
      </c>
      <c r="V36" s="380">
        <f>IF(리스수식!$AT$2=1,차량정보!BO36,IF(리스수식!$AT$2=2,차량정보!DH36,IF(리스수식!$AT$2=3,차량정보!FA36,IF(리스수식!$AT$2=4,차량정보!GT36,차량정보!IM36))))</f>
        <v>0.56000000000000005</v>
      </c>
      <c r="W36" s="380">
        <f>IF(리스수식!$AT$2=1,차량정보!BP36,IF(리스수식!$AT$2=2,차량정보!DI36,IF(리스수식!$AT$2=3,차량정보!FB36,IF(리스수식!$AT$2=4,차량정보!GU36,차량정보!IN36))))</f>
        <v>0.53</v>
      </c>
      <c r="X36" s="380">
        <f>IF(리스수식!$AT$2=1,차량정보!BQ36,IF(리스수식!$AT$2=2,차량정보!DJ36,IF(리스수식!$AT$2=3,차량정보!FC36,IF(리스수식!$AT$2=4,차량정보!GV36,차량정보!IO36))))</f>
        <v>0.51</v>
      </c>
      <c r="Y36" s="380">
        <f>IF(리스수식!$AT$2=1,차량정보!BR36,IF(리스수식!$AT$2=2,차량정보!DK36,IF(리스수식!$AT$2=3,차량정보!FD36,IF(리스수식!$AT$2=4,차량정보!GW36,차량정보!IP36))))</f>
        <v>0.49</v>
      </c>
      <c r="Z36" s="380">
        <f>IF(리스수식!$AT$2=1,차량정보!BS36,IF(리스수식!$AT$2=2,차량정보!DL36,IF(리스수식!$AT$2=3,차량정보!FE36,IF(리스수식!$AT$2=4,차량정보!GX36,차량정보!IQ36))))</f>
        <v>0.4</v>
      </c>
      <c r="AA36" s="380">
        <f>IF(리스수식!$AT$2=1,차량정보!BT36,IF(리스수식!$AT$2=2,차량정보!DM36,IF(리스수식!$AT$2=3,차량정보!FF36,IF(리스수식!$AT$2=4,차량정보!GY36,차량정보!IR36))))</f>
        <v>0.53</v>
      </c>
      <c r="AB36" s="380">
        <f>IF(리스수식!$AT$2=1,차량정보!BU36,IF(리스수식!$AT$2=2,차량정보!DN36,IF(리스수식!$AT$2=3,차량정보!FG36,IF(리스수식!$AT$2=4,차량정보!GZ36,차량정보!IS36))))</f>
        <v>0.49</v>
      </c>
      <c r="AC36" s="380">
        <f>IF(리스수식!$AT$2=1,차량정보!BV36,IF(리스수식!$AT$2=2,차량정보!DO36,IF(리스수식!$AT$2=3,차량정보!FH36,IF(리스수식!$AT$2=4,차량정보!HA36,차량정보!IT36))))</f>
        <v>0.45</v>
      </c>
      <c r="AD36" s="380">
        <f>IF(리스수식!$AT$2=1,차량정보!BW36,IF(리스수식!$AT$2=2,차량정보!DP36,IF(리스수식!$AT$2=3,차량정보!FI36,IF(리스수식!$AT$2=4,차량정보!HB36,차량정보!IU36))))</f>
        <v>0.43</v>
      </c>
      <c r="AE36" s="380">
        <f>IF(리스수식!$AT$2=1,차량정보!BX36,IF(리스수식!$AT$2=2,차량정보!DQ36,IF(리스수식!$AT$2=3,차량정보!FJ36,IF(리스수식!$AT$2=4,차량정보!HC36,차량정보!IV36))))</f>
        <v>0.3</v>
      </c>
      <c r="AF36" s="380">
        <f>IF(리스수식!$AT$2=1,차량정보!BY36,IF(리스수식!$AT$2=2,차량정보!DR36,IF(리스수식!$AT$2=3,차량정보!FK36,IF(리스수식!$AT$2=4,차량정보!HD36,차량정보!IW36))))</f>
        <v>0.2</v>
      </c>
      <c r="AG36" s="380">
        <f>IF(리스수식!$AT$2=1,차량정보!BZ36,IF(리스수식!$AT$2=2,차량정보!DS36,IF(리스수식!$AT$2=3,차량정보!FL36,IF(리스수식!$AT$2=4,차량정보!HE36,차량정보!IX36))))</f>
        <v>0.44</v>
      </c>
      <c r="AH36" s="380">
        <f>IF(리스수식!$AT$2=1,차량정보!CA36,IF(리스수식!$AT$2=2,차량정보!DT36,IF(리스수식!$AT$2=3,차량정보!FM36,IF(리스수식!$AT$2=4,차량정보!HF36,차량정보!IY36))))</f>
        <v>0.41</v>
      </c>
      <c r="AI36" s="380">
        <f>IF(리스수식!$AT$2=1,차량정보!CB36,IF(리스수식!$AT$2=2,차량정보!DU36,IF(리스수식!$AT$2=3,차량정보!FN36,IF(리스수식!$AT$2=4,차량정보!HG36,차량정보!IZ36))))</f>
        <v>0.38</v>
      </c>
      <c r="AJ36" s="380">
        <f>IF(리스수식!$AT$2=1,차량정보!CC36,IF(리스수식!$AT$2=2,차량정보!DV36,IF(리스수식!$AT$2=3,차량정보!FO36,IF(리스수식!$AT$2=4,차량정보!HH36,차량정보!JA36))))</f>
        <v>0.3</v>
      </c>
      <c r="AK36" s="380">
        <f>IF(리스수식!$AT$2=1,차량정보!CD36,IF(리스수식!$AT$2=2,차량정보!DW36,IF(리스수식!$AT$2=3,차량정보!FP36,IF(리스수식!$AT$2=4,차량정보!HI36,차량정보!JB36))))</f>
        <v>0.2</v>
      </c>
      <c r="AL36" s="380">
        <f>IF(리스수식!$AT$2=1,차량정보!CE36,IF(리스수식!$AT$2=2,차량정보!DX36,IF(리스수식!$AT$2=3,차량정보!FQ36,IF(리스수식!$AT$2=4,차량정보!HJ36,차량정보!JC36))))</f>
        <v>0.1</v>
      </c>
      <c r="AM36" s="333">
        <f>IF(리스수식!$AT$2=1,차량정보!CF36,IF(리스수식!$AT$2=2,차량정보!DY36,IF(리스수식!$AT$2=3,차량정보!FR36,IF(리스수식!$AT$2=4,차량정보!HK36,차량정보!JD36))))</f>
        <v>67</v>
      </c>
      <c r="AN36" s="333">
        <f>IF(리스수식!$AT$2=1,차량정보!CG36,IF(리스수식!$AT$2=2,차량정보!DZ36,IF(리스수식!$AT$2=3,차량정보!FS36,IF(리스수식!$AT$2=4,차량정보!HL36,차량정보!JE36))))</f>
        <v>0</v>
      </c>
      <c r="AO36" s="333" t="str">
        <f>IF(리스수식!$AT$2=1,차량정보!CH36,IF(리스수식!$AT$2=2,차량정보!EA36,IF(리스수식!$AT$2=3,차량정보!FT36,IF(리스수식!$AT$2=4,차량정보!HM36,차량정보!JF36))))</f>
        <v>울산</v>
      </c>
      <c r="AP36" s="333">
        <f>IF(리스수식!$AT$2=1,차량정보!CI36,IF(리스수식!$AT$2=2,차량정보!EB36,IF(리스수식!$AT$2=3,차량정보!FU36,IF(리스수식!$AT$2=4,차량정보!HN36,차량정보!JG36))))</f>
        <v>226000</v>
      </c>
      <c r="AQ36" s="333">
        <f>IF(리스수식!$AT$2=1,차량정보!CJ36,IF(리스수식!$AT$2=2,차량정보!EC36,IF(리스수식!$AT$2=3,차량정보!FV36,IF(리스수식!$AT$2=4,차량정보!HO36,차량정보!JH36))))</f>
        <v>215000</v>
      </c>
      <c r="AR36" s="333">
        <f>IF(리스수식!$AT$2=1,차량정보!CK36,IF(리스수식!$AT$2=2,차량정보!ED36,IF(리스수식!$AT$2=3,차량정보!FW36,IF(리스수식!$AT$2=4,차량정보!HP36,차량정보!JI36))))</f>
        <v>234000</v>
      </c>
      <c r="AS36" s="333">
        <f>IF(리스수식!$AT$2=1,차량정보!CL36,IF(리스수식!$AT$2=2,차량정보!EE36,IF(리스수식!$AT$2=3,차량정보!FX36,IF(리스수식!$AT$2=4,차량정보!HQ36,차량정보!JJ36))))</f>
        <v>248000</v>
      </c>
      <c r="AT36" s="333">
        <f>IF(리스수식!$AT$2=1,차량정보!CM36,IF(리스수식!$AT$2=2,차량정보!EF36,IF(리스수식!$AT$2=3,차량정보!FY36,IF(리스수식!$AT$2=4,차량정보!HR36,차량정보!JK36))))</f>
        <v>259000</v>
      </c>
      <c r="AU36" s="333">
        <f>IF(리스수식!$AT$2=1,차량정보!CN36,IF(리스수식!$AT$2=2,차량정보!EG36,IF(리스수식!$AT$2=3,차량정보!FZ36,IF(리스수식!$AT$2=4,차량정보!HS36,차량정보!JL36))))</f>
        <v>237000</v>
      </c>
      <c r="AV36" s="333">
        <f>IF(리스수식!$AT$2=1,차량정보!CO36,IF(리스수식!$AT$2=2,차량정보!EH36,IF(리스수식!$AT$2=3,차량정보!GA36,IF(리스수식!$AT$2=4,차량정보!HT36,차량정보!JM36))))</f>
        <v>237000</v>
      </c>
      <c r="AW36" s="333">
        <f>IF(리스수식!$AT$2=1,차량정보!CP36,IF(리스수식!$AT$2=2,차량정보!EI36,IF(리스수식!$AT$2=3,차량정보!GB36,IF(리스수식!$AT$2=4,차량정보!HU36,차량정보!JN36))))</f>
        <v>248000</v>
      </c>
      <c r="AX36" s="333">
        <f>IF(리스수식!$AT$2=1,차량정보!CQ36,IF(리스수식!$AT$2=2,차량정보!EJ36,IF(리스수식!$AT$2=3,차량정보!GC36,IF(리스수식!$AT$2=4,차량정보!HV36,차량정보!JO36))))</f>
        <v>281000</v>
      </c>
      <c r="AY36" s="11">
        <f>IF(리스수식!$AT$2=1,차량정보!CR36,IF(리스수식!$AT$2=2,차량정보!EK36,IF(리스수식!$AT$2=3,차량정보!GD36,IF(리스수식!$AT$2=4,차량정보!HW36,차량정보!JP36))))</f>
        <v>0</v>
      </c>
      <c r="AZ36" s="352" t="s">
        <v>38</v>
      </c>
      <c r="BA36" s="353" t="s">
        <v>234</v>
      </c>
      <c r="BB36" s="354" t="s">
        <v>60</v>
      </c>
      <c r="BC36" s="355">
        <v>0.02</v>
      </c>
      <c r="BD36" s="352" t="s">
        <v>61</v>
      </c>
      <c r="BE36" s="352"/>
      <c r="BF36" s="356">
        <v>3470</v>
      </c>
      <c r="BG36" s="356"/>
      <c r="BH36" s="357">
        <f t="shared" si="18"/>
        <v>0.64</v>
      </c>
      <c r="BI36" s="357">
        <f t="shared" si="19"/>
        <v>0.59000000000000008</v>
      </c>
      <c r="BJ36" s="357">
        <f t="shared" si="20"/>
        <v>0.56000000000000005</v>
      </c>
      <c r="BK36" s="357">
        <f t="shared" si="21"/>
        <v>0.54</v>
      </c>
      <c r="BL36" s="357">
        <f t="shared" si="22"/>
        <v>0.52</v>
      </c>
      <c r="BM36" s="357">
        <f t="shared" si="23"/>
        <v>0.43000000000000005</v>
      </c>
      <c r="BN36" s="442">
        <v>0.61</v>
      </c>
      <c r="BO36" s="342">
        <v>0.56000000000000005</v>
      </c>
      <c r="BP36" s="342">
        <v>0.53</v>
      </c>
      <c r="BQ36" s="342">
        <v>0.51</v>
      </c>
      <c r="BR36" s="342">
        <v>0.49</v>
      </c>
      <c r="BS36" s="342">
        <v>0.4</v>
      </c>
      <c r="BT36" s="442">
        <v>0.53</v>
      </c>
      <c r="BU36" s="342">
        <v>0.49</v>
      </c>
      <c r="BV36" s="342">
        <v>0.45</v>
      </c>
      <c r="BW36" s="342">
        <v>0.43</v>
      </c>
      <c r="BX36" s="342">
        <v>0.3</v>
      </c>
      <c r="BY36" s="342">
        <v>0.2</v>
      </c>
      <c r="BZ36" s="442">
        <v>0.44</v>
      </c>
      <c r="CA36" s="342">
        <v>0.41</v>
      </c>
      <c r="CB36" s="342">
        <v>0.38</v>
      </c>
      <c r="CC36" s="342">
        <v>0.3</v>
      </c>
      <c r="CD36" s="342">
        <v>0.2</v>
      </c>
      <c r="CE36" s="342">
        <v>0.1</v>
      </c>
      <c r="CF36" s="352">
        <v>67</v>
      </c>
      <c r="CG36" s="352"/>
      <c r="CH36" s="359" t="s">
        <v>62</v>
      </c>
      <c r="CI36" s="360">
        <v>226000</v>
      </c>
      <c r="CJ36" s="360">
        <v>215000</v>
      </c>
      <c r="CK36" s="360">
        <v>234000</v>
      </c>
      <c r="CL36" s="360">
        <v>248000</v>
      </c>
      <c r="CM36" s="360">
        <v>259000</v>
      </c>
      <c r="CN36" s="360">
        <v>237000</v>
      </c>
      <c r="CO36" s="360">
        <v>237000</v>
      </c>
      <c r="CP36" s="360">
        <v>248000</v>
      </c>
      <c r="CQ36" s="360">
        <v>281000</v>
      </c>
      <c r="CR36" s="13"/>
      <c r="CS36" s="219" t="s">
        <v>63</v>
      </c>
      <c r="CT36" s="221" t="s">
        <v>452</v>
      </c>
      <c r="CU36" s="222" t="s">
        <v>194</v>
      </c>
      <c r="CV36" s="24">
        <v>0.03</v>
      </c>
      <c r="CW36" s="21" t="s">
        <v>61</v>
      </c>
      <c r="CX36" s="21"/>
      <c r="CY36" s="25">
        <v>1580</v>
      </c>
      <c r="CZ36" s="25"/>
      <c r="DA36" s="26">
        <f t="shared" si="9"/>
        <v>0.67</v>
      </c>
      <c r="DB36" s="26">
        <f t="shared" si="9"/>
        <v>0.66</v>
      </c>
      <c r="DC36" s="26">
        <f t="shared" si="9"/>
        <v>0.65</v>
      </c>
      <c r="DD36" s="26">
        <f t="shared" si="9"/>
        <v>0.64</v>
      </c>
      <c r="DE36" s="26">
        <f t="shared" si="9"/>
        <v>0.63</v>
      </c>
      <c r="DF36" s="26">
        <f t="shared" si="9"/>
        <v>0.55000000000000004</v>
      </c>
      <c r="DG36" s="443">
        <v>0.64</v>
      </c>
      <c r="DH36" s="343">
        <v>0.63</v>
      </c>
      <c r="DI36" s="343">
        <v>0.62</v>
      </c>
      <c r="DJ36" s="343">
        <v>0.61</v>
      </c>
      <c r="DK36" s="343">
        <v>0.6</v>
      </c>
      <c r="DL36" s="343">
        <v>0.52</v>
      </c>
      <c r="DM36" s="443">
        <v>0.56000000000000005</v>
      </c>
      <c r="DN36" s="343">
        <v>0.55000000000000004</v>
      </c>
      <c r="DO36" s="343">
        <v>0.54</v>
      </c>
      <c r="DP36" s="343">
        <v>0.53</v>
      </c>
      <c r="DQ36" s="343">
        <v>0.42</v>
      </c>
      <c r="DR36" s="343">
        <v>0.3</v>
      </c>
      <c r="DS36" s="443">
        <v>0.51</v>
      </c>
      <c r="DT36" s="343">
        <v>0.5</v>
      </c>
      <c r="DU36" s="343">
        <v>0.49</v>
      </c>
      <c r="DV36" s="343">
        <v>0.37</v>
      </c>
      <c r="DW36" s="343">
        <v>0.22</v>
      </c>
      <c r="DX36" s="343">
        <v>0.12</v>
      </c>
      <c r="DY36" s="26" t="s">
        <v>149</v>
      </c>
      <c r="DZ36" s="26"/>
      <c r="EA36" s="27" t="s">
        <v>228</v>
      </c>
      <c r="EB36" s="28">
        <v>143000</v>
      </c>
      <c r="EC36" s="28">
        <v>157300</v>
      </c>
      <c r="ED36" s="28">
        <v>145200</v>
      </c>
      <c r="EE36" s="28">
        <v>188100</v>
      </c>
      <c r="EF36" s="28">
        <v>212300</v>
      </c>
      <c r="EG36" s="28">
        <v>188100</v>
      </c>
      <c r="EH36" s="28">
        <v>212300</v>
      </c>
      <c r="EI36" s="28">
        <v>188100</v>
      </c>
      <c r="EJ36" s="28">
        <v>224400</v>
      </c>
      <c r="EK36" s="204"/>
      <c r="HW36" s="166"/>
    </row>
    <row r="37" spans="1:277" ht="16.5" customHeight="1">
      <c r="A37" s="8"/>
      <c r="B37" s="30"/>
      <c r="C37" s="30"/>
      <c r="D37" s="30"/>
      <c r="E37" s="29"/>
      <c r="F37" s="333">
        <v>32</v>
      </c>
      <c r="G37" s="333" t="str">
        <f>IF(리스수식!$AT$2=1,차량정보!AZ37,IF(리스수식!$AT$2=2,차량정보!CS37,IF(리스수식!$AT$2=3,차량정보!EL37,IF(리스수식!$AT$2=4,차량정보!GE37,차량정보!HX37))))</f>
        <v>현대</v>
      </c>
      <c r="H37" s="333" t="str">
        <f>IF(리스수식!$AT$2=1,차량정보!BA37,IF(리스수식!$AT$2=2,차량정보!CT37,IF(리스수식!$AT$2=3,차량정보!EM37,IF(리스수식!$AT$2=4,차량정보!GF37,차량정보!HY37))))</f>
        <v>올 뉴 G80 2.2D</v>
      </c>
      <c r="I37" s="333" t="str">
        <f>IF(리스수식!$AT$2=1,차량정보!BB37,IF(리스수식!$AT$2=2,차량정보!CU37,IF(리스수식!$AT$2=3,차량정보!EN37,IF(리스수식!$AT$2=4,차량정보!GG37,차량정보!HZ37))))</f>
        <v>승용</v>
      </c>
      <c r="J37" s="475">
        <f>IF(리스수식!$AT$2=1,차량정보!BC37,IF(리스수식!$AT$2=2,차량정보!CV37,IF(리스수식!$AT$2=3,차량정보!EO37,IF(리스수식!$AT$2=4,차량정보!GH37,차량정보!IA37))))</f>
        <v>0.02</v>
      </c>
      <c r="K37" s="333" t="str">
        <f>IF(리스수식!$AT$2=1,차량정보!BD37,IF(리스수식!$AT$2=2,차량정보!CW37,IF(리스수식!$AT$2=3,차량정보!EP37,IF(리스수식!$AT$2=4,차량정보!GI37,차량정보!IB37))))</f>
        <v>디젤</v>
      </c>
      <c r="L37" s="333" t="str">
        <f>IF(리스수식!$AT$2=1,차량정보!BE37,IF(리스수식!$AT$2=2,차량정보!CX37,IF(리스수식!$AT$2=3,차량정보!EQ37,IF(리스수식!$AT$2=4,차량정보!GJ37,차량정보!IC37))))</f>
        <v>면제</v>
      </c>
      <c r="M37" s="333">
        <f>IF(리스수식!$AT$2=1,차량정보!BF37,IF(리스수식!$AT$2=2,차량정보!CY37,IF(리스수식!$AT$2=3,차량정보!ER37,IF(리스수식!$AT$2=4,차량정보!GK37,차량정보!ID37))))</f>
        <v>2151</v>
      </c>
      <c r="N37" s="333">
        <f t="shared" si="8"/>
        <v>559260</v>
      </c>
      <c r="O37" s="380">
        <f>IF(리스수식!$AT$2=1,차량정보!BH37,IF(리스수식!$AT$2=2,차량정보!DA37,IF(리스수식!$AT$2=3,차량정보!ET37,IF(리스수식!$AT$2=4,차량정보!GM37,차량정보!IF37))))</f>
        <v>0.57000000000000006</v>
      </c>
      <c r="P37" s="380">
        <f>IF(리스수식!$AT$2=1,차량정보!BI37,IF(리스수식!$AT$2=2,차량정보!DB37,IF(리스수식!$AT$2=3,차량정보!EU37,IF(리스수식!$AT$2=4,차량정보!GN37,차량정보!IG37))))</f>
        <v>0.56000000000000005</v>
      </c>
      <c r="Q37" s="380">
        <f>IF(리스수식!$AT$2=1,차량정보!BJ37,IF(리스수식!$AT$2=2,차량정보!DC37,IF(리스수식!$AT$2=3,차량정보!EV37,IF(리스수식!$AT$2=4,차량정보!GO37,차량정보!IH37))))</f>
        <v>0.55000000000000004</v>
      </c>
      <c r="R37" s="380">
        <f>IF(리스수식!$AT$2=1,차량정보!BK37,IF(리스수식!$AT$2=2,차량정보!DD37,IF(리스수식!$AT$2=3,차량정보!EW37,IF(리스수식!$AT$2=4,차량정보!GP37,차량정보!II37))))</f>
        <v>0.54</v>
      </c>
      <c r="S37" s="380">
        <f>IF(리스수식!$AT$2=1,차량정보!BL37,IF(리스수식!$AT$2=2,차량정보!DE37,IF(리스수식!$AT$2=3,차량정보!EX37,IF(리스수식!$AT$2=4,차량정보!GQ37,차량정보!IJ37))))</f>
        <v>0.53</v>
      </c>
      <c r="T37" s="380">
        <f>IF(리스수식!$AT$2=1,차량정보!BM37,IF(리스수식!$AT$2=2,차량정보!DF37,IF(리스수식!$AT$2=3,차량정보!EY37,IF(리스수식!$AT$2=4,차량정보!GR37,차량정보!IK37))))</f>
        <v>0.48</v>
      </c>
      <c r="U37" s="380">
        <f>IF(리스수식!$AT$2=1,차량정보!BN37,IF(리스수식!$AT$2=2,차량정보!DG37,IF(리스수식!$AT$2=3,차량정보!EZ37,IF(리스수식!$AT$2=4,차량정보!GS37,차량정보!IL37))))</f>
        <v>0.54</v>
      </c>
      <c r="V37" s="380">
        <f>IF(리스수식!$AT$2=1,차량정보!BO37,IF(리스수식!$AT$2=2,차량정보!DH37,IF(리스수식!$AT$2=3,차량정보!FA37,IF(리스수식!$AT$2=4,차량정보!GT37,차량정보!IM37))))</f>
        <v>0.53</v>
      </c>
      <c r="W37" s="380">
        <f>IF(리스수식!$AT$2=1,차량정보!BP37,IF(리스수식!$AT$2=2,차량정보!DI37,IF(리스수식!$AT$2=3,차량정보!FB37,IF(리스수식!$AT$2=4,차량정보!GU37,차량정보!IN37))))</f>
        <v>0.52</v>
      </c>
      <c r="X37" s="380">
        <f>IF(리스수식!$AT$2=1,차량정보!BQ37,IF(리스수식!$AT$2=2,차량정보!DJ37,IF(리스수식!$AT$2=3,차량정보!FC37,IF(리스수식!$AT$2=4,차량정보!GV37,차량정보!IO37))))</f>
        <v>0.51</v>
      </c>
      <c r="Y37" s="380">
        <f>IF(리스수식!$AT$2=1,차량정보!BR37,IF(리스수식!$AT$2=2,차량정보!DK37,IF(리스수식!$AT$2=3,차량정보!FD37,IF(리스수식!$AT$2=4,차량정보!GW37,차량정보!IP37))))</f>
        <v>0.5</v>
      </c>
      <c r="Z37" s="380">
        <f>IF(리스수식!$AT$2=1,차량정보!BS37,IF(리스수식!$AT$2=2,차량정보!DL37,IF(리스수식!$AT$2=3,차량정보!FE37,IF(리스수식!$AT$2=4,차량정보!GX37,차량정보!IQ37))))</f>
        <v>0.45</v>
      </c>
      <c r="AA37" s="380">
        <f>IF(리스수식!$AT$2=1,차량정보!BT37,IF(리스수식!$AT$2=2,차량정보!DM37,IF(리스수식!$AT$2=3,차량정보!FF37,IF(리스수식!$AT$2=4,차량정보!GY37,차량정보!IR37))))</f>
        <v>0.46</v>
      </c>
      <c r="AB37" s="380">
        <f>IF(리스수식!$AT$2=1,차량정보!BU37,IF(리스수식!$AT$2=2,차량정보!DN37,IF(리스수식!$AT$2=3,차량정보!FG37,IF(리스수식!$AT$2=4,차량정보!GZ37,차량정보!IS37))))</f>
        <v>0.45</v>
      </c>
      <c r="AC37" s="380">
        <f>IF(리스수식!$AT$2=1,차량정보!BV37,IF(리스수식!$AT$2=2,차량정보!DO37,IF(리스수식!$AT$2=3,차량정보!FH37,IF(리스수식!$AT$2=4,차량정보!HA37,차량정보!IT37))))</f>
        <v>0.44</v>
      </c>
      <c r="AD37" s="380">
        <f>IF(리스수식!$AT$2=1,차량정보!BW37,IF(리스수식!$AT$2=2,차량정보!DP37,IF(리스수식!$AT$2=3,차량정보!FI37,IF(리스수식!$AT$2=4,차량정보!HB37,차량정보!IU37))))</f>
        <v>0.43</v>
      </c>
      <c r="AE37" s="380">
        <f>IF(리스수식!$AT$2=1,차량정보!BX37,IF(리스수식!$AT$2=2,차량정보!DQ37,IF(리스수식!$AT$2=3,차량정보!FJ37,IF(리스수식!$AT$2=4,차량정보!HC37,차량정보!IV37))))</f>
        <v>0.4</v>
      </c>
      <c r="AF37" s="380">
        <f>IF(리스수식!$AT$2=1,차량정보!BY37,IF(리스수식!$AT$2=2,차량정보!DR37,IF(리스수식!$AT$2=3,차량정보!FK37,IF(리스수식!$AT$2=4,차량정보!HD37,차량정보!IW37))))</f>
        <v>0.38</v>
      </c>
      <c r="AG37" s="380">
        <f>IF(리스수식!$AT$2=1,차량정보!BZ37,IF(리스수식!$AT$2=2,차량정보!DS37,IF(리스수식!$AT$2=3,차량정보!FL37,IF(리스수식!$AT$2=4,차량정보!HE37,차량정보!IX37))))</f>
        <v>0.34</v>
      </c>
      <c r="AH37" s="380">
        <f>IF(리스수식!$AT$2=1,차량정보!CA37,IF(리스수식!$AT$2=2,차량정보!DT37,IF(리스수식!$AT$2=3,차량정보!FM37,IF(리스수식!$AT$2=4,차량정보!HF37,차량정보!IY37))))</f>
        <v>0.33</v>
      </c>
      <c r="AI37" s="380">
        <f>IF(리스수식!$AT$2=1,차량정보!CB37,IF(리스수식!$AT$2=2,차량정보!DU37,IF(리스수식!$AT$2=3,차량정보!FN37,IF(리스수식!$AT$2=4,차량정보!HG37,차량정보!IZ37))))</f>
        <v>0.32</v>
      </c>
      <c r="AJ37" s="380">
        <f>IF(리스수식!$AT$2=1,차량정보!CC37,IF(리스수식!$AT$2=2,차량정보!DV37,IF(리스수식!$AT$2=3,차량정보!FO37,IF(리스수식!$AT$2=4,차량정보!HH37,차량정보!JA37))))</f>
        <v>0.28999999999999998</v>
      </c>
      <c r="AK37" s="380">
        <f>IF(리스수식!$AT$2=1,차량정보!CD37,IF(리스수식!$AT$2=2,차량정보!DW37,IF(리스수식!$AT$2=3,차량정보!FP37,IF(리스수식!$AT$2=4,차량정보!HI37,차량정보!JB37))))</f>
        <v>0.27</v>
      </c>
      <c r="AL37" s="380">
        <f>IF(리스수식!$AT$2=1,차량정보!CE37,IF(리스수식!$AT$2=2,차량정보!DX37,IF(리스수식!$AT$2=3,차량정보!FQ37,IF(리스수식!$AT$2=4,차량정보!HJ37,차량정보!JC37))))</f>
        <v>0.2</v>
      </c>
      <c r="AM37" s="333">
        <f>IF(리스수식!$AT$2=1,차량정보!CF37,IF(리스수식!$AT$2=2,차량정보!DY37,IF(리스수식!$AT$2=3,차량정보!FR37,IF(리스수식!$AT$2=4,차량정보!HK37,차량정보!JD37))))</f>
        <v>67</v>
      </c>
      <c r="AN37" s="333">
        <f>IF(리스수식!$AT$2=1,차량정보!CG37,IF(리스수식!$AT$2=2,차량정보!DZ37,IF(리스수식!$AT$2=3,차량정보!FS37,IF(리스수식!$AT$2=4,차량정보!HL37,차량정보!JE37))))</f>
        <v>0</v>
      </c>
      <c r="AO37" s="333" t="str">
        <f>IF(리스수식!$AT$2=1,차량정보!CH37,IF(리스수식!$AT$2=2,차량정보!EA37,IF(리스수식!$AT$2=3,차량정보!FT37,IF(리스수식!$AT$2=4,차량정보!HM37,차량정보!JF37))))</f>
        <v>울산</v>
      </c>
      <c r="AP37" s="333">
        <f>IF(리스수식!$AT$2=1,차량정보!CI37,IF(리스수식!$AT$2=2,차량정보!EB37,IF(리스수식!$AT$2=3,차량정보!FU37,IF(리스수식!$AT$2=4,차량정보!HN37,차량정보!JG37))))</f>
        <v>226000</v>
      </c>
      <c r="AQ37" s="333">
        <f>IF(리스수식!$AT$2=1,차량정보!CJ37,IF(리스수식!$AT$2=2,차량정보!EC37,IF(리스수식!$AT$2=3,차량정보!FV37,IF(리스수식!$AT$2=4,차량정보!HO37,차량정보!JH37))))</f>
        <v>215000</v>
      </c>
      <c r="AR37" s="333">
        <f>IF(리스수식!$AT$2=1,차량정보!CK37,IF(리스수식!$AT$2=2,차량정보!ED37,IF(리스수식!$AT$2=3,차량정보!FW37,IF(리스수식!$AT$2=4,차량정보!HP37,차량정보!JI37))))</f>
        <v>234000</v>
      </c>
      <c r="AS37" s="333">
        <f>IF(리스수식!$AT$2=1,차량정보!CL37,IF(리스수식!$AT$2=2,차량정보!EE37,IF(리스수식!$AT$2=3,차량정보!FX37,IF(리스수식!$AT$2=4,차량정보!HQ37,차량정보!JJ37))))</f>
        <v>248000</v>
      </c>
      <c r="AT37" s="333">
        <f>IF(리스수식!$AT$2=1,차량정보!CM37,IF(리스수식!$AT$2=2,차량정보!EF37,IF(리스수식!$AT$2=3,차량정보!FY37,IF(리스수식!$AT$2=4,차량정보!HR37,차량정보!JK37))))</f>
        <v>259000</v>
      </c>
      <c r="AU37" s="333">
        <f>IF(리스수식!$AT$2=1,차량정보!CN37,IF(리스수식!$AT$2=2,차량정보!EG37,IF(리스수식!$AT$2=3,차량정보!FZ37,IF(리스수식!$AT$2=4,차량정보!HS37,차량정보!JL37))))</f>
        <v>237000</v>
      </c>
      <c r="AV37" s="333">
        <f>IF(리스수식!$AT$2=1,차량정보!CO37,IF(리스수식!$AT$2=2,차량정보!EH37,IF(리스수식!$AT$2=3,차량정보!GA37,IF(리스수식!$AT$2=4,차량정보!HT37,차량정보!JM37))))</f>
        <v>237000</v>
      </c>
      <c r="AW37" s="333">
        <f>IF(리스수식!$AT$2=1,차량정보!CP37,IF(리스수식!$AT$2=2,차량정보!EI37,IF(리스수식!$AT$2=3,차량정보!GB37,IF(리스수식!$AT$2=4,차량정보!HU37,차량정보!JN37))))</f>
        <v>248000</v>
      </c>
      <c r="AX37" s="333">
        <f>IF(리스수식!$AT$2=1,차량정보!CQ37,IF(리스수식!$AT$2=2,차량정보!EJ37,IF(리스수식!$AT$2=3,차량정보!GC37,IF(리스수식!$AT$2=4,차량정보!HV37,차량정보!JO37))))</f>
        <v>281000</v>
      </c>
      <c r="AY37" s="11">
        <f>IF(리스수식!$AT$2=1,차량정보!CR37,IF(리스수식!$AT$2=2,차량정보!EK37,IF(리스수식!$AT$2=3,차량정보!GD37,IF(리스수식!$AT$2=4,차량정보!HW37,차량정보!JP37))))</f>
        <v>0</v>
      </c>
      <c r="AZ37" s="352" t="s">
        <v>38</v>
      </c>
      <c r="BA37" s="353" t="s">
        <v>236</v>
      </c>
      <c r="BB37" s="354" t="s">
        <v>60</v>
      </c>
      <c r="BC37" s="355">
        <v>0.02</v>
      </c>
      <c r="BD37" s="352" t="s">
        <v>188</v>
      </c>
      <c r="BE37" s="352" t="s">
        <v>189</v>
      </c>
      <c r="BF37" s="356">
        <v>2151</v>
      </c>
      <c r="BG37" s="356"/>
      <c r="BH37" s="357">
        <f t="shared" si="18"/>
        <v>0.57000000000000006</v>
      </c>
      <c r="BI37" s="357">
        <f t="shared" si="19"/>
        <v>0.56000000000000005</v>
      </c>
      <c r="BJ37" s="357">
        <f t="shared" si="20"/>
        <v>0.55000000000000004</v>
      </c>
      <c r="BK37" s="357">
        <f t="shared" si="21"/>
        <v>0.54</v>
      </c>
      <c r="BL37" s="357">
        <f t="shared" si="22"/>
        <v>0.53</v>
      </c>
      <c r="BM37" s="357">
        <f t="shared" si="23"/>
        <v>0.48</v>
      </c>
      <c r="BN37" s="442">
        <v>0.54</v>
      </c>
      <c r="BO37" s="342">
        <v>0.53</v>
      </c>
      <c r="BP37" s="342">
        <v>0.52</v>
      </c>
      <c r="BQ37" s="342">
        <v>0.51</v>
      </c>
      <c r="BR37" s="342">
        <v>0.5</v>
      </c>
      <c r="BS37" s="342">
        <v>0.45</v>
      </c>
      <c r="BT37" s="442">
        <v>0.46</v>
      </c>
      <c r="BU37" s="342">
        <v>0.45</v>
      </c>
      <c r="BV37" s="342">
        <v>0.44</v>
      </c>
      <c r="BW37" s="342">
        <v>0.43</v>
      </c>
      <c r="BX37" s="342">
        <v>0.4</v>
      </c>
      <c r="BY37" s="342">
        <v>0.38</v>
      </c>
      <c r="BZ37" s="442">
        <v>0.34</v>
      </c>
      <c r="CA37" s="342">
        <v>0.33</v>
      </c>
      <c r="CB37" s="342">
        <v>0.32</v>
      </c>
      <c r="CC37" s="342">
        <v>0.28999999999999998</v>
      </c>
      <c r="CD37" s="342">
        <v>0.27</v>
      </c>
      <c r="CE37" s="342">
        <v>0.2</v>
      </c>
      <c r="CF37" s="352">
        <v>67</v>
      </c>
      <c r="CG37" s="352"/>
      <c r="CH37" s="359" t="s">
        <v>62</v>
      </c>
      <c r="CI37" s="360">
        <v>226000</v>
      </c>
      <c r="CJ37" s="360">
        <v>215000</v>
      </c>
      <c r="CK37" s="360">
        <v>234000</v>
      </c>
      <c r="CL37" s="360">
        <v>248000</v>
      </c>
      <c r="CM37" s="360">
        <v>259000</v>
      </c>
      <c r="CN37" s="360">
        <v>237000</v>
      </c>
      <c r="CO37" s="360">
        <v>237000</v>
      </c>
      <c r="CP37" s="360">
        <v>248000</v>
      </c>
      <c r="CQ37" s="360">
        <v>281000</v>
      </c>
      <c r="CR37" s="13"/>
      <c r="CS37" s="190" t="s">
        <v>63</v>
      </c>
      <c r="CT37" s="200" t="s">
        <v>182</v>
      </c>
      <c r="CU37" s="201" t="s">
        <v>183</v>
      </c>
      <c r="CV37" s="202" t="s">
        <v>183</v>
      </c>
      <c r="CW37" s="190" t="s">
        <v>183</v>
      </c>
      <c r="CX37" s="190" t="s">
        <v>183</v>
      </c>
      <c r="CY37" s="189" t="s">
        <v>183</v>
      </c>
      <c r="CZ37" s="189" t="s">
        <v>183</v>
      </c>
      <c r="DA37" s="26"/>
      <c r="DB37" s="26"/>
      <c r="DC37" s="26"/>
      <c r="DD37" s="26"/>
      <c r="DE37" s="26"/>
      <c r="DF37" s="26"/>
      <c r="DG37" s="443"/>
      <c r="DH37" s="343"/>
      <c r="DI37" s="343"/>
      <c r="DJ37" s="343"/>
      <c r="DK37" s="343"/>
      <c r="DL37" s="343"/>
      <c r="DM37" s="443"/>
      <c r="DN37" s="343"/>
      <c r="DO37" s="343"/>
      <c r="DP37" s="343"/>
      <c r="DQ37" s="343"/>
      <c r="DR37" s="343"/>
      <c r="DS37" s="443"/>
      <c r="DT37" s="343"/>
      <c r="DU37" s="343"/>
      <c r="DV37" s="343"/>
      <c r="DW37" s="343"/>
      <c r="DX37" s="343"/>
      <c r="DY37" s="191" t="s">
        <v>183</v>
      </c>
      <c r="DZ37" s="191"/>
      <c r="EA37" s="192" t="s">
        <v>183</v>
      </c>
      <c r="EB37" s="193" t="s">
        <v>183</v>
      </c>
      <c r="EC37" s="193" t="s">
        <v>183</v>
      </c>
      <c r="ED37" s="193" t="s">
        <v>183</v>
      </c>
      <c r="EE37" s="193" t="s">
        <v>183</v>
      </c>
      <c r="EF37" s="193" t="s">
        <v>183</v>
      </c>
      <c r="EG37" s="193" t="s">
        <v>183</v>
      </c>
      <c r="EH37" s="193" t="s">
        <v>183</v>
      </c>
      <c r="EI37" s="193" t="s">
        <v>183</v>
      </c>
      <c r="EJ37" s="193" t="s">
        <v>183</v>
      </c>
      <c r="EK37" s="31"/>
      <c r="HW37" s="166"/>
    </row>
    <row r="38" spans="1:277" ht="16.5" customHeight="1">
      <c r="A38" s="8"/>
      <c r="B38" s="30"/>
      <c r="C38" s="30"/>
      <c r="D38" s="30"/>
      <c r="E38" s="29"/>
      <c r="F38" s="333">
        <v>33</v>
      </c>
      <c r="G38" s="333" t="str">
        <f>IF(리스수식!$AT$2=1,차량정보!AZ38,IF(리스수식!$AT$2=2,차량정보!CS38,IF(리스수식!$AT$2=3,차량정보!EL38,IF(리스수식!$AT$2=4,차량정보!GE38,차량정보!HX38))))</f>
        <v>현대</v>
      </c>
      <c r="H38" s="333" t="str">
        <f>IF(리스수식!$AT$2=1,차량정보!BA38,IF(리스수식!$AT$2=2,차량정보!CT38,IF(리스수식!$AT$2=3,차량정보!EM38,IF(리스수식!$AT$2=4,차량정보!GF38,차량정보!HY38))))</f>
        <v xml:space="preserve">­­­­­­­­­­­­­­­­­­­­­­­­­­­­­­­­­­­­­­­­­­­­­­­­­­­­­­­­­­­­­­­­­­­­­­­­­­­­­­­­­­­­­­­­­­­­­­­­ </v>
      </c>
      <c r="I38" s="333" t="str">
        <f>IF(리스수식!$AT$2=1,차량정보!BB38,IF(리스수식!$AT$2=2,차량정보!CU38,IF(리스수식!$AT$2=3,차량정보!EN38,IF(리스수식!$AT$2=4,차량정보!GG38,차량정보!HZ38))))</f>
        <v>-</v>
      </c>
      <c r="J38" s="475" t="str">
        <f>IF(리스수식!$AT$2=1,차량정보!BC38,IF(리스수식!$AT$2=2,차량정보!CV38,IF(리스수식!$AT$2=3,차량정보!EO38,IF(리스수식!$AT$2=4,차량정보!GH38,차량정보!IA38))))</f>
        <v>-</v>
      </c>
      <c r="K38" s="333" t="str">
        <f>IF(리스수식!$AT$2=1,차량정보!BD38,IF(리스수식!$AT$2=2,차량정보!CW38,IF(리스수식!$AT$2=3,차량정보!EP38,IF(리스수식!$AT$2=4,차량정보!GI38,차량정보!IB38))))</f>
        <v>-</v>
      </c>
      <c r="L38" s="333">
        <f>IF(리스수식!$AT$2=1,차량정보!BE38,IF(리스수식!$AT$2=2,차량정보!CX38,IF(리스수식!$AT$2=3,차량정보!EQ38,IF(리스수식!$AT$2=4,차량정보!GJ38,차량정보!IC38))))</f>
        <v>0</v>
      </c>
      <c r="M38" s="333" t="str">
        <f>IF(리스수식!$AT$2=1,차량정보!BF38,IF(리스수식!$AT$2=2,차량정보!CY38,IF(리스수식!$AT$2=3,차량정보!ER38,IF(리스수식!$AT$2=4,차량정보!GK38,차량정보!ID38))))</f>
        <v>-</v>
      </c>
      <c r="N38" s="333" t="e">
        <f t="shared" si="8"/>
        <v>#VALUE!</v>
      </c>
      <c r="O38" s="380">
        <f>IF(리스수식!$AT$2=1,차량정보!BH38,IF(리스수식!$AT$2=2,차량정보!DA38,IF(리스수식!$AT$2=3,차량정보!ET38,IF(리스수식!$AT$2=4,차량정보!GM38,차량정보!IF38))))</f>
        <v>0</v>
      </c>
      <c r="P38" s="380">
        <f>IF(리스수식!$AT$2=1,차량정보!BI38,IF(리스수식!$AT$2=2,차량정보!DB38,IF(리스수식!$AT$2=3,차량정보!EU38,IF(리스수식!$AT$2=4,차량정보!GN38,차량정보!IG38))))</f>
        <v>0</v>
      </c>
      <c r="Q38" s="380">
        <f>IF(리스수식!$AT$2=1,차량정보!BJ38,IF(리스수식!$AT$2=2,차량정보!DC38,IF(리스수식!$AT$2=3,차량정보!EV38,IF(리스수식!$AT$2=4,차량정보!GO38,차량정보!IH38))))</f>
        <v>0</v>
      </c>
      <c r="R38" s="380">
        <f>IF(리스수식!$AT$2=1,차량정보!BK38,IF(리스수식!$AT$2=2,차량정보!DD38,IF(리스수식!$AT$2=3,차량정보!EW38,IF(리스수식!$AT$2=4,차량정보!GP38,차량정보!II38))))</f>
        <v>0</v>
      </c>
      <c r="S38" s="380">
        <f>IF(리스수식!$AT$2=1,차량정보!BL38,IF(리스수식!$AT$2=2,차량정보!DE38,IF(리스수식!$AT$2=3,차량정보!EX38,IF(리스수식!$AT$2=4,차량정보!GQ38,차량정보!IJ38))))</f>
        <v>0</v>
      </c>
      <c r="T38" s="380">
        <f>IF(리스수식!$AT$2=1,차량정보!BM38,IF(리스수식!$AT$2=2,차량정보!DF38,IF(리스수식!$AT$2=3,차량정보!EY38,IF(리스수식!$AT$2=4,차량정보!GR38,차량정보!IK38))))</f>
        <v>0</v>
      </c>
      <c r="U38" s="380">
        <f>IF(리스수식!$AT$2=1,차량정보!BN38,IF(리스수식!$AT$2=2,차량정보!DG38,IF(리스수식!$AT$2=3,차량정보!EZ38,IF(리스수식!$AT$2=4,차량정보!GS38,차량정보!IL38))))</f>
        <v>0</v>
      </c>
      <c r="V38" s="380">
        <f>IF(리스수식!$AT$2=1,차량정보!BO38,IF(리스수식!$AT$2=2,차량정보!DH38,IF(리스수식!$AT$2=3,차량정보!FA38,IF(리스수식!$AT$2=4,차량정보!GT38,차량정보!IM38))))</f>
        <v>0</v>
      </c>
      <c r="W38" s="380">
        <f>IF(리스수식!$AT$2=1,차량정보!BP38,IF(리스수식!$AT$2=2,차량정보!DI38,IF(리스수식!$AT$2=3,차량정보!FB38,IF(리스수식!$AT$2=4,차량정보!GU38,차량정보!IN38))))</f>
        <v>0</v>
      </c>
      <c r="X38" s="380">
        <f>IF(리스수식!$AT$2=1,차량정보!BQ38,IF(리스수식!$AT$2=2,차량정보!DJ38,IF(리스수식!$AT$2=3,차량정보!FC38,IF(리스수식!$AT$2=4,차량정보!GV38,차량정보!IO38))))</f>
        <v>0</v>
      </c>
      <c r="Y38" s="380">
        <f>IF(리스수식!$AT$2=1,차량정보!BR38,IF(리스수식!$AT$2=2,차량정보!DK38,IF(리스수식!$AT$2=3,차량정보!FD38,IF(리스수식!$AT$2=4,차량정보!GW38,차량정보!IP38))))</f>
        <v>0</v>
      </c>
      <c r="Z38" s="380">
        <f>IF(리스수식!$AT$2=1,차량정보!BS38,IF(리스수식!$AT$2=2,차량정보!DL38,IF(리스수식!$AT$2=3,차량정보!FE38,IF(리스수식!$AT$2=4,차량정보!GX38,차량정보!IQ38))))</f>
        <v>0</v>
      </c>
      <c r="AA38" s="380">
        <f>IF(리스수식!$AT$2=1,차량정보!BT38,IF(리스수식!$AT$2=2,차량정보!DM38,IF(리스수식!$AT$2=3,차량정보!FF38,IF(리스수식!$AT$2=4,차량정보!GY38,차량정보!IR38))))</f>
        <v>0</v>
      </c>
      <c r="AB38" s="380">
        <f>IF(리스수식!$AT$2=1,차량정보!BU38,IF(리스수식!$AT$2=2,차량정보!DN38,IF(리스수식!$AT$2=3,차량정보!FG38,IF(리스수식!$AT$2=4,차량정보!GZ38,차량정보!IS38))))</f>
        <v>0</v>
      </c>
      <c r="AC38" s="380">
        <f>IF(리스수식!$AT$2=1,차량정보!BV38,IF(리스수식!$AT$2=2,차량정보!DO38,IF(리스수식!$AT$2=3,차량정보!FH38,IF(리스수식!$AT$2=4,차량정보!HA38,차량정보!IT38))))</f>
        <v>0</v>
      </c>
      <c r="AD38" s="380">
        <f>IF(리스수식!$AT$2=1,차량정보!BW38,IF(리스수식!$AT$2=2,차량정보!DP38,IF(리스수식!$AT$2=3,차량정보!FI38,IF(리스수식!$AT$2=4,차량정보!HB38,차량정보!IU38))))</f>
        <v>0</v>
      </c>
      <c r="AE38" s="380">
        <f>IF(리스수식!$AT$2=1,차량정보!BX38,IF(리스수식!$AT$2=2,차량정보!DQ38,IF(리스수식!$AT$2=3,차량정보!FJ38,IF(리스수식!$AT$2=4,차량정보!HC38,차량정보!IV38))))</f>
        <v>0</v>
      </c>
      <c r="AF38" s="380">
        <f>IF(리스수식!$AT$2=1,차량정보!BY38,IF(리스수식!$AT$2=2,차량정보!DR38,IF(리스수식!$AT$2=3,차량정보!FK38,IF(리스수식!$AT$2=4,차량정보!HD38,차량정보!IW38))))</f>
        <v>0</v>
      </c>
      <c r="AG38" s="380">
        <f>IF(리스수식!$AT$2=1,차량정보!BZ38,IF(리스수식!$AT$2=2,차량정보!DS38,IF(리스수식!$AT$2=3,차량정보!FL38,IF(리스수식!$AT$2=4,차량정보!HE38,차량정보!IX38))))</f>
        <v>0</v>
      </c>
      <c r="AH38" s="380">
        <f>IF(리스수식!$AT$2=1,차량정보!CA38,IF(리스수식!$AT$2=2,차량정보!DT38,IF(리스수식!$AT$2=3,차량정보!FM38,IF(리스수식!$AT$2=4,차량정보!HF38,차량정보!IY38))))</f>
        <v>0</v>
      </c>
      <c r="AI38" s="380">
        <f>IF(리스수식!$AT$2=1,차량정보!CB38,IF(리스수식!$AT$2=2,차량정보!DU38,IF(리스수식!$AT$2=3,차량정보!FN38,IF(리스수식!$AT$2=4,차량정보!HG38,차량정보!IZ38))))</f>
        <v>0</v>
      </c>
      <c r="AJ38" s="380">
        <f>IF(리스수식!$AT$2=1,차량정보!CC38,IF(리스수식!$AT$2=2,차량정보!DV38,IF(리스수식!$AT$2=3,차량정보!FO38,IF(리스수식!$AT$2=4,차량정보!HH38,차량정보!JA38))))</f>
        <v>0</v>
      </c>
      <c r="AK38" s="380">
        <f>IF(리스수식!$AT$2=1,차량정보!CD38,IF(리스수식!$AT$2=2,차량정보!DW38,IF(리스수식!$AT$2=3,차량정보!FP38,IF(리스수식!$AT$2=4,차량정보!HI38,차량정보!JB38))))</f>
        <v>0</v>
      </c>
      <c r="AL38" s="380">
        <f>IF(리스수식!$AT$2=1,차량정보!CE38,IF(리스수식!$AT$2=2,차량정보!DX38,IF(리스수식!$AT$2=3,차량정보!FQ38,IF(리스수식!$AT$2=4,차량정보!HJ38,차량정보!JC38))))</f>
        <v>0</v>
      </c>
      <c r="AM38" s="333">
        <f>IF(리스수식!$AT$2=1,차량정보!CF38,IF(리스수식!$AT$2=2,차량정보!DY38,IF(리스수식!$AT$2=3,차량정보!FR38,IF(리스수식!$AT$2=4,차량정보!HK38,차량정보!JD38))))</f>
        <v>0</v>
      </c>
      <c r="AN38" s="333">
        <f>IF(리스수식!$AT$2=1,차량정보!CG38,IF(리스수식!$AT$2=2,차량정보!DZ38,IF(리스수식!$AT$2=3,차량정보!FS38,IF(리스수식!$AT$2=4,차량정보!HL38,차량정보!JE38))))</f>
        <v>0</v>
      </c>
      <c r="AO38" s="333" t="str">
        <f>IF(리스수식!$AT$2=1,차량정보!CH38,IF(리스수식!$AT$2=2,차량정보!EA38,IF(리스수식!$AT$2=3,차량정보!FT38,IF(리스수식!$AT$2=4,차량정보!HM38,차량정보!JF38))))</f>
        <v>-</v>
      </c>
      <c r="AP38" s="333" t="str">
        <f>IF(리스수식!$AT$2=1,차량정보!CI38,IF(리스수식!$AT$2=2,차량정보!EB38,IF(리스수식!$AT$2=3,차량정보!FU38,IF(리스수식!$AT$2=4,차량정보!HN38,차량정보!JG38))))</f>
        <v>-</v>
      </c>
      <c r="AQ38" s="333" t="str">
        <f>IF(리스수식!$AT$2=1,차량정보!CJ38,IF(리스수식!$AT$2=2,차량정보!EC38,IF(리스수식!$AT$2=3,차량정보!FV38,IF(리스수식!$AT$2=4,차량정보!HO38,차량정보!JH38))))</f>
        <v>-</v>
      </c>
      <c r="AR38" s="333" t="str">
        <f>IF(리스수식!$AT$2=1,차량정보!CK38,IF(리스수식!$AT$2=2,차량정보!ED38,IF(리스수식!$AT$2=3,차량정보!FW38,IF(리스수식!$AT$2=4,차량정보!HP38,차량정보!JI38))))</f>
        <v>-</v>
      </c>
      <c r="AS38" s="333" t="str">
        <f>IF(리스수식!$AT$2=1,차량정보!CL38,IF(리스수식!$AT$2=2,차량정보!EE38,IF(리스수식!$AT$2=3,차량정보!FX38,IF(리스수식!$AT$2=4,차량정보!HQ38,차량정보!JJ38))))</f>
        <v>-</v>
      </c>
      <c r="AT38" s="333" t="str">
        <f>IF(리스수식!$AT$2=1,차량정보!CM38,IF(리스수식!$AT$2=2,차량정보!EF38,IF(리스수식!$AT$2=3,차량정보!FY38,IF(리스수식!$AT$2=4,차량정보!HR38,차량정보!JK38))))</f>
        <v>-</v>
      </c>
      <c r="AU38" s="333" t="str">
        <f>IF(리스수식!$AT$2=1,차량정보!CN38,IF(리스수식!$AT$2=2,차량정보!EG38,IF(리스수식!$AT$2=3,차량정보!FZ38,IF(리스수식!$AT$2=4,차량정보!HS38,차량정보!JL38))))</f>
        <v>-</v>
      </c>
      <c r="AV38" s="333" t="str">
        <f>IF(리스수식!$AT$2=1,차량정보!CO38,IF(리스수식!$AT$2=2,차량정보!EH38,IF(리스수식!$AT$2=3,차량정보!GA38,IF(리스수식!$AT$2=4,차량정보!HT38,차량정보!JM38))))</f>
        <v>-</v>
      </c>
      <c r="AW38" s="333" t="str">
        <f>IF(리스수식!$AT$2=1,차량정보!CP38,IF(리스수식!$AT$2=2,차량정보!EI38,IF(리스수식!$AT$2=3,차량정보!GB38,IF(리스수식!$AT$2=4,차량정보!HU38,차량정보!JN38))))</f>
        <v>-</v>
      </c>
      <c r="AX38" s="333" t="str">
        <f>IF(리스수식!$AT$2=1,차량정보!CQ38,IF(리스수식!$AT$2=2,차량정보!EJ38,IF(리스수식!$AT$2=3,차량정보!GC38,IF(리스수식!$AT$2=4,차량정보!HV38,차량정보!JO38))))</f>
        <v>-</v>
      </c>
      <c r="AY38" s="11">
        <f>IF(리스수식!$AT$2=1,차량정보!CR38,IF(리스수식!$AT$2=2,차량정보!EK38,IF(리스수식!$AT$2=3,차량정보!GD38,IF(리스수식!$AT$2=4,차량정보!HW38,차량정보!JP38))))</f>
        <v>0</v>
      </c>
      <c r="AZ38" s="352" t="s">
        <v>38</v>
      </c>
      <c r="BA38" s="353" t="s">
        <v>182</v>
      </c>
      <c r="BB38" s="354" t="s">
        <v>183</v>
      </c>
      <c r="BC38" s="355" t="s">
        <v>183</v>
      </c>
      <c r="BD38" s="352" t="s">
        <v>183</v>
      </c>
      <c r="BE38" s="352"/>
      <c r="BF38" s="356" t="s">
        <v>183</v>
      </c>
      <c r="BG38" s="356"/>
      <c r="BH38" s="357"/>
      <c r="BI38" s="357"/>
      <c r="BJ38" s="357"/>
      <c r="BK38" s="357"/>
      <c r="BL38" s="357"/>
      <c r="BM38" s="357"/>
      <c r="BN38" s="442"/>
      <c r="BO38" s="342"/>
      <c r="BP38" s="342"/>
      <c r="BQ38" s="342"/>
      <c r="BR38" s="342"/>
      <c r="BS38" s="342"/>
      <c r="BT38" s="442"/>
      <c r="BU38" s="342"/>
      <c r="BV38" s="342"/>
      <c r="BW38" s="342"/>
      <c r="BX38" s="342"/>
      <c r="BY38" s="342"/>
      <c r="BZ38" s="442"/>
      <c r="CA38" s="342"/>
      <c r="CB38" s="342"/>
      <c r="CC38" s="342"/>
      <c r="CD38" s="342"/>
      <c r="CE38" s="342"/>
      <c r="CF38" s="358"/>
      <c r="CG38" s="358"/>
      <c r="CH38" s="359" t="s">
        <v>183</v>
      </c>
      <c r="CI38" s="360" t="s">
        <v>183</v>
      </c>
      <c r="CJ38" s="360" t="s">
        <v>183</v>
      </c>
      <c r="CK38" s="360" t="s">
        <v>183</v>
      </c>
      <c r="CL38" s="360" t="s">
        <v>183</v>
      </c>
      <c r="CM38" s="360" t="s">
        <v>183</v>
      </c>
      <c r="CN38" s="360" t="s">
        <v>183</v>
      </c>
      <c r="CO38" s="360" t="s">
        <v>183</v>
      </c>
      <c r="CP38" s="360" t="s">
        <v>183</v>
      </c>
      <c r="CQ38" s="360" t="s">
        <v>183</v>
      </c>
      <c r="CR38" s="203"/>
      <c r="CS38" s="219" t="s">
        <v>63</v>
      </c>
      <c r="CT38" s="221" t="s">
        <v>233</v>
      </c>
      <c r="CU38" s="222" t="s">
        <v>74</v>
      </c>
      <c r="CV38" s="241">
        <v>0.03</v>
      </c>
      <c r="CW38" s="21" t="s">
        <v>201</v>
      </c>
      <c r="CX38" s="21"/>
      <c r="CY38" s="25">
        <v>1591</v>
      </c>
      <c r="CZ38" s="25"/>
      <c r="DA38" s="26">
        <f t="shared" si="9"/>
        <v>0.73</v>
      </c>
      <c r="DB38" s="26">
        <f t="shared" si="9"/>
        <v>0.72</v>
      </c>
      <c r="DC38" s="26">
        <f t="shared" si="9"/>
        <v>0.70000000000000007</v>
      </c>
      <c r="DD38" s="26">
        <f t="shared" si="9"/>
        <v>0.67</v>
      </c>
      <c r="DE38" s="26">
        <f t="shared" si="9"/>
        <v>0.65500000000000003</v>
      </c>
      <c r="DF38" s="26">
        <f t="shared" si="9"/>
        <v>0.43000000000000005</v>
      </c>
      <c r="DG38" s="443">
        <v>0.7</v>
      </c>
      <c r="DH38" s="343">
        <v>0.69</v>
      </c>
      <c r="DI38" s="343">
        <v>0.67</v>
      </c>
      <c r="DJ38" s="343">
        <v>0.64</v>
      </c>
      <c r="DK38" s="343">
        <v>0.625</v>
      </c>
      <c r="DL38" s="343">
        <v>0.4</v>
      </c>
      <c r="DM38" s="443">
        <v>0.61</v>
      </c>
      <c r="DN38" s="343">
        <v>0.6</v>
      </c>
      <c r="DO38" s="343">
        <v>0.57999999999999996</v>
      </c>
      <c r="DP38" s="343">
        <v>0.56000000000000005</v>
      </c>
      <c r="DQ38" s="343">
        <v>0.3</v>
      </c>
      <c r="DR38" s="343">
        <v>0.2</v>
      </c>
      <c r="DS38" s="443">
        <v>0.53</v>
      </c>
      <c r="DT38" s="343">
        <v>0.51</v>
      </c>
      <c r="DU38" s="343">
        <v>0.5</v>
      </c>
      <c r="DV38" s="343">
        <v>0.3</v>
      </c>
      <c r="DW38" s="343">
        <v>0.2</v>
      </c>
      <c r="DX38" s="343">
        <v>0.1</v>
      </c>
      <c r="DY38" s="26" t="s">
        <v>149</v>
      </c>
      <c r="DZ38" s="26"/>
      <c r="EA38" s="27" t="s">
        <v>229</v>
      </c>
      <c r="EB38" s="28">
        <v>209000</v>
      </c>
      <c r="EC38" s="28">
        <v>220000</v>
      </c>
      <c r="ED38" s="28">
        <v>220000</v>
      </c>
      <c r="EE38" s="28">
        <v>220000</v>
      </c>
      <c r="EF38" s="28">
        <v>209000</v>
      </c>
      <c r="EG38" s="28">
        <v>154000</v>
      </c>
      <c r="EH38" s="28">
        <v>154000</v>
      </c>
      <c r="EI38" s="28">
        <v>297000</v>
      </c>
      <c r="EJ38" s="28">
        <v>330000</v>
      </c>
      <c r="EK38" s="31"/>
    </row>
    <row r="39" spans="1:277" ht="16.5" customHeight="1">
      <c r="A39" s="8"/>
      <c r="B39" s="30"/>
      <c r="C39" s="30"/>
      <c r="D39" s="30"/>
      <c r="E39" s="29"/>
      <c r="F39" s="333">
        <v>34</v>
      </c>
      <c r="G39" s="333" t="str">
        <f>IF(리스수식!$AT$2=1,차량정보!AZ39,IF(리스수식!$AT$2=2,차량정보!CS39,IF(리스수식!$AT$2=3,차량정보!EL39,IF(리스수식!$AT$2=4,차량정보!GE39,차량정보!HX39))))</f>
        <v>현대</v>
      </c>
      <c r="H39" s="333" t="str">
        <f>IF(리스수식!$AT$2=1,차량정보!BA39,IF(리스수식!$AT$2=2,차량정보!CT39,IF(리스수식!$AT$2=3,차량정보!EM39,IF(리스수식!$AT$2=4,차량정보!GF39,차량정보!HY39))))</f>
        <v>G90 3.5T 세단 5인승</v>
      </c>
      <c r="I39" s="333" t="str">
        <f>IF(리스수식!$AT$2=1,차량정보!BB39,IF(리스수식!$AT$2=2,차량정보!CU39,IF(리스수식!$AT$2=3,차량정보!EN39,IF(리스수식!$AT$2=4,차량정보!GG39,차량정보!HZ39))))</f>
        <v>승용</v>
      </c>
      <c r="J39" s="475">
        <f>IF(리스수식!$AT$2=1,차량정보!BC39,IF(리스수식!$AT$2=2,차량정보!CV39,IF(리스수식!$AT$2=3,차량정보!EO39,IF(리스수식!$AT$2=4,차량정보!GH39,차량정보!IA39))))</f>
        <v>0.02</v>
      </c>
      <c r="K39" s="333" t="str">
        <f>IF(리스수식!$AT$2=1,차량정보!BD39,IF(리스수식!$AT$2=2,차량정보!CW39,IF(리스수식!$AT$2=3,차량정보!EP39,IF(리스수식!$AT$2=4,차량정보!GI39,차량정보!IB39))))</f>
        <v>가솔린</v>
      </c>
      <c r="L39" s="333">
        <f>IF(리스수식!$AT$2=1,차량정보!BE39,IF(리스수식!$AT$2=2,차량정보!CX39,IF(리스수식!$AT$2=3,차량정보!EQ39,IF(리스수식!$AT$2=4,차량정보!GJ39,차량정보!IC39))))</f>
        <v>0</v>
      </c>
      <c r="M39" s="333">
        <f>IF(리스수식!$AT$2=1,차량정보!BF39,IF(리스수식!$AT$2=2,차량정보!CY39,IF(리스수식!$AT$2=3,차량정보!ER39,IF(리스수식!$AT$2=4,차량정보!GK39,차량정보!ID39))))</f>
        <v>3470</v>
      </c>
      <c r="N39" s="333">
        <f t="shared" si="8"/>
        <v>902200</v>
      </c>
      <c r="O39" s="380">
        <f>IF(리스수식!$AT$2=1,차량정보!BH39,IF(리스수식!$AT$2=2,차량정보!DA39,IF(리스수식!$AT$2=3,차량정보!ET39,IF(리스수식!$AT$2=4,차량정보!GM39,차량정보!IF39))))</f>
        <v>0.62</v>
      </c>
      <c r="P39" s="380">
        <f>IF(리스수식!$AT$2=1,차량정보!BI39,IF(리스수식!$AT$2=2,차량정보!DB39,IF(리스수식!$AT$2=3,차량정보!EU39,IF(리스수식!$AT$2=4,차량정보!GN39,차량정보!IG39))))</f>
        <v>0.57000000000000006</v>
      </c>
      <c r="Q39" s="380">
        <f>IF(리스수식!$AT$2=1,차량정보!BJ39,IF(리스수식!$AT$2=2,차량정보!DC39,IF(리스수식!$AT$2=3,차량정보!EV39,IF(리스수식!$AT$2=4,차량정보!GO39,차량정보!IH39))))</f>
        <v>0.54</v>
      </c>
      <c r="R39" s="380">
        <f>IF(리스수식!$AT$2=1,차량정보!BK39,IF(리스수식!$AT$2=2,차량정보!DD39,IF(리스수식!$AT$2=3,차량정보!EW39,IF(리스수식!$AT$2=4,차량정보!GP39,차량정보!II39))))</f>
        <v>0.53</v>
      </c>
      <c r="S39" s="380">
        <f>IF(리스수식!$AT$2=1,차량정보!BL39,IF(리스수식!$AT$2=2,차량정보!DE39,IF(리스수식!$AT$2=3,차량정보!EX39,IF(리스수식!$AT$2=4,차량정보!GQ39,차량정보!IJ39))))</f>
        <v>0.52</v>
      </c>
      <c r="T39" s="380">
        <f>IF(리스수식!$AT$2=1,차량정보!BM39,IF(리스수식!$AT$2=2,차량정보!DF39,IF(리스수식!$AT$2=3,차량정보!EY39,IF(리스수식!$AT$2=4,차량정보!GR39,차량정보!IK39))))</f>
        <v>0.51</v>
      </c>
      <c r="U39" s="380">
        <f>IF(리스수식!$AT$2=1,차량정보!BN39,IF(리스수식!$AT$2=2,차량정보!DG39,IF(리스수식!$AT$2=3,차량정보!EZ39,IF(리스수식!$AT$2=4,차량정보!GS39,차량정보!IL39))))</f>
        <v>0.59</v>
      </c>
      <c r="V39" s="380">
        <f>IF(리스수식!$AT$2=1,차량정보!BO39,IF(리스수식!$AT$2=2,차량정보!DH39,IF(리스수식!$AT$2=3,차량정보!FA39,IF(리스수식!$AT$2=4,차량정보!GT39,차량정보!IM39))))</f>
        <v>0.54</v>
      </c>
      <c r="W39" s="380">
        <f>IF(리스수식!$AT$2=1,차량정보!BP39,IF(리스수식!$AT$2=2,차량정보!DI39,IF(리스수식!$AT$2=3,차량정보!FB39,IF(리스수식!$AT$2=4,차량정보!GU39,차량정보!IN39))))</f>
        <v>0.51</v>
      </c>
      <c r="X39" s="380">
        <f>IF(리스수식!$AT$2=1,차량정보!BQ39,IF(리스수식!$AT$2=2,차량정보!DJ39,IF(리스수식!$AT$2=3,차량정보!FC39,IF(리스수식!$AT$2=4,차량정보!GV39,차량정보!IO39))))</f>
        <v>0.5</v>
      </c>
      <c r="Y39" s="380">
        <f>IF(리스수식!$AT$2=1,차량정보!BR39,IF(리스수식!$AT$2=2,차량정보!DK39,IF(리스수식!$AT$2=3,차량정보!FD39,IF(리스수식!$AT$2=4,차량정보!GW39,차량정보!IP39))))</f>
        <v>0.49</v>
      </c>
      <c r="Z39" s="380">
        <f>IF(리스수식!$AT$2=1,차량정보!BS39,IF(리스수식!$AT$2=2,차량정보!DL39,IF(리스수식!$AT$2=3,차량정보!FE39,IF(리스수식!$AT$2=4,차량정보!GX39,차량정보!IQ39))))</f>
        <v>0.48</v>
      </c>
      <c r="AA39" s="380">
        <f>IF(리스수식!$AT$2=1,차량정보!BT39,IF(리스수식!$AT$2=2,차량정보!DM39,IF(리스수식!$AT$2=3,차량정보!FF39,IF(리스수식!$AT$2=4,차량정보!GY39,차량정보!IR39))))</f>
        <v>0.5</v>
      </c>
      <c r="AB39" s="380">
        <f>IF(리스수식!$AT$2=1,차량정보!BU39,IF(리스수식!$AT$2=2,차량정보!DN39,IF(리스수식!$AT$2=3,차량정보!FG39,IF(리스수식!$AT$2=4,차량정보!GZ39,차량정보!IS39))))</f>
        <v>0.46</v>
      </c>
      <c r="AC39" s="380">
        <f>IF(리스수식!$AT$2=1,차량정보!BV39,IF(리스수식!$AT$2=2,차량정보!DO39,IF(리스수식!$AT$2=3,차량정보!FH39,IF(리스수식!$AT$2=4,차량정보!HA39,차량정보!IT39))))</f>
        <v>0.43</v>
      </c>
      <c r="AD39" s="380">
        <f>IF(리스수식!$AT$2=1,차량정보!BW39,IF(리스수식!$AT$2=2,차량정보!DP39,IF(리스수식!$AT$2=3,차량정보!FI39,IF(리스수식!$AT$2=4,차량정보!HB39,차량정보!IU39))))</f>
        <v>0.42</v>
      </c>
      <c r="AE39" s="380">
        <f>IF(리스수식!$AT$2=1,차량정보!BX39,IF(리스수식!$AT$2=2,차량정보!DQ39,IF(리스수식!$AT$2=3,차량정보!FJ39,IF(리스수식!$AT$2=4,차량정보!HC39,차량정보!IV39))))</f>
        <v>0.41</v>
      </c>
      <c r="AF39" s="380">
        <f>IF(리스수식!$AT$2=1,차량정보!BY39,IF(리스수식!$AT$2=2,차량정보!DR39,IF(리스수식!$AT$2=3,차량정보!FK39,IF(리스수식!$AT$2=4,차량정보!HD39,차량정보!IW39))))</f>
        <v>0.32</v>
      </c>
      <c r="AG39" s="380">
        <f>IF(리스수식!$AT$2=1,차량정보!BZ39,IF(리스수식!$AT$2=2,차량정보!DS39,IF(리스수식!$AT$2=3,차량정보!FL39,IF(리스수식!$AT$2=4,차량정보!HE39,차량정보!IX39))))</f>
        <v>0.43</v>
      </c>
      <c r="AH39" s="380">
        <f>IF(리스수식!$AT$2=1,차량정보!CA39,IF(리스수식!$AT$2=2,차량정보!DT39,IF(리스수식!$AT$2=3,차량정보!FM39,IF(리스수식!$AT$2=4,차량정보!HF39,차량정보!IY39))))</f>
        <v>0.38</v>
      </c>
      <c r="AI39" s="380">
        <f>IF(리스수식!$AT$2=1,차량정보!CB39,IF(리스수식!$AT$2=2,차량정보!DU39,IF(리스수식!$AT$2=3,차량정보!FN39,IF(리스수식!$AT$2=4,차량정보!HG39,차량정보!IZ39))))</f>
        <v>0.35</v>
      </c>
      <c r="AJ39" s="380">
        <f>IF(리스수식!$AT$2=1,차량정보!CC39,IF(리스수식!$AT$2=2,차량정보!DV39,IF(리스수식!$AT$2=3,차량정보!FO39,IF(리스수식!$AT$2=4,차량정보!HH39,차량정보!JA39))))</f>
        <v>0.32</v>
      </c>
      <c r="AK39" s="380">
        <f>IF(리스수식!$AT$2=1,차량정보!CD39,IF(리스수식!$AT$2=2,차량정보!DW39,IF(리스수식!$AT$2=3,차량정보!FP39,IF(리스수식!$AT$2=4,차량정보!HI39,차량정보!JB39))))</f>
        <v>0.3</v>
      </c>
      <c r="AL39" s="380">
        <f>IF(리스수식!$AT$2=1,차량정보!CE39,IF(리스수식!$AT$2=2,차량정보!DX39,IF(리스수식!$AT$2=3,차량정보!FQ39,IF(리스수식!$AT$2=4,차량정보!HJ39,차량정보!JC39))))</f>
        <v>0.22</v>
      </c>
      <c r="AM39" s="333">
        <f>IF(리스수식!$AT$2=1,차량정보!CF39,IF(리스수식!$AT$2=2,차량정보!DY39,IF(리스수식!$AT$2=3,차량정보!FR39,IF(리스수식!$AT$2=4,차량정보!HK39,차량정보!JD39))))</f>
        <v>0</v>
      </c>
      <c r="AN39" s="333">
        <f>IF(리스수식!$AT$2=1,차량정보!CG39,IF(리스수식!$AT$2=2,차량정보!DZ39,IF(리스수식!$AT$2=3,차량정보!FS39,IF(리스수식!$AT$2=4,차량정보!HL39,차량정보!JE39))))</f>
        <v>0</v>
      </c>
      <c r="AO39" s="333" t="str">
        <f>IF(리스수식!$AT$2=1,차량정보!CH39,IF(리스수식!$AT$2=2,차량정보!EA39,IF(리스수식!$AT$2=3,차량정보!FT39,IF(리스수식!$AT$2=4,차량정보!HM39,차량정보!JF39))))</f>
        <v>울산</v>
      </c>
      <c r="AP39" s="333">
        <f>IF(리스수식!$AT$2=1,차량정보!CI39,IF(리스수식!$AT$2=2,차량정보!EB39,IF(리스수식!$AT$2=3,차량정보!FU39,IF(리스수식!$AT$2=4,차량정보!HN39,차량정보!JG39))))</f>
        <v>226000</v>
      </c>
      <c r="AQ39" s="333">
        <f>IF(리스수식!$AT$2=1,차량정보!CJ39,IF(리스수식!$AT$2=2,차량정보!EC39,IF(리스수식!$AT$2=3,차량정보!FV39,IF(리스수식!$AT$2=4,차량정보!HO39,차량정보!JH39))))</f>
        <v>215000</v>
      </c>
      <c r="AR39" s="333">
        <f>IF(리스수식!$AT$2=1,차량정보!CK39,IF(리스수식!$AT$2=2,차량정보!ED39,IF(리스수식!$AT$2=3,차량정보!FW39,IF(리스수식!$AT$2=4,차량정보!HP39,차량정보!JI39))))</f>
        <v>234000</v>
      </c>
      <c r="AS39" s="333">
        <f>IF(리스수식!$AT$2=1,차량정보!CL39,IF(리스수식!$AT$2=2,차량정보!EE39,IF(리스수식!$AT$2=3,차량정보!FX39,IF(리스수식!$AT$2=4,차량정보!HQ39,차량정보!JJ39))))</f>
        <v>248000</v>
      </c>
      <c r="AT39" s="333">
        <f>IF(리스수식!$AT$2=1,차량정보!CM39,IF(리스수식!$AT$2=2,차량정보!EF39,IF(리스수식!$AT$2=3,차량정보!FY39,IF(리스수식!$AT$2=4,차량정보!HR39,차량정보!JK39))))</f>
        <v>259000</v>
      </c>
      <c r="AU39" s="333">
        <f>IF(리스수식!$AT$2=1,차량정보!CN39,IF(리스수식!$AT$2=2,차량정보!EG39,IF(리스수식!$AT$2=3,차량정보!FZ39,IF(리스수식!$AT$2=4,차량정보!HS39,차량정보!JL39))))</f>
        <v>237000</v>
      </c>
      <c r="AV39" s="333">
        <f>IF(리스수식!$AT$2=1,차량정보!CO39,IF(리스수식!$AT$2=2,차량정보!EH39,IF(리스수식!$AT$2=3,차량정보!GA39,IF(리스수식!$AT$2=4,차량정보!HT39,차량정보!JM39))))</f>
        <v>237000</v>
      </c>
      <c r="AW39" s="333">
        <f>IF(리스수식!$AT$2=1,차량정보!CP39,IF(리스수식!$AT$2=2,차량정보!EI39,IF(리스수식!$AT$2=3,차량정보!GB39,IF(리스수식!$AT$2=4,차량정보!HU39,차량정보!JN39))))</f>
        <v>248000</v>
      </c>
      <c r="AX39" s="333">
        <f>IF(리스수식!$AT$2=1,차량정보!CQ39,IF(리스수식!$AT$2=2,차량정보!EJ39,IF(리스수식!$AT$2=3,차량정보!GC39,IF(리스수식!$AT$2=4,차량정보!HV39,차량정보!JO39))))</f>
        <v>281000</v>
      </c>
      <c r="AY39" s="11">
        <f>IF(리스수식!$AT$2=1,차량정보!CR39,IF(리스수식!$AT$2=2,차량정보!EK39,IF(리스수식!$AT$2=3,차량정보!GD39,IF(리스수식!$AT$2=4,차량정보!HW39,차량정보!JP39))))</f>
        <v>0</v>
      </c>
      <c r="AZ39" s="352" t="s">
        <v>38</v>
      </c>
      <c r="BA39" s="353" t="s">
        <v>723</v>
      </c>
      <c r="BB39" s="354" t="s">
        <v>60</v>
      </c>
      <c r="BC39" s="355">
        <v>0.02</v>
      </c>
      <c r="BD39" s="352" t="s">
        <v>61</v>
      </c>
      <c r="BE39" s="352"/>
      <c r="BF39" s="356">
        <v>3470</v>
      </c>
      <c r="BG39" s="356"/>
      <c r="BH39" s="357">
        <f t="shared" ref="BH39:BH42" si="79">BN39+3%</f>
        <v>0.62</v>
      </c>
      <c r="BI39" s="357">
        <f t="shared" ref="BI39:BI42" si="80">BO39+3%</f>
        <v>0.57000000000000006</v>
      </c>
      <c r="BJ39" s="357">
        <f t="shared" ref="BJ39:BJ42" si="81">BP39+3%</f>
        <v>0.54</v>
      </c>
      <c r="BK39" s="357">
        <f t="shared" ref="BK39:BK42" si="82">BQ39+3%</f>
        <v>0.53</v>
      </c>
      <c r="BL39" s="357">
        <f t="shared" ref="BL39:BL42" si="83">BR39+3%</f>
        <v>0.52</v>
      </c>
      <c r="BM39" s="357">
        <f t="shared" ref="BM39:BM42" si="84">BS39+3%</f>
        <v>0.51</v>
      </c>
      <c r="BN39" s="442">
        <v>0.59</v>
      </c>
      <c r="BO39" s="342">
        <v>0.54</v>
      </c>
      <c r="BP39" s="342">
        <v>0.51</v>
      </c>
      <c r="BQ39" s="342">
        <v>0.5</v>
      </c>
      <c r="BR39" s="342">
        <v>0.49</v>
      </c>
      <c r="BS39" s="342">
        <v>0.48</v>
      </c>
      <c r="BT39" s="442">
        <v>0.5</v>
      </c>
      <c r="BU39" s="342">
        <v>0.46</v>
      </c>
      <c r="BV39" s="342">
        <v>0.43</v>
      </c>
      <c r="BW39" s="342">
        <v>0.42</v>
      </c>
      <c r="BX39" s="342">
        <v>0.41</v>
      </c>
      <c r="BY39" s="342">
        <v>0.32</v>
      </c>
      <c r="BZ39" s="442">
        <v>0.43</v>
      </c>
      <c r="CA39" s="342">
        <v>0.38</v>
      </c>
      <c r="CB39" s="342">
        <v>0.35</v>
      </c>
      <c r="CC39" s="342">
        <v>0.32</v>
      </c>
      <c r="CD39" s="342">
        <v>0.3</v>
      </c>
      <c r="CE39" s="342">
        <v>0.22</v>
      </c>
      <c r="CF39" s="361"/>
      <c r="CG39" s="361"/>
      <c r="CH39" s="359" t="s">
        <v>62</v>
      </c>
      <c r="CI39" s="360">
        <v>226000</v>
      </c>
      <c r="CJ39" s="360">
        <v>215000</v>
      </c>
      <c r="CK39" s="360">
        <v>234000</v>
      </c>
      <c r="CL39" s="360">
        <v>248000</v>
      </c>
      <c r="CM39" s="360">
        <v>259000</v>
      </c>
      <c r="CN39" s="360">
        <v>237000</v>
      </c>
      <c r="CO39" s="360">
        <v>237000</v>
      </c>
      <c r="CP39" s="360">
        <v>248000</v>
      </c>
      <c r="CQ39" s="360">
        <v>281000</v>
      </c>
      <c r="CR39" s="31"/>
      <c r="CS39" s="219" t="s">
        <v>63</v>
      </c>
      <c r="CT39" s="221" t="s">
        <v>235</v>
      </c>
      <c r="CU39" s="222" t="s">
        <v>74</v>
      </c>
      <c r="CV39" s="241">
        <v>0.03</v>
      </c>
      <c r="CW39" s="21" t="s">
        <v>188</v>
      </c>
      <c r="CX39" s="21"/>
      <c r="CY39" s="25">
        <v>1591</v>
      </c>
      <c r="CZ39" s="25"/>
      <c r="DA39" s="26">
        <f t="shared" si="9"/>
        <v>0.65500000000000003</v>
      </c>
      <c r="DB39" s="26">
        <f t="shared" si="9"/>
        <v>0.64500000000000002</v>
      </c>
      <c r="DC39" s="26">
        <f t="shared" si="9"/>
        <v>0.63500000000000001</v>
      </c>
      <c r="DD39" s="26">
        <f t="shared" si="9"/>
        <v>0.625</v>
      </c>
      <c r="DE39" s="26">
        <f t="shared" si="9"/>
        <v>0.61499999999999999</v>
      </c>
      <c r="DF39" s="26">
        <f t="shared" si="9"/>
        <v>0.59000000000000008</v>
      </c>
      <c r="DG39" s="443">
        <v>0.625</v>
      </c>
      <c r="DH39" s="343">
        <v>0.61499999999999999</v>
      </c>
      <c r="DI39" s="343">
        <v>0.60499999999999998</v>
      </c>
      <c r="DJ39" s="343">
        <v>0.59499999999999997</v>
      </c>
      <c r="DK39" s="343">
        <v>0.58499999999999996</v>
      </c>
      <c r="DL39" s="343">
        <v>0.56000000000000005</v>
      </c>
      <c r="DM39" s="443">
        <v>0.56000000000000005</v>
      </c>
      <c r="DN39" s="343">
        <v>0.55000000000000004</v>
      </c>
      <c r="DO39" s="343">
        <v>0.54</v>
      </c>
      <c r="DP39" s="343">
        <v>0.5</v>
      </c>
      <c r="DQ39" s="343">
        <v>0.49</v>
      </c>
      <c r="DR39" s="343">
        <v>0.3</v>
      </c>
      <c r="DS39" s="443">
        <v>0.45500000000000002</v>
      </c>
      <c r="DT39" s="343">
        <v>0.44500000000000001</v>
      </c>
      <c r="DU39" s="343">
        <v>0.44</v>
      </c>
      <c r="DV39" s="343">
        <v>0.39</v>
      </c>
      <c r="DW39" s="343">
        <v>0.31</v>
      </c>
      <c r="DX39" s="343">
        <v>0.25</v>
      </c>
      <c r="DY39" s="26" t="s">
        <v>149</v>
      </c>
      <c r="DZ39" s="26"/>
      <c r="EA39" s="27" t="s">
        <v>229</v>
      </c>
      <c r="EB39" s="28">
        <v>209000</v>
      </c>
      <c r="EC39" s="28">
        <v>220000</v>
      </c>
      <c r="ED39" s="28">
        <v>220000</v>
      </c>
      <c r="EE39" s="28">
        <v>220000</v>
      </c>
      <c r="EF39" s="28">
        <v>209000</v>
      </c>
      <c r="EG39" s="28">
        <v>154000</v>
      </c>
      <c r="EH39" s="28">
        <v>154000</v>
      </c>
      <c r="EI39" s="28">
        <v>297000</v>
      </c>
      <c r="EJ39" s="28">
        <v>330000</v>
      </c>
      <c r="EK39" s="204"/>
    </row>
    <row r="40" spans="1:277" ht="16.5" customHeight="1">
      <c r="A40" s="8"/>
      <c r="B40" s="30"/>
      <c r="C40" s="30"/>
      <c r="D40" s="30"/>
      <c r="E40" s="29"/>
      <c r="F40" s="333">
        <v>35</v>
      </c>
      <c r="G40" s="333" t="str">
        <f>IF(리스수식!$AT$2=1,차량정보!AZ40,IF(리스수식!$AT$2=2,차량정보!CS40,IF(리스수식!$AT$2=3,차량정보!EL40,IF(리스수식!$AT$2=4,차량정보!GE40,차량정보!HX40))))</f>
        <v>현대</v>
      </c>
      <c r="H40" s="333" t="str">
        <f>IF(리스수식!$AT$2=1,차량정보!BA40,IF(리스수식!$AT$2=2,차량정보!CT40,IF(리스수식!$AT$2=3,차량정보!EM40,IF(리스수식!$AT$2=4,차량정보!GF40,차량정보!HY40))))</f>
        <v>G90 3.5T 세단 4인승</v>
      </c>
      <c r="I40" s="333" t="str">
        <f>IF(리스수식!$AT$2=1,차량정보!BB40,IF(리스수식!$AT$2=2,차량정보!CU40,IF(리스수식!$AT$2=3,차량정보!EN40,IF(리스수식!$AT$2=4,차량정보!GG40,차량정보!HZ40))))</f>
        <v>승용</v>
      </c>
      <c r="J40" s="475">
        <f>IF(리스수식!$AT$2=1,차량정보!BC40,IF(리스수식!$AT$2=2,차량정보!CV40,IF(리스수식!$AT$2=3,차량정보!EO40,IF(리스수식!$AT$2=4,차량정보!GH40,차량정보!IA40))))</f>
        <v>0.02</v>
      </c>
      <c r="K40" s="333" t="str">
        <f>IF(리스수식!$AT$2=1,차량정보!BD40,IF(리스수식!$AT$2=2,차량정보!CW40,IF(리스수식!$AT$2=3,차량정보!EP40,IF(리스수식!$AT$2=4,차량정보!GI40,차량정보!IB40))))</f>
        <v>가솔린</v>
      </c>
      <c r="L40" s="333">
        <f>IF(리스수식!$AT$2=1,차량정보!BE40,IF(리스수식!$AT$2=2,차량정보!CX40,IF(리스수식!$AT$2=3,차량정보!EQ40,IF(리스수식!$AT$2=4,차량정보!GJ40,차량정보!IC40))))</f>
        <v>0</v>
      </c>
      <c r="M40" s="333">
        <f>IF(리스수식!$AT$2=1,차량정보!BF40,IF(리스수식!$AT$2=2,차량정보!CY40,IF(리스수식!$AT$2=3,차량정보!ER40,IF(리스수식!$AT$2=4,차량정보!GK40,차량정보!ID40))))</f>
        <v>3470</v>
      </c>
      <c r="N40" s="333">
        <f t="shared" si="8"/>
        <v>902200</v>
      </c>
      <c r="O40" s="380">
        <f>IF(리스수식!$AT$2=1,차량정보!BH40,IF(리스수식!$AT$2=2,차량정보!DA40,IF(리스수식!$AT$2=3,차량정보!ET40,IF(리스수식!$AT$2=4,차량정보!GM40,차량정보!IF40))))</f>
        <v>0.62</v>
      </c>
      <c r="P40" s="380">
        <f>IF(리스수식!$AT$2=1,차량정보!BI40,IF(리스수식!$AT$2=2,차량정보!DB40,IF(리스수식!$AT$2=3,차량정보!EU40,IF(리스수식!$AT$2=4,차량정보!GN40,차량정보!IG40))))</f>
        <v>0.57000000000000006</v>
      </c>
      <c r="Q40" s="380">
        <f>IF(리스수식!$AT$2=1,차량정보!BJ40,IF(리스수식!$AT$2=2,차량정보!DC40,IF(리스수식!$AT$2=3,차량정보!EV40,IF(리스수식!$AT$2=4,차량정보!GO40,차량정보!IH40))))</f>
        <v>0.54</v>
      </c>
      <c r="R40" s="380">
        <f>IF(리스수식!$AT$2=1,차량정보!BK40,IF(리스수식!$AT$2=2,차량정보!DD40,IF(리스수식!$AT$2=3,차량정보!EW40,IF(리스수식!$AT$2=4,차량정보!GP40,차량정보!II40))))</f>
        <v>0.53</v>
      </c>
      <c r="S40" s="380">
        <f>IF(리스수식!$AT$2=1,차량정보!BL40,IF(리스수식!$AT$2=2,차량정보!DE40,IF(리스수식!$AT$2=3,차량정보!EX40,IF(리스수식!$AT$2=4,차량정보!GQ40,차량정보!IJ40))))</f>
        <v>0.52</v>
      </c>
      <c r="T40" s="380">
        <f>IF(리스수식!$AT$2=1,차량정보!BM40,IF(리스수식!$AT$2=2,차량정보!DF40,IF(리스수식!$AT$2=3,차량정보!EY40,IF(리스수식!$AT$2=4,차량정보!GR40,차량정보!IK40))))</f>
        <v>0.51</v>
      </c>
      <c r="U40" s="380">
        <f>IF(리스수식!$AT$2=1,차량정보!BN40,IF(리스수식!$AT$2=2,차량정보!DG40,IF(리스수식!$AT$2=3,차량정보!EZ40,IF(리스수식!$AT$2=4,차량정보!GS40,차량정보!IL40))))</f>
        <v>0.59</v>
      </c>
      <c r="V40" s="380">
        <f>IF(리스수식!$AT$2=1,차량정보!BO40,IF(리스수식!$AT$2=2,차량정보!DH40,IF(리스수식!$AT$2=3,차량정보!FA40,IF(리스수식!$AT$2=4,차량정보!GT40,차량정보!IM40))))</f>
        <v>0.54</v>
      </c>
      <c r="W40" s="380">
        <f>IF(리스수식!$AT$2=1,차량정보!BP40,IF(리스수식!$AT$2=2,차량정보!DI40,IF(리스수식!$AT$2=3,차량정보!FB40,IF(리스수식!$AT$2=4,차량정보!GU40,차량정보!IN40))))</f>
        <v>0.51</v>
      </c>
      <c r="X40" s="380">
        <f>IF(리스수식!$AT$2=1,차량정보!BQ40,IF(리스수식!$AT$2=2,차량정보!DJ40,IF(리스수식!$AT$2=3,차량정보!FC40,IF(리스수식!$AT$2=4,차량정보!GV40,차량정보!IO40))))</f>
        <v>0.5</v>
      </c>
      <c r="Y40" s="380">
        <f>IF(리스수식!$AT$2=1,차량정보!BR40,IF(리스수식!$AT$2=2,차량정보!DK40,IF(리스수식!$AT$2=3,차량정보!FD40,IF(리스수식!$AT$2=4,차량정보!GW40,차량정보!IP40))))</f>
        <v>0.49</v>
      </c>
      <c r="Z40" s="380">
        <f>IF(리스수식!$AT$2=1,차량정보!BS40,IF(리스수식!$AT$2=2,차량정보!DL40,IF(리스수식!$AT$2=3,차량정보!FE40,IF(리스수식!$AT$2=4,차량정보!GX40,차량정보!IQ40))))</f>
        <v>0.48</v>
      </c>
      <c r="AA40" s="380">
        <f>IF(리스수식!$AT$2=1,차량정보!BT40,IF(리스수식!$AT$2=2,차량정보!DM40,IF(리스수식!$AT$2=3,차량정보!FF40,IF(리스수식!$AT$2=4,차량정보!GY40,차량정보!IR40))))</f>
        <v>0.5</v>
      </c>
      <c r="AB40" s="380">
        <f>IF(리스수식!$AT$2=1,차량정보!BU40,IF(리스수식!$AT$2=2,차량정보!DN40,IF(리스수식!$AT$2=3,차량정보!FG40,IF(리스수식!$AT$2=4,차량정보!GZ40,차량정보!IS40))))</f>
        <v>0.46</v>
      </c>
      <c r="AC40" s="380">
        <f>IF(리스수식!$AT$2=1,차량정보!BV40,IF(리스수식!$AT$2=2,차량정보!DO40,IF(리스수식!$AT$2=3,차량정보!FH40,IF(리스수식!$AT$2=4,차량정보!HA40,차량정보!IT40))))</f>
        <v>0.43</v>
      </c>
      <c r="AD40" s="380">
        <f>IF(리스수식!$AT$2=1,차량정보!BW40,IF(리스수식!$AT$2=2,차량정보!DP40,IF(리스수식!$AT$2=3,차량정보!FI40,IF(리스수식!$AT$2=4,차량정보!HB40,차량정보!IU40))))</f>
        <v>0.42</v>
      </c>
      <c r="AE40" s="380">
        <f>IF(리스수식!$AT$2=1,차량정보!BX40,IF(리스수식!$AT$2=2,차량정보!DQ40,IF(리스수식!$AT$2=3,차량정보!FJ40,IF(리스수식!$AT$2=4,차량정보!HC40,차량정보!IV40))))</f>
        <v>0.41</v>
      </c>
      <c r="AF40" s="380">
        <f>IF(리스수식!$AT$2=1,차량정보!BY40,IF(리스수식!$AT$2=2,차량정보!DR40,IF(리스수식!$AT$2=3,차량정보!FK40,IF(리스수식!$AT$2=4,차량정보!HD40,차량정보!IW40))))</f>
        <v>0.32</v>
      </c>
      <c r="AG40" s="380">
        <f>IF(리스수식!$AT$2=1,차량정보!BZ40,IF(리스수식!$AT$2=2,차량정보!DS40,IF(리스수식!$AT$2=3,차량정보!FL40,IF(리스수식!$AT$2=4,차량정보!HE40,차량정보!IX40))))</f>
        <v>0.43</v>
      </c>
      <c r="AH40" s="380">
        <f>IF(리스수식!$AT$2=1,차량정보!CA40,IF(리스수식!$AT$2=2,차량정보!DT40,IF(리스수식!$AT$2=3,차량정보!FM40,IF(리스수식!$AT$2=4,차량정보!HF40,차량정보!IY40))))</f>
        <v>0.38</v>
      </c>
      <c r="AI40" s="380">
        <f>IF(리스수식!$AT$2=1,차량정보!CB40,IF(리스수식!$AT$2=2,차량정보!DU40,IF(리스수식!$AT$2=3,차량정보!FN40,IF(리스수식!$AT$2=4,차량정보!HG40,차량정보!IZ40))))</f>
        <v>0.35</v>
      </c>
      <c r="AJ40" s="380">
        <f>IF(리스수식!$AT$2=1,차량정보!CC40,IF(리스수식!$AT$2=2,차량정보!DV40,IF(리스수식!$AT$2=3,차량정보!FO40,IF(리스수식!$AT$2=4,차량정보!HH40,차량정보!JA40))))</f>
        <v>0.32</v>
      </c>
      <c r="AK40" s="380">
        <f>IF(리스수식!$AT$2=1,차량정보!CD40,IF(리스수식!$AT$2=2,차량정보!DW40,IF(리스수식!$AT$2=3,차량정보!FP40,IF(리스수식!$AT$2=4,차량정보!HI40,차량정보!JB40))))</f>
        <v>0.3</v>
      </c>
      <c r="AL40" s="380">
        <f>IF(리스수식!$AT$2=1,차량정보!CE40,IF(리스수식!$AT$2=2,차량정보!DX40,IF(리스수식!$AT$2=3,차량정보!FQ40,IF(리스수식!$AT$2=4,차량정보!HJ40,차량정보!JC40))))</f>
        <v>0.22</v>
      </c>
      <c r="AM40" s="333">
        <f>IF(리스수식!$AT$2=1,차량정보!CF40,IF(리스수식!$AT$2=2,차량정보!DY40,IF(리스수식!$AT$2=3,차량정보!FR40,IF(리스수식!$AT$2=4,차량정보!HK40,차량정보!JD40))))</f>
        <v>0</v>
      </c>
      <c r="AN40" s="333">
        <f>IF(리스수식!$AT$2=1,차량정보!CG40,IF(리스수식!$AT$2=2,차량정보!DZ40,IF(리스수식!$AT$2=3,차량정보!FS40,IF(리스수식!$AT$2=4,차량정보!HL40,차량정보!JE40))))</f>
        <v>0</v>
      </c>
      <c r="AO40" s="333" t="str">
        <f>IF(리스수식!$AT$2=1,차량정보!CH40,IF(리스수식!$AT$2=2,차량정보!EA40,IF(리스수식!$AT$2=3,차량정보!FT40,IF(리스수식!$AT$2=4,차량정보!HM40,차량정보!JF40))))</f>
        <v>울산</v>
      </c>
      <c r="AP40" s="333">
        <f>IF(리스수식!$AT$2=1,차량정보!CI40,IF(리스수식!$AT$2=2,차량정보!EB40,IF(리스수식!$AT$2=3,차량정보!FU40,IF(리스수식!$AT$2=4,차량정보!HN40,차량정보!JG40))))</f>
        <v>226000</v>
      </c>
      <c r="AQ40" s="333">
        <f>IF(리스수식!$AT$2=1,차량정보!CJ40,IF(리스수식!$AT$2=2,차량정보!EC40,IF(리스수식!$AT$2=3,차량정보!FV40,IF(리스수식!$AT$2=4,차량정보!HO40,차량정보!JH40))))</f>
        <v>215000</v>
      </c>
      <c r="AR40" s="333">
        <f>IF(리스수식!$AT$2=1,차량정보!CK40,IF(리스수식!$AT$2=2,차량정보!ED40,IF(리스수식!$AT$2=3,차량정보!FW40,IF(리스수식!$AT$2=4,차량정보!HP40,차량정보!JI40))))</f>
        <v>234000</v>
      </c>
      <c r="AS40" s="333">
        <f>IF(리스수식!$AT$2=1,차량정보!CL40,IF(리스수식!$AT$2=2,차량정보!EE40,IF(리스수식!$AT$2=3,차량정보!FX40,IF(리스수식!$AT$2=4,차량정보!HQ40,차량정보!JJ40))))</f>
        <v>248000</v>
      </c>
      <c r="AT40" s="333">
        <f>IF(리스수식!$AT$2=1,차량정보!CM40,IF(리스수식!$AT$2=2,차량정보!EF40,IF(리스수식!$AT$2=3,차량정보!FY40,IF(리스수식!$AT$2=4,차량정보!HR40,차량정보!JK40))))</f>
        <v>259000</v>
      </c>
      <c r="AU40" s="333">
        <f>IF(리스수식!$AT$2=1,차량정보!CN40,IF(리스수식!$AT$2=2,차량정보!EG40,IF(리스수식!$AT$2=3,차량정보!FZ40,IF(리스수식!$AT$2=4,차량정보!HS40,차량정보!JL40))))</f>
        <v>237000</v>
      </c>
      <c r="AV40" s="333">
        <f>IF(리스수식!$AT$2=1,차량정보!CO40,IF(리스수식!$AT$2=2,차량정보!EH40,IF(리스수식!$AT$2=3,차량정보!GA40,IF(리스수식!$AT$2=4,차량정보!HT40,차량정보!JM40))))</f>
        <v>237000</v>
      </c>
      <c r="AW40" s="333">
        <f>IF(리스수식!$AT$2=1,차량정보!CP40,IF(리스수식!$AT$2=2,차량정보!EI40,IF(리스수식!$AT$2=3,차량정보!GB40,IF(리스수식!$AT$2=4,차량정보!HU40,차량정보!JN40))))</f>
        <v>248000</v>
      </c>
      <c r="AX40" s="333">
        <f>IF(리스수식!$AT$2=1,차량정보!CQ40,IF(리스수식!$AT$2=2,차량정보!EJ40,IF(리스수식!$AT$2=3,차량정보!GC40,IF(리스수식!$AT$2=4,차량정보!HV40,차량정보!JO40))))</f>
        <v>281000</v>
      </c>
      <c r="AY40" s="11">
        <f>IF(리스수식!$AT$2=1,차량정보!CR40,IF(리스수식!$AT$2=2,차량정보!EK40,IF(리스수식!$AT$2=3,차량정보!GD40,IF(리스수식!$AT$2=4,차량정보!HW40,차량정보!JP40))))</f>
        <v>0</v>
      </c>
      <c r="AZ40" s="352" t="s">
        <v>38</v>
      </c>
      <c r="BA40" s="353" t="s">
        <v>724</v>
      </c>
      <c r="BB40" s="354" t="s">
        <v>60</v>
      </c>
      <c r="BC40" s="355">
        <v>0.02</v>
      </c>
      <c r="BD40" s="352" t="s">
        <v>61</v>
      </c>
      <c r="BE40" s="352"/>
      <c r="BF40" s="356">
        <v>3470</v>
      </c>
      <c r="BG40" s="356"/>
      <c r="BH40" s="357">
        <f t="shared" si="79"/>
        <v>0.62</v>
      </c>
      <c r="BI40" s="357">
        <f t="shared" si="80"/>
        <v>0.57000000000000006</v>
      </c>
      <c r="BJ40" s="357">
        <f t="shared" si="81"/>
        <v>0.54</v>
      </c>
      <c r="BK40" s="357">
        <f t="shared" si="82"/>
        <v>0.53</v>
      </c>
      <c r="BL40" s="357">
        <f t="shared" si="83"/>
        <v>0.52</v>
      </c>
      <c r="BM40" s="357">
        <f t="shared" si="84"/>
        <v>0.51</v>
      </c>
      <c r="BN40" s="442">
        <v>0.59</v>
      </c>
      <c r="BO40" s="342">
        <v>0.54</v>
      </c>
      <c r="BP40" s="342">
        <v>0.51</v>
      </c>
      <c r="BQ40" s="342">
        <v>0.5</v>
      </c>
      <c r="BR40" s="342">
        <v>0.49</v>
      </c>
      <c r="BS40" s="342">
        <v>0.48</v>
      </c>
      <c r="BT40" s="442">
        <v>0.5</v>
      </c>
      <c r="BU40" s="342">
        <v>0.46</v>
      </c>
      <c r="BV40" s="342">
        <v>0.43</v>
      </c>
      <c r="BW40" s="342">
        <v>0.42</v>
      </c>
      <c r="BX40" s="342">
        <v>0.41</v>
      </c>
      <c r="BY40" s="342">
        <v>0.32</v>
      </c>
      <c r="BZ40" s="442">
        <v>0.43</v>
      </c>
      <c r="CA40" s="342">
        <v>0.38</v>
      </c>
      <c r="CB40" s="342">
        <v>0.35</v>
      </c>
      <c r="CC40" s="342">
        <v>0.32</v>
      </c>
      <c r="CD40" s="342">
        <v>0.3</v>
      </c>
      <c r="CE40" s="342">
        <v>0.22</v>
      </c>
      <c r="CF40" s="361"/>
      <c r="CG40" s="361"/>
      <c r="CH40" s="359" t="s">
        <v>62</v>
      </c>
      <c r="CI40" s="360">
        <v>226000</v>
      </c>
      <c r="CJ40" s="360">
        <v>215000</v>
      </c>
      <c r="CK40" s="360">
        <v>234000</v>
      </c>
      <c r="CL40" s="360">
        <v>248000</v>
      </c>
      <c r="CM40" s="360">
        <v>259000</v>
      </c>
      <c r="CN40" s="360">
        <v>237000</v>
      </c>
      <c r="CO40" s="360">
        <v>237000</v>
      </c>
      <c r="CP40" s="360">
        <v>248000</v>
      </c>
      <c r="CQ40" s="360">
        <v>281000</v>
      </c>
      <c r="CR40" s="31"/>
      <c r="CS40" s="219" t="s">
        <v>63</v>
      </c>
      <c r="CT40" s="221" t="s">
        <v>532</v>
      </c>
      <c r="CU40" s="222" t="s">
        <v>74</v>
      </c>
      <c r="CV40" s="241">
        <v>0.03</v>
      </c>
      <c r="CW40" s="21" t="s">
        <v>201</v>
      </c>
      <c r="CX40" s="21"/>
      <c r="CY40" s="25">
        <v>1999</v>
      </c>
      <c r="CZ40" s="25"/>
      <c r="DA40" s="26">
        <f t="shared" ref="DA40" si="85">DG40+3%</f>
        <v>0.69000000000000006</v>
      </c>
      <c r="DB40" s="26">
        <f t="shared" ref="DB40" si="86">DH40+3%</f>
        <v>0.68</v>
      </c>
      <c r="DC40" s="26">
        <f t="shared" ref="DC40" si="87">DI40+3%</f>
        <v>0.67</v>
      </c>
      <c r="DD40" s="26">
        <f t="shared" ref="DD40" si="88">DJ40+3%</f>
        <v>0.66</v>
      </c>
      <c r="DE40" s="26">
        <f t="shared" ref="DE40" si="89">DK40+3%</f>
        <v>0.65</v>
      </c>
      <c r="DF40" s="26">
        <f t="shared" ref="DF40" si="90">DL40+3%</f>
        <v>0.43000000000000005</v>
      </c>
      <c r="DG40" s="443">
        <v>0.66</v>
      </c>
      <c r="DH40" s="343">
        <v>0.65</v>
      </c>
      <c r="DI40" s="343">
        <v>0.64</v>
      </c>
      <c r="DJ40" s="343">
        <v>0.63</v>
      </c>
      <c r="DK40" s="343">
        <v>0.62</v>
      </c>
      <c r="DL40" s="343">
        <v>0.4</v>
      </c>
      <c r="DM40" s="443">
        <v>0.59</v>
      </c>
      <c r="DN40" s="343">
        <v>0.57999999999999996</v>
      </c>
      <c r="DO40" s="343">
        <v>0.56999999999999995</v>
      </c>
      <c r="DP40" s="343">
        <v>0.56000000000000005</v>
      </c>
      <c r="DQ40" s="343">
        <v>0.3</v>
      </c>
      <c r="DR40" s="343">
        <v>0.2</v>
      </c>
      <c r="DS40" s="443">
        <v>0.49</v>
      </c>
      <c r="DT40" s="343">
        <v>0.48</v>
      </c>
      <c r="DU40" s="343">
        <v>0.46</v>
      </c>
      <c r="DV40" s="343">
        <v>0.3</v>
      </c>
      <c r="DW40" s="343">
        <v>0.2</v>
      </c>
      <c r="DX40" s="343">
        <v>0.1</v>
      </c>
      <c r="DY40" s="26" t="s">
        <v>149</v>
      </c>
      <c r="DZ40" s="26"/>
      <c r="EA40" s="27" t="s">
        <v>229</v>
      </c>
      <c r="EB40" s="28">
        <v>209000</v>
      </c>
      <c r="EC40" s="28">
        <v>220000</v>
      </c>
      <c r="ED40" s="28">
        <v>220000</v>
      </c>
      <c r="EE40" s="28">
        <v>220000</v>
      </c>
      <c r="EF40" s="28">
        <v>209000</v>
      </c>
      <c r="EG40" s="28">
        <v>154000</v>
      </c>
      <c r="EH40" s="28">
        <v>154000</v>
      </c>
      <c r="EI40" s="28">
        <v>297000</v>
      </c>
      <c r="EJ40" s="28">
        <v>330000</v>
      </c>
      <c r="EK40" s="31"/>
    </row>
    <row r="41" spans="1:277" ht="16.5" customHeight="1">
      <c r="A41" s="8"/>
      <c r="B41" s="30"/>
      <c r="C41" s="164"/>
      <c r="D41" s="164"/>
      <c r="E41" s="29"/>
      <c r="F41" s="333">
        <v>36</v>
      </c>
      <c r="G41" s="333" t="str">
        <f>IF(리스수식!$AT$2=1,차량정보!AZ41,IF(리스수식!$AT$2=2,차량정보!CS41,IF(리스수식!$AT$2=3,차량정보!EL41,IF(리스수식!$AT$2=4,차량정보!GE41,차량정보!HX41))))</f>
        <v>현대</v>
      </c>
      <c r="H41" s="333" t="str">
        <f>IF(리스수식!$AT$2=1,차량정보!BA41,IF(리스수식!$AT$2=2,차량정보!CT41,IF(리스수식!$AT$2=3,차량정보!EM41,IF(리스수식!$AT$2=4,차량정보!GF41,차량정보!HY41))))</f>
        <v>G90 3.5T 롱휠베이스 5인승</v>
      </c>
      <c r="I41" s="333" t="str">
        <f>IF(리스수식!$AT$2=1,차량정보!BB41,IF(리스수식!$AT$2=2,차량정보!CU41,IF(리스수식!$AT$2=3,차량정보!EN41,IF(리스수식!$AT$2=4,차량정보!GG41,차량정보!HZ41))))</f>
        <v>승용</v>
      </c>
      <c r="J41" s="475">
        <f>IF(리스수식!$AT$2=1,차량정보!BC41,IF(리스수식!$AT$2=2,차량정보!CV41,IF(리스수식!$AT$2=3,차량정보!EO41,IF(리스수식!$AT$2=4,차량정보!GH41,차량정보!IA41))))</f>
        <v>0.02</v>
      </c>
      <c r="K41" s="333" t="str">
        <f>IF(리스수식!$AT$2=1,차량정보!BD41,IF(리스수식!$AT$2=2,차량정보!CW41,IF(리스수식!$AT$2=3,차량정보!EP41,IF(리스수식!$AT$2=4,차량정보!GI41,차량정보!IB41))))</f>
        <v>가솔린</v>
      </c>
      <c r="L41" s="333">
        <f>IF(리스수식!$AT$2=1,차량정보!BE41,IF(리스수식!$AT$2=2,차량정보!CX41,IF(리스수식!$AT$2=3,차량정보!EQ41,IF(리스수식!$AT$2=4,차량정보!GJ41,차량정보!IC41))))</f>
        <v>0</v>
      </c>
      <c r="M41" s="333">
        <f>IF(리스수식!$AT$2=1,차량정보!BF41,IF(리스수식!$AT$2=2,차량정보!CY41,IF(리스수식!$AT$2=3,차량정보!ER41,IF(리스수식!$AT$2=4,차량정보!GK41,차량정보!ID41))))</f>
        <v>3470</v>
      </c>
      <c r="N41" s="333">
        <f t="shared" si="8"/>
        <v>902200</v>
      </c>
      <c r="O41" s="380">
        <f>IF(리스수식!$AT$2=1,차량정보!BH41,IF(리스수식!$AT$2=2,차량정보!DA41,IF(리스수식!$AT$2=3,차량정보!ET41,IF(리스수식!$AT$2=4,차량정보!GM41,차량정보!IF41))))</f>
        <v>0.53</v>
      </c>
      <c r="P41" s="380">
        <f>IF(리스수식!$AT$2=1,차량정보!BI41,IF(리스수식!$AT$2=2,차량정보!DB41,IF(리스수식!$AT$2=3,차량정보!EU41,IF(리스수식!$AT$2=4,차량정보!GN41,차량정보!IG41))))</f>
        <v>0.52</v>
      </c>
      <c r="Q41" s="380">
        <f>IF(리스수식!$AT$2=1,차량정보!BJ41,IF(리스수식!$AT$2=2,차량정보!DC41,IF(리스수식!$AT$2=3,차량정보!EV41,IF(리스수식!$AT$2=4,차량정보!GO41,차량정보!IH41))))</f>
        <v>0.51</v>
      </c>
      <c r="R41" s="380">
        <f>IF(리스수식!$AT$2=1,차량정보!BK41,IF(리스수식!$AT$2=2,차량정보!DD41,IF(리스수식!$AT$2=3,차량정보!EW41,IF(리스수식!$AT$2=4,차량정보!GP41,차량정보!II41))))</f>
        <v>0.5</v>
      </c>
      <c r="S41" s="380">
        <f>IF(리스수식!$AT$2=1,차량정보!BL41,IF(리스수식!$AT$2=2,차량정보!DE41,IF(리스수식!$AT$2=3,차량정보!EX41,IF(리스수식!$AT$2=4,차량정보!GQ41,차량정보!IJ41))))</f>
        <v>0.49</v>
      </c>
      <c r="T41" s="380">
        <f>IF(리스수식!$AT$2=1,차량정보!BM41,IF(리스수식!$AT$2=2,차량정보!DF41,IF(리스수식!$AT$2=3,차량정보!EY41,IF(리스수식!$AT$2=4,차량정보!GR41,차량정보!IK41))))</f>
        <v>0.39</v>
      </c>
      <c r="U41" s="380">
        <f>IF(리스수식!$AT$2=1,차량정보!BN41,IF(리스수식!$AT$2=2,차량정보!DG41,IF(리스수식!$AT$2=3,차량정보!EZ41,IF(리스수식!$AT$2=4,차량정보!GS41,차량정보!IL41))))</f>
        <v>0.5</v>
      </c>
      <c r="V41" s="380">
        <f>IF(리스수식!$AT$2=1,차량정보!BO41,IF(리스수식!$AT$2=2,차량정보!DH41,IF(리스수식!$AT$2=3,차량정보!FA41,IF(리스수식!$AT$2=4,차량정보!GT41,차량정보!IM41))))</f>
        <v>0.49</v>
      </c>
      <c r="W41" s="380">
        <f>IF(리스수식!$AT$2=1,차량정보!BP41,IF(리스수식!$AT$2=2,차량정보!DI41,IF(리스수식!$AT$2=3,차량정보!FB41,IF(리스수식!$AT$2=4,차량정보!GU41,차량정보!IN41))))</f>
        <v>0.48</v>
      </c>
      <c r="X41" s="380">
        <f>IF(리스수식!$AT$2=1,차량정보!BQ41,IF(리스수식!$AT$2=2,차량정보!DJ41,IF(리스수식!$AT$2=3,차량정보!FC41,IF(리스수식!$AT$2=4,차량정보!GV41,차량정보!IO41))))</f>
        <v>0.47</v>
      </c>
      <c r="Y41" s="380">
        <f>IF(리스수식!$AT$2=1,차량정보!BR41,IF(리스수식!$AT$2=2,차량정보!DK41,IF(리스수식!$AT$2=3,차량정보!FD41,IF(리스수식!$AT$2=4,차량정보!GW41,차량정보!IP41))))</f>
        <v>0.46</v>
      </c>
      <c r="Z41" s="380">
        <f>IF(리스수식!$AT$2=1,차량정보!BS41,IF(리스수식!$AT$2=2,차량정보!DL41,IF(리스수식!$AT$2=3,차량정보!FE41,IF(리스수식!$AT$2=4,차량정보!GX41,차량정보!IQ41))))</f>
        <v>0.36</v>
      </c>
      <c r="AA41" s="380">
        <f>IF(리스수식!$AT$2=1,차량정보!BT41,IF(리스수식!$AT$2=2,차량정보!DM41,IF(리스수식!$AT$2=3,차량정보!FF41,IF(리스수식!$AT$2=4,차량정보!GY41,차량정보!IR41))))</f>
        <v>0.43</v>
      </c>
      <c r="AB41" s="380">
        <f>IF(리스수식!$AT$2=1,차량정보!BU41,IF(리스수식!$AT$2=2,차량정보!DN41,IF(리스수식!$AT$2=3,차량정보!FG41,IF(리스수식!$AT$2=4,차량정보!GZ41,차량정보!IS41))))</f>
        <v>0.42</v>
      </c>
      <c r="AC41" s="380">
        <f>IF(리스수식!$AT$2=1,차량정보!BV41,IF(리스수식!$AT$2=2,차량정보!DO41,IF(리스수식!$AT$2=3,차량정보!FH41,IF(리스수식!$AT$2=4,차량정보!HA41,차량정보!IT41))))</f>
        <v>0.41</v>
      </c>
      <c r="AD41" s="380">
        <f>IF(리스수식!$AT$2=1,차량정보!BW41,IF(리스수식!$AT$2=2,차량정보!DP41,IF(리스수식!$AT$2=3,차량정보!FI41,IF(리스수식!$AT$2=4,차량정보!HB41,차량정보!IU41))))</f>
        <v>0.4</v>
      </c>
      <c r="AE41" s="380">
        <f>IF(리스수식!$AT$2=1,차량정보!BX41,IF(리스수식!$AT$2=2,차량정보!DQ41,IF(리스수식!$AT$2=3,차량정보!FJ41,IF(리스수식!$AT$2=4,차량정보!HC41,차량정보!IV41))))</f>
        <v>0.37</v>
      </c>
      <c r="AF41" s="380">
        <f>IF(리스수식!$AT$2=1,차량정보!BY41,IF(리스수식!$AT$2=2,차량정보!DR41,IF(리스수식!$AT$2=3,차량정보!FK41,IF(리스수식!$AT$2=4,차량정보!HD41,차량정보!IW41))))</f>
        <v>0.28000000000000003</v>
      </c>
      <c r="AG41" s="380">
        <f>IF(리스수식!$AT$2=1,차량정보!BZ41,IF(리스수식!$AT$2=2,차량정보!DS41,IF(리스수식!$AT$2=3,차량정보!FL41,IF(리스수식!$AT$2=4,차량정보!HE41,차량정보!IX41))))</f>
        <v>0.32</v>
      </c>
      <c r="AH41" s="380">
        <f>IF(리스수식!$AT$2=1,차량정보!CA41,IF(리스수식!$AT$2=2,차량정보!DT41,IF(리스수식!$AT$2=3,차량정보!FM41,IF(리스수식!$AT$2=4,차량정보!HF41,차량정보!IY41))))</f>
        <v>0.31</v>
      </c>
      <c r="AI41" s="380">
        <f>IF(리스수식!$AT$2=1,차량정보!CB41,IF(리스수식!$AT$2=2,차량정보!DU41,IF(리스수식!$AT$2=3,차량정보!FN41,IF(리스수식!$AT$2=4,차량정보!HG41,차량정보!IZ41))))</f>
        <v>0.3</v>
      </c>
      <c r="AJ41" s="380">
        <f>IF(리스수식!$AT$2=1,차량정보!CC41,IF(리스수식!$AT$2=2,차량정보!DV41,IF(리스수식!$AT$2=3,차량정보!FO41,IF(리스수식!$AT$2=4,차량정보!HH41,차량정보!JA41))))</f>
        <v>0.27</v>
      </c>
      <c r="AK41" s="380">
        <f>IF(리스수식!$AT$2=1,차량정보!CD41,IF(리스수식!$AT$2=2,차량정보!DW41,IF(리스수식!$AT$2=3,차량정보!FP41,IF(리스수식!$AT$2=4,차량정보!HI41,차량정보!JB41))))</f>
        <v>0.22</v>
      </c>
      <c r="AL41" s="380">
        <f>IF(리스수식!$AT$2=1,차량정보!CE41,IF(리스수식!$AT$2=2,차량정보!DX41,IF(리스수식!$AT$2=3,차량정보!FQ41,IF(리스수식!$AT$2=4,차량정보!HJ41,차량정보!JC41))))</f>
        <v>0.12</v>
      </c>
      <c r="AM41" s="333">
        <f>IF(리스수식!$AT$2=1,차량정보!CF41,IF(리스수식!$AT$2=2,차량정보!DY41,IF(리스수식!$AT$2=3,차량정보!FR41,IF(리스수식!$AT$2=4,차량정보!HK41,차량정보!JD41))))</f>
        <v>0</v>
      </c>
      <c r="AN41" s="333">
        <f>IF(리스수식!$AT$2=1,차량정보!CG41,IF(리스수식!$AT$2=2,차량정보!DZ41,IF(리스수식!$AT$2=3,차량정보!FS41,IF(리스수식!$AT$2=4,차량정보!HL41,차량정보!JE41))))</f>
        <v>0</v>
      </c>
      <c r="AO41" s="333" t="str">
        <f>IF(리스수식!$AT$2=1,차량정보!CH41,IF(리스수식!$AT$2=2,차량정보!EA41,IF(리스수식!$AT$2=3,차량정보!FT41,IF(리스수식!$AT$2=4,차량정보!HM41,차량정보!JF41))))</f>
        <v>울산</v>
      </c>
      <c r="AP41" s="333">
        <f>IF(리스수식!$AT$2=1,차량정보!CI41,IF(리스수식!$AT$2=2,차량정보!EB41,IF(리스수식!$AT$2=3,차량정보!FU41,IF(리스수식!$AT$2=4,차량정보!HN41,차량정보!JG41))))</f>
        <v>226000</v>
      </c>
      <c r="AQ41" s="333">
        <f>IF(리스수식!$AT$2=1,차량정보!CJ41,IF(리스수식!$AT$2=2,차량정보!EC41,IF(리스수식!$AT$2=3,차량정보!FV41,IF(리스수식!$AT$2=4,차량정보!HO41,차량정보!JH41))))</f>
        <v>215000</v>
      </c>
      <c r="AR41" s="333">
        <f>IF(리스수식!$AT$2=1,차량정보!CK41,IF(리스수식!$AT$2=2,차량정보!ED41,IF(리스수식!$AT$2=3,차량정보!FW41,IF(리스수식!$AT$2=4,차량정보!HP41,차량정보!JI41))))</f>
        <v>234000</v>
      </c>
      <c r="AS41" s="333">
        <f>IF(리스수식!$AT$2=1,차량정보!CL41,IF(리스수식!$AT$2=2,차량정보!EE41,IF(리스수식!$AT$2=3,차량정보!FX41,IF(리스수식!$AT$2=4,차량정보!HQ41,차량정보!JJ41))))</f>
        <v>248000</v>
      </c>
      <c r="AT41" s="333">
        <f>IF(리스수식!$AT$2=1,차량정보!CM41,IF(리스수식!$AT$2=2,차량정보!EF41,IF(리스수식!$AT$2=3,차량정보!FY41,IF(리스수식!$AT$2=4,차량정보!HR41,차량정보!JK41))))</f>
        <v>259000</v>
      </c>
      <c r="AU41" s="333">
        <f>IF(리스수식!$AT$2=1,차량정보!CN41,IF(리스수식!$AT$2=2,차량정보!EG41,IF(리스수식!$AT$2=3,차량정보!FZ41,IF(리스수식!$AT$2=4,차량정보!HS41,차량정보!JL41))))</f>
        <v>237000</v>
      </c>
      <c r="AV41" s="333">
        <f>IF(리스수식!$AT$2=1,차량정보!CO41,IF(리스수식!$AT$2=2,차량정보!EH41,IF(리스수식!$AT$2=3,차량정보!GA41,IF(리스수식!$AT$2=4,차량정보!HT41,차량정보!JM41))))</f>
        <v>237000</v>
      </c>
      <c r="AW41" s="333">
        <f>IF(리스수식!$AT$2=1,차량정보!CP41,IF(리스수식!$AT$2=2,차량정보!EI41,IF(리스수식!$AT$2=3,차량정보!GB41,IF(리스수식!$AT$2=4,차량정보!HU41,차량정보!JN41))))</f>
        <v>248000</v>
      </c>
      <c r="AX41" s="333">
        <f>IF(리스수식!$AT$2=1,차량정보!CQ41,IF(리스수식!$AT$2=2,차량정보!EJ41,IF(리스수식!$AT$2=3,차량정보!GC41,IF(리스수식!$AT$2=4,차량정보!HV41,차량정보!JO41))))</f>
        <v>281000</v>
      </c>
      <c r="AY41" s="11">
        <f>IF(리스수식!$AT$2=1,차량정보!CR41,IF(리스수식!$AT$2=2,차량정보!EK41,IF(리스수식!$AT$2=3,차량정보!GD41,IF(리스수식!$AT$2=4,차량정보!HW41,차량정보!JP41))))</f>
        <v>0</v>
      </c>
      <c r="AZ41" s="352" t="s">
        <v>38</v>
      </c>
      <c r="BA41" s="353" t="s">
        <v>725</v>
      </c>
      <c r="BB41" s="354" t="s">
        <v>60</v>
      </c>
      <c r="BC41" s="355">
        <v>0.02</v>
      </c>
      <c r="BD41" s="352" t="s">
        <v>61</v>
      </c>
      <c r="BE41" s="352"/>
      <c r="BF41" s="356">
        <v>3470</v>
      </c>
      <c r="BG41" s="356"/>
      <c r="BH41" s="357">
        <f t="shared" si="79"/>
        <v>0.53</v>
      </c>
      <c r="BI41" s="357">
        <f t="shared" si="80"/>
        <v>0.52</v>
      </c>
      <c r="BJ41" s="357">
        <f t="shared" si="81"/>
        <v>0.51</v>
      </c>
      <c r="BK41" s="357">
        <f t="shared" si="82"/>
        <v>0.5</v>
      </c>
      <c r="BL41" s="357">
        <f t="shared" si="83"/>
        <v>0.49</v>
      </c>
      <c r="BM41" s="357">
        <f t="shared" si="84"/>
        <v>0.39</v>
      </c>
      <c r="BN41" s="442">
        <v>0.5</v>
      </c>
      <c r="BO41" s="342">
        <v>0.49</v>
      </c>
      <c r="BP41" s="342">
        <v>0.48</v>
      </c>
      <c r="BQ41" s="342">
        <v>0.47</v>
      </c>
      <c r="BR41" s="342">
        <v>0.46</v>
      </c>
      <c r="BS41" s="342">
        <v>0.36</v>
      </c>
      <c r="BT41" s="442">
        <v>0.43</v>
      </c>
      <c r="BU41" s="342">
        <v>0.42</v>
      </c>
      <c r="BV41" s="342">
        <v>0.41</v>
      </c>
      <c r="BW41" s="342">
        <v>0.4</v>
      </c>
      <c r="BX41" s="342">
        <v>0.37</v>
      </c>
      <c r="BY41" s="342">
        <v>0.28000000000000003</v>
      </c>
      <c r="BZ41" s="442">
        <v>0.32</v>
      </c>
      <c r="CA41" s="342">
        <v>0.31</v>
      </c>
      <c r="CB41" s="342">
        <v>0.3</v>
      </c>
      <c r="CC41" s="342">
        <v>0.27</v>
      </c>
      <c r="CD41" s="342">
        <v>0.22</v>
      </c>
      <c r="CE41" s="342">
        <v>0.12</v>
      </c>
      <c r="CF41" s="361"/>
      <c r="CG41" s="361"/>
      <c r="CH41" s="359" t="s">
        <v>62</v>
      </c>
      <c r="CI41" s="360">
        <v>226000</v>
      </c>
      <c r="CJ41" s="360">
        <v>215000</v>
      </c>
      <c r="CK41" s="360">
        <v>234000</v>
      </c>
      <c r="CL41" s="360">
        <v>248000</v>
      </c>
      <c r="CM41" s="360">
        <v>259000</v>
      </c>
      <c r="CN41" s="360">
        <v>237000</v>
      </c>
      <c r="CO41" s="360">
        <v>237000</v>
      </c>
      <c r="CP41" s="360">
        <v>248000</v>
      </c>
      <c r="CQ41" s="360">
        <v>281000</v>
      </c>
      <c r="CR41" s="244"/>
      <c r="CS41" s="190" t="s">
        <v>63</v>
      </c>
      <c r="CT41" s="200" t="s">
        <v>182</v>
      </c>
      <c r="CU41" s="201" t="s">
        <v>183</v>
      </c>
      <c r="CV41" s="202" t="s">
        <v>183</v>
      </c>
      <c r="CW41" s="190" t="s">
        <v>183</v>
      </c>
      <c r="CX41" s="190" t="s">
        <v>183</v>
      </c>
      <c r="CY41" s="189" t="s">
        <v>183</v>
      </c>
      <c r="CZ41" s="189" t="s">
        <v>183</v>
      </c>
      <c r="DA41" s="26"/>
      <c r="DB41" s="26"/>
      <c r="DC41" s="26"/>
      <c r="DD41" s="26"/>
      <c r="DE41" s="26"/>
      <c r="DF41" s="26"/>
      <c r="DG41" s="443"/>
      <c r="DH41" s="343"/>
      <c r="DI41" s="343"/>
      <c r="DJ41" s="343"/>
      <c r="DK41" s="343"/>
      <c r="DL41" s="343"/>
      <c r="DM41" s="443"/>
      <c r="DN41" s="343"/>
      <c r="DO41" s="343"/>
      <c r="DP41" s="343"/>
      <c r="DQ41" s="343"/>
      <c r="DR41" s="343"/>
      <c r="DS41" s="443"/>
      <c r="DT41" s="343"/>
      <c r="DU41" s="343"/>
      <c r="DV41" s="343"/>
      <c r="DW41" s="343"/>
      <c r="DX41" s="343"/>
      <c r="DY41" s="191" t="s">
        <v>183</v>
      </c>
      <c r="DZ41" s="191"/>
      <c r="EA41" s="192" t="s">
        <v>183</v>
      </c>
      <c r="EB41" s="193" t="s">
        <v>183</v>
      </c>
      <c r="EC41" s="193" t="s">
        <v>183</v>
      </c>
      <c r="ED41" s="193" t="s">
        <v>183</v>
      </c>
      <c r="EE41" s="193" t="s">
        <v>183</v>
      </c>
      <c r="EF41" s="193" t="s">
        <v>183</v>
      </c>
      <c r="EG41" s="193" t="s">
        <v>183</v>
      </c>
      <c r="EH41" s="193" t="s">
        <v>183</v>
      </c>
      <c r="EI41" s="193" t="s">
        <v>183</v>
      </c>
      <c r="EJ41" s="193" t="s">
        <v>183</v>
      </c>
      <c r="EK41" s="31"/>
    </row>
    <row r="42" spans="1:277" ht="15" customHeight="1">
      <c r="A42" s="8"/>
      <c r="B42" s="30"/>
      <c r="C42" s="164"/>
      <c r="D42" s="164"/>
      <c r="E42" s="29"/>
      <c r="F42" s="333">
        <v>37</v>
      </c>
      <c r="G42" s="333" t="str">
        <f>IF(리스수식!$AT$2=1,차량정보!AZ42,IF(리스수식!$AT$2=2,차량정보!CS42,IF(리스수식!$AT$2=3,차량정보!EL42,IF(리스수식!$AT$2=4,차량정보!GE42,차량정보!HX42))))</f>
        <v>현대</v>
      </c>
      <c r="H42" s="333" t="str">
        <f>IF(리스수식!$AT$2=1,차량정보!BA42,IF(리스수식!$AT$2=2,차량정보!CT42,IF(리스수식!$AT$2=3,차량정보!EM42,IF(리스수식!$AT$2=4,차량정보!GF42,차량정보!HY42))))</f>
        <v>G90 3.5T 롱휠베이스 4인승</v>
      </c>
      <c r="I42" s="333" t="str">
        <f>IF(리스수식!$AT$2=1,차량정보!BB42,IF(리스수식!$AT$2=2,차량정보!CU42,IF(리스수식!$AT$2=3,차량정보!EN42,IF(리스수식!$AT$2=4,차량정보!GG42,차량정보!HZ42))))</f>
        <v>승용</v>
      </c>
      <c r="J42" s="475">
        <f>IF(리스수식!$AT$2=1,차량정보!BC42,IF(리스수식!$AT$2=2,차량정보!CV42,IF(리스수식!$AT$2=3,차량정보!EO42,IF(리스수식!$AT$2=4,차량정보!GH42,차량정보!IA42))))</f>
        <v>0.02</v>
      </c>
      <c r="K42" s="333" t="str">
        <f>IF(리스수식!$AT$2=1,차량정보!BD42,IF(리스수식!$AT$2=2,차량정보!CW42,IF(리스수식!$AT$2=3,차량정보!EP42,IF(리스수식!$AT$2=4,차량정보!GI42,차량정보!IB42))))</f>
        <v>가솔린</v>
      </c>
      <c r="L42" s="333">
        <f>IF(리스수식!$AT$2=1,차량정보!BE42,IF(리스수식!$AT$2=2,차량정보!CX42,IF(리스수식!$AT$2=3,차량정보!EQ42,IF(리스수식!$AT$2=4,차량정보!GJ42,차량정보!IC42))))</f>
        <v>0</v>
      </c>
      <c r="M42" s="333">
        <f>IF(리스수식!$AT$2=1,차량정보!BF42,IF(리스수식!$AT$2=2,차량정보!CY42,IF(리스수식!$AT$2=3,차량정보!ER42,IF(리스수식!$AT$2=4,차량정보!GK42,차량정보!ID42))))</f>
        <v>3470</v>
      </c>
      <c r="N42" s="333">
        <f t="shared" si="8"/>
        <v>902200</v>
      </c>
      <c r="O42" s="380">
        <f>IF(리스수식!$AT$2=1,차량정보!BH42,IF(리스수식!$AT$2=2,차량정보!DA42,IF(리스수식!$AT$2=3,차량정보!ET42,IF(리스수식!$AT$2=4,차량정보!GM42,차량정보!IF42))))</f>
        <v>0.53</v>
      </c>
      <c r="P42" s="380">
        <f>IF(리스수식!$AT$2=1,차량정보!BI42,IF(리스수식!$AT$2=2,차량정보!DB42,IF(리스수식!$AT$2=3,차량정보!EU42,IF(리스수식!$AT$2=4,차량정보!GN42,차량정보!IG42))))</f>
        <v>0.52</v>
      </c>
      <c r="Q42" s="380">
        <f>IF(리스수식!$AT$2=1,차량정보!BJ42,IF(리스수식!$AT$2=2,차량정보!DC42,IF(리스수식!$AT$2=3,차량정보!EV42,IF(리스수식!$AT$2=4,차량정보!GO42,차량정보!IH42))))</f>
        <v>0.51</v>
      </c>
      <c r="R42" s="380">
        <f>IF(리스수식!$AT$2=1,차량정보!BK42,IF(리스수식!$AT$2=2,차량정보!DD42,IF(리스수식!$AT$2=3,차량정보!EW42,IF(리스수식!$AT$2=4,차량정보!GP42,차량정보!II42))))</f>
        <v>0.5</v>
      </c>
      <c r="S42" s="380">
        <f>IF(리스수식!$AT$2=1,차량정보!BL42,IF(리스수식!$AT$2=2,차량정보!DE42,IF(리스수식!$AT$2=3,차량정보!EX42,IF(리스수식!$AT$2=4,차량정보!GQ42,차량정보!IJ42))))</f>
        <v>0.49</v>
      </c>
      <c r="T42" s="380">
        <f>IF(리스수식!$AT$2=1,차량정보!BM42,IF(리스수식!$AT$2=2,차량정보!DF42,IF(리스수식!$AT$2=3,차량정보!EY42,IF(리스수식!$AT$2=4,차량정보!GR42,차량정보!IK42))))</f>
        <v>0.44999999999999996</v>
      </c>
      <c r="U42" s="380">
        <f>IF(리스수식!$AT$2=1,차량정보!BN42,IF(리스수식!$AT$2=2,차량정보!DG42,IF(리스수식!$AT$2=3,차량정보!EZ42,IF(리스수식!$AT$2=4,차량정보!GS42,차량정보!IL42))))</f>
        <v>0.5</v>
      </c>
      <c r="V42" s="380">
        <f>IF(리스수식!$AT$2=1,차량정보!BO42,IF(리스수식!$AT$2=2,차량정보!DH42,IF(리스수식!$AT$2=3,차량정보!FA42,IF(리스수식!$AT$2=4,차량정보!GT42,차량정보!IM42))))</f>
        <v>0.49</v>
      </c>
      <c r="W42" s="380">
        <f>IF(리스수식!$AT$2=1,차량정보!BP42,IF(리스수식!$AT$2=2,차량정보!DI42,IF(리스수식!$AT$2=3,차량정보!FB42,IF(리스수식!$AT$2=4,차량정보!GU42,차량정보!IN42))))</f>
        <v>0.48</v>
      </c>
      <c r="X42" s="380">
        <f>IF(리스수식!$AT$2=1,차량정보!BQ42,IF(리스수식!$AT$2=2,차량정보!DJ42,IF(리스수식!$AT$2=3,차량정보!FC42,IF(리스수식!$AT$2=4,차량정보!GV42,차량정보!IO42))))</f>
        <v>0.47</v>
      </c>
      <c r="Y42" s="380">
        <f>IF(리스수식!$AT$2=1,차량정보!BR42,IF(리스수식!$AT$2=2,차량정보!DK42,IF(리스수식!$AT$2=3,차량정보!FD42,IF(리스수식!$AT$2=4,차량정보!GW42,차량정보!IP42))))</f>
        <v>0.46</v>
      </c>
      <c r="Z42" s="380">
        <f>IF(리스수식!$AT$2=1,차량정보!BS42,IF(리스수식!$AT$2=2,차량정보!DL42,IF(리스수식!$AT$2=3,차량정보!FE42,IF(리스수식!$AT$2=4,차량정보!GX42,차량정보!IQ42))))</f>
        <v>0.42</v>
      </c>
      <c r="AA42" s="380">
        <f>IF(리스수식!$AT$2=1,차량정보!BT42,IF(리스수식!$AT$2=2,차량정보!DM42,IF(리스수식!$AT$2=3,차량정보!FF42,IF(리스수식!$AT$2=4,차량정보!GY42,차량정보!IR42))))</f>
        <v>0.43</v>
      </c>
      <c r="AB42" s="380">
        <f>IF(리스수식!$AT$2=1,차량정보!BU42,IF(리스수식!$AT$2=2,차량정보!DN42,IF(리스수식!$AT$2=3,차량정보!FG42,IF(리스수식!$AT$2=4,차량정보!GZ42,차량정보!IS42))))</f>
        <v>0.42</v>
      </c>
      <c r="AC42" s="380">
        <f>IF(리스수식!$AT$2=1,차량정보!BV42,IF(리스수식!$AT$2=2,차량정보!DO42,IF(리스수식!$AT$2=3,차량정보!FH42,IF(리스수식!$AT$2=4,차량정보!HA42,차량정보!IT42))))</f>
        <v>0.41</v>
      </c>
      <c r="AD42" s="380">
        <f>IF(리스수식!$AT$2=1,차량정보!BW42,IF(리스수식!$AT$2=2,차량정보!DP42,IF(리스수식!$AT$2=3,차량정보!FI42,IF(리스수식!$AT$2=4,차량정보!HB42,차량정보!IU42))))</f>
        <v>0.4</v>
      </c>
      <c r="AE42" s="380">
        <f>IF(리스수식!$AT$2=1,차량정보!BX42,IF(리스수식!$AT$2=2,차량정보!DQ42,IF(리스수식!$AT$2=3,차량정보!FJ42,IF(리스수식!$AT$2=4,차량정보!HC42,차량정보!IV42))))</f>
        <v>0.37</v>
      </c>
      <c r="AF42" s="380">
        <f>IF(리스수식!$AT$2=1,차량정보!BY42,IF(리스수식!$AT$2=2,차량정보!DR42,IF(리스수식!$AT$2=3,차량정보!FK42,IF(리스수식!$AT$2=4,차량정보!HD42,차량정보!IW42))))</f>
        <v>0.28000000000000003</v>
      </c>
      <c r="AG42" s="380">
        <f>IF(리스수식!$AT$2=1,차량정보!BZ42,IF(리스수식!$AT$2=2,차량정보!DS42,IF(리스수식!$AT$2=3,차량정보!FL42,IF(리스수식!$AT$2=4,차량정보!HE42,차량정보!IX42))))</f>
        <v>0.32</v>
      </c>
      <c r="AH42" s="380">
        <f>IF(리스수식!$AT$2=1,차량정보!CA42,IF(리스수식!$AT$2=2,차량정보!DT42,IF(리스수식!$AT$2=3,차량정보!FM42,IF(리스수식!$AT$2=4,차량정보!HF42,차량정보!IY42))))</f>
        <v>0.31</v>
      </c>
      <c r="AI42" s="380">
        <f>IF(리스수식!$AT$2=1,차량정보!CB42,IF(리스수식!$AT$2=2,차량정보!DU42,IF(리스수식!$AT$2=3,차량정보!FN42,IF(리스수식!$AT$2=4,차량정보!HG42,차량정보!IZ42))))</f>
        <v>0.3</v>
      </c>
      <c r="AJ42" s="380">
        <f>IF(리스수식!$AT$2=1,차량정보!CC42,IF(리스수식!$AT$2=2,차량정보!DV42,IF(리스수식!$AT$2=3,차량정보!FO42,IF(리스수식!$AT$2=4,차량정보!HH42,차량정보!JA42))))</f>
        <v>0.27</v>
      </c>
      <c r="AK42" s="380">
        <f>IF(리스수식!$AT$2=1,차량정보!CD42,IF(리스수식!$AT$2=2,차량정보!DW42,IF(리스수식!$AT$2=3,차량정보!FP42,IF(리스수식!$AT$2=4,차량정보!HI42,차량정보!JB42))))</f>
        <v>0.22</v>
      </c>
      <c r="AL42" s="380">
        <f>IF(리스수식!$AT$2=1,차량정보!CE42,IF(리스수식!$AT$2=2,차량정보!DX42,IF(리스수식!$AT$2=3,차량정보!FQ42,IF(리스수식!$AT$2=4,차량정보!HJ42,차량정보!JC42))))</f>
        <v>0.12</v>
      </c>
      <c r="AM42" s="333">
        <f>IF(리스수식!$AT$2=1,차량정보!CF42,IF(리스수식!$AT$2=2,차량정보!DY42,IF(리스수식!$AT$2=3,차량정보!FR42,IF(리스수식!$AT$2=4,차량정보!HK42,차량정보!JD42))))</f>
        <v>0</v>
      </c>
      <c r="AN42" s="333">
        <f>IF(리스수식!$AT$2=1,차량정보!CG42,IF(리스수식!$AT$2=2,차량정보!DZ42,IF(리스수식!$AT$2=3,차량정보!FS42,IF(리스수식!$AT$2=4,차량정보!HL42,차량정보!JE42))))</f>
        <v>0</v>
      </c>
      <c r="AO42" s="333" t="str">
        <f>IF(리스수식!$AT$2=1,차량정보!CH42,IF(리스수식!$AT$2=2,차량정보!EA42,IF(리스수식!$AT$2=3,차량정보!FT42,IF(리스수식!$AT$2=4,차량정보!HM42,차량정보!JF42))))</f>
        <v>울산</v>
      </c>
      <c r="AP42" s="333">
        <f>IF(리스수식!$AT$2=1,차량정보!CI42,IF(리스수식!$AT$2=2,차량정보!EB42,IF(리스수식!$AT$2=3,차량정보!FU42,IF(리스수식!$AT$2=4,차량정보!HN42,차량정보!JG42))))</f>
        <v>226000</v>
      </c>
      <c r="AQ42" s="333">
        <f>IF(리스수식!$AT$2=1,차량정보!CJ42,IF(리스수식!$AT$2=2,차량정보!EC42,IF(리스수식!$AT$2=3,차량정보!FV42,IF(리스수식!$AT$2=4,차량정보!HO42,차량정보!JH42))))</f>
        <v>215000</v>
      </c>
      <c r="AR42" s="333">
        <f>IF(리스수식!$AT$2=1,차량정보!CK42,IF(리스수식!$AT$2=2,차량정보!ED42,IF(리스수식!$AT$2=3,차량정보!FW42,IF(리스수식!$AT$2=4,차량정보!HP42,차량정보!JI42))))</f>
        <v>234000</v>
      </c>
      <c r="AS42" s="333">
        <f>IF(리스수식!$AT$2=1,차량정보!CL42,IF(리스수식!$AT$2=2,차량정보!EE42,IF(리스수식!$AT$2=3,차량정보!FX42,IF(리스수식!$AT$2=4,차량정보!HQ42,차량정보!JJ42))))</f>
        <v>248000</v>
      </c>
      <c r="AT42" s="333">
        <f>IF(리스수식!$AT$2=1,차량정보!CM42,IF(리스수식!$AT$2=2,차량정보!EF42,IF(리스수식!$AT$2=3,차량정보!FY42,IF(리스수식!$AT$2=4,차량정보!HR42,차량정보!JK42))))</f>
        <v>259000</v>
      </c>
      <c r="AU42" s="333">
        <f>IF(리스수식!$AT$2=1,차량정보!CN42,IF(리스수식!$AT$2=2,차량정보!EG42,IF(리스수식!$AT$2=3,차량정보!FZ42,IF(리스수식!$AT$2=4,차량정보!HS42,차량정보!JL42))))</f>
        <v>237000</v>
      </c>
      <c r="AV42" s="333">
        <f>IF(리스수식!$AT$2=1,차량정보!CO42,IF(리스수식!$AT$2=2,차량정보!EH42,IF(리스수식!$AT$2=3,차량정보!GA42,IF(리스수식!$AT$2=4,차량정보!HT42,차량정보!JM42))))</f>
        <v>237000</v>
      </c>
      <c r="AW42" s="333">
        <f>IF(리스수식!$AT$2=1,차량정보!CP42,IF(리스수식!$AT$2=2,차량정보!EI42,IF(리스수식!$AT$2=3,차량정보!GB42,IF(리스수식!$AT$2=4,차량정보!HU42,차량정보!JN42))))</f>
        <v>248000</v>
      </c>
      <c r="AX42" s="333">
        <f>IF(리스수식!$AT$2=1,차량정보!CQ42,IF(리스수식!$AT$2=2,차량정보!EJ42,IF(리스수식!$AT$2=3,차량정보!GC42,IF(리스수식!$AT$2=4,차량정보!HV42,차량정보!JO42))))</f>
        <v>281000</v>
      </c>
      <c r="AY42" s="11">
        <f>IF(리스수식!$AT$2=1,차량정보!CR42,IF(리스수식!$AT$2=2,차량정보!EK42,IF(리스수식!$AT$2=3,차량정보!GD42,IF(리스수식!$AT$2=4,차량정보!HW42,차량정보!JP42))))</f>
        <v>0</v>
      </c>
      <c r="AZ42" s="352" t="s">
        <v>38</v>
      </c>
      <c r="BA42" s="353" t="s">
        <v>726</v>
      </c>
      <c r="BB42" s="354" t="s">
        <v>60</v>
      </c>
      <c r="BC42" s="355">
        <v>0.02</v>
      </c>
      <c r="BD42" s="352" t="s">
        <v>61</v>
      </c>
      <c r="BE42" s="352"/>
      <c r="BF42" s="356">
        <v>3470</v>
      </c>
      <c r="BG42" s="356"/>
      <c r="BH42" s="357">
        <f t="shared" si="79"/>
        <v>0.53</v>
      </c>
      <c r="BI42" s="357">
        <f t="shared" si="80"/>
        <v>0.52</v>
      </c>
      <c r="BJ42" s="357">
        <f t="shared" si="81"/>
        <v>0.51</v>
      </c>
      <c r="BK42" s="357">
        <f t="shared" si="82"/>
        <v>0.5</v>
      </c>
      <c r="BL42" s="357">
        <f t="shared" si="83"/>
        <v>0.49</v>
      </c>
      <c r="BM42" s="357">
        <f t="shared" si="84"/>
        <v>0.44999999999999996</v>
      </c>
      <c r="BN42" s="442">
        <v>0.5</v>
      </c>
      <c r="BO42" s="342">
        <v>0.49</v>
      </c>
      <c r="BP42" s="342">
        <v>0.48</v>
      </c>
      <c r="BQ42" s="342">
        <v>0.47</v>
      </c>
      <c r="BR42" s="342">
        <v>0.46</v>
      </c>
      <c r="BS42" s="342">
        <v>0.42</v>
      </c>
      <c r="BT42" s="442">
        <v>0.43</v>
      </c>
      <c r="BU42" s="342">
        <v>0.42</v>
      </c>
      <c r="BV42" s="342">
        <v>0.41</v>
      </c>
      <c r="BW42" s="342">
        <v>0.4</v>
      </c>
      <c r="BX42" s="342">
        <v>0.37</v>
      </c>
      <c r="BY42" s="342">
        <v>0.28000000000000003</v>
      </c>
      <c r="BZ42" s="442">
        <v>0.32</v>
      </c>
      <c r="CA42" s="342">
        <v>0.31</v>
      </c>
      <c r="CB42" s="342">
        <v>0.3</v>
      </c>
      <c r="CC42" s="342">
        <v>0.27</v>
      </c>
      <c r="CD42" s="342">
        <v>0.22</v>
      </c>
      <c r="CE42" s="342">
        <v>0.12</v>
      </c>
      <c r="CF42" s="362"/>
      <c r="CG42" s="362"/>
      <c r="CH42" s="359" t="s">
        <v>62</v>
      </c>
      <c r="CI42" s="360">
        <v>226000</v>
      </c>
      <c r="CJ42" s="360">
        <v>215000</v>
      </c>
      <c r="CK42" s="360">
        <v>234000</v>
      </c>
      <c r="CL42" s="360">
        <v>248000</v>
      </c>
      <c r="CM42" s="360">
        <v>259000</v>
      </c>
      <c r="CN42" s="360">
        <v>237000</v>
      </c>
      <c r="CO42" s="360">
        <v>237000</v>
      </c>
      <c r="CP42" s="360">
        <v>248000</v>
      </c>
      <c r="CQ42" s="360">
        <v>281000</v>
      </c>
      <c r="CR42" s="203"/>
      <c r="CS42" s="21" t="s">
        <v>63</v>
      </c>
      <c r="CT42" s="22" t="s">
        <v>851</v>
      </c>
      <c r="CU42" s="23" t="s">
        <v>74</v>
      </c>
      <c r="CV42" s="24">
        <v>0.03</v>
      </c>
      <c r="CW42" s="21" t="s">
        <v>61</v>
      </c>
      <c r="CX42" s="21"/>
      <c r="CY42" s="25">
        <v>1598</v>
      </c>
      <c r="CZ42" s="25"/>
      <c r="DA42" s="26">
        <f t="shared" si="9"/>
        <v>0.74</v>
      </c>
      <c r="DB42" s="26">
        <f t="shared" si="9"/>
        <v>0.73</v>
      </c>
      <c r="DC42" s="26">
        <f t="shared" si="9"/>
        <v>0.72</v>
      </c>
      <c r="DD42" s="26">
        <f t="shared" si="9"/>
        <v>0.63</v>
      </c>
      <c r="DE42" s="26">
        <f t="shared" si="9"/>
        <v>0.62</v>
      </c>
      <c r="DF42" s="26">
        <f t="shared" si="9"/>
        <v>0.56000000000000005</v>
      </c>
      <c r="DG42" s="443">
        <v>0.71</v>
      </c>
      <c r="DH42" s="343">
        <v>0.7</v>
      </c>
      <c r="DI42" s="343">
        <v>0.69</v>
      </c>
      <c r="DJ42" s="343">
        <v>0.6</v>
      </c>
      <c r="DK42" s="343">
        <v>0.59</v>
      </c>
      <c r="DL42" s="343">
        <v>0.53</v>
      </c>
      <c r="DM42" s="443">
        <v>0.65</v>
      </c>
      <c r="DN42" s="343">
        <v>0.64</v>
      </c>
      <c r="DO42" s="343">
        <v>0.63</v>
      </c>
      <c r="DP42" s="343">
        <v>0.53</v>
      </c>
      <c r="DQ42" s="343">
        <v>0.51</v>
      </c>
      <c r="DR42" s="343">
        <v>0.2</v>
      </c>
      <c r="DS42" s="443">
        <v>0.57999999999999996</v>
      </c>
      <c r="DT42" s="343">
        <v>0.56999999999999995</v>
      </c>
      <c r="DU42" s="343">
        <v>0.56000000000000005</v>
      </c>
      <c r="DV42" s="343">
        <v>0.43</v>
      </c>
      <c r="DW42" s="343">
        <v>0.4</v>
      </c>
      <c r="DX42" s="343">
        <v>0.1</v>
      </c>
      <c r="DY42" s="26" t="s">
        <v>149</v>
      </c>
      <c r="DZ42" s="26"/>
      <c r="EA42" s="27" t="s">
        <v>84</v>
      </c>
      <c r="EB42" s="28">
        <v>209000</v>
      </c>
      <c r="EC42" s="28">
        <v>220000</v>
      </c>
      <c r="ED42" s="28">
        <v>220000</v>
      </c>
      <c r="EE42" s="28">
        <v>220000</v>
      </c>
      <c r="EF42" s="28">
        <v>209000</v>
      </c>
      <c r="EG42" s="28">
        <v>154000</v>
      </c>
      <c r="EH42" s="28">
        <v>154000</v>
      </c>
      <c r="EI42" s="28">
        <v>297000</v>
      </c>
      <c r="EJ42" s="28">
        <v>330000</v>
      </c>
      <c r="EK42" s="31"/>
      <c r="JP42" s="166"/>
    </row>
    <row r="43" spans="1:277" s="166" customFormat="1" ht="16.5" customHeight="1">
      <c r="A43" s="163"/>
      <c r="B43" s="164"/>
      <c r="C43" s="30"/>
      <c r="D43" s="30"/>
      <c r="E43" s="165"/>
      <c r="F43" s="333">
        <v>38</v>
      </c>
      <c r="G43" s="333" t="str">
        <f>IF(리스수식!$AT$2=1,차량정보!AZ43,IF(리스수식!$AT$2=2,차량정보!CS43,IF(리스수식!$AT$2=3,차량정보!EL43,IF(리스수식!$AT$2=4,차량정보!GE43,차량정보!HX43))))</f>
        <v>현대</v>
      </c>
      <c r="H43" s="333" t="str">
        <f>IF(리스수식!$AT$2=1,차량정보!BA43,IF(리스수식!$AT$2=2,차량정보!CT43,IF(리스수식!$AT$2=3,차량정보!EM43,IF(리스수식!$AT$2=4,차량정보!GF43,차량정보!HY43))))</f>
        <v xml:space="preserve">­­­­­­­­­­­­­­­­­­­­­­­­­­­­­­­­­­­­­­­­­­­­­­­­­­­­­­­­­­­­­­­­­­­­­­­­­­­­­­­­­­­­­­­­­­­­­­­­ </v>
      </c>
      <c r="I43" s="333" t="str">
        <f>IF(리스수식!$AT$2=1,차량정보!BB43,IF(리스수식!$AT$2=2,차량정보!CU43,IF(리스수식!$AT$2=3,차량정보!EN43,IF(리스수식!$AT$2=4,차량정보!GG43,차량정보!HZ43))))</f>
        <v>-</v>
      </c>
      <c r="J43" s="475" t="str">
        <f>IF(리스수식!$AT$2=1,차량정보!BC43,IF(리스수식!$AT$2=2,차량정보!CV43,IF(리스수식!$AT$2=3,차량정보!EO43,IF(리스수식!$AT$2=4,차량정보!GH43,차량정보!IA43))))</f>
        <v>-</v>
      </c>
      <c r="K43" s="333" t="str">
        <f>IF(리스수식!$AT$2=1,차량정보!BD43,IF(리스수식!$AT$2=2,차량정보!CW43,IF(리스수식!$AT$2=3,차량정보!EP43,IF(리스수식!$AT$2=4,차량정보!GI43,차량정보!IB43))))</f>
        <v>-</v>
      </c>
      <c r="L43" s="333">
        <f>IF(리스수식!$AT$2=1,차량정보!BE43,IF(리스수식!$AT$2=2,차량정보!CX43,IF(리스수식!$AT$2=3,차량정보!EQ43,IF(리스수식!$AT$2=4,차량정보!GJ43,차량정보!IC43))))</f>
        <v>0</v>
      </c>
      <c r="M43" s="333" t="str">
        <f>IF(리스수식!$AT$2=1,차량정보!BF43,IF(리스수식!$AT$2=2,차량정보!CY43,IF(리스수식!$AT$2=3,차량정보!ER43,IF(리스수식!$AT$2=4,차량정보!GK43,차량정보!ID43))))</f>
        <v>-</v>
      </c>
      <c r="N43" s="333" t="e">
        <f t="shared" si="8"/>
        <v>#VALUE!</v>
      </c>
      <c r="O43" s="380">
        <f>IF(리스수식!$AT$2=1,차량정보!BH43,IF(리스수식!$AT$2=2,차량정보!DA43,IF(리스수식!$AT$2=3,차량정보!ET43,IF(리스수식!$AT$2=4,차량정보!GM43,차량정보!IF43))))</f>
        <v>0</v>
      </c>
      <c r="P43" s="380">
        <f>IF(리스수식!$AT$2=1,차량정보!BI43,IF(리스수식!$AT$2=2,차량정보!DB43,IF(리스수식!$AT$2=3,차량정보!EU43,IF(리스수식!$AT$2=4,차량정보!GN43,차량정보!IG43))))</f>
        <v>0</v>
      </c>
      <c r="Q43" s="380">
        <f>IF(리스수식!$AT$2=1,차량정보!BJ43,IF(리스수식!$AT$2=2,차량정보!DC43,IF(리스수식!$AT$2=3,차량정보!EV43,IF(리스수식!$AT$2=4,차량정보!GO43,차량정보!IH43))))</f>
        <v>0</v>
      </c>
      <c r="R43" s="380">
        <f>IF(리스수식!$AT$2=1,차량정보!BK43,IF(리스수식!$AT$2=2,차량정보!DD43,IF(리스수식!$AT$2=3,차량정보!EW43,IF(리스수식!$AT$2=4,차량정보!GP43,차량정보!II43))))</f>
        <v>0</v>
      </c>
      <c r="S43" s="380">
        <f>IF(리스수식!$AT$2=1,차량정보!BL43,IF(리스수식!$AT$2=2,차량정보!DE43,IF(리스수식!$AT$2=3,차량정보!EX43,IF(리스수식!$AT$2=4,차량정보!GQ43,차량정보!IJ43))))</f>
        <v>0</v>
      </c>
      <c r="T43" s="380">
        <f>IF(리스수식!$AT$2=1,차량정보!BM43,IF(리스수식!$AT$2=2,차량정보!DF43,IF(리스수식!$AT$2=3,차량정보!EY43,IF(리스수식!$AT$2=4,차량정보!GR43,차량정보!IK43))))</f>
        <v>0</v>
      </c>
      <c r="U43" s="380">
        <f>IF(리스수식!$AT$2=1,차량정보!BN43,IF(리스수식!$AT$2=2,차량정보!DG43,IF(리스수식!$AT$2=3,차량정보!EZ43,IF(리스수식!$AT$2=4,차량정보!GS43,차량정보!IL43))))</f>
        <v>0</v>
      </c>
      <c r="V43" s="380">
        <f>IF(리스수식!$AT$2=1,차량정보!BO43,IF(리스수식!$AT$2=2,차량정보!DH43,IF(리스수식!$AT$2=3,차량정보!FA43,IF(리스수식!$AT$2=4,차량정보!GT43,차량정보!IM43))))</f>
        <v>0</v>
      </c>
      <c r="W43" s="380">
        <f>IF(리스수식!$AT$2=1,차량정보!BP43,IF(리스수식!$AT$2=2,차량정보!DI43,IF(리스수식!$AT$2=3,차량정보!FB43,IF(리스수식!$AT$2=4,차량정보!GU43,차량정보!IN43))))</f>
        <v>0</v>
      </c>
      <c r="X43" s="380">
        <f>IF(리스수식!$AT$2=1,차량정보!BQ43,IF(리스수식!$AT$2=2,차량정보!DJ43,IF(리스수식!$AT$2=3,차량정보!FC43,IF(리스수식!$AT$2=4,차량정보!GV43,차량정보!IO43))))</f>
        <v>0</v>
      </c>
      <c r="Y43" s="380">
        <f>IF(리스수식!$AT$2=1,차량정보!BR43,IF(리스수식!$AT$2=2,차량정보!DK43,IF(리스수식!$AT$2=3,차량정보!FD43,IF(리스수식!$AT$2=4,차량정보!GW43,차량정보!IP43))))</f>
        <v>0</v>
      </c>
      <c r="Z43" s="380">
        <f>IF(리스수식!$AT$2=1,차량정보!BS43,IF(리스수식!$AT$2=2,차량정보!DL43,IF(리스수식!$AT$2=3,차량정보!FE43,IF(리스수식!$AT$2=4,차량정보!GX43,차량정보!IQ43))))</f>
        <v>0</v>
      </c>
      <c r="AA43" s="380">
        <f>IF(리스수식!$AT$2=1,차량정보!BT43,IF(리스수식!$AT$2=2,차량정보!DM43,IF(리스수식!$AT$2=3,차량정보!FF43,IF(리스수식!$AT$2=4,차량정보!GY43,차량정보!IR43))))</f>
        <v>0</v>
      </c>
      <c r="AB43" s="380">
        <f>IF(리스수식!$AT$2=1,차량정보!BU43,IF(리스수식!$AT$2=2,차량정보!DN43,IF(리스수식!$AT$2=3,차량정보!FG43,IF(리스수식!$AT$2=4,차량정보!GZ43,차량정보!IS43))))</f>
        <v>0</v>
      </c>
      <c r="AC43" s="380">
        <f>IF(리스수식!$AT$2=1,차량정보!BV43,IF(리스수식!$AT$2=2,차량정보!DO43,IF(리스수식!$AT$2=3,차량정보!FH43,IF(리스수식!$AT$2=4,차량정보!HA43,차량정보!IT43))))</f>
        <v>0</v>
      </c>
      <c r="AD43" s="380">
        <f>IF(리스수식!$AT$2=1,차량정보!BW43,IF(리스수식!$AT$2=2,차량정보!DP43,IF(리스수식!$AT$2=3,차량정보!FI43,IF(리스수식!$AT$2=4,차량정보!HB43,차량정보!IU43))))</f>
        <v>0</v>
      </c>
      <c r="AE43" s="380">
        <f>IF(리스수식!$AT$2=1,차량정보!BX43,IF(리스수식!$AT$2=2,차량정보!DQ43,IF(리스수식!$AT$2=3,차량정보!FJ43,IF(리스수식!$AT$2=4,차량정보!HC43,차량정보!IV43))))</f>
        <v>0</v>
      </c>
      <c r="AF43" s="380">
        <f>IF(리스수식!$AT$2=1,차량정보!BY43,IF(리스수식!$AT$2=2,차량정보!DR43,IF(리스수식!$AT$2=3,차량정보!FK43,IF(리스수식!$AT$2=4,차량정보!HD43,차량정보!IW43))))</f>
        <v>0</v>
      </c>
      <c r="AG43" s="380">
        <f>IF(리스수식!$AT$2=1,차량정보!BZ43,IF(리스수식!$AT$2=2,차량정보!DS43,IF(리스수식!$AT$2=3,차량정보!FL43,IF(리스수식!$AT$2=4,차량정보!HE43,차량정보!IX43))))</f>
        <v>0</v>
      </c>
      <c r="AH43" s="380">
        <f>IF(리스수식!$AT$2=1,차량정보!CA43,IF(리스수식!$AT$2=2,차량정보!DT43,IF(리스수식!$AT$2=3,차량정보!FM43,IF(리스수식!$AT$2=4,차량정보!HF43,차량정보!IY43))))</f>
        <v>0</v>
      </c>
      <c r="AI43" s="380">
        <f>IF(리스수식!$AT$2=1,차량정보!CB43,IF(리스수식!$AT$2=2,차량정보!DU43,IF(리스수식!$AT$2=3,차량정보!FN43,IF(리스수식!$AT$2=4,차량정보!HG43,차량정보!IZ43))))</f>
        <v>0</v>
      </c>
      <c r="AJ43" s="380">
        <f>IF(리스수식!$AT$2=1,차량정보!CC43,IF(리스수식!$AT$2=2,차량정보!DV43,IF(리스수식!$AT$2=3,차량정보!FO43,IF(리스수식!$AT$2=4,차량정보!HH43,차량정보!JA43))))</f>
        <v>0</v>
      </c>
      <c r="AK43" s="380">
        <f>IF(리스수식!$AT$2=1,차량정보!CD43,IF(리스수식!$AT$2=2,차량정보!DW43,IF(리스수식!$AT$2=3,차량정보!FP43,IF(리스수식!$AT$2=4,차량정보!HI43,차량정보!JB43))))</f>
        <v>0</v>
      </c>
      <c r="AL43" s="380">
        <f>IF(리스수식!$AT$2=1,차량정보!CE43,IF(리스수식!$AT$2=2,차량정보!DX43,IF(리스수식!$AT$2=3,차량정보!FQ43,IF(리스수식!$AT$2=4,차량정보!HJ43,차량정보!JC43))))</f>
        <v>0</v>
      </c>
      <c r="AM43" s="333">
        <f>IF(리스수식!$AT$2=1,차량정보!CF43,IF(리스수식!$AT$2=2,차량정보!DY43,IF(리스수식!$AT$2=3,차량정보!FR43,IF(리스수식!$AT$2=4,차량정보!HK43,차량정보!JD43))))</f>
        <v>0</v>
      </c>
      <c r="AN43" s="333">
        <f>IF(리스수식!$AT$2=1,차량정보!CG43,IF(리스수식!$AT$2=2,차량정보!DZ43,IF(리스수식!$AT$2=3,차량정보!FS43,IF(리스수식!$AT$2=4,차량정보!HL43,차량정보!JE43))))</f>
        <v>0</v>
      </c>
      <c r="AO43" s="333" t="str">
        <f>IF(리스수식!$AT$2=1,차량정보!CH43,IF(리스수식!$AT$2=2,차량정보!EA43,IF(리스수식!$AT$2=3,차량정보!FT43,IF(리스수식!$AT$2=4,차량정보!HM43,차량정보!JF43))))</f>
        <v>-</v>
      </c>
      <c r="AP43" s="333" t="str">
        <f>IF(리스수식!$AT$2=1,차량정보!CI43,IF(리스수식!$AT$2=2,차량정보!EB43,IF(리스수식!$AT$2=3,차량정보!FU43,IF(리스수식!$AT$2=4,차량정보!HN43,차량정보!JG43))))</f>
        <v>-</v>
      </c>
      <c r="AQ43" s="333" t="str">
        <f>IF(리스수식!$AT$2=1,차량정보!CJ43,IF(리스수식!$AT$2=2,차량정보!EC43,IF(리스수식!$AT$2=3,차량정보!FV43,IF(리스수식!$AT$2=4,차량정보!HO43,차량정보!JH43))))</f>
        <v>-</v>
      </c>
      <c r="AR43" s="333" t="str">
        <f>IF(리스수식!$AT$2=1,차량정보!CK43,IF(리스수식!$AT$2=2,차량정보!ED43,IF(리스수식!$AT$2=3,차량정보!FW43,IF(리스수식!$AT$2=4,차량정보!HP43,차량정보!JI43))))</f>
        <v>-</v>
      </c>
      <c r="AS43" s="333" t="str">
        <f>IF(리스수식!$AT$2=1,차량정보!CL43,IF(리스수식!$AT$2=2,차량정보!EE43,IF(리스수식!$AT$2=3,차량정보!FX43,IF(리스수식!$AT$2=4,차량정보!HQ43,차량정보!JJ43))))</f>
        <v>-</v>
      </c>
      <c r="AT43" s="333" t="str">
        <f>IF(리스수식!$AT$2=1,차량정보!CM43,IF(리스수식!$AT$2=2,차량정보!EF43,IF(리스수식!$AT$2=3,차량정보!FY43,IF(리스수식!$AT$2=4,차량정보!HR43,차량정보!JK43))))</f>
        <v>-</v>
      </c>
      <c r="AU43" s="333" t="str">
        <f>IF(리스수식!$AT$2=1,차량정보!CN43,IF(리스수식!$AT$2=2,차량정보!EG43,IF(리스수식!$AT$2=3,차량정보!FZ43,IF(리스수식!$AT$2=4,차량정보!HS43,차량정보!JL43))))</f>
        <v>-</v>
      </c>
      <c r="AV43" s="333" t="str">
        <f>IF(리스수식!$AT$2=1,차량정보!CO43,IF(리스수식!$AT$2=2,차량정보!EH43,IF(리스수식!$AT$2=3,차량정보!GA43,IF(리스수식!$AT$2=4,차량정보!HT43,차량정보!JM43))))</f>
        <v>-</v>
      </c>
      <c r="AW43" s="333" t="str">
        <f>IF(리스수식!$AT$2=1,차량정보!CP43,IF(리스수식!$AT$2=2,차량정보!EI43,IF(리스수식!$AT$2=3,차량정보!GB43,IF(리스수식!$AT$2=4,차량정보!HU43,차량정보!JN43))))</f>
        <v>-</v>
      </c>
      <c r="AX43" s="333" t="str">
        <f>IF(리스수식!$AT$2=1,차량정보!CQ43,IF(리스수식!$AT$2=2,차량정보!EJ43,IF(리스수식!$AT$2=3,차량정보!GC43,IF(리스수식!$AT$2=4,차량정보!HV43,차량정보!JO43))))</f>
        <v>-</v>
      </c>
      <c r="AY43" s="11">
        <f>IF(리스수식!$AT$2=1,차량정보!CR43,IF(리스수식!$AT$2=2,차량정보!EK43,IF(리스수식!$AT$2=3,차량정보!GD43,IF(리스수식!$AT$2=4,차량정보!HW43,차량정보!JP43))))</f>
        <v>0</v>
      </c>
      <c r="AZ43" s="352" t="s">
        <v>38</v>
      </c>
      <c r="BA43" s="353" t="s">
        <v>182</v>
      </c>
      <c r="BB43" s="354" t="s">
        <v>175</v>
      </c>
      <c r="BC43" s="355" t="s">
        <v>175</v>
      </c>
      <c r="BD43" s="352" t="s">
        <v>175</v>
      </c>
      <c r="BE43" s="352"/>
      <c r="BF43" s="356" t="s">
        <v>175</v>
      </c>
      <c r="BG43" s="356"/>
      <c r="BH43" s="357"/>
      <c r="BI43" s="357"/>
      <c r="BJ43" s="357"/>
      <c r="BK43" s="357"/>
      <c r="BL43" s="357"/>
      <c r="BM43" s="357"/>
      <c r="BN43" s="442"/>
      <c r="BO43" s="342"/>
      <c r="BP43" s="342"/>
      <c r="BQ43" s="342"/>
      <c r="BR43" s="342"/>
      <c r="BS43" s="342"/>
      <c r="BT43" s="442"/>
      <c r="BU43" s="342"/>
      <c r="BV43" s="342"/>
      <c r="BW43" s="342"/>
      <c r="BX43" s="342"/>
      <c r="BY43" s="342"/>
      <c r="BZ43" s="442"/>
      <c r="CA43" s="342"/>
      <c r="CB43" s="342"/>
      <c r="CC43" s="342"/>
      <c r="CD43" s="342"/>
      <c r="CE43" s="342"/>
      <c r="CF43" s="358"/>
      <c r="CG43" s="358"/>
      <c r="CH43" s="359" t="s">
        <v>175</v>
      </c>
      <c r="CI43" s="360" t="s">
        <v>175</v>
      </c>
      <c r="CJ43" s="360" t="s">
        <v>175</v>
      </c>
      <c r="CK43" s="360" t="s">
        <v>175</v>
      </c>
      <c r="CL43" s="360" t="s">
        <v>175</v>
      </c>
      <c r="CM43" s="360" t="s">
        <v>175</v>
      </c>
      <c r="CN43" s="360" t="s">
        <v>175</v>
      </c>
      <c r="CO43" s="360" t="s">
        <v>175</v>
      </c>
      <c r="CP43" s="360" t="s">
        <v>175</v>
      </c>
      <c r="CQ43" s="360" t="s">
        <v>175</v>
      </c>
      <c r="CR43" s="31"/>
      <c r="CS43" s="21" t="s">
        <v>63</v>
      </c>
      <c r="CT43" s="22" t="s">
        <v>852</v>
      </c>
      <c r="CU43" s="23" t="s">
        <v>74</v>
      </c>
      <c r="CV43" s="24">
        <v>0.03</v>
      </c>
      <c r="CW43" s="21" t="s">
        <v>61</v>
      </c>
      <c r="CX43" s="21"/>
      <c r="CY43" s="25">
        <v>1598</v>
      </c>
      <c r="CZ43" s="25"/>
      <c r="DA43" s="26">
        <f t="shared" si="9"/>
        <v>0.74</v>
      </c>
      <c r="DB43" s="26">
        <f t="shared" si="9"/>
        <v>0.73</v>
      </c>
      <c r="DC43" s="26">
        <f t="shared" si="9"/>
        <v>0.72</v>
      </c>
      <c r="DD43" s="26">
        <f t="shared" si="9"/>
        <v>0.63</v>
      </c>
      <c r="DE43" s="26">
        <f t="shared" si="9"/>
        <v>0.62</v>
      </c>
      <c r="DF43" s="26">
        <f t="shared" si="9"/>
        <v>0.56000000000000005</v>
      </c>
      <c r="DG43" s="443">
        <v>0.71</v>
      </c>
      <c r="DH43" s="343">
        <v>0.7</v>
      </c>
      <c r="DI43" s="343">
        <v>0.69</v>
      </c>
      <c r="DJ43" s="343">
        <v>0.6</v>
      </c>
      <c r="DK43" s="343">
        <v>0.59</v>
      </c>
      <c r="DL43" s="343">
        <v>0.53</v>
      </c>
      <c r="DM43" s="443">
        <v>0.65</v>
      </c>
      <c r="DN43" s="343">
        <v>0.64</v>
      </c>
      <c r="DO43" s="343">
        <v>0.63</v>
      </c>
      <c r="DP43" s="343">
        <v>0.53</v>
      </c>
      <c r="DQ43" s="343">
        <v>0.51</v>
      </c>
      <c r="DR43" s="343">
        <v>0.2</v>
      </c>
      <c r="DS43" s="443">
        <v>0.57999999999999996</v>
      </c>
      <c r="DT43" s="343">
        <v>0.56999999999999995</v>
      </c>
      <c r="DU43" s="343">
        <v>0.56000000000000005</v>
      </c>
      <c r="DV43" s="343">
        <v>0.43</v>
      </c>
      <c r="DW43" s="343">
        <v>0.4</v>
      </c>
      <c r="DX43" s="343">
        <v>0.1</v>
      </c>
      <c r="DY43" s="26" t="s">
        <v>149</v>
      </c>
      <c r="DZ43" s="26"/>
      <c r="EA43" s="27" t="s">
        <v>84</v>
      </c>
      <c r="EB43" s="28">
        <v>209000</v>
      </c>
      <c r="EC43" s="28">
        <v>220000</v>
      </c>
      <c r="ED43" s="28">
        <v>220000</v>
      </c>
      <c r="EE43" s="28">
        <v>220000</v>
      </c>
      <c r="EF43" s="28">
        <v>209000</v>
      </c>
      <c r="EG43" s="28">
        <v>154000</v>
      </c>
      <c r="EH43" s="28">
        <v>154000</v>
      </c>
      <c r="EI43" s="28">
        <v>297000</v>
      </c>
      <c r="EJ43" s="28">
        <v>330000</v>
      </c>
      <c r="EK43" s="31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JQ43" s="167"/>
    </row>
    <row r="44" spans="1:277" s="166" customFormat="1" ht="16.5" customHeight="1">
      <c r="A44" s="163"/>
      <c r="B44" s="164"/>
      <c r="C44" s="30"/>
      <c r="D44" s="30"/>
      <c r="E44" s="165"/>
      <c r="F44" s="333">
        <v>39</v>
      </c>
      <c r="G44" s="333" t="str">
        <f>IF(리스수식!$AT$2=1,차량정보!AZ44,IF(리스수식!$AT$2=2,차량정보!CS44,IF(리스수식!$AT$2=3,차량정보!EL44,IF(리스수식!$AT$2=4,차량정보!GE44,차량정보!HX44))))</f>
        <v>현대</v>
      </c>
      <c r="H44" s="333" t="str">
        <f>IF(리스수식!$AT$2=1,차량정보!BA44,IF(리스수식!$AT$2=2,차량정보!CT44,IF(리스수식!$AT$2=3,차량정보!EM44,IF(리스수식!$AT$2=4,차량정보!GF44,차량정보!HY44))))</f>
        <v>GV70 2.2 디젤</v>
      </c>
      <c r="I44" s="333" t="str">
        <f>IF(리스수식!$AT$2=1,차량정보!BB44,IF(리스수식!$AT$2=2,차량정보!CU44,IF(리스수식!$AT$2=3,차량정보!EN44,IF(리스수식!$AT$2=4,차량정보!GG44,차량정보!HZ44))))</f>
        <v>RV(5인이하)</v>
      </c>
      <c r="J44" s="475">
        <f>IF(리스수식!$AT$2=1,차량정보!BC44,IF(리스수식!$AT$2=2,차량정보!CV44,IF(리스수식!$AT$2=3,차량정보!EO44,IF(리스수식!$AT$2=4,차량정보!GH44,차량정보!IA44))))</f>
        <v>0.02</v>
      </c>
      <c r="K44" s="333" t="str">
        <f>IF(리스수식!$AT$2=1,차량정보!BD44,IF(리스수식!$AT$2=2,차량정보!CW44,IF(리스수식!$AT$2=3,차량정보!EP44,IF(리스수식!$AT$2=4,차량정보!GI44,차량정보!IB44))))</f>
        <v>디젤</v>
      </c>
      <c r="L44" s="333" t="str">
        <f>IF(리스수식!$AT$2=1,차량정보!BE44,IF(리스수식!$AT$2=2,차량정보!CX44,IF(리스수식!$AT$2=3,차량정보!EQ44,IF(리스수식!$AT$2=4,차량정보!GJ44,차량정보!IC44))))</f>
        <v>면제</v>
      </c>
      <c r="M44" s="333">
        <f>IF(리스수식!$AT$2=1,차량정보!BF44,IF(리스수식!$AT$2=2,차량정보!CY44,IF(리스수식!$AT$2=3,차량정보!ER44,IF(리스수식!$AT$2=4,차량정보!GK44,차량정보!ID44))))</f>
        <v>2151</v>
      </c>
      <c r="N44" s="333">
        <f t="shared" si="8"/>
        <v>559260</v>
      </c>
      <c r="O44" s="380">
        <f>IF(리스수식!$AT$2=1,차량정보!BH44,IF(리스수식!$AT$2=2,차량정보!DA44,IF(리스수식!$AT$2=3,차량정보!ET44,IF(리스수식!$AT$2=4,차량정보!GM44,차량정보!IF44))))</f>
        <v>0.63500000000000001</v>
      </c>
      <c r="P44" s="380">
        <f>IF(리스수식!$AT$2=1,차량정보!BI44,IF(리스수식!$AT$2=2,차량정보!DB44,IF(리스수식!$AT$2=3,차량정보!EU44,IF(리스수식!$AT$2=4,차량정보!GN44,차량정보!IG44))))</f>
        <v>0.625</v>
      </c>
      <c r="Q44" s="380">
        <f>IF(리스수식!$AT$2=1,차량정보!BJ44,IF(리스수식!$AT$2=2,차량정보!DC44,IF(리스수식!$AT$2=3,차량정보!EV44,IF(리스수식!$AT$2=4,차량정보!GO44,차량정보!IH44))))</f>
        <v>0.61499999999999999</v>
      </c>
      <c r="R44" s="380">
        <f>IF(리스수식!$AT$2=1,차량정보!BK44,IF(리스수식!$AT$2=2,차량정보!DD44,IF(리스수식!$AT$2=3,차량정보!EW44,IF(리스수식!$AT$2=4,차량정보!GP44,차량정보!II44))))</f>
        <v>0.60499999999999998</v>
      </c>
      <c r="S44" s="380">
        <f>IF(리스수식!$AT$2=1,차량정보!BL44,IF(리스수식!$AT$2=2,차량정보!DE44,IF(리스수식!$AT$2=3,차량정보!EX44,IF(리스수식!$AT$2=4,차량정보!GQ44,차량정보!IJ44))))</f>
        <v>0.59499999999999997</v>
      </c>
      <c r="T44" s="380">
        <f>IF(리스수식!$AT$2=1,차량정보!BM44,IF(리스수식!$AT$2=2,차량정보!DF44,IF(리스수식!$AT$2=3,차량정보!EY44,IF(리스수식!$AT$2=4,차량정보!GR44,차량정보!IK44))))</f>
        <v>0.57000000000000006</v>
      </c>
      <c r="U44" s="380">
        <f>IF(리스수식!$AT$2=1,차량정보!BN44,IF(리스수식!$AT$2=2,차량정보!DG44,IF(리스수식!$AT$2=3,차량정보!EZ44,IF(리스수식!$AT$2=4,차량정보!GS44,차량정보!IL44))))</f>
        <v>0.60499999999999998</v>
      </c>
      <c r="V44" s="380">
        <f>IF(리스수식!$AT$2=1,차량정보!BO44,IF(리스수식!$AT$2=2,차량정보!DH44,IF(리스수식!$AT$2=3,차량정보!FA44,IF(리스수식!$AT$2=4,차량정보!GT44,차량정보!IM44))))</f>
        <v>0.59499999999999997</v>
      </c>
      <c r="W44" s="380">
        <f>IF(리스수식!$AT$2=1,차량정보!BP44,IF(리스수식!$AT$2=2,차량정보!DI44,IF(리스수식!$AT$2=3,차량정보!FB44,IF(리스수식!$AT$2=4,차량정보!GU44,차량정보!IN44))))</f>
        <v>0.58499999999999996</v>
      </c>
      <c r="X44" s="380">
        <f>IF(리스수식!$AT$2=1,차량정보!BQ44,IF(리스수식!$AT$2=2,차량정보!DJ44,IF(리스수식!$AT$2=3,차량정보!FC44,IF(리스수식!$AT$2=4,차량정보!GV44,차량정보!IO44))))</f>
        <v>0.57499999999999996</v>
      </c>
      <c r="Y44" s="380">
        <f>IF(리스수식!$AT$2=1,차량정보!BR44,IF(리스수식!$AT$2=2,차량정보!DK44,IF(리스수식!$AT$2=3,차량정보!FD44,IF(리스수식!$AT$2=4,차량정보!GW44,차량정보!IP44))))</f>
        <v>0.56499999999999995</v>
      </c>
      <c r="Z44" s="380">
        <f>IF(리스수식!$AT$2=1,차량정보!BS44,IF(리스수식!$AT$2=2,차량정보!DL44,IF(리스수식!$AT$2=3,차량정보!FE44,IF(리스수식!$AT$2=4,차량정보!GX44,차량정보!IQ44))))</f>
        <v>0.54</v>
      </c>
      <c r="AA44" s="380">
        <f>IF(리스수식!$AT$2=1,차량정보!BT44,IF(리스수식!$AT$2=2,차량정보!DM44,IF(리스수식!$AT$2=3,차량정보!FF44,IF(리스수식!$AT$2=4,차량정보!GY44,차량정보!IR44))))</f>
        <v>0.55500000000000005</v>
      </c>
      <c r="AB44" s="380">
        <f>IF(리스수식!$AT$2=1,차량정보!BU44,IF(리스수식!$AT$2=2,차량정보!DN44,IF(리스수식!$AT$2=3,차량정보!FG44,IF(리스수식!$AT$2=4,차량정보!GZ44,차량정보!IS44))))</f>
        <v>0.54500000000000004</v>
      </c>
      <c r="AC44" s="380">
        <f>IF(리스수식!$AT$2=1,차량정보!BV44,IF(리스수식!$AT$2=2,차량정보!DO44,IF(리스수식!$AT$2=3,차량정보!FH44,IF(리스수식!$AT$2=4,차량정보!HA44,차량정보!IT44))))</f>
        <v>0.53500000000000003</v>
      </c>
      <c r="AD44" s="380">
        <f>IF(리스수식!$AT$2=1,차량정보!BW44,IF(리스수식!$AT$2=2,차량정보!DP44,IF(리스수식!$AT$2=3,차량정보!FI44,IF(리스수식!$AT$2=4,차량정보!HB44,차량정보!IU44))))</f>
        <v>0.53</v>
      </c>
      <c r="AE44" s="380">
        <f>IF(리스수식!$AT$2=1,차량정보!BX44,IF(리스수식!$AT$2=2,차량정보!DQ44,IF(리스수식!$AT$2=3,차량정보!FJ44,IF(리스수식!$AT$2=4,차량정보!HC44,차량정보!IV44))))</f>
        <v>0.51500000000000001</v>
      </c>
      <c r="AF44" s="380">
        <f>IF(리스수식!$AT$2=1,차량정보!BY44,IF(리스수식!$AT$2=2,차량정보!DR44,IF(리스수식!$AT$2=3,차량정보!FK44,IF(리스수식!$AT$2=4,차량정보!HD44,차량정보!IW44))))</f>
        <v>0.4</v>
      </c>
      <c r="AG44" s="380">
        <f>IF(리스수식!$AT$2=1,차량정보!BZ44,IF(리스수식!$AT$2=2,차량정보!DS44,IF(리스수식!$AT$2=3,차량정보!FL44,IF(리스수식!$AT$2=4,차량정보!HE44,차량정보!IX44))))</f>
        <v>0.44500000000000001</v>
      </c>
      <c r="AH44" s="380">
        <f>IF(리스수식!$AT$2=1,차량정보!CA44,IF(리스수식!$AT$2=2,차량정보!DT44,IF(리스수식!$AT$2=3,차량정보!FM44,IF(리스수식!$AT$2=4,차량정보!HF44,차량정보!IY44))))</f>
        <v>0.435</v>
      </c>
      <c r="AI44" s="380">
        <f>IF(리스수식!$AT$2=1,차량정보!CB44,IF(리스수식!$AT$2=2,차량정보!DU44,IF(리스수식!$AT$2=3,차량정보!FN44,IF(리스수식!$AT$2=4,차량정보!HG44,차량정보!IZ44))))</f>
        <v>0.43</v>
      </c>
      <c r="AJ44" s="380">
        <f>IF(리스수식!$AT$2=1,차량정보!CC44,IF(리스수식!$AT$2=2,차량정보!DV44,IF(리스수식!$AT$2=3,차량정보!FO44,IF(리스수식!$AT$2=4,차량정보!HH44,차량정보!JA44))))</f>
        <v>0.39</v>
      </c>
      <c r="AK44" s="380">
        <f>IF(리스수식!$AT$2=1,차량정보!CD44,IF(리스수식!$AT$2=2,차량정보!DW44,IF(리스수식!$AT$2=3,차량정보!FP44,IF(리스수식!$AT$2=4,차량정보!HI44,차량정보!JB44))))</f>
        <v>0.38</v>
      </c>
      <c r="AL44" s="380">
        <f>IF(리스수식!$AT$2=1,차량정보!CE44,IF(리스수식!$AT$2=2,차량정보!DX44,IF(리스수식!$AT$2=3,차량정보!FQ44,IF(리스수식!$AT$2=4,차량정보!HJ44,차량정보!JC44))))</f>
        <v>0.22</v>
      </c>
      <c r="AM44" s="333">
        <f>IF(리스수식!$AT$2=1,차량정보!CF44,IF(리스수식!$AT$2=2,차량정보!DY44,IF(리스수식!$AT$2=3,차량정보!FR44,IF(리스수식!$AT$2=4,차량정보!HK44,차량정보!JD44))))</f>
        <v>0</v>
      </c>
      <c r="AN44" s="333">
        <f>IF(리스수식!$AT$2=1,차량정보!CG44,IF(리스수식!$AT$2=2,차량정보!DZ44,IF(리스수식!$AT$2=3,차량정보!FS44,IF(리스수식!$AT$2=4,차량정보!HL44,차량정보!JE44))))</f>
        <v>0</v>
      </c>
      <c r="AO44" s="333" t="str">
        <f>IF(리스수식!$AT$2=1,차량정보!CH44,IF(리스수식!$AT$2=2,차량정보!EA44,IF(리스수식!$AT$2=3,차량정보!FT44,IF(리스수식!$AT$2=4,차량정보!HM44,차량정보!JF44))))</f>
        <v>울산</v>
      </c>
      <c r="AP44" s="333">
        <f>IF(리스수식!$AT$2=1,차량정보!CI44,IF(리스수식!$AT$2=2,차량정보!EB44,IF(리스수식!$AT$2=3,차량정보!FU44,IF(리스수식!$AT$2=4,차량정보!HN44,차량정보!JG44))))</f>
        <v>226000</v>
      </c>
      <c r="AQ44" s="333">
        <f>IF(리스수식!$AT$2=1,차량정보!CJ44,IF(리스수식!$AT$2=2,차량정보!EC44,IF(리스수식!$AT$2=3,차량정보!FV44,IF(리스수식!$AT$2=4,차량정보!HO44,차량정보!JH44))))</f>
        <v>215000</v>
      </c>
      <c r="AR44" s="333">
        <f>IF(리스수식!$AT$2=1,차량정보!CK44,IF(리스수식!$AT$2=2,차량정보!ED44,IF(리스수식!$AT$2=3,차량정보!FW44,IF(리스수식!$AT$2=4,차량정보!HP44,차량정보!JI44))))</f>
        <v>234000</v>
      </c>
      <c r="AS44" s="333">
        <f>IF(리스수식!$AT$2=1,차량정보!CL44,IF(리스수식!$AT$2=2,차량정보!EE44,IF(리스수식!$AT$2=3,차량정보!FX44,IF(리스수식!$AT$2=4,차량정보!HQ44,차량정보!JJ44))))</f>
        <v>248000</v>
      </c>
      <c r="AT44" s="333">
        <f>IF(리스수식!$AT$2=1,차량정보!CM44,IF(리스수식!$AT$2=2,차량정보!EF44,IF(리스수식!$AT$2=3,차량정보!FY44,IF(리스수식!$AT$2=4,차량정보!HR44,차량정보!JK44))))</f>
        <v>259000</v>
      </c>
      <c r="AU44" s="333">
        <f>IF(리스수식!$AT$2=1,차량정보!CN44,IF(리스수식!$AT$2=2,차량정보!EG44,IF(리스수식!$AT$2=3,차량정보!FZ44,IF(리스수식!$AT$2=4,차량정보!HS44,차량정보!JL44))))</f>
        <v>237000</v>
      </c>
      <c r="AV44" s="333">
        <f>IF(리스수식!$AT$2=1,차량정보!CO44,IF(리스수식!$AT$2=2,차량정보!EH44,IF(리스수식!$AT$2=3,차량정보!GA44,IF(리스수식!$AT$2=4,차량정보!HT44,차량정보!JM44))))</f>
        <v>237000</v>
      </c>
      <c r="AW44" s="333">
        <f>IF(리스수식!$AT$2=1,차량정보!CP44,IF(리스수식!$AT$2=2,차량정보!EI44,IF(리스수식!$AT$2=3,차량정보!GB44,IF(리스수식!$AT$2=4,차량정보!HU44,차량정보!JN44))))</f>
        <v>248000</v>
      </c>
      <c r="AX44" s="333">
        <f>IF(리스수식!$AT$2=1,차량정보!CQ44,IF(리스수식!$AT$2=2,차량정보!EJ44,IF(리스수식!$AT$2=3,차량정보!GC44,IF(리스수식!$AT$2=4,차량정보!HV44,차량정보!JO44))))</f>
        <v>281000</v>
      </c>
      <c r="AY44" s="11">
        <f>IF(리스수식!$AT$2=1,차량정보!CR44,IF(리스수식!$AT$2=2,차량정보!EK44,IF(리스수식!$AT$2=3,차량정보!GD44,IF(리스수식!$AT$2=4,차량정보!HW44,차량정보!JP44))))</f>
        <v>0</v>
      </c>
      <c r="AZ44" s="352" t="s">
        <v>38</v>
      </c>
      <c r="BA44" s="353" t="s">
        <v>238</v>
      </c>
      <c r="BB44" s="354" t="s">
        <v>74</v>
      </c>
      <c r="BC44" s="355">
        <v>0.02</v>
      </c>
      <c r="BD44" s="352" t="s">
        <v>188</v>
      </c>
      <c r="BE44" s="352" t="s">
        <v>189</v>
      </c>
      <c r="BF44" s="356">
        <v>2151</v>
      </c>
      <c r="BG44" s="356"/>
      <c r="BH44" s="357">
        <f t="shared" si="18"/>
        <v>0.63500000000000001</v>
      </c>
      <c r="BI44" s="357">
        <f t="shared" si="19"/>
        <v>0.625</v>
      </c>
      <c r="BJ44" s="357">
        <f t="shared" si="20"/>
        <v>0.61499999999999999</v>
      </c>
      <c r="BK44" s="357">
        <f t="shared" si="21"/>
        <v>0.60499999999999998</v>
      </c>
      <c r="BL44" s="357">
        <f t="shared" si="22"/>
        <v>0.59499999999999997</v>
      </c>
      <c r="BM44" s="357">
        <f t="shared" si="23"/>
        <v>0.57000000000000006</v>
      </c>
      <c r="BN44" s="442">
        <v>0.60499999999999998</v>
      </c>
      <c r="BO44" s="342">
        <v>0.59499999999999997</v>
      </c>
      <c r="BP44" s="342">
        <v>0.58499999999999996</v>
      </c>
      <c r="BQ44" s="342">
        <v>0.57499999999999996</v>
      </c>
      <c r="BR44" s="342">
        <v>0.56499999999999995</v>
      </c>
      <c r="BS44" s="342">
        <v>0.54</v>
      </c>
      <c r="BT44" s="442">
        <v>0.55500000000000005</v>
      </c>
      <c r="BU44" s="342">
        <v>0.54500000000000004</v>
      </c>
      <c r="BV44" s="342">
        <v>0.53500000000000003</v>
      </c>
      <c r="BW44" s="342">
        <v>0.53</v>
      </c>
      <c r="BX44" s="342">
        <v>0.51500000000000001</v>
      </c>
      <c r="BY44" s="342">
        <v>0.4</v>
      </c>
      <c r="BZ44" s="442">
        <v>0.44500000000000001</v>
      </c>
      <c r="CA44" s="342">
        <v>0.435</v>
      </c>
      <c r="CB44" s="342">
        <v>0.43</v>
      </c>
      <c r="CC44" s="342">
        <v>0.39</v>
      </c>
      <c r="CD44" s="342">
        <v>0.38</v>
      </c>
      <c r="CE44" s="342">
        <v>0.22</v>
      </c>
      <c r="CF44" s="358"/>
      <c r="CG44" s="358"/>
      <c r="CH44" s="359" t="s">
        <v>62</v>
      </c>
      <c r="CI44" s="360">
        <v>226000</v>
      </c>
      <c r="CJ44" s="360">
        <v>215000</v>
      </c>
      <c r="CK44" s="360">
        <v>234000</v>
      </c>
      <c r="CL44" s="360">
        <v>248000</v>
      </c>
      <c r="CM44" s="360">
        <v>259000</v>
      </c>
      <c r="CN44" s="360">
        <v>237000</v>
      </c>
      <c r="CO44" s="360">
        <v>237000</v>
      </c>
      <c r="CP44" s="360">
        <v>248000</v>
      </c>
      <c r="CQ44" s="360">
        <v>281000</v>
      </c>
      <c r="CR44" s="31"/>
      <c r="CS44" s="21" t="s">
        <v>63</v>
      </c>
      <c r="CT44" s="22" t="s">
        <v>853</v>
      </c>
      <c r="CU44" s="23" t="s">
        <v>74</v>
      </c>
      <c r="CV44" s="24">
        <v>0.03</v>
      </c>
      <c r="CW44" s="21" t="s">
        <v>71</v>
      </c>
      <c r="CX44" s="21" t="s">
        <v>72</v>
      </c>
      <c r="CY44" s="25">
        <v>1999</v>
      </c>
      <c r="CZ44" s="25"/>
      <c r="DA44" s="26">
        <f t="shared" si="9"/>
        <v>0.69500000000000006</v>
      </c>
      <c r="DB44" s="26">
        <f t="shared" si="9"/>
        <v>0.68500000000000005</v>
      </c>
      <c r="DC44" s="26">
        <f t="shared" si="9"/>
        <v>0.66500000000000004</v>
      </c>
      <c r="DD44" s="26">
        <f t="shared" si="9"/>
        <v>0.65</v>
      </c>
      <c r="DE44" s="26">
        <f t="shared" si="9"/>
        <v>0.63</v>
      </c>
      <c r="DF44" s="26">
        <f t="shared" si="9"/>
        <v>0.43000000000000005</v>
      </c>
      <c r="DG44" s="443">
        <v>0.66500000000000004</v>
      </c>
      <c r="DH44" s="343">
        <v>0.65500000000000003</v>
      </c>
      <c r="DI44" s="343">
        <v>0.63500000000000001</v>
      </c>
      <c r="DJ44" s="343">
        <v>0.62</v>
      </c>
      <c r="DK44" s="343">
        <v>0.6</v>
      </c>
      <c r="DL44" s="343">
        <v>0.4</v>
      </c>
      <c r="DM44" s="443">
        <v>0.57999999999999996</v>
      </c>
      <c r="DN44" s="343">
        <v>0.56499999999999995</v>
      </c>
      <c r="DO44" s="343">
        <v>0.54500000000000004</v>
      </c>
      <c r="DP44" s="343">
        <v>0.52500000000000002</v>
      </c>
      <c r="DQ44" s="343">
        <v>0.3</v>
      </c>
      <c r="DR44" s="343">
        <v>0.2</v>
      </c>
      <c r="DS44" s="443">
        <v>0.51</v>
      </c>
      <c r="DT44" s="343">
        <v>0.49</v>
      </c>
      <c r="DU44" s="343">
        <v>0.47</v>
      </c>
      <c r="DV44" s="343">
        <v>0.3</v>
      </c>
      <c r="DW44" s="343">
        <v>0.2</v>
      </c>
      <c r="DX44" s="343">
        <v>0.1</v>
      </c>
      <c r="DY44" s="26" t="s">
        <v>149</v>
      </c>
      <c r="DZ44" s="26"/>
      <c r="EA44" s="27" t="s">
        <v>84</v>
      </c>
      <c r="EB44" s="28">
        <v>209000</v>
      </c>
      <c r="EC44" s="28">
        <v>220000</v>
      </c>
      <c r="ED44" s="28">
        <v>220000</v>
      </c>
      <c r="EE44" s="28">
        <v>220000</v>
      </c>
      <c r="EF44" s="28">
        <v>209000</v>
      </c>
      <c r="EG44" s="28">
        <v>154000</v>
      </c>
      <c r="EH44" s="28">
        <v>154000</v>
      </c>
      <c r="EI44" s="28">
        <v>297000</v>
      </c>
      <c r="EJ44" s="28">
        <v>330000</v>
      </c>
      <c r="EK44" s="31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JP44" s="5"/>
      <c r="JQ44" s="167"/>
    </row>
    <row r="45" spans="1:277" ht="16.5" customHeight="1">
      <c r="A45" s="8"/>
      <c r="B45" s="30"/>
      <c r="C45" s="30"/>
      <c r="D45" s="30"/>
      <c r="E45" s="29"/>
      <c r="F45" s="333">
        <v>40</v>
      </c>
      <c r="G45" s="333" t="str">
        <f>IF(리스수식!$AT$2=1,차량정보!AZ45,IF(리스수식!$AT$2=2,차량정보!CS45,IF(리스수식!$AT$2=3,차량정보!EL45,IF(리스수식!$AT$2=4,차량정보!GE45,차량정보!HX45))))</f>
        <v>현대</v>
      </c>
      <c r="H45" s="333" t="str">
        <f>IF(리스수식!$AT$2=1,차량정보!BA45,IF(리스수식!$AT$2=2,차량정보!CT45,IF(리스수식!$AT$2=3,차량정보!EM45,IF(리스수식!$AT$2=4,차량정보!GF45,차량정보!HY45))))</f>
        <v>GV70 2.5T 가솔린</v>
      </c>
      <c r="I45" s="333" t="str">
        <f>IF(리스수식!$AT$2=1,차량정보!BB45,IF(리스수식!$AT$2=2,차량정보!CU45,IF(리스수식!$AT$2=3,차량정보!EN45,IF(리스수식!$AT$2=4,차량정보!GG45,차량정보!HZ45))))</f>
        <v>RV(5인이하)</v>
      </c>
      <c r="J45" s="475">
        <f>IF(리스수식!$AT$2=1,차량정보!BC45,IF(리스수식!$AT$2=2,차량정보!CV45,IF(리스수식!$AT$2=3,차량정보!EO45,IF(리스수식!$AT$2=4,차량정보!GH45,차량정보!IA45))))</f>
        <v>0.02</v>
      </c>
      <c r="K45" s="333" t="str">
        <f>IF(리스수식!$AT$2=1,차량정보!BD45,IF(리스수식!$AT$2=2,차량정보!CW45,IF(리스수식!$AT$2=3,차량정보!EP45,IF(리스수식!$AT$2=4,차량정보!GI45,차량정보!IB45))))</f>
        <v>가솔린</v>
      </c>
      <c r="L45" s="333">
        <f>IF(리스수식!$AT$2=1,차량정보!BE45,IF(리스수식!$AT$2=2,차량정보!CX45,IF(리스수식!$AT$2=3,차량정보!EQ45,IF(리스수식!$AT$2=4,차량정보!GJ45,차량정보!IC45))))</f>
        <v>0</v>
      </c>
      <c r="M45" s="333">
        <f>IF(리스수식!$AT$2=1,차량정보!BF45,IF(리스수식!$AT$2=2,차량정보!CY45,IF(리스수식!$AT$2=3,차량정보!ER45,IF(리스수식!$AT$2=4,차량정보!GK45,차량정보!ID45))))</f>
        <v>2497</v>
      </c>
      <c r="N45" s="333">
        <f t="shared" si="8"/>
        <v>649220</v>
      </c>
      <c r="O45" s="380">
        <f>IF(리스수식!$AT$2=1,차량정보!BH45,IF(리스수식!$AT$2=2,차량정보!DA45,IF(리스수식!$AT$2=3,차량정보!ET45,IF(리스수식!$AT$2=4,차량정보!GM45,차량정보!IF45))))</f>
        <v>0.72</v>
      </c>
      <c r="P45" s="380">
        <f>IF(리스수식!$AT$2=1,차량정보!BI45,IF(리스수식!$AT$2=2,차량정보!DB45,IF(리스수식!$AT$2=3,차량정보!EU45,IF(리스수식!$AT$2=4,차량정보!GN45,차량정보!IG45))))</f>
        <v>0.70500000000000007</v>
      </c>
      <c r="Q45" s="380">
        <f>IF(리스수식!$AT$2=1,차량정보!BJ45,IF(리스수식!$AT$2=2,차량정보!DC45,IF(리스수식!$AT$2=3,차량정보!EV45,IF(리스수식!$AT$2=4,차량정보!GO45,차량정보!IH45))))</f>
        <v>0.68500000000000005</v>
      </c>
      <c r="R45" s="380">
        <f>IF(리스수식!$AT$2=1,차량정보!BK45,IF(리스수식!$AT$2=2,차량정보!DD45,IF(리스수식!$AT$2=3,차량정보!EW45,IF(리스수식!$AT$2=4,차량정보!GP45,차량정보!II45))))</f>
        <v>0.67</v>
      </c>
      <c r="S45" s="380">
        <f>IF(리스수식!$AT$2=1,차량정보!BL45,IF(리스수식!$AT$2=2,차량정보!DE45,IF(리스수식!$AT$2=3,차량정보!EX45,IF(리스수식!$AT$2=4,차량정보!GQ45,차량정보!IJ45))))</f>
        <v>0.65</v>
      </c>
      <c r="T45" s="380">
        <f>IF(리스수식!$AT$2=1,차량정보!BM45,IF(리스수식!$AT$2=2,차량정보!DF45,IF(리스수식!$AT$2=3,차량정보!EY45,IF(리스수식!$AT$2=4,차량정보!GR45,차량정보!IK45))))</f>
        <v>0.43000000000000005</v>
      </c>
      <c r="U45" s="380">
        <f>IF(리스수식!$AT$2=1,차량정보!BN45,IF(리스수식!$AT$2=2,차량정보!DG45,IF(리스수식!$AT$2=3,차량정보!EZ45,IF(리스수식!$AT$2=4,차량정보!GS45,차량정보!IL45))))</f>
        <v>0.69</v>
      </c>
      <c r="V45" s="380">
        <f>IF(리스수식!$AT$2=1,차량정보!BO45,IF(리스수식!$AT$2=2,차량정보!DH45,IF(리스수식!$AT$2=3,차량정보!FA45,IF(리스수식!$AT$2=4,차량정보!GT45,차량정보!IM45))))</f>
        <v>0.67500000000000004</v>
      </c>
      <c r="W45" s="380">
        <f>IF(리스수식!$AT$2=1,차량정보!BP45,IF(리스수식!$AT$2=2,차량정보!DI45,IF(리스수식!$AT$2=3,차량정보!FB45,IF(리스수식!$AT$2=4,차량정보!GU45,차량정보!IN45))))</f>
        <v>0.65500000000000003</v>
      </c>
      <c r="X45" s="380">
        <f>IF(리스수식!$AT$2=1,차량정보!BQ45,IF(리스수식!$AT$2=2,차량정보!DJ45,IF(리스수식!$AT$2=3,차량정보!FC45,IF(리스수식!$AT$2=4,차량정보!GV45,차량정보!IO45))))</f>
        <v>0.64</v>
      </c>
      <c r="Y45" s="380">
        <f>IF(리스수식!$AT$2=1,차량정보!BR45,IF(리스수식!$AT$2=2,차량정보!DK45,IF(리스수식!$AT$2=3,차량정보!FD45,IF(리스수식!$AT$2=4,차량정보!GW45,차량정보!IP45))))</f>
        <v>0.62</v>
      </c>
      <c r="Z45" s="380">
        <f>IF(리스수식!$AT$2=1,차량정보!BS45,IF(리스수식!$AT$2=2,차량정보!DL45,IF(리스수식!$AT$2=3,차량정보!FE45,IF(리스수식!$AT$2=4,차량정보!GX45,차량정보!IQ45))))</f>
        <v>0.4</v>
      </c>
      <c r="AA45" s="380">
        <f>IF(리스수식!$AT$2=1,차량정보!BT45,IF(리스수식!$AT$2=2,차량정보!DM45,IF(리스수식!$AT$2=3,차량정보!FF45,IF(리스수식!$AT$2=4,차량정보!GY45,차량정보!IR45))))</f>
        <v>0.62</v>
      </c>
      <c r="AB45" s="380">
        <f>IF(리스수식!$AT$2=1,차량정보!BU45,IF(리스수식!$AT$2=2,차량정보!DN45,IF(리스수식!$AT$2=3,차량정보!FG45,IF(리스수식!$AT$2=4,차량정보!GZ45,차량정보!IS45))))</f>
        <v>0.6</v>
      </c>
      <c r="AC45" s="380">
        <f>IF(리스수식!$AT$2=1,차량정보!BV45,IF(리스수식!$AT$2=2,차량정보!DO45,IF(리스수식!$AT$2=3,차량정보!FH45,IF(리스수식!$AT$2=4,차량정보!HA45,차량정보!IT45))))</f>
        <v>0.57999999999999996</v>
      </c>
      <c r="AD45" s="380">
        <f>IF(리스수식!$AT$2=1,차량정보!BW45,IF(리스수식!$AT$2=2,차량정보!DP45,IF(리스수식!$AT$2=3,차량정보!FI45,IF(리스수식!$AT$2=4,차량정보!HB45,차량정보!IU45))))</f>
        <v>0.56000000000000005</v>
      </c>
      <c r="AE45" s="380">
        <f>IF(리스수식!$AT$2=1,차량정보!BX45,IF(리스수식!$AT$2=2,차량정보!DQ45,IF(리스수식!$AT$2=3,차량정보!FJ45,IF(리스수식!$AT$2=4,차량정보!HC45,차량정보!IV45))))</f>
        <v>0.3</v>
      </c>
      <c r="AF45" s="380">
        <f>IF(리스수식!$AT$2=1,차량정보!BY45,IF(리스수식!$AT$2=2,차량정보!DR45,IF(리스수식!$AT$2=3,차량정보!FK45,IF(리스수식!$AT$2=4,차량정보!HD45,차량정보!IW45))))</f>
        <v>0.2</v>
      </c>
      <c r="AG45" s="380">
        <f>IF(리스수식!$AT$2=1,차량정보!BZ45,IF(리스수식!$AT$2=2,차량정보!DS45,IF(리스수식!$AT$2=3,차량정보!FL45,IF(리스수식!$AT$2=4,차량정보!HE45,차량정보!IX45))))</f>
        <v>0.53</v>
      </c>
      <c r="AH45" s="380">
        <f>IF(리스수식!$AT$2=1,차량정보!CA45,IF(리스수식!$AT$2=2,차량정보!DT45,IF(리스수식!$AT$2=3,차량정보!FM45,IF(리스수식!$AT$2=4,차량정보!HF45,차량정보!IY45))))</f>
        <v>0.51</v>
      </c>
      <c r="AI45" s="380">
        <f>IF(리스수식!$AT$2=1,차량정보!CB45,IF(리스수식!$AT$2=2,차량정보!DU45,IF(리스수식!$AT$2=3,차량정보!FN45,IF(리스수식!$AT$2=4,차량정보!HG45,차량정보!IZ45))))</f>
        <v>0.49</v>
      </c>
      <c r="AJ45" s="380">
        <f>IF(리스수식!$AT$2=1,차량정보!CC45,IF(리스수식!$AT$2=2,차량정보!DV45,IF(리스수식!$AT$2=3,차량정보!FO45,IF(리스수식!$AT$2=4,차량정보!HH45,차량정보!JA45))))</f>
        <v>0.3</v>
      </c>
      <c r="AK45" s="380">
        <f>IF(리스수식!$AT$2=1,차량정보!CD45,IF(리스수식!$AT$2=2,차량정보!DW45,IF(리스수식!$AT$2=3,차량정보!FP45,IF(리스수식!$AT$2=4,차량정보!HI45,차량정보!JB45))))</f>
        <v>0.2</v>
      </c>
      <c r="AL45" s="380">
        <f>IF(리스수식!$AT$2=1,차량정보!CE45,IF(리스수식!$AT$2=2,차량정보!DX45,IF(리스수식!$AT$2=3,차량정보!FQ45,IF(리스수식!$AT$2=4,차량정보!HJ45,차량정보!JC45))))</f>
        <v>0.1</v>
      </c>
      <c r="AM45" s="333">
        <f>IF(리스수식!$AT$2=1,차량정보!CF45,IF(리스수식!$AT$2=2,차량정보!DY45,IF(리스수식!$AT$2=3,차량정보!FR45,IF(리스수식!$AT$2=4,차량정보!HK45,차량정보!JD45))))</f>
        <v>0</v>
      </c>
      <c r="AN45" s="333">
        <f>IF(리스수식!$AT$2=1,차량정보!CG45,IF(리스수식!$AT$2=2,차량정보!DZ45,IF(리스수식!$AT$2=3,차량정보!FS45,IF(리스수식!$AT$2=4,차량정보!HL45,차량정보!JE45))))</f>
        <v>0</v>
      </c>
      <c r="AO45" s="333" t="str">
        <f>IF(리스수식!$AT$2=1,차량정보!CH45,IF(리스수식!$AT$2=2,차량정보!EA45,IF(리스수식!$AT$2=3,차량정보!FT45,IF(리스수식!$AT$2=4,차량정보!HM45,차량정보!JF45))))</f>
        <v>울산</v>
      </c>
      <c r="AP45" s="333">
        <f>IF(리스수식!$AT$2=1,차량정보!CI45,IF(리스수식!$AT$2=2,차량정보!EB45,IF(리스수식!$AT$2=3,차량정보!FU45,IF(리스수식!$AT$2=4,차량정보!HN45,차량정보!JG45))))</f>
        <v>226000</v>
      </c>
      <c r="AQ45" s="333">
        <f>IF(리스수식!$AT$2=1,차량정보!CJ45,IF(리스수식!$AT$2=2,차량정보!EC45,IF(리스수식!$AT$2=3,차량정보!FV45,IF(리스수식!$AT$2=4,차량정보!HO45,차량정보!JH45))))</f>
        <v>215000</v>
      </c>
      <c r="AR45" s="333">
        <f>IF(리스수식!$AT$2=1,차량정보!CK45,IF(리스수식!$AT$2=2,차량정보!ED45,IF(리스수식!$AT$2=3,차량정보!FW45,IF(리스수식!$AT$2=4,차량정보!HP45,차량정보!JI45))))</f>
        <v>234000</v>
      </c>
      <c r="AS45" s="333">
        <f>IF(리스수식!$AT$2=1,차량정보!CL45,IF(리스수식!$AT$2=2,차량정보!EE45,IF(리스수식!$AT$2=3,차량정보!FX45,IF(리스수식!$AT$2=4,차량정보!HQ45,차량정보!JJ45))))</f>
        <v>248000</v>
      </c>
      <c r="AT45" s="333">
        <f>IF(리스수식!$AT$2=1,차량정보!CM45,IF(리스수식!$AT$2=2,차량정보!EF45,IF(리스수식!$AT$2=3,차량정보!FY45,IF(리스수식!$AT$2=4,차량정보!HR45,차량정보!JK45))))</f>
        <v>259000</v>
      </c>
      <c r="AU45" s="333">
        <f>IF(리스수식!$AT$2=1,차량정보!CN45,IF(리스수식!$AT$2=2,차량정보!EG45,IF(리스수식!$AT$2=3,차량정보!FZ45,IF(리스수식!$AT$2=4,차량정보!HS45,차량정보!JL45))))</f>
        <v>237000</v>
      </c>
      <c r="AV45" s="333">
        <f>IF(리스수식!$AT$2=1,차량정보!CO45,IF(리스수식!$AT$2=2,차량정보!EH45,IF(리스수식!$AT$2=3,차량정보!GA45,IF(리스수식!$AT$2=4,차량정보!HT45,차량정보!JM45))))</f>
        <v>237000</v>
      </c>
      <c r="AW45" s="333">
        <f>IF(리스수식!$AT$2=1,차량정보!CP45,IF(리스수식!$AT$2=2,차량정보!EI45,IF(리스수식!$AT$2=3,차량정보!GB45,IF(리스수식!$AT$2=4,차량정보!HU45,차량정보!JN45))))</f>
        <v>248000</v>
      </c>
      <c r="AX45" s="333">
        <f>IF(리스수식!$AT$2=1,차량정보!CQ45,IF(리스수식!$AT$2=2,차량정보!EJ45,IF(리스수식!$AT$2=3,차량정보!GC45,IF(리스수식!$AT$2=4,차량정보!HV45,차량정보!JO45))))</f>
        <v>281000</v>
      </c>
      <c r="AY45" s="11">
        <f>IF(리스수식!$AT$2=1,차량정보!CR45,IF(리스수식!$AT$2=2,차량정보!EK45,IF(리스수식!$AT$2=3,차량정보!GD45,IF(리스수식!$AT$2=4,차량정보!HW45,차량정보!JP45))))</f>
        <v>0</v>
      </c>
      <c r="AZ45" s="352" t="s">
        <v>38</v>
      </c>
      <c r="BA45" s="353" t="s">
        <v>159</v>
      </c>
      <c r="BB45" s="354" t="s">
        <v>74</v>
      </c>
      <c r="BC45" s="355">
        <v>0.02</v>
      </c>
      <c r="BD45" s="352" t="s">
        <v>201</v>
      </c>
      <c r="BE45" s="352"/>
      <c r="BF45" s="356">
        <v>2497</v>
      </c>
      <c r="BG45" s="356"/>
      <c r="BH45" s="357">
        <f t="shared" si="18"/>
        <v>0.72</v>
      </c>
      <c r="BI45" s="357">
        <f t="shared" si="19"/>
        <v>0.70500000000000007</v>
      </c>
      <c r="BJ45" s="357">
        <f t="shared" si="20"/>
        <v>0.68500000000000005</v>
      </c>
      <c r="BK45" s="357">
        <f t="shared" si="21"/>
        <v>0.67</v>
      </c>
      <c r="BL45" s="357">
        <f t="shared" si="22"/>
        <v>0.65</v>
      </c>
      <c r="BM45" s="357">
        <f t="shared" si="23"/>
        <v>0.43000000000000005</v>
      </c>
      <c r="BN45" s="442">
        <v>0.69</v>
      </c>
      <c r="BO45" s="342">
        <v>0.67500000000000004</v>
      </c>
      <c r="BP45" s="342">
        <v>0.65500000000000003</v>
      </c>
      <c r="BQ45" s="342">
        <v>0.64</v>
      </c>
      <c r="BR45" s="342">
        <v>0.62</v>
      </c>
      <c r="BS45" s="342">
        <v>0.4</v>
      </c>
      <c r="BT45" s="442">
        <v>0.62</v>
      </c>
      <c r="BU45" s="342">
        <v>0.6</v>
      </c>
      <c r="BV45" s="342">
        <v>0.57999999999999996</v>
      </c>
      <c r="BW45" s="342">
        <v>0.56000000000000005</v>
      </c>
      <c r="BX45" s="342">
        <v>0.3</v>
      </c>
      <c r="BY45" s="342">
        <v>0.2</v>
      </c>
      <c r="BZ45" s="442">
        <v>0.53</v>
      </c>
      <c r="CA45" s="342">
        <v>0.51</v>
      </c>
      <c r="CB45" s="342">
        <v>0.49</v>
      </c>
      <c r="CC45" s="342">
        <v>0.3</v>
      </c>
      <c r="CD45" s="342">
        <v>0.2</v>
      </c>
      <c r="CE45" s="342">
        <v>0.1</v>
      </c>
      <c r="CF45" s="358"/>
      <c r="CG45" s="358"/>
      <c r="CH45" s="359" t="s">
        <v>62</v>
      </c>
      <c r="CI45" s="360">
        <v>226000</v>
      </c>
      <c r="CJ45" s="360">
        <v>215000</v>
      </c>
      <c r="CK45" s="360">
        <v>234000</v>
      </c>
      <c r="CL45" s="360">
        <v>248000</v>
      </c>
      <c r="CM45" s="360">
        <v>259000</v>
      </c>
      <c r="CN45" s="360">
        <v>237000</v>
      </c>
      <c r="CO45" s="360">
        <v>237000</v>
      </c>
      <c r="CP45" s="360">
        <v>248000</v>
      </c>
      <c r="CQ45" s="360">
        <v>281000</v>
      </c>
      <c r="CR45" s="31"/>
      <c r="CS45" s="21" t="s">
        <v>63</v>
      </c>
      <c r="CT45" s="22" t="s">
        <v>854</v>
      </c>
      <c r="CU45" s="23" t="s">
        <v>74</v>
      </c>
      <c r="CV45" s="24">
        <v>0.03</v>
      </c>
      <c r="CW45" s="21" t="s">
        <v>71</v>
      </c>
      <c r="CX45" s="21" t="s">
        <v>72</v>
      </c>
      <c r="CY45" s="25">
        <v>1999</v>
      </c>
      <c r="CZ45" s="25"/>
      <c r="DA45" s="26">
        <f t="shared" si="9"/>
        <v>0.69500000000000006</v>
      </c>
      <c r="DB45" s="26">
        <f t="shared" si="9"/>
        <v>0.68500000000000005</v>
      </c>
      <c r="DC45" s="26">
        <f t="shared" si="9"/>
        <v>0.66500000000000004</v>
      </c>
      <c r="DD45" s="26">
        <f t="shared" si="9"/>
        <v>0.65</v>
      </c>
      <c r="DE45" s="26">
        <f t="shared" si="9"/>
        <v>0.63</v>
      </c>
      <c r="DF45" s="26">
        <f t="shared" si="9"/>
        <v>0.43000000000000005</v>
      </c>
      <c r="DG45" s="443">
        <v>0.66500000000000004</v>
      </c>
      <c r="DH45" s="343">
        <v>0.65500000000000003</v>
      </c>
      <c r="DI45" s="343">
        <v>0.63500000000000001</v>
      </c>
      <c r="DJ45" s="343">
        <v>0.62</v>
      </c>
      <c r="DK45" s="343">
        <v>0.6</v>
      </c>
      <c r="DL45" s="343">
        <v>0.4</v>
      </c>
      <c r="DM45" s="443">
        <v>0.57999999999999996</v>
      </c>
      <c r="DN45" s="343">
        <v>0.56499999999999995</v>
      </c>
      <c r="DO45" s="343">
        <v>0.54500000000000004</v>
      </c>
      <c r="DP45" s="343">
        <v>0.52500000000000002</v>
      </c>
      <c r="DQ45" s="343">
        <v>0.3</v>
      </c>
      <c r="DR45" s="343">
        <v>0.2</v>
      </c>
      <c r="DS45" s="443">
        <v>0.51</v>
      </c>
      <c r="DT45" s="343">
        <v>0.49</v>
      </c>
      <c r="DU45" s="343">
        <v>0.47</v>
      </c>
      <c r="DV45" s="343">
        <v>0.3</v>
      </c>
      <c r="DW45" s="343">
        <v>0.2</v>
      </c>
      <c r="DX45" s="343">
        <v>0.1</v>
      </c>
      <c r="DY45" s="26" t="s">
        <v>149</v>
      </c>
      <c r="DZ45" s="26"/>
      <c r="EA45" s="27" t="s">
        <v>84</v>
      </c>
      <c r="EB45" s="28">
        <v>209000</v>
      </c>
      <c r="EC45" s="28">
        <v>220000</v>
      </c>
      <c r="ED45" s="28">
        <v>220000</v>
      </c>
      <c r="EE45" s="28">
        <v>220000</v>
      </c>
      <c r="EF45" s="28">
        <v>209000</v>
      </c>
      <c r="EG45" s="28">
        <v>154000</v>
      </c>
      <c r="EH45" s="28">
        <v>154000</v>
      </c>
      <c r="EI45" s="28">
        <v>297000</v>
      </c>
      <c r="EJ45" s="28">
        <v>330000</v>
      </c>
      <c r="EK45" s="204"/>
    </row>
    <row r="46" spans="1:277" ht="16.5" customHeight="1">
      <c r="A46" s="8"/>
      <c r="B46" s="30"/>
      <c r="C46" s="30"/>
      <c r="D46" s="30"/>
      <c r="E46" s="29"/>
      <c r="F46" s="333">
        <v>41</v>
      </c>
      <c r="G46" s="333" t="str">
        <f>IF(리스수식!$AT$2=1,차량정보!AZ46,IF(리스수식!$AT$2=2,차량정보!CS46,IF(리스수식!$AT$2=3,차량정보!EL46,IF(리스수식!$AT$2=4,차량정보!GE46,차량정보!HX46))))</f>
        <v>현대</v>
      </c>
      <c r="H46" s="333" t="str">
        <f>IF(리스수식!$AT$2=1,차량정보!BA46,IF(리스수식!$AT$2=2,차량정보!CT46,IF(리스수식!$AT$2=3,차량정보!EM46,IF(리스수식!$AT$2=4,차량정보!GF46,차량정보!HY46))))</f>
        <v>GV70 3.5T 가솔린</v>
      </c>
      <c r="I46" s="333" t="str">
        <f>IF(리스수식!$AT$2=1,차량정보!BB46,IF(리스수식!$AT$2=2,차량정보!CU46,IF(리스수식!$AT$2=3,차량정보!EN46,IF(리스수식!$AT$2=4,차량정보!GG46,차량정보!HZ46))))</f>
        <v>RV(5인이하)</v>
      </c>
      <c r="J46" s="475">
        <f>IF(리스수식!$AT$2=1,차량정보!BC46,IF(리스수식!$AT$2=2,차량정보!CV46,IF(리스수식!$AT$2=3,차량정보!EO46,IF(리스수식!$AT$2=4,차량정보!GH46,차량정보!IA46))))</f>
        <v>0.02</v>
      </c>
      <c r="K46" s="333" t="str">
        <f>IF(리스수식!$AT$2=1,차량정보!BD46,IF(리스수식!$AT$2=2,차량정보!CW46,IF(리스수식!$AT$2=3,차량정보!EP46,IF(리스수식!$AT$2=4,차량정보!GI46,차량정보!IB46))))</f>
        <v>가솔린</v>
      </c>
      <c r="L46" s="333">
        <f>IF(리스수식!$AT$2=1,차량정보!BE46,IF(리스수식!$AT$2=2,차량정보!CX46,IF(리스수식!$AT$2=3,차량정보!EQ46,IF(리스수식!$AT$2=4,차량정보!GJ46,차량정보!IC46))))</f>
        <v>0</v>
      </c>
      <c r="M46" s="333">
        <f>IF(리스수식!$AT$2=1,차량정보!BF46,IF(리스수식!$AT$2=2,차량정보!CY46,IF(리스수식!$AT$2=3,차량정보!ER46,IF(리스수식!$AT$2=4,차량정보!GK46,차량정보!ID46))))</f>
        <v>3470</v>
      </c>
      <c r="N46" s="333">
        <f t="shared" si="8"/>
        <v>902200</v>
      </c>
      <c r="O46" s="380">
        <f>IF(리스수식!$AT$2=1,차량정보!BH46,IF(리스수식!$AT$2=2,차량정보!DA46,IF(리스수식!$AT$2=3,차량정보!ET46,IF(리스수식!$AT$2=4,차량정보!GM46,차량정보!IF46))))</f>
        <v>0.71000000000000008</v>
      </c>
      <c r="P46" s="380">
        <f>IF(리스수식!$AT$2=1,차량정보!BI46,IF(리스수식!$AT$2=2,차량정보!DB46,IF(리스수식!$AT$2=3,차량정보!EU46,IF(리스수식!$AT$2=4,차량정보!GN46,차량정보!IG46))))</f>
        <v>0.70500000000000007</v>
      </c>
      <c r="Q46" s="380">
        <f>IF(리스수식!$AT$2=1,차량정보!BJ46,IF(리스수식!$AT$2=2,차량정보!DC46,IF(리스수식!$AT$2=3,차량정보!EV46,IF(리스수식!$AT$2=4,차량정보!GO46,차량정보!IH46))))</f>
        <v>0.68500000000000005</v>
      </c>
      <c r="R46" s="380">
        <f>IF(리스수식!$AT$2=1,차량정보!BK46,IF(리스수식!$AT$2=2,차량정보!DD46,IF(리스수식!$AT$2=3,차량정보!EW46,IF(리스수식!$AT$2=4,차량정보!GP46,차량정보!II46))))</f>
        <v>0.67</v>
      </c>
      <c r="S46" s="380">
        <f>IF(리스수식!$AT$2=1,차량정보!BL46,IF(리스수식!$AT$2=2,차량정보!DE46,IF(리스수식!$AT$2=3,차량정보!EX46,IF(리스수식!$AT$2=4,차량정보!GQ46,차량정보!IJ46))))</f>
        <v>0.65</v>
      </c>
      <c r="T46" s="380">
        <f>IF(리스수식!$AT$2=1,차량정보!BM46,IF(리스수식!$AT$2=2,차량정보!DF46,IF(리스수식!$AT$2=3,차량정보!EY46,IF(리스수식!$AT$2=4,차량정보!GR46,차량정보!IK46))))</f>
        <v>0.43000000000000005</v>
      </c>
      <c r="U46" s="380">
        <f>IF(리스수식!$AT$2=1,차량정보!BN46,IF(리스수식!$AT$2=2,차량정보!DG46,IF(리스수식!$AT$2=3,차량정보!EZ46,IF(리스수식!$AT$2=4,차량정보!GS46,차량정보!IL46))))</f>
        <v>0.68</v>
      </c>
      <c r="V46" s="380">
        <f>IF(리스수식!$AT$2=1,차량정보!BO46,IF(리스수식!$AT$2=2,차량정보!DH46,IF(리스수식!$AT$2=3,차량정보!FA46,IF(리스수식!$AT$2=4,차량정보!GT46,차량정보!IM46))))</f>
        <v>0.67500000000000004</v>
      </c>
      <c r="W46" s="380">
        <f>IF(리스수식!$AT$2=1,차량정보!BP46,IF(리스수식!$AT$2=2,차량정보!DI46,IF(리스수식!$AT$2=3,차량정보!FB46,IF(리스수식!$AT$2=4,차량정보!GU46,차량정보!IN46))))</f>
        <v>0.65500000000000003</v>
      </c>
      <c r="X46" s="380">
        <f>IF(리스수식!$AT$2=1,차량정보!BQ46,IF(리스수식!$AT$2=2,차량정보!DJ46,IF(리스수식!$AT$2=3,차량정보!FC46,IF(리스수식!$AT$2=4,차량정보!GV46,차량정보!IO46))))</f>
        <v>0.64</v>
      </c>
      <c r="Y46" s="380">
        <f>IF(리스수식!$AT$2=1,차량정보!BR46,IF(리스수식!$AT$2=2,차량정보!DK46,IF(리스수식!$AT$2=3,차량정보!FD46,IF(리스수식!$AT$2=4,차량정보!GW46,차량정보!IP46))))</f>
        <v>0.62</v>
      </c>
      <c r="Z46" s="380">
        <f>IF(리스수식!$AT$2=1,차량정보!BS46,IF(리스수식!$AT$2=2,차량정보!DL46,IF(리스수식!$AT$2=3,차량정보!FE46,IF(리스수식!$AT$2=4,차량정보!GX46,차량정보!IQ46))))</f>
        <v>0.4</v>
      </c>
      <c r="AA46" s="380">
        <f>IF(리스수식!$AT$2=1,차량정보!BT46,IF(리스수식!$AT$2=2,차량정보!DM46,IF(리스수식!$AT$2=3,차량정보!FF46,IF(리스수식!$AT$2=4,차량정보!GY46,차량정보!IR46))))</f>
        <v>0.6</v>
      </c>
      <c r="AB46" s="380">
        <f>IF(리스수식!$AT$2=1,차량정보!BU46,IF(리스수식!$AT$2=2,차량정보!DN46,IF(리스수식!$AT$2=3,차량정보!FG46,IF(리스수식!$AT$2=4,차량정보!GZ46,차량정보!IS46))))</f>
        <v>0.59</v>
      </c>
      <c r="AC46" s="380">
        <f>IF(리스수식!$AT$2=1,차량정보!BV46,IF(리스수식!$AT$2=2,차량정보!DO46,IF(리스수식!$AT$2=3,차량정보!FH46,IF(리스수식!$AT$2=4,차량정보!HA46,차량정보!IT46))))</f>
        <v>0.56999999999999995</v>
      </c>
      <c r="AD46" s="380">
        <f>IF(리스수식!$AT$2=1,차량정보!BW46,IF(리스수식!$AT$2=2,차량정보!DP46,IF(리스수식!$AT$2=3,차량정보!FI46,IF(리스수식!$AT$2=4,차량정보!HB46,차량정보!IU46))))</f>
        <v>0.55000000000000004</v>
      </c>
      <c r="AE46" s="380">
        <f>IF(리스수식!$AT$2=1,차량정보!BX46,IF(리스수식!$AT$2=2,차량정보!DQ46,IF(리스수식!$AT$2=3,차량정보!FJ46,IF(리스수식!$AT$2=4,차량정보!HC46,차량정보!IV46))))</f>
        <v>0.3</v>
      </c>
      <c r="AF46" s="380">
        <f>IF(리스수식!$AT$2=1,차량정보!BY46,IF(리스수식!$AT$2=2,차량정보!DR46,IF(리스수식!$AT$2=3,차량정보!FK46,IF(리스수식!$AT$2=4,차량정보!HD46,차량정보!IW46))))</f>
        <v>0.2</v>
      </c>
      <c r="AG46" s="380">
        <f>IF(리스수식!$AT$2=1,차량정보!BZ46,IF(리스수식!$AT$2=2,차량정보!DS46,IF(리스수식!$AT$2=3,차량정보!FL46,IF(리스수식!$AT$2=4,차량정보!HE46,차량정보!IX46))))</f>
        <v>0.51</v>
      </c>
      <c r="AH46" s="380">
        <f>IF(리스수식!$AT$2=1,차량정보!CA46,IF(리스수식!$AT$2=2,차량정보!DT46,IF(리스수식!$AT$2=3,차량정보!FM46,IF(리스수식!$AT$2=4,차량정보!HF46,차량정보!IY46))))</f>
        <v>0.505</v>
      </c>
      <c r="AI46" s="380">
        <f>IF(리스수식!$AT$2=1,차량정보!CB46,IF(리스수식!$AT$2=2,차량정보!DU46,IF(리스수식!$AT$2=3,차량정보!FN46,IF(리스수식!$AT$2=4,차량정보!HG46,차량정보!IZ46))))</f>
        <v>0.48</v>
      </c>
      <c r="AJ46" s="380">
        <f>IF(리스수식!$AT$2=1,차량정보!CC46,IF(리스수식!$AT$2=2,차량정보!DV46,IF(리스수식!$AT$2=3,차량정보!FO46,IF(리스수식!$AT$2=4,차량정보!HH46,차량정보!JA46))))</f>
        <v>0.3</v>
      </c>
      <c r="AK46" s="380">
        <f>IF(리스수식!$AT$2=1,차량정보!CD46,IF(리스수식!$AT$2=2,차량정보!DW46,IF(리스수식!$AT$2=3,차량정보!FP46,IF(리스수식!$AT$2=4,차량정보!HI46,차량정보!JB46))))</f>
        <v>0.2</v>
      </c>
      <c r="AL46" s="380">
        <f>IF(리스수식!$AT$2=1,차량정보!CE46,IF(리스수식!$AT$2=2,차량정보!DX46,IF(리스수식!$AT$2=3,차량정보!FQ46,IF(리스수식!$AT$2=4,차량정보!HJ46,차량정보!JC46))))</f>
        <v>0.1</v>
      </c>
      <c r="AM46" s="333">
        <f>IF(리스수식!$AT$2=1,차량정보!CF46,IF(리스수식!$AT$2=2,차량정보!DY46,IF(리스수식!$AT$2=3,차량정보!FR46,IF(리스수식!$AT$2=4,차량정보!HK46,차량정보!JD46))))</f>
        <v>0</v>
      </c>
      <c r="AN46" s="333">
        <f>IF(리스수식!$AT$2=1,차량정보!CG46,IF(리스수식!$AT$2=2,차량정보!DZ46,IF(리스수식!$AT$2=3,차량정보!FS46,IF(리스수식!$AT$2=4,차량정보!HL46,차량정보!JE46))))</f>
        <v>0</v>
      </c>
      <c r="AO46" s="333" t="str">
        <f>IF(리스수식!$AT$2=1,차량정보!CH46,IF(리스수식!$AT$2=2,차량정보!EA46,IF(리스수식!$AT$2=3,차량정보!FT46,IF(리스수식!$AT$2=4,차량정보!HM46,차량정보!JF46))))</f>
        <v>울산</v>
      </c>
      <c r="AP46" s="333">
        <f>IF(리스수식!$AT$2=1,차량정보!CI46,IF(리스수식!$AT$2=2,차량정보!EB46,IF(리스수식!$AT$2=3,차량정보!FU46,IF(리스수식!$AT$2=4,차량정보!HN46,차량정보!JG46))))</f>
        <v>226000</v>
      </c>
      <c r="AQ46" s="333">
        <f>IF(리스수식!$AT$2=1,차량정보!CJ46,IF(리스수식!$AT$2=2,차량정보!EC46,IF(리스수식!$AT$2=3,차량정보!FV46,IF(리스수식!$AT$2=4,차량정보!HO46,차량정보!JH46))))</f>
        <v>215000</v>
      </c>
      <c r="AR46" s="333">
        <f>IF(리스수식!$AT$2=1,차량정보!CK46,IF(리스수식!$AT$2=2,차량정보!ED46,IF(리스수식!$AT$2=3,차량정보!FW46,IF(리스수식!$AT$2=4,차량정보!HP46,차량정보!JI46))))</f>
        <v>234000</v>
      </c>
      <c r="AS46" s="333">
        <f>IF(리스수식!$AT$2=1,차량정보!CL46,IF(리스수식!$AT$2=2,차량정보!EE46,IF(리스수식!$AT$2=3,차량정보!FX46,IF(리스수식!$AT$2=4,차량정보!HQ46,차량정보!JJ46))))</f>
        <v>248000</v>
      </c>
      <c r="AT46" s="333">
        <f>IF(리스수식!$AT$2=1,차량정보!CM46,IF(리스수식!$AT$2=2,차량정보!EF46,IF(리스수식!$AT$2=3,차량정보!FY46,IF(리스수식!$AT$2=4,차량정보!HR46,차량정보!JK46))))</f>
        <v>259000</v>
      </c>
      <c r="AU46" s="333">
        <f>IF(리스수식!$AT$2=1,차량정보!CN46,IF(리스수식!$AT$2=2,차량정보!EG46,IF(리스수식!$AT$2=3,차량정보!FZ46,IF(리스수식!$AT$2=4,차량정보!HS46,차량정보!JL46))))</f>
        <v>237000</v>
      </c>
      <c r="AV46" s="333">
        <f>IF(리스수식!$AT$2=1,차량정보!CO46,IF(리스수식!$AT$2=2,차량정보!EH46,IF(리스수식!$AT$2=3,차량정보!GA46,IF(리스수식!$AT$2=4,차량정보!HT46,차량정보!JM46))))</f>
        <v>237000</v>
      </c>
      <c r="AW46" s="333">
        <f>IF(리스수식!$AT$2=1,차량정보!CP46,IF(리스수식!$AT$2=2,차량정보!EI46,IF(리스수식!$AT$2=3,차량정보!GB46,IF(리스수식!$AT$2=4,차량정보!HU46,차량정보!JN46))))</f>
        <v>248000</v>
      </c>
      <c r="AX46" s="333">
        <f>IF(리스수식!$AT$2=1,차량정보!CQ46,IF(리스수식!$AT$2=2,차량정보!EJ46,IF(리스수식!$AT$2=3,차량정보!GC46,IF(리스수식!$AT$2=4,차량정보!HV46,차량정보!JO46))))</f>
        <v>281000</v>
      </c>
      <c r="AY46" s="11">
        <f>IF(리스수식!$AT$2=1,차량정보!CR46,IF(리스수식!$AT$2=2,차량정보!EK46,IF(리스수식!$AT$2=3,차량정보!GD46,IF(리스수식!$AT$2=4,차량정보!HW46,차량정보!JP46))))</f>
        <v>0</v>
      </c>
      <c r="AZ46" s="352" t="s">
        <v>38</v>
      </c>
      <c r="BA46" s="353" t="s">
        <v>160</v>
      </c>
      <c r="BB46" s="354" t="s">
        <v>74</v>
      </c>
      <c r="BC46" s="355">
        <v>0.02</v>
      </c>
      <c r="BD46" s="352" t="s">
        <v>201</v>
      </c>
      <c r="BE46" s="352"/>
      <c r="BF46" s="356">
        <v>3470</v>
      </c>
      <c r="BG46" s="356"/>
      <c r="BH46" s="357">
        <f t="shared" si="18"/>
        <v>0.71000000000000008</v>
      </c>
      <c r="BI46" s="357">
        <f t="shared" si="19"/>
        <v>0.70500000000000007</v>
      </c>
      <c r="BJ46" s="357">
        <f t="shared" si="20"/>
        <v>0.68500000000000005</v>
      </c>
      <c r="BK46" s="357">
        <f t="shared" si="21"/>
        <v>0.67</v>
      </c>
      <c r="BL46" s="357">
        <f t="shared" si="22"/>
        <v>0.65</v>
      </c>
      <c r="BM46" s="357">
        <f t="shared" si="23"/>
        <v>0.43000000000000005</v>
      </c>
      <c r="BN46" s="442">
        <v>0.68</v>
      </c>
      <c r="BO46" s="342">
        <v>0.67500000000000004</v>
      </c>
      <c r="BP46" s="342">
        <v>0.65500000000000003</v>
      </c>
      <c r="BQ46" s="342">
        <v>0.64</v>
      </c>
      <c r="BR46" s="342">
        <v>0.62</v>
      </c>
      <c r="BS46" s="342">
        <v>0.4</v>
      </c>
      <c r="BT46" s="442">
        <v>0.6</v>
      </c>
      <c r="BU46" s="342">
        <v>0.59</v>
      </c>
      <c r="BV46" s="342">
        <v>0.56999999999999995</v>
      </c>
      <c r="BW46" s="342">
        <v>0.55000000000000004</v>
      </c>
      <c r="BX46" s="342">
        <v>0.3</v>
      </c>
      <c r="BY46" s="342">
        <v>0.2</v>
      </c>
      <c r="BZ46" s="442">
        <v>0.51</v>
      </c>
      <c r="CA46" s="342">
        <v>0.505</v>
      </c>
      <c r="CB46" s="342">
        <v>0.48</v>
      </c>
      <c r="CC46" s="342">
        <v>0.3</v>
      </c>
      <c r="CD46" s="342">
        <v>0.2</v>
      </c>
      <c r="CE46" s="342">
        <v>0.1</v>
      </c>
      <c r="CF46" s="358"/>
      <c r="CG46" s="358"/>
      <c r="CH46" s="359" t="s">
        <v>62</v>
      </c>
      <c r="CI46" s="360">
        <v>226000</v>
      </c>
      <c r="CJ46" s="360">
        <v>215000</v>
      </c>
      <c r="CK46" s="360">
        <v>234000</v>
      </c>
      <c r="CL46" s="360">
        <v>248000</v>
      </c>
      <c r="CM46" s="360">
        <v>259000</v>
      </c>
      <c r="CN46" s="360">
        <v>237000</v>
      </c>
      <c r="CO46" s="360">
        <v>237000</v>
      </c>
      <c r="CP46" s="360">
        <v>248000</v>
      </c>
      <c r="CQ46" s="360">
        <v>281000</v>
      </c>
      <c r="CR46" s="244"/>
      <c r="CS46" s="261" t="s">
        <v>410</v>
      </c>
      <c r="CT46" s="262" t="s">
        <v>855</v>
      </c>
      <c r="CU46" s="263" t="s">
        <v>411</v>
      </c>
      <c r="CV46" s="264">
        <v>0.03</v>
      </c>
      <c r="CW46" s="261" t="s">
        <v>413</v>
      </c>
      <c r="CX46" s="261" t="s">
        <v>183</v>
      </c>
      <c r="CY46" s="265">
        <v>1598</v>
      </c>
      <c r="CZ46" s="25"/>
      <c r="DA46" s="26">
        <f t="shared" si="9"/>
        <v>0.76</v>
      </c>
      <c r="DB46" s="26">
        <f t="shared" si="9"/>
        <v>0.75</v>
      </c>
      <c r="DC46" s="26">
        <f t="shared" si="9"/>
        <v>0.72</v>
      </c>
      <c r="DD46" s="26">
        <f t="shared" si="9"/>
        <v>0.66</v>
      </c>
      <c r="DE46" s="26">
        <f t="shared" si="9"/>
        <v>0.64</v>
      </c>
      <c r="DF46" s="26">
        <f t="shared" si="9"/>
        <v>0.56000000000000005</v>
      </c>
      <c r="DG46" s="448">
        <v>0.73</v>
      </c>
      <c r="DH46" s="344">
        <v>0.72</v>
      </c>
      <c r="DI46" s="344">
        <v>0.69</v>
      </c>
      <c r="DJ46" s="344">
        <v>0.63</v>
      </c>
      <c r="DK46" s="344">
        <v>0.61</v>
      </c>
      <c r="DL46" s="344">
        <v>0.53</v>
      </c>
      <c r="DM46" s="448">
        <v>0.65</v>
      </c>
      <c r="DN46" s="344">
        <v>0.64</v>
      </c>
      <c r="DO46" s="344">
        <v>0.63</v>
      </c>
      <c r="DP46" s="344">
        <v>0.53</v>
      </c>
      <c r="DQ46" s="344">
        <v>0.51</v>
      </c>
      <c r="DR46" s="344">
        <v>0.2</v>
      </c>
      <c r="DS46" s="448">
        <v>0.57999999999999996</v>
      </c>
      <c r="DT46" s="344">
        <v>0.56999999999999995</v>
      </c>
      <c r="DU46" s="344">
        <v>0.56000000000000005</v>
      </c>
      <c r="DV46" s="344">
        <v>0.43</v>
      </c>
      <c r="DW46" s="344">
        <v>0.4</v>
      </c>
      <c r="DX46" s="344">
        <v>0.1</v>
      </c>
      <c r="DY46" s="26" t="s">
        <v>149</v>
      </c>
      <c r="DZ46" s="266"/>
      <c r="EA46" s="27" t="s">
        <v>84</v>
      </c>
      <c r="EB46" s="28">
        <v>209000</v>
      </c>
      <c r="EC46" s="28">
        <v>220000</v>
      </c>
      <c r="ED46" s="28">
        <v>220000</v>
      </c>
      <c r="EE46" s="28">
        <v>220000</v>
      </c>
      <c r="EF46" s="28">
        <v>209000</v>
      </c>
      <c r="EG46" s="28">
        <v>154000</v>
      </c>
      <c r="EH46" s="28">
        <v>154000</v>
      </c>
      <c r="EI46" s="28">
        <v>297000</v>
      </c>
      <c r="EJ46" s="28">
        <v>330000</v>
      </c>
      <c r="EK46" s="31"/>
    </row>
    <row r="47" spans="1:277" ht="16.5" customHeight="1">
      <c r="A47" s="8"/>
      <c r="B47" s="30"/>
      <c r="C47" s="30"/>
      <c r="D47" s="30"/>
      <c r="E47" s="29"/>
      <c r="F47" s="333">
        <v>42</v>
      </c>
      <c r="G47" s="333" t="str">
        <f>IF(리스수식!$AT$2=1,차량정보!AZ47,IF(리스수식!$AT$2=2,차량정보!CS47,IF(리스수식!$AT$2=3,차량정보!EL47,IF(리스수식!$AT$2=4,차량정보!GE47,차량정보!HX47))))</f>
        <v>현대</v>
      </c>
      <c r="H47" s="333" t="str">
        <f>IF(리스수식!$AT$2=1,차량정보!BA47,IF(리스수식!$AT$2=2,차량정보!CT47,IF(리스수식!$AT$2=3,차량정보!EM47,IF(리스수식!$AT$2=4,차량정보!GF47,차량정보!HY47))))</f>
        <v xml:space="preserve">­­­­­­­­­­­­­­­­­­­­­­­­­­­­­­­­­­­­­­­­­­­­­­­­­­­­­­­­­­­­­­­­­­­­­­­­­­­­­­­­­­­­­­­­­­­­­­­­ </v>
      </c>
      <c r="I47" s="333" t="str">
        <f>IF(리스수식!$AT$2=1,차량정보!BB47,IF(리스수식!$AT$2=2,차량정보!CU47,IF(리스수식!$AT$2=3,차량정보!EN47,IF(리스수식!$AT$2=4,차량정보!GG47,차량정보!HZ47))))</f>
        <v>-</v>
      </c>
      <c r="J47" s="475" t="str">
        <f>IF(리스수식!$AT$2=1,차량정보!BC47,IF(리스수식!$AT$2=2,차량정보!CV47,IF(리스수식!$AT$2=3,차량정보!EO47,IF(리스수식!$AT$2=4,차량정보!GH47,차량정보!IA47))))</f>
        <v>-</v>
      </c>
      <c r="K47" s="333" t="str">
        <f>IF(리스수식!$AT$2=1,차량정보!BD47,IF(리스수식!$AT$2=2,차량정보!CW47,IF(리스수식!$AT$2=3,차량정보!EP47,IF(리스수식!$AT$2=4,차량정보!GI47,차량정보!IB47))))</f>
        <v>-</v>
      </c>
      <c r="L47" s="333">
        <f>IF(리스수식!$AT$2=1,차량정보!BE47,IF(리스수식!$AT$2=2,차량정보!CX47,IF(리스수식!$AT$2=3,차량정보!EQ47,IF(리스수식!$AT$2=4,차량정보!GJ47,차량정보!IC47))))</f>
        <v>0</v>
      </c>
      <c r="M47" s="333">
        <f>IF(리스수식!$AT$2=1,차량정보!BF47,IF(리스수식!$AT$2=2,차량정보!CY47,IF(리스수식!$AT$2=3,차량정보!ER47,IF(리스수식!$AT$2=4,차량정보!GK47,차량정보!ID47))))</f>
        <v>0</v>
      </c>
      <c r="N47" s="333">
        <f t="shared" si="8"/>
        <v>0</v>
      </c>
      <c r="O47" s="380">
        <f>IF(리스수식!$AT$2=1,차량정보!BH47,IF(리스수식!$AT$2=2,차량정보!DA47,IF(리스수식!$AT$2=3,차량정보!ET47,IF(리스수식!$AT$2=4,차량정보!GM47,차량정보!IF47))))</f>
        <v>0</v>
      </c>
      <c r="P47" s="380">
        <f>IF(리스수식!$AT$2=1,차량정보!BI47,IF(리스수식!$AT$2=2,차량정보!DB47,IF(리스수식!$AT$2=3,차량정보!EU47,IF(리스수식!$AT$2=4,차량정보!GN47,차량정보!IG47))))</f>
        <v>0</v>
      </c>
      <c r="Q47" s="380">
        <f>IF(리스수식!$AT$2=1,차량정보!BJ47,IF(리스수식!$AT$2=2,차량정보!DC47,IF(리스수식!$AT$2=3,차량정보!EV47,IF(리스수식!$AT$2=4,차량정보!GO47,차량정보!IH47))))</f>
        <v>0</v>
      </c>
      <c r="R47" s="380">
        <f>IF(리스수식!$AT$2=1,차량정보!BK47,IF(리스수식!$AT$2=2,차량정보!DD47,IF(리스수식!$AT$2=3,차량정보!EW47,IF(리스수식!$AT$2=4,차량정보!GP47,차량정보!II47))))</f>
        <v>0</v>
      </c>
      <c r="S47" s="380">
        <f>IF(리스수식!$AT$2=1,차량정보!BL47,IF(리스수식!$AT$2=2,차량정보!DE47,IF(리스수식!$AT$2=3,차량정보!EX47,IF(리스수식!$AT$2=4,차량정보!GQ47,차량정보!IJ47))))</f>
        <v>0</v>
      </c>
      <c r="T47" s="380">
        <f>IF(리스수식!$AT$2=1,차량정보!BM47,IF(리스수식!$AT$2=2,차량정보!DF47,IF(리스수식!$AT$2=3,차량정보!EY47,IF(리스수식!$AT$2=4,차량정보!GR47,차량정보!IK47))))</f>
        <v>0</v>
      </c>
      <c r="U47" s="380">
        <f>IF(리스수식!$AT$2=1,차량정보!BN47,IF(리스수식!$AT$2=2,차량정보!DG47,IF(리스수식!$AT$2=3,차량정보!EZ47,IF(리스수식!$AT$2=4,차량정보!GS47,차량정보!IL47))))</f>
        <v>0</v>
      </c>
      <c r="V47" s="380">
        <f>IF(리스수식!$AT$2=1,차량정보!BO47,IF(리스수식!$AT$2=2,차량정보!DH47,IF(리스수식!$AT$2=3,차량정보!FA47,IF(리스수식!$AT$2=4,차량정보!GT47,차량정보!IM47))))</f>
        <v>0</v>
      </c>
      <c r="W47" s="380">
        <f>IF(리스수식!$AT$2=1,차량정보!BP47,IF(리스수식!$AT$2=2,차량정보!DI47,IF(리스수식!$AT$2=3,차량정보!FB47,IF(리스수식!$AT$2=4,차량정보!GU47,차량정보!IN47))))</f>
        <v>0</v>
      </c>
      <c r="X47" s="380">
        <f>IF(리스수식!$AT$2=1,차량정보!BQ47,IF(리스수식!$AT$2=2,차량정보!DJ47,IF(리스수식!$AT$2=3,차량정보!FC47,IF(리스수식!$AT$2=4,차량정보!GV47,차량정보!IO47))))</f>
        <v>0</v>
      </c>
      <c r="Y47" s="380">
        <f>IF(리스수식!$AT$2=1,차량정보!BR47,IF(리스수식!$AT$2=2,차량정보!DK47,IF(리스수식!$AT$2=3,차량정보!FD47,IF(리스수식!$AT$2=4,차량정보!GW47,차량정보!IP47))))</f>
        <v>0</v>
      </c>
      <c r="Z47" s="380">
        <f>IF(리스수식!$AT$2=1,차량정보!BS47,IF(리스수식!$AT$2=2,차량정보!DL47,IF(리스수식!$AT$2=3,차량정보!FE47,IF(리스수식!$AT$2=4,차량정보!GX47,차량정보!IQ47))))</f>
        <v>0</v>
      </c>
      <c r="AA47" s="380">
        <f>IF(리스수식!$AT$2=1,차량정보!BT47,IF(리스수식!$AT$2=2,차량정보!DM47,IF(리스수식!$AT$2=3,차량정보!FF47,IF(리스수식!$AT$2=4,차량정보!GY47,차량정보!IR47))))</f>
        <v>0</v>
      </c>
      <c r="AB47" s="380">
        <f>IF(리스수식!$AT$2=1,차량정보!BU47,IF(리스수식!$AT$2=2,차량정보!DN47,IF(리스수식!$AT$2=3,차량정보!FG47,IF(리스수식!$AT$2=4,차량정보!GZ47,차량정보!IS47))))</f>
        <v>0</v>
      </c>
      <c r="AC47" s="380">
        <f>IF(리스수식!$AT$2=1,차량정보!BV47,IF(리스수식!$AT$2=2,차량정보!DO47,IF(리스수식!$AT$2=3,차량정보!FH47,IF(리스수식!$AT$2=4,차량정보!HA47,차량정보!IT47))))</f>
        <v>0</v>
      </c>
      <c r="AD47" s="380">
        <f>IF(리스수식!$AT$2=1,차량정보!BW47,IF(리스수식!$AT$2=2,차량정보!DP47,IF(리스수식!$AT$2=3,차량정보!FI47,IF(리스수식!$AT$2=4,차량정보!HB47,차량정보!IU47))))</f>
        <v>0</v>
      </c>
      <c r="AE47" s="380">
        <f>IF(리스수식!$AT$2=1,차량정보!BX47,IF(리스수식!$AT$2=2,차량정보!DQ47,IF(리스수식!$AT$2=3,차량정보!FJ47,IF(리스수식!$AT$2=4,차량정보!HC47,차량정보!IV47))))</f>
        <v>0</v>
      </c>
      <c r="AF47" s="380">
        <f>IF(리스수식!$AT$2=1,차량정보!BY47,IF(리스수식!$AT$2=2,차량정보!DR47,IF(리스수식!$AT$2=3,차량정보!FK47,IF(리스수식!$AT$2=4,차량정보!HD47,차량정보!IW47))))</f>
        <v>0</v>
      </c>
      <c r="AG47" s="380">
        <f>IF(리스수식!$AT$2=1,차량정보!BZ47,IF(리스수식!$AT$2=2,차량정보!DS47,IF(리스수식!$AT$2=3,차량정보!FL47,IF(리스수식!$AT$2=4,차량정보!HE47,차량정보!IX47))))</f>
        <v>0</v>
      </c>
      <c r="AH47" s="380">
        <f>IF(리스수식!$AT$2=1,차량정보!CA47,IF(리스수식!$AT$2=2,차량정보!DT47,IF(리스수식!$AT$2=3,차량정보!FM47,IF(리스수식!$AT$2=4,차량정보!HF47,차량정보!IY47))))</f>
        <v>0</v>
      </c>
      <c r="AI47" s="380">
        <f>IF(리스수식!$AT$2=1,차량정보!CB47,IF(리스수식!$AT$2=2,차량정보!DU47,IF(리스수식!$AT$2=3,차량정보!FN47,IF(리스수식!$AT$2=4,차량정보!HG47,차량정보!IZ47))))</f>
        <v>0</v>
      </c>
      <c r="AJ47" s="380">
        <f>IF(리스수식!$AT$2=1,차량정보!CC47,IF(리스수식!$AT$2=2,차량정보!DV47,IF(리스수식!$AT$2=3,차량정보!FO47,IF(리스수식!$AT$2=4,차량정보!HH47,차량정보!JA47))))</f>
        <v>0</v>
      </c>
      <c r="AK47" s="380">
        <f>IF(리스수식!$AT$2=1,차량정보!CD47,IF(리스수식!$AT$2=2,차량정보!DW47,IF(리스수식!$AT$2=3,차량정보!FP47,IF(리스수식!$AT$2=4,차량정보!HI47,차량정보!JB47))))</f>
        <v>0</v>
      </c>
      <c r="AL47" s="380">
        <f>IF(리스수식!$AT$2=1,차량정보!CE47,IF(리스수식!$AT$2=2,차량정보!DX47,IF(리스수식!$AT$2=3,차량정보!FQ47,IF(리스수식!$AT$2=4,차량정보!HJ47,차량정보!JC47))))</f>
        <v>0</v>
      </c>
      <c r="AM47" s="333">
        <f>IF(리스수식!$AT$2=1,차량정보!CF47,IF(리스수식!$AT$2=2,차량정보!DY47,IF(리스수식!$AT$2=3,차량정보!FR47,IF(리스수식!$AT$2=4,차량정보!HK47,차량정보!JD47))))</f>
        <v>0</v>
      </c>
      <c r="AN47" s="333">
        <f>IF(리스수식!$AT$2=1,차량정보!CG47,IF(리스수식!$AT$2=2,차량정보!DZ47,IF(리스수식!$AT$2=3,차량정보!FS47,IF(리스수식!$AT$2=4,차량정보!HL47,차량정보!JE47))))</f>
        <v>0</v>
      </c>
      <c r="AO47" s="333" t="str">
        <f>IF(리스수식!$AT$2=1,차량정보!CH47,IF(리스수식!$AT$2=2,차량정보!EA47,IF(리스수식!$AT$2=3,차량정보!FT47,IF(리스수식!$AT$2=4,차량정보!HM47,차량정보!JF47))))</f>
        <v>-</v>
      </c>
      <c r="AP47" s="333" t="str">
        <f>IF(리스수식!$AT$2=1,차량정보!CI47,IF(리스수식!$AT$2=2,차량정보!EB47,IF(리스수식!$AT$2=3,차량정보!FU47,IF(리스수식!$AT$2=4,차량정보!HN47,차량정보!JG47))))</f>
        <v>-</v>
      </c>
      <c r="AQ47" s="333" t="str">
        <f>IF(리스수식!$AT$2=1,차량정보!CJ47,IF(리스수식!$AT$2=2,차량정보!EC47,IF(리스수식!$AT$2=3,차량정보!FV47,IF(리스수식!$AT$2=4,차량정보!HO47,차량정보!JH47))))</f>
        <v>-</v>
      </c>
      <c r="AR47" s="333" t="str">
        <f>IF(리스수식!$AT$2=1,차량정보!CK47,IF(리스수식!$AT$2=2,차량정보!ED47,IF(리스수식!$AT$2=3,차량정보!FW47,IF(리스수식!$AT$2=4,차량정보!HP47,차량정보!JI47))))</f>
        <v>-</v>
      </c>
      <c r="AS47" s="333" t="str">
        <f>IF(리스수식!$AT$2=1,차량정보!CL47,IF(리스수식!$AT$2=2,차량정보!EE47,IF(리스수식!$AT$2=3,차량정보!FX47,IF(리스수식!$AT$2=4,차량정보!HQ47,차량정보!JJ47))))</f>
        <v>-</v>
      </c>
      <c r="AT47" s="333" t="str">
        <f>IF(리스수식!$AT$2=1,차량정보!CM47,IF(리스수식!$AT$2=2,차량정보!EF47,IF(리스수식!$AT$2=3,차량정보!FY47,IF(리스수식!$AT$2=4,차량정보!HR47,차량정보!JK47))))</f>
        <v>-</v>
      </c>
      <c r="AU47" s="333" t="str">
        <f>IF(리스수식!$AT$2=1,차량정보!CN47,IF(리스수식!$AT$2=2,차량정보!EG47,IF(리스수식!$AT$2=3,차량정보!FZ47,IF(리스수식!$AT$2=4,차량정보!HS47,차량정보!JL47))))</f>
        <v>-</v>
      </c>
      <c r="AV47" s="333" t="str">
        <f>IF(리스수식!$AT$2=1,차량정보!CO47,IF(리스수식!$AT$2=2,차량정보!EH47,IF(리스수식!$AT$2=3,차량정보!GA47,IF(리스수식!$AT$2=4,차량정보!HT47,차량정보!JM47))))</f>
        <v>-</v>
      </c>
      <c r="AW47" s="333" t="str">
        <f>IF(리스수식!$AT$2=1,차량정보!CP47,IF(리스수식!$AT$2=2,차량정보!EI47,IF(리스수식!$AT$2=3,차량정보!GB47,IF(리스수식!$AT$2=4,차량정보!HU47,차량정보!JN47))))</f>
        <v>-</v>
      </c>
      <c r="AX47" s="333" t="str">
        <f>IF(리스수식!$AT$2=1,차량정보!CQ47,IF(리스수식!$AT$2=2,차량정보!EJ47,IF(리스수식!$AT$2=3,차량정보!GC47,IF(리스수식!$AT$2=4,차량정보!HV47,차량정보!JO47))))</f>
        <v>-</v>
      </c>
      <c r="AY47" s="11">
        <f>IF(리스수식!$AT$2=1,차량정보!CR47,IF(리스수식!$AT$2=2,차량정보!EK47,IF(리스수식!$AT$2=3,차량정보!GD47,IF(리스수식!$AT$2=4,차량정보!HW47,차량정보!JP47))))</f>
        <v>0</v>
      </c>
      <c r="AZ47" s="352" t="s">
        <v>38</v>
      </c>
      <c r="BA47" s="353" t="s">
        <v>182</v>
      </c>
      <c r="BB47" s="354" t="s">
        <v>183</v>
      </c>
      <c r="BC47" s="355" t="s">
        <v>183</v>
      </c>
      <c r="BD47" s="352" t="s">
        <v>183</v>
      </c>
      <c r="BE47" s="352"/>
      <c r="BF47" s="356"/>
      <c r="BG47" s="356"/>
      <c r="BH47" s="357"/>
      <c r="BI47" s="357"/>
      <c r="BJ47" s="357"/>
      <c r="BK47" s="357"/>
      <c r="BL47" s="357"/>
      <c r="BM47" s="357"/>
      <c r="BN47" s="442"/>
      <c r="BO47" s="342"/>
      <c r="BP47" s="342"/>
      <c r="BQ47" s="342"/>
      <c r="BR47" s="342"/>
      <c r="BS47" s="342"/>
      <c r="BT47" s="442"/>
      <c r="BU47" s="342"/>
      <c r="BV47" s="342"/>
      <c r="BW47" s="342"/>
      <c r="BX47" s="342"/>
      <c r="BY47" s="342"/>
      <c r="BZ47" s="442"/>
      <c r="CA47" s="342"/>
      <c r="CB47" s="342"/>
      <c r="CC47" s="342"/>
      <c r="CD47" s="342"/>
      <c r="CE47" s="342"/>
      <c r="CF47" s="358"/>
      <c r="CG47" s="358"/>
      <c r="CH47" s="359" t="s">
        <v>183</v>
      </c>
      <c r="CI47" s="360" t="s">
        <v>183</v>
      </c>
      <c r="CJ47" s="360" t="s">
        <v>183</v>
      </c>
      <c r="CK47" s="360" t="s">
        <v>183</v>
      </c>
      <c r="CL47" s="360" t="s">
        <v>183</v>
      </c>
      <c r="CM47" s="360" t="s">
        <v>183</v>
      </c>
      <c r="CN47" s="360" t="s">
        <v>183</v>
      </c>
      <c r="CO47" s="360" t="s">
        <v>183</v>
      </c>
      <c r="CP47" s="360" t="s">
        <v>183</v>
      </c>
      <c r="CQ47" s="360" t="s">
        <v>183</v>
      </c>
      <c r="CR47" s="203"/>
      <c r="CS47" s="190" t="s">
        <v>63</v>
      </c>
      <c r="CT47" s="200" t="s">
        <v>182</v>
      </c>
      <c r="CU47" s="201" t="s">
        <v>183</v>
      </c>
      <c r="CV47" s="202" t="s">
        <v>183</v>
      </c>
      <c r="CW47" s="190" t="s">
        <v>183</v>
      </c>
      <c r="CX47" s="190" t="s">
        <v>183</v>
      </c>
      <c r="CY47" s="189" t="s">
        <v>183</v>
      </c>
      <c r="CZ47" s="189" t="s">
        <v>183</v>
      </c>
      <c r="DA47" s="26"/>
      <c r="DB47" s="26"/>
      <c r="DC47" s="26"/>
      <c r="DD47" s="26"/>
      <c r="DE47" s="26"/>
      <c r="DF47" s="26"/>
      <c r="DG47" s="443"/>
      <c r="DH47" s="343"/>
      <c r="DI47" s="343"/>
      <c r="DJ47" s="343"/>
      <c r="DK47" s="343"/>
      <c r="DL47" s="343"/>
      <c r="DM47" s="443"/>
      <c r="DN47" s="343"/>
      <c r="DO47" s="343"/>
      <c r="DP47" s="343"/>
      <c r="DQ47" s="343"/>
      <c r="DR47" s="343"/>
      <c r="DS47" s="443"/>
      <c r="DT47" s="343"/>
      <c r="DU47" s="343"/>
      <c r="DV47" s="343"/>
      <c r="DW47" s="343"/>
      <c r="DX47" s="343"/>
      <c r="DY47" s="191" t="s">
        <v>183</v>
      </c>
      <c r="DZ47" s="191"/>
      <c r="EA47" s="192" t="s">
        <v>183</v>
      </c>
      <c r="EB47" s="193" t="s">
        <v>183</v>
      </c>
      <c r="EC47" s="193" t="s">
        <v>183</v>
      </c>
      <c r="ED47" s="193" t="s">
        <v>183</v>
      </c>
      <c r="EE47" s="193" t="s">
        <v>183</v>
      </c>
      <c r="EF47" s="193" t="s">
        <v>183</v>
      </c>
      <c r="EG47" s="193" t="s">
        <v>183</v>
      </c>
      <c r="EH47" s="193" t="s">
        <v>183</v>
      </c>
      <c r="EI47" s="193" t="s">
        <v>183</v>
      </c>
      <c r="EJ47" s="193" t="s">
        <v>183</v>
      </c>
      <c r="EK47" s="31"/>
    </row>
    <row r="48" spans="1:277" ht="16.5" customHeight="1">
      <c r="A48" s="8"/>
      <c r="B48" s="30"/>
      <c r="C48" s="30"/>
      <c r="D48" s="30"/>
      <c r="E48" s="29"/>
      <c r="F48" s="333">
        <v>43</v>
      </c>
      <c r="G48" s="333" t="str">
        <f>IF(리스수식!$AT$2=1,차량정보!AZ48,IF(리스수식!$AT$2=2,차량정보!CS48,IF(리스수식!$AT$2=3,차량정보!EL48,IF(리스수식!$AT$2=4,차량정보!GE48,차량정보!HX48))))</f>
        <v>현대</v>
      </c>
      <c r="H48" s="333" t="str">
        <f>IF(리스수식!$AT$2=1,차량정보!BA48,IF(리스수식!$AT$2=2,차량정보!CT48,IF(리스수식!$AT$2=3,차량정보!EM48,IF(리스수식!$AT$2=4,차량정보!GF48,차량정보!HY48))))</f>
        <v>GV80 2.5T 쿠페</v>
      </c>
      <c r="I48" s="333" t="str">
        <f>IF(리스수식!$AT$2=1,차량정보!BB48,IF(리스수식!$AT$2=2,차량정보!CU48,IF(리스수식!$AT$2=3,차량정보!EN48,IF(리스수식!$AT$2=4,차량정보!GG48,차량정보!HZ48))))</f>
        <v>RV(5인이하)</v>
      </c>
      <c r="J48" s="475">
        <f>IF(리스수식!$AT$2=1,차량정보!BC48,IF(리스수식!$AT$2=2,차량정보!CV48,IF(리스수식!$AT$2=3,차량정보!EO48,IF(리스수식!$AT$2=4,차량정보!GH48,차량정보!IA48))))</f>
        <v>0.02</v>
      </c>
      <c r="K48" s="333" t="str">
        <f>IF(리스수식!$AT$2=1,차량정보!BD48,IF(리스수식!$AT$2=2,차량정보!CW48,IF(리스수식!$AT$2=3,차량정보!EP48,IF(리스수식!$AT$2=4,차량정보!GI48,차량정보!IB48))))</f>
        <v>가솔린</v>
      </c>
      <c r="L48" s="333">
        <f>IF(리스수식!$AT$2=1,차량정보!BE48,IF(리스수식!$AT$2=2,차량정보!CX48,IF(리스수식!$AT$2=3,차량정보!EQ48,IF(리스수식!$AT$2=4,차량정보!GJ48,차량정보!IC48))))</f>
        <v>0</v>
      </c>
      <c r="M48" s="333">
        <f>IF(리스수식!$AT$2=1,차량정보!BF48,IF(리스수식!$AT$2=2,차량정보!CY48,IF(리스수식!$AT$2=3,차량정보!ER48,IF(리스수식!$AT$2=4,차량정보!GK48,차량정보!ID48))))</f>
        <v>2497</v>
      </c>
      <c r="N48" s="333">
        <f t="shared" si="8"/>
        <v>649220</v>
      </c>
      <c r="O48" s="380">
        <f>IF(리스수식!$AT$2=1,차량정보!BH48,IF(리스수식!$AT$2=2,차량정보!DA48,IF(리스수식!$AT$2=3,차량정보!ET48,IF(리스수식!$AT$2=4,차량정보!GM48,차량정보!IF48))))</f>
        <v>0.73</v>
      </c>
      <c r="P48" s="380">
        <f>IF(리스수식!$AT$2=1,차량정보!BI48,IF(리스수식!$AT$2=2,차량정보!DB48,IF(리스수식!$AT$2=3,차량정보!EU48,IF(리스수식!$AT$2=4,차량정보!GN48,차량정보!IG48))))</f>
        <v>0.70500000000000007</v>
      </c>
      <c r="Q48" s="380">
        <f>IF(리스수식!$AT$2=1,차량정보!BJ48,IF(리스수식!$AT$2=2,차량정보!DC48,IF(리스수식!$AT$2=3,차량정보!EV48,IF(리스수식!$AT$2=4,차량정보!GO48,차량정보!IH48))))</f>
        <v>0.68</v>
      </c>
      <c r="R48" s="380">
        <f>IF(리스수식!$AT$2=1,차량정보!BK48,IF(리스수식!$AT$2=2,차량정보!DD48,IF(리스수식!$AT$2=3,차량정보!EW48,IF(리스수식!$AT$2=4,차량정보!GP48,차량정보!II48))))</f>
        <v>0.66</v>
      </c>
      <c r="S48" s="380">
        <f>IF(리스수식!$AT$2=1,차량정보!BL48,IF(리스수식!$AT$2=2,차량정보!DE48,IF(리스수식!$AT$2=3,차량정보!EX48,IF(리스수식!$AT$2=4,차량정보!GQ48,차량정보!IJ48))))</f>
        <v>0.64</v>
      </c>
      <c r="T48" s="380">
        <f>IF(리스수식!$AT$2=1,차량정보!BM48,IF(리스수식!$AT$2=2,차량정보!DF48,IF(리스수식!$AT$2=3,차량정보!EY48,IF(리스수식!$AT$2=4,차량정보!GR48,차량정보!IK48))))</f>
        <v>0.57000000000000006</v>
      </c>
      <c r="U48" s="380">
        <f>IF(리스수식!$AT$2=1,차량정보!BN48,IF(리스수식!$AT$2=2,차량정보!DG48,IF(리스수식!$AT$2=3,차량정보!EZ48,IF(리스수식!$AT$2=4,차량정보!GS48,차량정보!IL48))))</f>
        <v>0.7</v>
      </c>
      <c r="V48" s="380">
        <f>IF(리스수식!$AT$2=1,차량정보!BO48,IF(리스수식!$AT$2=2,차량정보!DH48,IF(리스수식!$AT$2=3,차량정보!FA48,IF(리스수식!$AT$2=4,차량정보!GT48,차량정보!IM48))))</f>
        <v>0.67500000000000004</v>
      </c>
      <c r="W48" s="380">
        <f>IF(리스수식!$AT$2=1,차량정보!BP48,IF(리스수식!$AT$2=2,차량정보!DI48,IF(리스수식!$AT$2=3,차량정보!FB48,IF(리스수식!$AT$2=4,차량정보!GU48,차량정보!IN48))))</f>
        <v>0.65</v>
      </c>
      <c r="X48" s="380">
        <f>IF(리스수식!$AT$2=1,차량정보!BQ48,IF(리스수식!$AT$2=2,차량정보!DJ48,IF(리스수식!$AT$2=3,차량정보!FC48,IF(리스수식!$AT$2=4,차량정보!GV48,차량정보!IO48))))</f>
        <v>0.63</v>
      </c>
      <c r="Y48" s="380">
        <f>IF(리스수식!$AT$2=1,차량정보!BR48,IF(리스수식!$AT$2=2,차량정보!DK48,IF(리스수식!$AT$2=3,차량정보!FD48,IF(리스수식!$AT$2=4,차량정보!GW48,차량정보!IP48))))</f>
        <v>0.61</v>
      </c>
      <c r="Z48" s="380">
        <f>IF(리스수식!$AT$2=1,차량정보!BS48,IF(리스수식!$AT$2=2,차량정보!DL48,IF(리스수식!$AT$2=3,차량정보!FE48,IF(리스수식!$AT$2=4,차량정보!GX48,차량정보!IQ48))))</f>
        <v>0.54</v>
      </c>
      <c r="AA48" s="380">
        <f>IF(리스수식!$AT$2=1,차량정보!BT48,IF(리스수식!$AT$2=2,차량정보!DM48,IF(리스수식!$AT$2=3,차량정보!FF48,IF(리스수식!$AT$2=4,차량정보!GY48,차량정보!IR48))))</f>
        <v>0.62</v>
      </c>
      <c r="AB48" s="380">
        <f>IF(리스수식!$AT$2=1,차량정보!BU48,IF(리스수식!$AT$2=2,차량정보!DN48,IF(리스수식!$AT$2=3,차량정보!FG48,IF(리스수식!$AT$2=4,차량정보!GZ48,차량정보!IS48))))</f>
        <v>0.59499999999999997</v>
      </c>
      <c r="AC48" s="380">
        <f>IF(리스수식!$AT$2=1,차량정보!BV48,IF(리스수식!$AT$2=2,차량정보!DO48,IF(리스수식!$AT$2=3,차량정보!FH48,IF(리스수식!$AT$2=4,차량정보!HA48,차량정보!IT48))))</f>
        <v>0.56999999999999995</v>
      </c>
      <c r="AD48" s="380">
        <f>IF(리스수식!$AT$2=1,차량정보!BW48,IF(리스수식!$AT$2=2,차량정보!DP48,IF(리스수식!$AT$2=3,차량정보!FI48,IF(리스수식!$AT$2=4,차량정보!HB48,차량정보!IU48))))</f>
        <v>0.55000000000000004</v>
      </c>
      <c r="AE48" s="380">
        <f>IF(리스수식!$AT$2=1,차량정보!BX48,IF(리스수식!$AT$2=2,차량정보!DQ48,IF(리스수식!$AT$2=3,차량정보!FJ48,IF(리스수식!$AT$2=4,차량정보!HC48,차량정보!IV48))))</f>
        <v>0.54</v>
      </c>
      <c r="AF48" s="380">
        <f>IF(리스수식!$AT$2=1,차량정보!BY48,IF(리스수식!$AT$2=2,차량정보!DR48,IF(리스수식!$AT$2=3,차량정보!FK48,IF(리스수식!$AT$2=4,차량정보!HD48,차량정보!IW48))))</f>
        <v>0.2</v>
      </c>
      <c r="AG48" s="380">
        <f>IF(리스수식!$AT$2=1,차량정보!BZ48,IF(리스수식!$AT$2=2,차량정보!DS48,IF(리스수식!$AT$2=3,차량정보!FL48,IF(리스수식!$AT$2=4,차량정보!HE48,차량정보!IX48))))</f>
        <v>0.52</v>
      </c>
      <c r="AH48" s="380">
        <f>IF(리스수식!$AT$2=1,차량정보!CA48,IF(리스수식!$AT$2=2,차량정보!DT48,IF(리스수식!$AT$2=3,차량정보!FM48,IF(리스수식!$AT$2=4,차량정보!HF48,차량정보!IY48))))</f>
        <v>0.495</v>
      </c>
      <c r="AI48" s="380">
        <f>IF(리스수식!$AT$2=1,차량정보!CB48,IF(리스수식!$AT$2=2,차량정보!DU48,IF(리스수식!$AT$2=3,차량정보!FN48,IF(리스수식!$AT$2=4,차량정보!HG48,차량정보!IZ48))))</f>
        <v>0.47</v>
      </c>
      <c r="AJ48" s="380">
        <f>IF(리스수식!$AT$2=1,차량정보!CC48,IF(리스수식!$AT$2=2,차량정보!DV48,IF(리스수식!$AT$2=3,차량정보!FO48,IF(리스수식!$AT$2=4,차량정보!HH48,차량정보!JA48))))</f>
        <v>0.43</v>
      </c>
      <c r="AK48" s="380">
        <f>IF(리스수식!$AT$2=1,차량정보!CD48,IF(리스수식!$AT$2=2,차량정보!DW48,IF(리스수식!$AT$2=3,차량정보!FP48,IF(리스수식!$AT$2=4,차량정보!HI48,차량정보!JB48))))</f>
        <v>0.4</v>
      </c>
      <c r="AL48" s="380">
        <f>IF(리스수식!$AT$2=1,차량정보!CE48,IF(리스수식!$AT$2=2,차량정보!DX48,IF(리스수식!$AT$2=3,차량정보!FQ48,IF(리스수식!$AT$2=4,차량정보!HJ48,차량정보!JC48))))</f>
        <v>0.1</v>
      </c>
      <c r="AM48" s="333">
        <f>IF(리스수식!$AT$2=1,차량정보!CF48,IF(리스수식!$AT$2=2,차량정보!DY48,IF(리스수식!$AT$2=3,차량정보!FR48,IF(리스수식!$AT$2=4,차량정보!HK48,차량정보!JD48))))</f>
        <v>0</v>
      </c>
      <c r="AN48" s="333">
        <f>IF(리스수식!$AT$2=1,차량정보!CG48,IF(리스수식!$AT$2=2,차량정보!DZ48,IF(리스수식!$AT$2=3,차량정보!FS48,IF(리스수식!$AT$2=4,차량정보!HL48,차량정보!JE48))))</f>
        <v>0</v>
      </c>
      <c r="AO48" s="333" t="str">
        <f>IF(리스수식!$AT$2=1,차량정보!CH48,IF(리스수식!$AT$2=2,차량정보!EA48,IF(리스수식!$AT$2=3,차량정보!FT48,IF(리스수식!$AT$2=4,차량정보!HM48,차량정보!JF48))))</f>
        <v>울산</v>
      </c>
      <c r="AP48" s="333">
        <f>IF(리스수식!$AT$2=1,차량정보!CI48,IF(리스수식!$AT$2=2,차량정보!EB48,IF(리스수식!$AT$2=3,차량정보!FU48,IF(리스수식!$AT$2=4,차량정보!HN48,차량정보!JG48))))</f>
        <v>226000</v>
      </c>
      <c r="AQ48" s="333">
        <f>IF(리스수식!$AT$2=1,차량정보!CJ48,IF(리스수식!$AT$2=2,차량정보!EC48,IF(리스수식!$AT$2=3,차량정보!FV48,IF(리스수식!$AT$2=4,차량정보!HO48,차량정보!JH48))))</f>
        <v>215000</v>
      </c>
      <c r="AR48" s="333">
        <f>IF(리스수식!$AT$2=1,차량정보!CK48,IF(리스수식!$AT$2=2,차량정보!ED48,IF(리스수식!$AT$2=3,차량정보!FW48,IF(리스수식!$AT$2=4,차량정보!HP48,차량정보!JI48))))</f>
        <v>234000</v>
      </c>
      <c r="AS48" s="333">
        <f>IF(리스수식!$AT$2=1,차량정보!CL48,IF(리스수식!$AT$2=2,차량정보!EE48,IF(리스수식!$AT$2=3,차량정보!FX48,IF(리스수식!$AT$2=4,차량정보!HQ48,차량정보!JJ48))))</f>
        <v>248000</v>
      </c>
      <c r="AT48" s="333">
        <f>IF(리스수식!$AT$2=1,차량정보!CM48,IF(리스수식!$AT$2=2,차량정보!EF48,IF(리스수식!$AT$2=3,차량정보!FY48,IF(리스수식!$AT$2=4,차량정보!HR48,차량정보!JK48))))</f>
        <v>259000</v>
      </c>
      <c r="AU48" s="333">
        <f>IF(리스수식!$AT$2=1,차량정보!CN48,IF(리스수식!$AT$2=2,차량정보!EG48,IF(리스수식!$AT$2=3,차량정보!FZ48,IF(리스수식!$AT$2=4,차량정보!HS48,차량정보!JL48))))</f>
        <v>237000</v>
      </c>
      <c r="AV48" s="333">
        <f>IF(리스수식!$AT$2=1,차량정보!CO48,IF(리스수식!$AT$2=2,차량정보!EH48,IF(리스수식!$AT$2=3,차량정보!GA48,IF(리스수식!$AT$2=4,차량정보!HT48,차량정보!JM48))))</f>
        <v>237000</v>
      </c>
      <c r="AW48" s="333">
        <f>IF(리스수식!$AT$2=1,차량정보!CP48,IF(리스수식!$AT$2=2,차량정보!EI48,IF(리스수식!$AT$2=3,차량정보!GB48,IF(리스수식!$AT$2=4,차량정보!HU48,차량정보!JN48))))</f>
        <v>248000</v>
      </c>
      <c r="AX48" s="333">
        <f>IF(리스수식!$AT$2=1,차량정보!CQ48,IF(리스수식!$AT$2=2,차량정보!EJ48,IF(리스수식!$AT$2=3,차량정보!GC48,IF(리스수식!$AT$2=4,차량정보!HV48,차량정보!JO48))))</f>
        <v>281000</v>
      </c>
      <c r="AY48" s="11">
        <f>IF(리스수식!$AT$2=1,차량정보!CR48,IF(리스수식!$AT$2=2,차량정보!EK48,IF(리스수식!$AT$2=3,차량정보!GD48,IF(리스수식!$AT$2=4,차량정보!HW48,차량정보!JP48))))</f>
        <v>0</v>
      </c>
      <c r="AZ48" s="352" t="s">
        <v>38</v>
      </c>
      <c r="BA48" s="353" t="s">
        <v>707</v>
      </c>
      <c r="BB48" s="354" t="s">
        <v>74</v>
      </c>
      <c r="BC48" s="355">
        <v>0.02</v>
      </c>
      <c r="BD48" s="352" t="s">
        <v>201</v>
      </c>
      <c r="BE48" s="352"/>
      <c r="BF48" s="356">
        <v>2497</v>
      </c>
      <c r="BG48" s="356"/>
      <c r="BH48" s="357">
        <f t="shared" si="18"/>
        <v>0.73</v>
      </c>
      <c r="BI48" s="357">
        <f t="shared" si="19"/>
        <v>0.70500000000000007</v>
      </c>
      <c r="BJ48" s="357">
        <f t="shared" si="20"/>
        <v>0.68</v>
      </c>
      <c r="BK48" s="357">
        <f t="shared" si="21"/>
        <v>0.66</v>
      </c>
      <c r="BL48" s="357">
        <f t="shared" si="22"/>
        <v>0.64</v>
      </c>
      <c r="BM48" s="357">
        <f t="shared" si="23"/>
        <v>0.57000000000000006</v>
      </c>
      <c r="BN48" s="442">
        <v>0.7</v>
      </c>
      <c r="BO48" s="342">
        <v>0.67500000000000004</v>
      </c>
      <c r="BP48" s="342">
        <v>0.65</v>
      </c>
      <c r="BQ48" s="342">
        <v>0.63</v>
      </c>
      <c r="BR48" s="342">
        <v>0.61</v>
      </c>
      <c r="BS48" s="342">
        <v>0.54</v>
      </c>
      <c r="BT48" s="442">
        <v>0.62</v>
      </c>
      <c r="BU48" s="342">
        <v>0.59499999999999997</v>
      </c>
      <c r="BV48" s="342">
        <v>0.56999999999999995</v>
      </c>
      <c r="BW48" s="342">
        <v>0.55000000000000004</v>
      </c>
      <c r="BX48" s="342">
        <v>0.54</v>
      </c>
      <c r="BY48" s="342">
        <v>0.2</v>
      </c>
      <c r="BZ48" s="442">
        <v>0.52</v>
      </c>
      <c r="CA48" s="342">
        <v>0.495</v>
      </c>
      <c r="CB48" s="342">
        <v>0.47</v>
      </c>
      <c r="CC48" s="342">
        <v>0.43</v>
      </c>
      <c r="CD48" s="342">
        <v>0.4</v>
      </c>
      <c r="CE48" s="342">
        <v>0.1</v>
      </c>
      <c r="CF48" s="358"/>
      <c r="CG48" s="358"/>
      <c r="CH48" s="359" t="s">
        <v>62</v>
      </c>
      <c r="CI48" s="360">
        <v>226000</v>
      </c>
      <c r="CJ48" s="360">
        <v>215000</v>
      </c>
      <c r="CK48" s="360">
        <v>234000</v>
      </c>
      <c r="CL48" s="360">
        <v>248000</v>
      </c>
      <c r="CM48" s="360">
        <v>259000</v>
      </c>
      <c r="CN48" s="360">
        <v>237000</v>
      </c>
      <c r="CO48" s="360">
        <v>237000</v>
      </c>
      <c r="CP48" s="360">
        <v>248000</v>
      </c>
      <c r="CQ48" s="360">
        <v>281000</v>
      </c>
      <c r="CR48" s="31"/>
      <c r="CS48" s="157" t="s">
        <v>63</v>
      </c>
      <c r="CT48" s="22" t="s">
        <v>644</v>
      </c>
      <c r="CU48" s="23" t="s">
        <v>74</v>
      </c>
      <c r="CV48" s="24">
        <v>0.03</v>
      </c>
      <c r="CW48" s="21" t="s">
        <v>201</v>
      </c>
      <c r="CX48" s="21"/>
      <c r="CY48" s="25">
        <v>2497</v>
      </c>
      <c r="CZ48" s="25"/>
      <c r="DA48" s="26">
        <f t="shared" si="9"/>
        <v>0.73</v>
      </c>
      <c r="DB48" s="26">
        <f t="shared" si="9"/>
        <v>0.72</v>
      </c>
      <c r="DC48" s="26">
        <f t="shared" si="9"/>
        <v>0.71000000000000008</v>
      </c>
      <c r="DD48" s="26">
        <f t="shared" si="9"/>
        <v>0.67</v>
      </c>
      <c r="DE48" s="26">
        <f t="shared" si="9"/>
        <v>0.65</v>
      </c>
      <c r="DF48" s="26">
        <f t="shared" si="9"/>
        <v>0.55000000000000004</v>
      </c>
      <c r="DG48" s="443">
        <v>0.7</v>
      </c>
      <c r="DH48" s="343">
        <v>0.69</v>
      </c>
      <c r="DI48" s="343">
        <v>0.68</v>
      </c>
      <c r="DJ48" s="343">
        <v>0.64</v>
      </c>
      <c r="DK48" s="343">
        <v>0.62</v>
      </c>
      <c r="DL48" s="343">
        <v>0.52</v>
      </c>
      <c r="DM48" s="443">
        <v>0.63</v>
      </c>
      <c r="DN48" s="343">
        <v>0.62</v>
      </c>
      <c r="DO48" s="343">
        <v>0.61</v>
      </c>
      <c r="DP48" s="343">
        <v>0.56000000000000005</v>
      </c>
      <c r="DQ48" s="343">
        <v>0.5</v>
      </c>
      <c r="DR48" s="343">
        <v>0.2</v>
      </c>
      <c r="DS48" s="443">
        <v>0.54</v>
      </c>
      <c r="DT48" s="343">
        <v>0.53</v>
      </c>
      <c r="DU48" s="343">
        <v>0.52</v>
      </c>
      <c r="DV48" s="343">
        <v>0.3</v>
      </c>
      <c r="DW48" s="343">
        <v>0.2</v>
      </c>
      <c r="DX48" s="343">
        <v>0.1</v>
      </c>
      <c r="DY48" s="26" t="s">
        <v>149</v>
      </c>
      <c r="DZ48" s="26"/>
      <c r="EA48" s="27" t="s">
        <v>81</v>
      </c>
      <c r="EB48" s="28">
        <v>143000</v>
      </c>
      <c r="EC48" s="28">
        <v>157300</v>
      </c>
      <c r="ED48" s="28">
        <v>145200</v>
      </c>
      <c r="EE48" s="28">
        <v>188100</v>
      </c>
      <c r="EF48" s="28">
        <v>212300</v>
      </c>
      <c r="EG48" s="28">
        <v>188100</v>
      </c>
      <c r="EH48" s="28">
        <v>212300</v>
      </c>
      <c r="EI48" s="28">
        <v>188100</v>
      </c>
      <c r="EJ48" s="28">
        <v>224400</v>
      </c>
      <c r="EK48" s="31" t="s">
        <v>812</v>
      </c>
    </row>
    <row r="49" spans="1:141" ht="16.5" customHeight="1">
      <c r="A49" s="8"/>
      <c r="B49" s="30"/>
      <c r="C49" s="30"/>
      <c r="D49" s="30"/>
      <c r="E49" s="29"/>
      <c r="F49" s="333">
        <v>44</v>
      </c>
      <c r="G49" s="333" t="str">
        <f>IF(리스수식!$AT$2=1,차량정보!AZ49,IF(리스수식!$AT$2=2,차량정보!CS49,IF(리스수식!$AT$2=3,차량정보!EL49,IF(리스수식!$AT$2=4,차량정보!GE49,차량정보!HX49))))</f>
        <v>현대</v>
      </c>
      <c r="H49" s="333" t="str">
        <f>IF(리스수식!$AT$2=1,차량정보!BA49,IF(리스수식!$AT$2=2,차량정보!CT49,IF(리스수식!$AT$2=3,차량정보!EM49,IF(리스수식!$AT$2=4,차량정보!GF49,차량정보!HY49))))</f>
        <v>GV80 3.5T 쿠페</v>
      </c>
      <c r="I49" s="333" t="str">
        <f>IF(리스수식!$AT$2=1,차량정보!BB49,IF(리스수식!$AT$2=2,차량정보!CU49,IF(리스수식!$AT$2=3,차량정보!EN49,IF(리스수식!$AT$2=4,차량정보!GG49,차량정보!HZ49))))</f>
        <v>RV(5인이하)</v>
      </c>
      <c r="J49" s="475">
        <f>IF(리스수식!$AT$2=1,차량정보!BC49,IF(리스수식!$AT$2=2,차량정보!CV49,IF(리스수식!$AT$2=3,차량정보!EO49,IF(리스수식!$AT$2=4,차량정보!GH49,차량정보!IA49))))</f>
        <v>0.02</v>
      </c>
      <c r="K49" s="333" t="str">
        <f>IF(리스수식!$AT$2=1,차량정보!BD49,IF(리스수식!$AT$2=2,차량정보!CW49,IF(리스수식!$AT$2=3,차량정보!EP49,IF(리스수식!$AT$2=4,차량정보!GI49,차량정보!IB49))))</f>
        <v>가솔린</v>
      </c>
      <c r="L49" s="333">
        <f>IF(리스수식!$AT$2=1,차량정보!BE49,IF(리스수식!$AT$2=2,차량정보!CX49,IF(리스수식!$AT$2=3,차량정보!EQ49,IF(리스수식!$AT$2=4,차량정보!GJ49,차량정보!IC49))))</f>
        <v>0</v>
      </c>
      <c r="M49" s="333">
        <f>IF(리스수식!$AT$2=1,차량정보!BF49,IF(리스수식!$AT$2=2,차량정보!CY49,IF(리스수식!$AT$2=3,차량정보!ER49,IF(리스수식!$AT$2=4,차량정보!GK49,차량정보!ID49))))</f>
        <v>3470</v>
      </c>
      <c r="N49" s="333">
        <f t="shared" si="8"/>
        <v>902200</v>
      </c>
      <c r="O49" s="380">
        <f>IF(리스수식!$AT$2=1,차량정보!BH49,IF(리스수식!$AT$2=2,차량정보!DA49,IF(리스수식!$AT$2=3,차량정보!ET49,IF(리스수식!$AT$2=4,차량정보!GM49,차량정보!IF49))))</f>
        <v>0.69000000000000006</v>
      </c>
      <c r="P49" s="380">
        <f>IF(리스수식!$AT$2=1,차량정보!BI49,IF(리스수식!$AT$2=2,차량정보!DB49,IF(리스수식!$AT$2=3,차량정보!EU49,IF(리스수식!$AT$2=4,차량정보!GN49,차량정보!IG49))))</f>
        <v>0.68500000000000005</v>
      </c>
      <c r="Q49" s="380">
        <f>IF(리스수식!$AT$2=1,차량정보!BJ49,IF(리스수식!$AT$2=2,차량정보!DC49,IF(리스수식!$AT$2=3,차량정보!EV49,IF(리스수식!$AT$2=4,차량정보!GO49,차량정보!IH49))))</f>
        <v>0.66500000000000004</v>
      </c>
      <c r="R49" s="380">
        <f>IF(리스수식!$AT$2=1,차량정보!BK49,IF(리스수식!$AT$2=2,차량정보!DD49,IF(리스수식!$AT$2=3,차량정보!EW49,IF(리스수식!$AT$2=4,차량정보!GP49,차량정보!II49))))</f>
        <v>0.65</v>
      </c>
      <c r="S49" s="380">
        <f>IF(리스수식!$AT$2=1,차량정보!BL49,IF(리스수식!$AT$2=2,차량정보!DE49,IF(리스수식!$AT$2=3,차량정보!EX49,IF(리스수식!$AT$2=4,차량정보!GQ49,차량정보!IJ49))))</f>
        <v>0.63</v>
      </c>
      <c r="T49" s="380">
        <f>IF(리스수식!$AT$2=1,차량정보!BM49,IF(리스수식!$AT$2=2,차량정보!DF49,IF(리스수식!$AT$2=3,차량정보!EY49,IF(리스수식!$AT$2=4,차량정보!GR49,차량정보!IK49))))</f>
        <v>0.43000000000000005</v>
      </c>
      <c r="U49" s="380">
        <f>IF(리스수식!$AT$2=1,차량정보!BN49,IF(리스수식!$AT$2=2,차량정보!DG49,IF(리스수식!$AT$2=3,차량정보!EZ49,IF(리스수식!$AT$2=4,차량정보!GS49,차량정보!IL49))))</f>
        <v>0.66</v>
      </c>
      <c r="V49" s="380">
        <f>IF(리스수식!$AT$2=1,차량정보!BO49,IF(리스수식!$AT$2=2,차량정보!DH49,IF(리스수식!$AT$2=3,차량정보!FA49,IF(리스수식!$AT$2=4,차량정보!GT49,차량정보!IM49))))</f>
        <v>0.65500000000000003</v>
      </c>
      <c r="W49" s="380">
        <f>IF(리스수식!$AT$2=1,차량정보!BP49,IF(리스수식!$AT$2=2,차량정보!DI49,IF(리스수식!$AT$2=3,차량정보!FB49,IF(리스수식!$AT$2=4,차량정보!GU49,차량정보!IN49))))</f>
        <v>0.63500000000000001</v>
      </c>
      <c r="X49" s="380">
        <f>IF(리스수식!$AT$2=1,차량정보!BQ49,IF(리스수식!$AT$2=2,차량정보!DJ49,IF(리스수식!$AT$2=3,차량정보!FC49,IF(리스수식!$AT$2=4,차량정보!GV49,차량정보!IO49))))</f>
        <v>0.62</v>
      </c>
      <c r="Y49" s="380">
        <f>IF(리스수식!$AT$2=1,차량정보!BR49,IF(리스수식!$AT$2=2,차량정보!DK49,IF(리스수식!$AT$2=3,차량정보!FD49,IF(리스수식!$AT$2=4,차량정보!GW49,차량정보!IP49))))</f>
        <v>0.6</v>
      </c>
      <c r="Z49" s="380">
        <f>IF(리스수식!$AT$2=1,차량정보!BS49,IF(리스수식!$AT$2=2,차량정보!DL49,IF(리스수식!$AT$2=3,차량정보!FE49,IF(리스수식!$AT$2=4,차량정보!GX49,차량정보!IQ49))))</f>
        <v>0.4</v>
      </c>
      <c r="AA49" s="380">
        <f>IF(리스수식!$AT$2=1,차량정보!BT49,IF(리스수식!$AT$2=2,차량정보!DM49,IF(리스수식!$AT$2=3,차량정보!FF49,IF(리스수식!$AT$2=4,차량정보!GY49,차량정보!IR49))))</f>
        <v>0.57499999999999996</v>
      </c>
      <c r="AB49" s="380">
        <f>IF(리스수식!$AT$2=1,차량정보!BU49,IF(리스수식!$AT$2=2,차량정보!DN49,IF(리스수식!$AT$2=3,차량정보!FG49,IF(리스수식!$AT$2=4,차량정보!GZ49,차량정보!IS49))))</f>
        <v>0.56999999999999995</v>
      </c>
      <c r="AC49" s="380">
        <f>IF(리스수식!$AT$2=1,차량정보!BV49,IF(리스수식!$AT$2=2,차량정보!DO49,IF(리스수식!$AT$2=3,차량정보!FH49,IF(리스수식!$AT$2=4,차량정보!HA49,차량정보!IT49))))</f>
        <v>0.55000000000000004</v>
      </c>
      <c r="AD49" s="380">
        <f>IF(리스수식!$AT$2=1,차량정보!BW49,IF(리스수식!$AT$2=2,차량정보!DP49,IF(리스수식!$AT$2=3,차량정보!FI49,IF(리스수식!$AT$2=4,차량정보!HB49,차량정보!IU49))))</f>
        <v>0.53</v>
      </c>
      <c r="AE49" s="380">
        <f>IF(리스수식!$AT$2=1,차량정보!BX49,IF(리스수식!$AT$2=2,차량정보!DQ49,IF(리스수식!$AT$2=3,차량정보!FJ49,IF(리스수식!$AT$2=4,차량정보!HC49,차량정보!IV49))))</f>
        <v>0.3</v>
      </c>
      <c r="AF49" s="380">
        <f>IF(리스수식!$AT$2=1,차량정보!BY49,IF(리스수식!$AT$2=2,차량정보!DR49,IF(리스수식!$AT$2=3,차량정보!FK49,IF(리스수식!$AT$2=4,차량정보!HD49,차량정보!IW49))))</f>
        <v>0.2</v>
      </c>
      <c r="AG49" s="380">
        <f>IF(리스수식!$AT$2=1,차량정보!BZ49,IF(리스수식!$AT$2=2,차량정보!DS49,IF(리스수식!$AT$2=3,차량정보!FL49,IF(리스수식!$AT$2=4,차량정보!HE49,차량정보!IX49))))</f>
        <v>0.49</v>
      </c>
      <c r="AH49" s="380">
        <f>IF(리스수식!$AT$2=1,차량정보!CA49,IF(리스수식!$AT$2=2,차량정보!DT49,IF(리스수식!$AT$2=3,차량정보!FM49,IF(리스수식!$AT$2=4,차량정보!HF49,차량정보!IY49))))</f>
        <v>0.48499999999999999</v>
      </c>
      <c r="AI49" s="380">
        <f>IF(리스수식!$AT$2=1,차량정보!CB49,IF(리스수식!$AT$2=2,차량정보!DU49,IF(리스수식!$AT$2=3,차량정보!FN49,IF(리스수식!$AT$2=4,차량정보!HG49,차량정보!IZ49))))</f>
        <v>0.46</v>
      </c>
      <c r="AJ49" s="380">
        <f>IF(리스수식!$AT$2=1,차량정보!CC49,IF(리스수식!$AT$2=2,차량정보!DV49,IF(리스수식!$AT$2=3,차량정보!FO49,IF(리스수식!$AT$2=4,차량정보!HH49,차량정보!JA49))))</f>
        <v>0.3</v>
      </c>
      <c r="AK49" s="380">
        <f>IF(리스수식!$AT$2=1,차량정보!CD49,IF(리스수식!$AT$2=2,차량정보!DW49,IF(리스수식!$AT$2=3,차량정보!FP49,IF(리스수식!$AT$2=4,차량정보!HI49,차량정보!JB49))))</f>
        <v>0.2</v>
      </c>
      <c r="AL49" s="380">
        <f>IF(리스수식!$AT$2=1,차량정보!CE49,IF(리스수식!$AT$2=2,차량정보!DX49,IF(리스수식!$AT$2=3,차량정보!FQ49,IF(리스수식!$AT$2=4,차량정보!HJ49,차량정보!JC49))))</f>
        <v>0.1</v>
      </c>
      <c r="AM49" s="333">
        <f>IF(리스수식!$AT$2=1,차량정보!CF49,IF(리스수식!$AT$2=2,차량정보!DY49,IF(리스수식!$AT$2=3,차량정보!FR49,IF(리스수식!$AT$2=4,차량정보!HK49,차량정보!JD49))))</f>
        <v>0</v>
      </c>
      <c r="AN49" s="333">
        <f>IF(리스수식!$AT$2=1,차량정보!CG49,IF(리스수식!$AT$2=2,차량정보!DZ49,IF(리스수식!$AT$2=3,차량정보!FS49,IF(리스수식!$AT$2=4,차량정보!HL49,차량정보!JE49))))</f>
        <v>0</v>
      </c>
      <c r="AO49" s="333" t="str">
        <f>IF(리스수식!$AT$2=1,차량정보!CH49,IF(리스수식!$AT$2=2,차량정보!EA49,IF(리스수식!$AT$2=3,차량정보!FT49,IF(리스수식!$AT$2=4,차량정보!HM49,차량정보!JF49))))</f>
        <v>울산</v>
      </c>
      <c r="AP49" s="333">
        <f>IF(리스수식!$AT$2=1,차량정보!CI49,IF(리스수식!$AT$2=2,차량정보!EB49,IF(리스수식!$AT$2=3,차량정보!FU49,IF(리스수식!$AT$2=4,차량정보!HN49,차량정보!JG49))))</f>
        <v>226000</v>
      </c>
      <c r="AQ49" s="333">
        <f>IF(리스수식!$AT$2=1,차량정보!CJ49,IF(리스수식!$AT$2=2,차량정보!EC49,IF(리스수식!$AT$2=3,차량정보!FV49,IF(리스수식!$AT$2=4,차량정보!HO49,차량정보!JH49))))</f>
        <v>215000</v>
      </c>
      <c r="AR49" s="333">
        <f>IF(리스수식!$AT$2=1,차량정보!CK49,IF(리스수식!$AT$2=2,차량정보!ED49,IF(리스수식!$AT$2=3,차량정보!FW49,IF(리스수식!$AT$2=4,차량정보!HP49,차량정보!JI49))))</f>
        <v>234000</v>
      </c>
      <c r="AS49" s="333">
        <f>IF(리스수식!$AT$2=1,차량정보!CL49,IF(리스수식!$AT$2=2,차량정보!EE49,IF(리스수식!$AT$2=3,차량정보!FX49,IF(리스수식!$AT$2=4,차량정보!HQ49,차량정보!JJ49))))</f>
        <v>248000</v>
      </c>
      <c r="AT49" s="333">
        <f>IF(리스수식!$AT$2=1,차량정보!CM49,IF(리스수식!$AT$2=2,차량정보!EF49,IF(리스수식!$AT$2=3,차량정보!FY49,IF(리스수식!$AT$2=4,차량정보!HR49,차량정보!JK49))))</f>
        <v>259000</v>
      </c>
      <c r="AU49" s="333">
        <f>IF(리스수식!$AT$2=1,차량정보!CN49,IF(리스수식!$AT$2=2,차량정보!EG49,IF(리스수식!$AT$2=3,차량정보!FZ49,IF(리스수식!$AT$2=4,차량정보!HS49,차량정보!JL49))))</f>
        <v>237000</v>
      </c>
      <c r="AV49" s="333">
        <f>IF(리스수식!$AT$2=1,차량정보!CO49,IF(리스수식!$AT$2=2,차량정보!EH49,IF(리스수식!$AT$2=3,차량정보!GA49,IF(리스수식!$AT$2=4,차량정보!HT49,차량정보!JM49))))</f>
        <v>237000</v>
      </c>
      <c r="AW49" s="333">
        <f>IF(리스수식!$AT$2=1,차량정보!CP49,IF(리스수식!$AT$2=2,차량정보!EI49,IF(리스수식!$AT$2=3,차량정보!GB49,IF(리스수식!$AT$2=4,차량정보!HU49,차량정보!JN49))))</f>
        <v>248000</v>
      </c>
      <c r="AX49" s="333">
        <f>IF(리스수식!$AT$2=1,차량정보!CQ49,IF(리스수식!$AT$2=2,차량정보!EJ49,IF(리스수식!$AT$2=3,차량정보!GC49,IF(리스수식!$AT$2=4,차량정보!HV49,차량정보!JO49))))</f>
        <v>281000</v>
      </c>
      <c r="AY49" s="11">
        <f>IF(리스수식!$AT$2=1,차량정보!CR49,IF(리스수식!$AT$2=2,차량정보!EK49,IF(리스수식!$AT$2=3,차량정보!GD49,IF(리스수식!$AT$2=4,차량정보!HW49,차량정보!JP49))))</f>
        <v>0</v>
      </c>
      <c r="AZ49" s="352" t="s">
        <v>38</v>
      </c>
      <c r="BA49" s="353" t="s">
        <v>708</v>
      </c>
      <c r="BB49" s="354" t="s">
        <v>74</v>
      </c>
      <c r="BC49" s="355">
        <v>0.02</v>
      </c>
      <c r="BD49" s="352" t="s">
        <v>201</v>
      </c>
      <c r="BE49" s="352"/>
      <c r="BF49" s="356">
        <v>3470</v>
      </c>
      <c r="BG49" s="356"/>
      <c r="BH49" s="357">
        <f t="shared" si="18"/>
        <v>0.69000000000000006</v>
      </c>
      <c r="BI49" s="357">
        <f t="shared" si="19"/>
        <v>0.68500000000000005</v>
      </c>
      <c r="BJ49" s="357">
        <f t="shared" si="20"/>
        <v>0.66500000000000004</v>
      </c>
      <c r="BK49" s="357">
        <f t="shared" si="21"/>
        <v>0.65</v>
      </c>
      <c r="BL49" s="357">
        <f t="shared" si="22"/>
        <v>0.63</v>
      </c>
      <c r="BM49" s="357">
        <f t="shared" si="23"/>
        <v>0.43000000000000005</v>
      </c>
      <c r="BN49" s="442">
        <v>0.66</v>
      </c>
      <c r="BO49" s="342">
        <v>0.65500000000000003</v>
      </c>
      <c r="BP49" s="342">
        <v>0.63500000000000001</v>
      </c>
      <c r="BQ49" s="342">
        <v>0.62</v>
      </c>
      <c r="BR49" s="342">
        <v>0.6</v>
      </c>
      <c r="BS49" s="342">
        <v>0.4</v>
      </c>
      <c r="BT49" s="442">
        <v>0.57499999999999996</v>
      </c>
      <c r="BU49" s="342">
        <v>0.56999999999999995</v>
      </c>
      <c r="BV49" s="342">
        <v>0.55000000000000004</v>
      </c>
      <c r="BW49" s="342">
        <v>0.53</v>
      </c>
      <c r="BX49" s="342">
        <v>0.3</v>
      </c>
      <c r="BY49" s="342">
        <v>0.2</v>
      </c>
      <c r="BZ49" s="442">
        <v>0.49</v>
      </c>
      <c r="CA49" s="342">
        <v>0.48499999999999999</v>
      </c>
      <c r="CB49" s="342">
        <v>0.46</v>
      </c>
      <c r="CC49" s="342">
        <v>0.3</v>
      </c>
      <c r="CD49" s="342">
        <v>0.2</v>
      </c>
      <c r="CE49" s="342">
        <v>0.1</v>
      </c>
      <c r="CF49" s="358"/>
      <c r="CG49" s="358"/>
      <c r="CH49" s="359" t="s">
        <v>62</v>
      </c>
      <c r="CI49" s="360">
        <v>226000</v>
      </c>
      <c r="CJ49" s="360">
        <v>215000</v>
      </c>
      <c r="CK49" s="360">
        <v>234000</v>
      </c>
      <c r="CL49" s="360">
        <v>248000</v>
      </c>
      <c r="CM49" s="360">
        <v>259000</v>
      </c>
      <c r="CN49" s="360">
        <v>237000</v>
      </c>
      <c r="CO49" s="360">
        <v>237000</v>
      </c>
      <c r="CP49" s="360">
        <v>248000</v>
      </c>
      <c r="CQ49" s="360">
        <v>281000</v>
      </c>
      <c r="CR49" s="31"/>
      <c r="CS49" s="157" t="s">
        <v>63</v>
      </c>
      <c r="CT49" s="22" t="s">
        <v>645</v>
      </c>
      <c r="CU49" s="23" t="s">
        <v>74</v>
      </c>
      <c r="CV49" s="24">
        <v>0.03</v>
      </c>
      <c r="CW49" s="21" t="s">
        <v>201</v>
      </c>
      <c r="CX49" s="21"/>
      <c r="CY49" s="25">
        <v>2497</v>
      </c>
      <c r="CZ49" s="25"/>
      <c r="DA49" s="26">
        <f t="shared" si="9"/>
        <v>0.73</v>
      </c>
      <c r="DB49" s="26">
        <f t="shared" si="9"/>
        <v>0.72</v>
      </c>
      <c r="DC49" s="26">
        <f t="shared" si="9"/>
        <v>0.71000000000000008</v>
      </c>
      <c r="DD49" s="26">
        <f t="shared" si="9"/>
        <v>0.67</v>
      </c>
      <c r="DE49" s="26">
        <f t="shared" si="9"/>
        <v>0.65</v>
      </c>
      <c r="DF49" s="26">
        <f t="shared" si="9"/>
        <v>0.55000000000000004</v>
      </c>
      <c r="DG49" s="443">
        <v>0.7</v>
      </c>
      <c r="DH49" s="343">
        <v>0.69</v>
      </c>
      <c r="DI49" s="343">
        <v>0.68</v>
      </c>
      <c r="DJ49" s="343">
        <v>0.64</v>
      </c>
      <c r="DK49" s="343">
        <v>0.62</v>
      </c>
      <c r="DL49" s="343">
        <v>0.52</v>
      </c>
      <c r="DM49" s="443">
        <v>0.63</v>
      </c>
      <c r="DN49" s="343">
        <v>0.62</v>
      </c>
      <c r="DO49" s="343">
        <v>0.61</v>
      </c>
      <c r="DP49" s="343">
        <v>0.56000000000000005</v>
      </c>
      <c r="DQ49" s="343">
        <v>0.5</v>
      </c>
      <c r="DR49" s="343">
        <v>0.2</v>
      </c>
      <c r="DS49" s="443">
        <v>0.54</v>
      </c>
      <c r="DT49" s="343">
        <v>0.53</v>
      </c>
      <c r="DU49" s="343">
        <v>0.52</v>
      </c>
      <c r="DV49" s="343">
        <v>0.3</v>
      </c>
      <c r="DW49" s="343">
        <v>0.2</v>
      </c>
      <c r="DX49" s="343">
        <v>0.1</v>
      </c>
      <c r="DY49" s="26" t="s">
        <v>149</v>
      </c>
      <c r="DZ49" s="26"/>
      <c r="EA49" s="27" t="s">
        <v>81</v>
      </c>
      <c r="EB49" s="28">
        <v>143000</v>
      </c>
      <c r="EC49" s="28">
        <v>157300</v>
      </c>
      <c r="ED49" s="28">
        <v>145200</v>
      </c>
      <c r="EE49" s="28">
        <v>188100</v>
      </c>
      <c r="EF49" s="28">
        <v>212300</v>
      </c>
      <c r="EG49" s="28">
        <v>188100</v>
      </c>
      <c r="EH49" s="28">
        <v>212300</v>
      </c>
      <c r="EI49" s="28">
        <v>188100</v>
      </c>
      <c r="EJ49" s="28">
        <v>224400</v>
      </c>
      <c r="EK49" s="31" t="s">
        <v>812</v>
      </c>
    </row>
    <row r="50" spans="1:141" ht="16.5" customHeight="1">
      <c r="A50" s="8"/>
      <c r="B50" s="30"/>
      <c r="C50" s="30"/>
      <c r="D50" s="30"/>
      <c r="E50" s="29"/>
      <c r="F50" s="333">
        <v>45</v>
      </c>
      <c r="G50" s="333" t="str">
        <f>IF(리스수식!$AT$2=1,차량정보!AZ50,IF(리스수식!$AT$2=2,차량정보!CS50,IF(리스수식!$AT$2=3,차량정보!EL50,IF(리스수식!$AT$2=4,차량정보!GE50,차량정보!HX50))))</f>
        <v>현대</v>
      </c>
      <c r="H50" s="333" t="str">
        <f>IF(리스수식!$AT$2=1,차량정보!BA50,IF(리스수식!$AT$2=2,차량정보!CT50,IF(리스수식!$AT$2=3,차량정보!EM50,IF(리스수식!$AT$2=4,차량정보!GF50,차량정보!HY50))))</f>
        <v>GV80 3.5T 쿠페 48V e-S/C</v>
      </c>
      <c r="I50" s="333" t="str">
        <f>IF(리스수식!$AT$2=1,차량정보!BB50,IF(리스수식!$AT$2=2,차량정보!CU50,IF(리스수식!$AT$2=3,차량정보!EN50,IF(리스수식!$AT$2=4,차량정보!GG50,차량정보!HZ50))))</f>
        <v>RV(5인이하)</v>
      </c>
      <c r="J50" s="475">
        <f>IF(리스수식!$AT$2=1,차량정보!BC50,IF(리스수식!$AT$2=2,차량정보!CV50,IF(리스수식!$AT$2=3,차량정보!EO50,IF(리스수식!$AT$2=4,차량정보!GH50,차량정보!IA50))))</f>
        <v>0.02</v>
      </c>
      <c r="K50" s="333" t="str">
        <f>IF(리스수식!$AT$2=1,차량정보!BD50,IF(리스수식!$AT$2=2,차량정보!CW50,IF(리스수식!$AT$2=3,차량정보!EP50,IF(리스수식!$AT$2=4,차량정보!GI50,차량정보!IB50))))</f>
        <v>가솔린</v>
      </c>
      <c r="L50" s="333">
        <f>IF(리스수식!$AT$2=1,차량정보!BE50,IF(리스수식!$AT$2=2,차량정보!CX50,IF(리스수식!$AT$2=3,차량정보!EQ50,IF(리스수식!$AT$2=4,차량정보!GJ50,차량정보!IC50))))</f>
        <v>0</v>
      </c>
      <c r="M50" s="333">
        <f>IF(리스수식!$AT$2=1,차량정보!BF50,IF(리스수식!$AT$2=2,차량정보!CY50,IF(리스수식!$AT$2=3,차량정보!ER50,IF(리스수식!$AT$2=4,차량정보!GK50,차량정보!ID50))))</f>
        <v>3470</v>
      </c>
      <c r="N50" s="333">
        <f t="shared" si="8"/>
        <v>902200</v>
      </c>
      <c r="O50" s="380">
        <f>IF(리스수식!$AT$2=1,차량정보!BH50,IF(리스수식!$AT$2=2,차량정보!DA50,IF(리스수식!$AT$2=3,차량정보!ET50,IF(리스수식!$AT$2=4,차량정보!GM50,차량정보!IF50))))</f>
        <v>0.71000000000000008</v>
      </c>
      <c r="P50" s="380">
        <f>IF(리스수식!$AT$2=1,차량정보!BI50,IF(리스수식!$AT$2=2,차량정보!DB50,IF(리스수식!$AT$2=3,차량정보!EU50,IF(리스수식!$AT$2=4,차량정보!GN50,차량정보!IG50))))</f>
        <v>0.70500000000000007</v>
      </c>
      <c r="Q50" s="380">
        <f>IF(리스수식!$AT$2=1,차량정보!BJ50,IF(리스수식!$AT$2=2,차량정보!DC50,IF(리스수식!$AT$2=3,차량정보!EV50,IF(리스수식!$AT$2=4,차량정보!GO50,차량정보!IH50))))</f>
        <v>0.68500000000000005</v>
      </c>
      <c r="R50" s="380">
        <f>IF(리스수식!$AT$2=1,차량정보!BK50,IF(리스수식!$AT$2=2,차량정보!DD50,IF(리스수식!$AT$2=3,차량정보!EW50,IF(리스수식!$AT$2=4,차량정보!GP50,차량정보!II50))))</f>
        <v>0.67</v>
      </c>
      <c r="S50" s="380">
        <f>IF(리스수식!$AT$2=1,차량정보!BL50,IF(리스수식!$AT$2=2,차량정보!DE50,IF(리스수식!$AT$2=3,차량정보!EX50,IF(리스수식!$AT$2=4,차량정보!GQ50,차량정보!IJ50))))</f>
        <v>0.65</v>
      </c>
      <c r="T50" s="380">
        <f>IF(리스수식!$AT$2=1,차량정보!BM50,IF(리스수식!$AT$2=2,차량정보!DF50,IF(리스수식!$AT$2=3,차량정보!EY50,IF(리스수식!$AT$2=4,차량정보!GR50,차량정보!IK50))))</f>
        <v>0.44999999999999996</v>
      </c>
      <c r="U50" s="380">
        <f>IF(리스수식!$AT$2=1,차량정보!BN50,IF(리스수식!$AT$2=2,차량정보!DG50,IF(리스수식!$AT$2=3,차량정보!EZ50,IF(리스수식!$AT$2=4,차량정보!GS50,차량정보!IL50))))</f>
        <v>0.68</v>
      </c>
      <c r="V50" s="380">
        <f>IF(리스수식!$AT$2=1,차량정보!BO50,IF(리스수식!$AT$2=2,차량정보!DH50,IF(리스수식!$AT$2=3,차량정보!FA50,IF(리스수식!$AT$2=4,차량정보!GT50,차량정보!IM50))))</f>
        <v>0.67500000000000004</v>
      </c>
      <c r="W50" s="380">
        <f>IF(리스수식!$AT$2=1,차량정보!BP50,IF(리스수식!$AT$2=2,차량정보!DI50,IF(리스수식!$AT$2=3,차량정보!FB50,IF(리스수식!$AT$2=4,차량정보!GU50,차량정보!IN50))))</f>
        <v>0.65500000000000003</v>
      </c>
      <c r="X50" s="380">
        <f>IF(리스수식!$AT$2=1,차량정보!BQ50,IF(리스수식!$AT$2=2,차량정보!DJ50,IF(리스수식!$AT$2=3,차량정보!FC50,IF(리스수식!$AT$2=4,차량정보!GV50,차량정보!IO50))))</f>
        <v>0.64</v>
      </c>
      <c r="Y50" s="380">
        <f>IF(리스수식!$AT$2=1,차량정보!BR50,IF(리스수식!$AT$2=2,차량정보!DK50,IF(리스수식!$AT$2=3,차량정보!FD50,IF(리스수식!$AT$2=4,차량정보!GW50,차량정보!IP50))))</f>
        <v>0.62</v>
      </c>
      <c r="Z50" s="380">
        <f>IF(리스수식!$AT$2=1,차량정보!BS50,IF(리스수식!$AT$2=2,차량정보!DL50,IF(리스수식!$AT$2=3,차량정보!FE50,IF(리스수식!$AT$2=4,차량정보!GX50,차량정보!IQ50))))</f>
        <v>0.42</v>
      </c>
      <c r="AA50" s="380">
        <f>IF(리스수식!$AT$2=1,차량정보!BT50,IF(리스수식!$AT$2=2,차량정보!DM50,IF(리스수식!$AT$2=3,차량정보!FF50,IF(리스수식!$AT$2=4,차량정보!GY50,차량정보!IR50))))</f>
        <v>0.59499999999999997</v>
      </c>
      <c r="AB50" s="380">
        <f>IF(리스수식!$AT$2=1,차량정보!BU50,IF(리스수식!$AT$2=2,차량정보!DN50,IF(리스수식!$AT$2=3,차량정보!FG50,IF(리스수식!$AT$2=4,차량정보!GZ50,차량정보!IS50))))</f>
        <v>0.59</v>
      </c>
      <c r="AC50" s="380">
        <f>IF(리스수식!$AT$2=1,차량정보!BV50,IF(리스수식!$AT$2=2,차량정보!DO50,IF(리스수식!$AT$2=3,차량정보!FH50,IF(리스수식!$AT$2=4,차량정보!HA50,차량정보!IT50))))</f>
        <v>0.56999999999999995</v>
      </c>
      <c r="AD50" s="380">
        <f>IF(리스수식!$AT$2=1,차량정보!BW50,IF(리스수식!$AT$2=2,차량정보!DP50,IF(리스수식!$AT$2=3,차량정보!FI50,IF(리스수식!$AT$2=4,차량정보!HB50,차량정보!IU50))))</f>
        <v>0.55000000000000004</v>
      </c>
      <c r="AE50" s="380">
        <f>IF(리스수식!$AT$2=1,차량정보!BX50,IF(리스수식!$AT$2=2,차량정보!DQ50,IF(리스수식!$AT$2=3,차량정보!FJ50,IF(리스수식!$AT$2=4,차량정보!HC50,차량정보!IV50))))</f>
        <v>0.32</v>
      </c>
      <c r="AF50" s="380">
        <f>IF(리스수식!$AT$2=1,차량정보!BY50,IF(리스수식!$AT$2=2,차량정보!DR50,IF(리스수식!$AT$2=3,차량정보!FK50,IF(리스수식!$AT$2=4,차량정보!HD50,차량정보!IW50))))</f>
        <v>0.22</v>
      </c>
      <c r="AG50" s="380">
        <f>IF(리스수식!$AT$2=1,차량정보!BZ50,IF(리스수식!$AT$2=2,차량정보!DS50,IF(리스수식!$AT$2=3,차량정보!FL50,IF(리스수식!$AT$2=4,차량정보!HE50,차량정보!IX50))))</f>
        <v>0.51</v>
      </c>
      <c r="AH50" s="380">
        <f>IF(리스수식!$AT$2=1,차량정보!CA50,IF(리스수식!$AT$2=2,차량정보!DT50,IF(리스수식!$AT$2=3,차량정보!FM50,IF(리스수식!$AT$2=4,차량정보!HF50,차량정보!IY50))))</f>
        <v>0.505</v>
      </c>
      <c r="AI50" s="380">
        <f>IF(리스수식!$AT$2=1,차량정보!CB50,IF(리스수식!$AT$2=2,차량정보!DU50,IF(리스수식!$AT$2=3,차량정보!FN50,IF(리스수식!$AT$2=4,차량정보!HG50,차량정보!IZ50))))</f>
        <v>0.48</v>
      </c>
      <c r="AJ50" s="380">
        <f>IF(리스수식!$AT$2=1,차량정보!CC50,IF(리스수식!$AT$2=2,차량정보!DV50,IF(리스수식!$AT$2=3,차량정보!FO50,IF(리스수식!$AT$2=4,차량정보!HH50,차량정보!JA50))))</f>
        <v>0.32</v>
      </c>
      <c r="AK50" s="380">
        <f>IF(리스수식!$AT$2=1,차량정보!CD50,IF(리스수식!$AT$2=2,차량정보!DW50,IF(리스수식!$AT$2=3,차량정보!FP50,IF(리스수식!$AT$2=4,차량정보!HI50,차량정보!JB50))))</f>
        <v>0.22</v>
      </c>
      <c r="AL50" s="380">
        <f>IF(리스수식!$AT$2=1,차량정보!CE50,IF(리스수식!$AT$2=2,차량정보!DX50,IF(리스수식!$AT$2=3,차량정보!FQ50,IF(리스수식!$AT$2=4,차량정보!HJ50,차량정보!JC50))))</f>
        <v>0.12</v>
      </c>
      <c r="AM50" s="333">
        <f>IF(리스수식!$AT$2=1,차량정보!CF50,IF(리스수식!$AT$2=2,차량정보!DY50,IF(리스수식!$AT$2=3,차량정보!FR50,IF(리스수식!$AT$2=4,차량정보!HK50,차량정보!JD50))))</f>
        <v>0</v>
      </c>
      <c r="AN50" s="333">
        <f>IF(리스수식!$AT$2=1,차량정보!CG50,IF(리스수식!$AT$2=2,차량정보!DZ50,IF(리스수식!$AT$2=3,차량정보!FS50,IF(리스수식!$AT$2=4,차량정보!HL50,차량정보!JE50))))</f>
        <v>0</v>
      </c>
      <c r="AO50" s="333" t="str">
        <f>IF(리스수식!$AT$2=1,차량정보!CH50,IF(리스수식!$AT$2=2,차량정보!EA50,IF(리스수식!$AT$2=3,차량정보!FT50,IF(리스수식!$AT$2=4,차량정보!HM50,차량정보!JF50))))</f>
        <v>울산</v>
      </c>
      <c r="AP50" s="333">
        <f>IF(리스수식!$AT$2=1,차량정보!CI50,IF(리스수식!$AT$2=2,차량정보!EB50,IF(리스수식!$AT$2=3,차량정보!FU50,IF(리스수식!$AT$2=4,차량정보!HN50,차량정보!JG50))))</f>
        <v>226000</v>
      </c>
      <c r="AQ50" s="333">
        <f>IF(리스수식!$AT$2=1,차량정보!CJ50,IF(리스수식!$AT$2=2,차량정보!EC50,IF(리스수식!$AT$2=3,차량정보!FV50,IF(리스수식!$AT$2=4,차량정보!HO50,차량정보!JH50))))</f>
        <v>215000</v>
      </c>
      <c r="AR50" s="333">
        <f>IF(리스수식!$AT$2=1,차량정보!CK50,IF(리스수식!$AT$2=2,차량정보!ED50,IF(리스수식!$AT$2=3,차량정보!FW50,IF(리스수식!$AT$2=4,차량정보!HP50,차량정보!JI50))))</f>
        <v>234000</v>
      </c>
      <c r="AS50" s="333">
        <f>IF(리스수식!$AT$2=1,차량정보!CL50,IF(리스수식!$AT$2=2,차량정보!EE50,IF(리스수식!$AT$2=3,차량정보!FX50,IF(리스수식!$AT$2=4,차량정보!HQ50,차량정보!JJ50))))</f>
        <v>248000</v>
      </c>
      <c r="AT50" s="333">
        <f>IF(리스수식!$AT$2=1,차량정보!CM50,IF(리스수식!$AT$2=2,차량정보!EF50,IF(리스수식!$AT$2=3,차량정보!FY50,IF(리스수식!$AT$2=4,차량정보!HR50,차량정보!JK50))))</f>
        <v>259000</v>
      </c>
      <c r="AU50" s="333">
        <f>IF(리스수식!$AT$2=1,차량정보!CN50,IF(리스수식!$AT$2=2,차량정보!EG50,IF(리스수식!$AT$2=3,차량정보!FZ50,IF(리스수식!$AT$2=4,차량정보!HS50,차량정보!JL50))))</f>
        <v>237000</v>
      </c>
      <c r="AV50" s="333">
        <f>IF(리스수식!$AT$2=1,차량정보!CO50,IF(리스수식!$AT$2=2,차량정보!EH50,IF(리스수식!$AT$2=3,차량정보!GA50,IF(리스수식!$AT$2=4,차량정보!HT50,차량정보!JM50))))</f>
        <v>237000</v>
      </c>
      <c r="AW50" s="333">
        <f>IF(리스수식!$AT$2=1,차량정보!CP50,IF(리스수식!$AT$2=2,차량정보!EI50,IF(리스수식!$AT$2=3,차량정보!GB50,IF(리스수식!$AT$2=4,차량정보!HU50,차량정보!JN50))))</f>
        <v>248000</v>
      </c>
      <c r="AX50" s="333">
        <f>IF(리스수식!$AT$2=1,차량정보!CQ50,IF(리스수식!$AT$2=2,차량정보!EJ50,IF(리스수식!$AT$2=3,차량정보!GC50,IF(리스수식!$AT$2=4,차량정보!HV50,차량정보!JO50))))</f>
        <v>281000</v>
      </c>
      <c r="AY50" s="11">
        <f>IF(리스수식!$AT$2=1,차량정보!CR50,IF(리스수식!$AT$2=2,차량정보!EK50,IF(리스수식!$AT$2=3,차량정보!GD50,IF(리스수식!$AT$2=4,차량정보!HW50,차량정보!JP50))))</f>
        <v>0</v>
      </c>
      <c r="AZ50" s="352" t="s">
        <v>38</v>
      </c>
      <c r="BA50" s="353" t="s">
        <v>709</v>
      </c>
      <c r="BB50" s="354" t="s">
        <v>74</v>
      </c>
      <c r="BC50" s="355">
        <v>0.02</v>
      </c>
      <c r="BD50" s="352" t="s">
        <v>201</v>
      </c>
      <c r="BE50" s="352"/>
      <c r="BF50" s="356">
        <v>3470</v>
      </c>
      <c r="BG50" s="356"/>
      <c r="BH50" s="357">
        <f t="shared" si="18"/>
        <v>0.71000000000000008</v>
      </c>
      <c r="BI50" s="357">
        <f t="shared" si="19"/>
        <v>0.70500000000000007</v>
      </c>
      <c r="BJ50" s="357">
        <f t="shared" si="20"/>
        <v>0.68500000000000005</v>
      </c>
      <c r="BK50" s="357">
        <f t="shared" si="21"/>
        <v>0.67</v>
      </c>
      <c r="BL50" s="357">
        <f t="shared" si="22"/>
        <v>0.65</v>
      </c>
      <c r="BM50" s="357">
        <f t="shared" si="23"/>
        <v>0.44999999999999996</v>
      </c>
      <c r="BN50" s="442">
        <v>0.68</v>
      </c>
      <c r="BO50" s="342">
        <v>0.67500000000000004</v>
      </c>
      <c r="BP50" s="342">
        <v>0.65500000000000003</v>
      </c>
      <c r="BQ50" s="342">
        <v>0.64</v>
      </c>
      <c r="BR50" s="342">
        <v>0.62</v>
      </c>
      <c r="BS50" s="342">
        <v>0.42</v>
      </c>
      <c r="BT50" s="442">
        <v>0.59499999999999997</v>
      </c>
      <c r="BU50" s="342">
        <v>0.59</v>
      </c>
      <c r="BV50" s="342">
        <v>0.56999999999999995</v>
      </c>
      <c r="BW50" s="342">
        <v>0.55000000000000004</v>
      </c>
      <c r="BX50" s="342">
        <v>0.32</v>
      </c>
      <c r="BY50" s="342">
        <v>0.22</v>
      </c>
      <c r="BZ50" s="442">
        <v>0.51</v>
      </c>
      <c r="CA50" s="342">
        <v>0.505</v>
      </c>
      <c r="CB50" s="342">
        <v>0.48</v>
      </c>
      <c r="CC50" s="342">
        <v>0.32</v>
      </c>
      <c r="CD50" s="342">
        <v>0.22</v>
      </c>
      <c r="CE50" s="342">
        <v>0.12</v>
      </c>
      <c r="CF50" s="358"/>
      <c r="CG50" s="358"/>
      <c r="CH50" s="359" t="s">
        <v>62</v>
      </c>
      <c r="CI50" s="360">
        <v>226000</v>
      </c>
      <c r="CJ50" s="360">
        <v>215000</v>
      </c>
      <c r="CK50" s="360">
        <v>234000</v>
      </c>
      <c r="CL50" s="360">
        <v>248000</v>
      </c>
      <c r="CM50" s="360">
        <v>259000</v>
      </c>
      <c r="CN50" s="360">
        <v>237000</v>
      </c>
      <c r="CO50" s="360">
        <v>237000</v>
      </c>
      <c r="CP50" s="360">
        <v>248000</v>
      </c>
      <c r="CQ50" s="360">
        <v>281000</v>
      </c>
      <c r="CR50" s="31"/>
      <c r="CS50" s="157" t="s">
        <v>63</v>
      </c>
      <c r="CT50" s="22" t="s">
        <v>646</v>
      </c>
      <c r="CU50" s="23" t="s">
        <v>70</v>
      </c>
      <c r="CV50" s="24">
        <v>0.03</v>
      </c>
      <c r="CW50" s="21" t="s">
        <v>201</v>
      </c>
      <c r="CX50" s="21"/>
      <c r="CY50" s="25">
        <v>2497</v>
      </c>
      <c r="CZ50" s="25"/>
      <c r="DA50" s="26">
        <f t="shared" si="9"/>
        <v>0.73</v>
      </c>
      <c r="DB50" s="26">
        <f t="shared" si="9"/>
        <v>0.72</v>
      </c>
      <c r="DC50" s="26">
        <f t="shared" si="9"/>
        <v>0.71000000000000008</v>
      </c>
      <c r="DD50" s="26">
        <f t="shared" si="9"/>
        <v>0.67</v>
      </c>
      <c r="DE50" s="26">
        <f t="shared" si="9"/>
        <v>0.65</v>
      </c>
      <c r="DF50" s="26">
        <f t="shared" si="9"/>
        <v>0.55000000000000004</v>
      </c>
      <c r="DG50" s="443">
        <v>0.7</v>
      </c>
      <c r="DH50" s="343">
        <v>0.69</v>
      </c>
      <c r="DI50" s="343">
        <v>0.68</v>
      </c>
      <c r="DJ50" s="343">
        <v>0.64</v>
      </c>
      <c r="DK50" s="343">
        <v>0.62</v>
      </c>
      <c r="DL50" s="343">
        <v>0.52</v>
      </c>
      <c r="DM50" s="443">
        <v>0.63</v>
      </c>
      <c r="DN50" s="343">
        <v>0.62</v>
      </c>
      <c r="DO50" s="343">
        <v>0.61</v>
      </c>
      <c r="DP50" s="343">
        <v>0.56000000000000005</v>
      </c>
      <c r="DQ50" s="343">
        <v>0.5</v>
      </c>
      <c r="DR50" s="343">
        <v>0.2</v>
      </c>
      <c r="DS50" s="443">
        <v>0.54</v>
      </c>
      <c r="DT50" s="343">
        <v>0.53</v>
      </c>
      <c r="DU50" s="343">
        <v>0.52</v>
      </c>
      <c r="DV50" s="343">
        <v>0.3</v>
      </c>
      <c r="DW50" s="343">
        <v>0.2</v>
      </c>
      <c r="DX50" s="343">
        <v>0.1</v>
      </c>
      <c r="DY50" s="26" t="s">
        <v>149</v>
      </c>
      <c r="DZ50" s="26"/>
      <c r="EA50" s="27" t="s">
        <v>81</v>
      </c>
      <c r="EB50" s="28">
        <v>143000</v>
      </c>
      <c r="EC50" s="28">
        <v>157300</v>
      </c>
      <c r="ED50" s="28">
        <v>145200</v>
      </c>
      <c r="EE50" s="28">
        <v>188100</v>
      </c>
      <c r="EF50" s="28">
        <v>212300</v>
      </c>
      <c r="EG50" s="28">
        <v>188100</v>
      </c>
      <c r="EH50" s="28">
        <v>212300</v>
      </c>
      <c r="EI50" s="28">
        <v>188100</v>
      </c>
      <c r="EJ50" s="28">
        <v>224400</v>
      </c>
      <c r="EK50" s="31" t="s">
        <v>812</v>
      </c>
    </row>
    <row r="51" spans="1:141" ht="16.5" customHeight="1">
      <c r="A51" s="8"/>
      <c r="B51" s="30"/>
      <c r="C51" s="30"/>
      <c r="D51" s="30"/>
      <c r="E51" s="29"/>
      <c r="F51" s="333">
        <v>46</v>
      </c>
      <c r="G51" s="333" t="str">
        <f>IF(리스수식!$AT$2=1,차량정보!AZ51,IF(리스수식!$AT$2=2,차량정보!CS51,IF(리스수식!$AT$2=3,차량정보!EL51,IF(리스수식!$AT$2=4,차량정보!GE51,차량정보!HX51))))</f>
        <v>현대</v>
      </c>
      <c r="H51" s="333" t="str">
        <f>IF(리스수식!$AT$2=1,차량정보!BA51,IF(리스수식!$AT$2=2,차량정보!CT51,IF(리스수식!$AT$2=3,차량정보!EM51,IF(리스수식!$AT$2=4,차량정보!GF51,차량정보!HY51))))</f>
        <v xml:space="preserve">­­­­­­­­­­­­­­­­­­­­­­­­­­­­­­­­­­­­­­­­­­­­­­­­­­­­­­­­­­­­­­­­­­­­­­­­­­­­­­­­­­­­­­­­­­­­­­­­ </v>
      </c>
      <c r="I51" s="333" t="str">
        <f>IF(리스수식!$AT$2=1,차량정보!BB51,IF(리스수식!$AT$2=2,차량정보!CU51,IF(리스수식!$AT$2=3,차량정보!EN51,IF(리스수식!$AT$2=4,차량정보!GG51,차량정보!HZ51))))</f>
        <v>-</v>
      </c>
      <c r="J51" s="475" t="str">
        <f>IF(리스수식!$AT$2=1,차량정보!BC51,IF(리스수식!$AT$2=2,차량정보!CV51,IF(리스수식!$AT$2=3,차량정보!EO51,IF(리스수식!$AT$2=4,차량정보!GH51,차량정보!IA51))))</f>
        <v>-</v>
      </c>
      <c r="K51" s="333" t="str">
        <f>IF(리스수식!$AT$2=1,차량정보!BD51,IF(리스수식!$AT$2=2,차량정보!CW51,IF(리스수식!$AT$2=3,차량정보!EP51,IF(리스수식!$AT$2=4,차량정보!GI51,차량정보!IB51))))</f>
        <v>-</v>
      </c>
      <c r="L51" s="333">
        <f>IF(리스수식!$AT$2=1,차량정보!BE51,IF(리스수식!$AT$2=2,차량정보!CX51,IF(리스수식!$AT$2=3,차량정보!EQ51,IF(리스수식!$AT$2=4,차량정보!GJ51,차량정보!IC51))))</f>
        <v>0</v>
      </c>
      <c r="M51" s="333" t="str">
        <f>IF(리스수식!$AT$2=1,차량정보!BF51,IF(리스수식!$AT$2=2,차량정보!CY51,IF(리스수식!$AT$2=3,차량정보!ER51,IF(리스수식!$AT$2=4,차량정보!GK51,차량정보!ID51))))</f>
        <v>-</v>
      </c>
      <c r="N51" s="333" t="e">
        <f t="shared" si="8"/>
        <v>#VALUE!</v>
      </c>
      <c r="O51" s="380">
        <f>IF(리스수식!$AT$2=1,차량정보!BH51,IF(리스수식!$AT$2=2,차량정보!DA51,IF(리스수식!$AT$2=3,차량정보!ET51,IF(리스수식!$AT$2=4,차량정보!GM51,차량정보!IF51))))</f>
        <v>0</v>
      </c>
      <c r="P51" s="380">
        <f>IF(리스수식!$AT$2=1,차량정보!BI51,IF(리스수식!$AT$2=2,차량정보!DB51,IF(리스수식!$AT$2=3,차량정보!EU51,IF(리스수식!$AT$2=4,차량정보!GN51,차량정보!IG51))))</f>
        <v>0</v>
      </c>
      <c r="Q51" s="380">
        <f>IF(리스수식!$AT$2=1,차량정보!BJ51,IF(리스수식!$AT$2=2,차량정보!DC51,IF(리스수식!$AT$2=3,차량정보!EV51,IF(리스수식!$AT$2=4,차량정보!GO51,차량정보!IH51))))</f>
        <v>0</v>
      </c>
      <c r="R51" s="380">
        <f>IF(리스수식!$AT$2=1,차량정보!BK51,IF(리스수식!$AT$2=2,차량정보!DD51,IF(리스수식!$AT$2=3,차량정보!EW51,IF(리스수식!$AT$2=4,차량정보!GP51,차량정보!II51))))</f>
        <v>0</v>
      </c>
      <c r="S51" s="380">
        <f>IF(리스수식!$AT$2=1,차량정보!BL51,IF(리스수식!$AT$2=2,차량정보!DE51,IF(리스수식!$AT$2=3,차량정보!EX51,IF(리스수식!$AT$2=4,차량정보!GQ51,차량정보!IJ51))))</f>
        <v>0</v>
      </c>
      <c r="T51" s="380">
        <f>IF(리스수식!$AT$2=1,차량정보!BM51,IF(리스수식!$AT$2=2,차량정보!DF51,IF(리스수식!$AT$2=3,차량정보!EY51,IF(리스수식!$AT$2=4,차량정보!GR51,차량정보!IK51))))</f>
        <v>0</v>
      </c>
      <c r="U51" s="380">
        <f>IF(리스수식!$AT$2=1,차량정보!BN51,IF(리스수식!$AT$2=2,차량정보!DG51,IF(리스수식!$AT$2=3,차량정보!EZ51,IF(리스수식!$AT$2=4,차량정보!GS51,차량정보!IL51))))</f>
        <v>0</v>
      </c>
      <c r="V51" s="380">
        <f>IF(리스수식!$AT$2=1,차량정보!BO51,IF(리스수식!$AT$2=2,차량정보!DH51,IF(리스수식!$AT$2=3,차량정보!FA51,IF(리스수식!$AT$2=4,차량정보!GT51,차량정보!IM51))))</f>
        <v>0</v>
      </c>
      <c r="W51" s="380">
        <f>IF(리스수식!$AT$2=1,차량정보!BP51,IF(리스수식!$AT$2=2,차량정보!DI51,IF(리스수식!$AT$2=3,차량정보!FB51,IF(리스수식!$AT$2=4,차량정보!GU51,차량정보!IN51))))</f>
        <v>0</v>
      </c>
      <c r="X51" s="380">
        <f>IF(리스수식!$AT$2=1,차량정보!BQ51,IF(리스수식!$AT$2=2,차량정보!DJ51,IF(리스수식!$AT$2=3,차량정보!FC51,IF(리스수식!$AT$2=4,차량정보!GV51,차량정보!IO51))))</f>
        <v>0</v>
      </c>
      <c r="Y51" s="380">
        <f>IF(리스수식!$AT$2=1,차량정보!BR51,IF(리스수식!$AT$2=2,차량정보!DK51,IF(리스수식!$AT$2=3,차량정보!FD51,IF(리스수식!$AT$2=4,차량정보!GW51,차량정보!IP51))))</f>
        <v>0</v>
      </c>
      <c r="Z51" s="380">
        <f>IF(리스수식!$AT$2=1,차량정보!BS51,IF(리스수식!$AT$2=2,차량정보!DL51,IF(리스수식!$AT$2=3,차량정보!FE51,IF(리스수식!$AT$2=4,차량정보!GX51,차량정보!IQ51))))</f>
        <v>0</v>
      </c>
      <c r="AA51" s="380">
        <f>IF(리스수식!$AT$2=1,차량정보!BT51,IF(리스수식!$AT$2=2,차량정보!DM51,IF(리스수식!$AT$2=3,차량정보!FF51,IF(리스수식!$AT$2=4,차량정보!GY51,차량정보!IR51))))</f>
        <v>0</v>
      </c>
      <c r="AB51" s="380">
        <f>IF(리스수식!$AT$2=1,차량정보!BU51,IF(리스수식!$AT$2=2,차량정보!DN51,IF(리스수식!$AT$2=3,차량정보!FG51,IF(리스수식!$AT$2=4,차량정보!GZ51,차량정보!IS51))))</f>
        <v>0</v>
      </c>
      <c r="AC51" s="380">
        <f>IF(리스수식!$AT$2=1,차량정보!BV51,IF(리스수식!$AT$2=2,차량정보!DO51,IF(리스수식!$AT$2=3,차량정보!FH51,IF(리스수식!$AT$2=4,차량정보!HA51,차량정보!IT51))))</f>
        <v>0</v>
      </c>
      <c r="AD51" s="380">
        <f>IF(리스수식!$AT$2=1,차량정보!BW51,IF(리스수식!$AT$2=2,차량정보!DP51,IF(리스수식!$AT$2=3,차량정보!FI51,IF(리스수식!$AT$2=4,차량정보!HB51,차량정보!IU51))))</f>
        <v>0</v>
      </c>
      <c r="AE51" s="380">
        <f>IF(리스수식!$AT$2=1,차량정보!BX51,IF(리스수식!$AT$2=2,차량정보!DQ51,IF(리스수식!$AT$2=3,차량정보!FJ51,IF(리스수식!$AT$2=4,차량정보!HC51,차량정보!IV51))))</f>
        <v>0</v>
      </c>
      <c r="AF51" s="380">
        <f>IF(리스수식!$AT$2=1,차량정보!BY51,IF(리스수식!$AT$2=2,차량정보!DR51,IF(리스수식!$AT$2=3,차량정보!FK51,IF(리스수식!$AT$2=4,차량정보!HD51,차량정보!IW51))))</f>
        <v>0</v>
      </c>
      <c r="AG51" s="380">
        <f>IF(리스수식!$AT$2=1,차량정보!BZ51,IF(리스수식!$AT$2=2,차량정보!DS51,IF(리스수식!$AT$2=3,차량정보!FL51,IF(리스수식!$AT$2=4,차량정보!HE51,차량정보!IX51))))</f>
        <v>0</v>
      </c>
      <c r="AH51" s="380">
        <f>IF(리스수식!$AT$2=1,차량정보!CA51,IF(리스수식!$AT$2=2,차량정보!DT51,IF(리스수식!$AT$2=3,차량정보!FM51,IF(리스수식!$AT$2=4,차량정보!HF51,차량정보!IY51))))</f>
        <v>0</v>
      </c>
      <c r="AI51" s="380">
        <f>IF(리스수식!$AT$2=1,차량정보!CB51,IF(리스수식!$AT$2=2,차량정보!DU51,IF(리스수식!$AT$2=3,차량정보!FN51,IF(리스수식!$AT$2=4,차량정보!HG51,차량정보!IZ51))))</f>
        <v>0</v>
      </c>
      <c r="AJ51" s="380">
        <f>IF(리스수식!$AT$2=1,차량정보!CC51,IF(리스수식!$AT$2=2,차량정보!DV51,IF(리스수식!$AT$2=3,차량정보!FO51,IF(리스수식!$AT$2=4,차량정보!HH51,차량정보!JA51))))</f>
        <v>0</v>
      </c>
      <c r="AK51" s="380">
        <f>IF(리스수식!$AT$2=1,차량정보!CD51,IF(리스수식!$AT$2=2,차량정보!DW51,IF(리스수식!$AT$2=3,차량정보!FP51,IF(리스수식!$AT$2=4,차량정보!HI51,차량정보!JB51))))</f>
        <v>0</v>
      </c>
      <c r="AL51" s="380">
        <f>IF(리스수식!$AT$2=1,차량정보!CE51,IF(리스수식!$AT$2=2,차량정보!DX51,IF(리스수식!$AT$2=3,차량정보!FQ51,IF(리스수식!$AT$2=4,차량정보!HJ51,차량정보!JC51))))</f>
        <v>0</v>
      </c>
      <c r="AM51" s="333">
        <f>IF(리스수식!$AT$2=1,차량정보!CF51,IF(리스수식!$AT$2=2,차량정보!DY51,IF(리스수식!$AT$2=3,차량정보!FR51,IF(리스수식!$AT$2=4,차량정보!HK51,차량정보!JD51))))</f>
        <v>0</v>
      </c>
      <c r="AN51" s="333">
        <f>IF(리스수식!$AT$2=1,차량정보!CG51,IF(리스수식!$AT$2=2,차량정보!DZ51,IF(리스수식!$AT$2=3,차량정보!FS51,IF(리스수식!$AT$2=4,차량정보!HL51,차량정보!JE51))))</f>
        <v>0</v>
      </c>
      <c r="AO51" s="333" t="str">
        <f>IF(리스수식!$AT$2=1,차량정보!CH51,IF(리스수식!$AT$2=2,차량정보!EA51,IF(리스수식!$AT$2=3,차량정보!FT51,IF(리스수식!$AT$2=4,차량정보!HM51,차량정보!JF51))))</f>
        <v>-</v>
      </c>
      <c r="AP51" s="333" t="str">
        <f>IF(리스수식!$AT$2=1,차량정보!CI51,IF(리스수식!$AT$2=2,차량정보!EB51,IF(리스수식!$AT$2=3,차량정보!FU51,IF(리스수식!$AT$2=4,차량정보!HN51,차량정보!JG51))))</f>
        <v>-</v>
      </c>
      <c r="AQ51" s="333" t="str">
        <f>IF(리스수식!$AT$2=1,차량정보!CJ51,IF(리스수식!$AT$2=2,차량정보!EC51,IF(리스수식!$AT$2=3,차량정보!FV51,IF(리스수식!$AT$2=4,차량정보!HO51,차량정보!JH51))))</f>
        <v>-</v>
      </c>
      <c r="AR51" s="333" t="str">
        <f>IF(리스수식!$AT$2=1,차량정보!CK51,IF(리스수식!$AT$2=2,차량정보!ED51,IF(리스수식!$AT$2=3,차량정보!FW51,IF(리스수식!$AT$2=4,차량정보!HP51,차량정보!JI51))))</f>
        <v>-</v>
      </c>
      <c r="AS51" s="333" t="str">
        <f>IF(리스수식!$AT$2=1,차량정보!CL51,IF(리스수식!$AT$2=2,차량정보!EE51,IF(리스수식!$AT$2=3,차량정보!FX51,IF(리스수식!$AT$2=4,차량정보!HQ51,차량정보!JJ51))))</f>
        <v>-</v>
      </c>
      <c r="AT51" s="333" t="str">
        <f>IF(리스수식!$AT$2=1,차량정보!CM51,IF(리스수식!$AT$2=2,차량정보!EF51,IF(리스수식!$AT$2=3,차량정보!FY51,IF(리스수식!$AT$2=4,차량정보!HR51,차량정보!JK51))))</f>
        <v>-</v>
      </c>
      <c r="AU51" s="333" t="str">
        <f>IF(리스수식!$AT$2=1,차량정보!CN51,IF(리스수식!$AT$2=2,차량정보!EG51,IF(리스수식!$AT$2=3,차량정보!FZ51,IF(리스수식!$AT$2=4,차량정보!HS51,차량정보!JL51))))</f>
        <v>-</v>
      </c>
      <c r="AV51" s="333" t="str">
        <f>IF(리스수식!$AT$2=1,차량정보!CO51,IF(리스수식!$AT$2=2,차량정보!EH51,IF(리스수식!$AT$2=3,차량정보!GA51,IF(리스수식!$AT$2=4,차량정보!HT51,차량정보!JM51))))</f>
        <v>-</v>
      </c>
      <c r="AW51" s="333" t="str">
        <f>IF(리스수식!$AT$2=1,차량정보!CP51,IF(리스수식!$AT$2=2,차량정보!EI51,IF(리스수식!$AT$2=3,차량정보!GB51,IF(리스수식!$AT$2=4,차량정보!HU51,차량정보!JN51))))</f>
        <v>-</v>
      </c>
      <c r="AX51" s="333" t="str">
        <f>IF(리스수식!$AT$2=1,차량정보!CQ51,IF(리스수식!$AT$2=2,차량정보!EJ51,IF(리스수식!$AT$2=3,차량정보!GC51,IF(리스수식!$AT$2=4,차량정보!HV51,차량정보!JO51))))</f>
        <v>-</v>
      </c>
      <c r="AY51" s="11">
        <f>IF(리스수식!$AT$2=1,차량정보!CR51,IF(리스수식!$AT$2=2,차량정보!EK51,IF(리스수식!$AT$2=3,차량정보!GD51,IF(리스수식!$AT$2=4,차량정보!HW51,차량정보!JP51))))</f>
        <v>0</v>
      </c>
      <c r="AZ51" s="352" t="s">
        <v>38</v>
      </c>
      <c r="BA51" s="353" t="s">
        <v>182</v>
      </c>
      <c r="BB51" s="354" t="s">
        <v>183</v>
      </c>
      <c r="BC51" s="355" t="s">
        <v>183</v>
      </c>
      <c r="BD51" s="352" t="s">
        <v>183</v>
      </c>
      <c r="BE51" s="352"/>
      <c r="BF51" s="356" t="s">
        <v>183</v>
      </c>
      <c r="BG51" s="356"/>
      <c r="BH51" s="357"/>
      <c r="BI51" s="357"/>
      <c r="BJ51" s="357"/>
      <c r="BK51" s="357"/>
      <c r="BL51" s="357"/>
      <c r="BM51" s="357"/>
      <c r="BN51" s="442"/>
      <c r="BO51" s="342"/>
      <c r="BP51" s="342"/>
      <c r="BQ51" s="342"/>
      <c r="BR51" s="342"/>
      <c r="BS51" s="342"/>
      <c r="BT51" s="442"/>
      <c r="BU51" s="342"/>
      <c r="BV51" s="342"/>
      <c r="BW51" s="342"/>
      <c r="BX51" s="342"/>
      <c r="BY51" s="342"/>
      <c r="BZ51" s="442"/>
      <c r="CA51" s="342"/>
      <c r="CB51" s="342"/>
      <c r="CC51" s="342"/>
      <c r="CD51" s="342"/>
      <c r="CE51" s="342"/>
      <c r="CF51" s="358"/>
      <c r="CG51" s="358"/>
      <c r="CH51" s="359" t="s">
        <v>183</v>
      </c>
      <c r="CI51" s="360" t="s">
        <v>183</v>
      </c>
      <c r="CJ51" s="360" t="s">
        <v>183</v>
      </c>
      <c r="CK51" s="360" t="s">
        <v>183</v>
      </c>
      <c r="CL51" s="360" t="s">
        <v>183</v>
      </c>
      <c r="CM51" s="360" t="s">
        <v>183</v>
      </c>
      <c r="CN51" s="360" t="s">
        <v>183</v>
      </c>
      <c r="CO51" s="360" t="s">
        <v>183</v>
      </c>
      <c r="CP51" s="360" t="s">
        <v>183</v>
      </c>
      <c r="CQ51" s="360" t="s">
        <v>183</v>
      </c>
      <c r="CR51" s="203"/>
      <c r="CS51" s="157" t="s">
        <v>63</v>
      </c>
      <c r="CT51" s="22" t="s">
        <v>660</v>
      </c>
      <c r="CU51" s="23" t="s">
        <v>74</v>
      </c>
      <c r="CV51" s="24">
        <v>0.03</v>
      </c>
      <c r="CW51" s="21" t="s">
        <v>201</v>
      </c>
      <c r="CX51" s="21"/>
      <c r="CY51" s="25">
        <v>2497</v>
      </c>
      <c r="CZ51" s="25"/>
      <c r="DA51" s="26">
        <f t="shared" si="9"/>
        <v>0.73</v>
      </c>
      <c r="DB51" s="26">
        <f t="shared" si="9"/>
        <v>0.72</v>
      </c>
      <c r="DC51" s="26">
        <f t="shared" si="9"/>
        <v>0.71000000000000008</v>
      </c>
      <c r="DD51" s="26">
        <f t="shared" si="9"/>
        <v>0.67</v>
      </c>
      <c r="DE51" s="26">
        <f t="shared" si="9"/>
        <v>0.65</v>
      </c>
      <c r="DF51" s="26">
        <f t="shared" si="9"/>
        <v>0.55000000000000004</v>
      </c>
      <c r="DG51" s="443">
        <v>0.7</v>
      </c>
      <c r="DH51" s="343">
        <v>0.69</v>
      </c>
      <c r="DI51" s="343">
        <v>0.68</v>
      </c>
      <c r="DJ51" s="343">
        <v>0.64</v>
      </c>
      <c r="DK51" s="343">
        <v>0.62</v>
      </c>
      <c r="DL51" s="343">
        <v>0.52</v>
      </c>
      <c r="DM51" s="443">
        <v>0.63</v>
      </c>
      <c r="DN51" s="343">
        <v>0.62</v>
      </c>
      <c r="DO51" s="343">
        <v>0.61</v>
      </c>
      <c r="DP51" s="343">
        <v>0.56000000000000005</v>
      </c>
      <c r="DQ51" s="343">
        <v>0.5</v>
      </c>
      <c r="DR51" s="343">
        <v>0.2</v>
      </c>
      <c r="DS51" s="443">
        <v>0.54</v>
      </c>
      <c r="DT51" s="343">
        <v>0.53</v>
      </c>
      <c r="DU51" s="343">
        <v>0.52</v>
      </c>
      <c r="DV51" s="343">
        <v>0.3</v>
      </c>
      <c r="DW51" s="343">
        <v>0.2</v>
      </c>
      <c r="DX51" s="343">
        <v>0.1</v>
      </c>
      <c r="DY51" s="26" t="s">
        <v>149</v>
      </c>
      <c r="DZ51" s="26"/>
      <c r="EA51" s="27" t="s">
        <v>81</v>
      </c>
      <c r="EB51" s="28">
        <v>143000</v>
      </c>
      <c r="EC51" s="28">
        <v>157300</v>
      </c>
      <c r="ED51" s="28">
        <v>145200</v>
      </c>
      <c r="EE51" s="28">
        <v>188100</v>
      </c>
      <c r="EF51" s="28">
        <v>212300</v>
      </c>
      <c r="EG51" s="28">
        <v>188100</v>
      </c>
      <c r="EH51" s="28">
        <v>212300</v>
      </c>
      <c r="EI51" s="28">
        <v>188100</v>
      </c>
      <c r="EJ51" s="28">
        <v>224400</v>
      </c>
      <c r="EK51" s="31" t="s">
        <v>812</v>
      </c>
    </row>
    <row r="52" spans="1:141" ht="16.5" customHeight="1">
      <c r="A52" s="8"/>
      <c r="B52" s="30"/>
      <c r="C52" s="30"/>
      <c r="D52" s="30"/>
      <c r="E52" s="29"/>
      <c r="F52" s="333">
        <v>47</v>
      </c>
      <c r="G52" s="333" t="str">
        <f>IF(리스수식!$AT$2=1,차량정보!AZ52,IF(리스수식!$AT$2=2,차량정보!CS52,IF(리스수식!$AT$2=3,차량정보!EL52,IF(리스수식!$AT$2=4,차량정보!GE52,차량정보!HX52))))</f>
        <v>현대</v>
      </c>
      <c r="H52" s="333" t="str">
        <f>IF(리스수식!$AT$2=1,차량정보!BA52,IF(리스수식!$AT$2=2,차량정보!CT52,IF(리스수식!$AT$2=3,차량정보!EM52,IF(리스수식!$AT$2=4,차량정보!GF52,차량정보!HY52))))</f>
        <v>GV80 2.5T 가솔린 5인승</v>
      </c>
      <c r="I52" s="333" t="str">
        <f>IF(리스수식!$AT$2=1,차량정보!BB52,IF(리스수식!$AT$2=2,차량정보!CU52,IF(리스수식!$AT$2=3,차량정보!EN52,IF(리스수식!$AT$2=4,차량정보!GG52,차량정보!HZ52))))</f>
        <v>RV(5인이하)</v>
      </c>
      <c r="J52" s="475">
        <f>IF(리스수식!$AT$2=1,차량정보!BC52,IF(리스수식!$AT$2=2,차량정보!CV52,IF(리스수식!$AT$2=3,차량정보!EO52,IF(리스수식!$AT$2=4,차량정보!GH52,차량정보!IA52))))</f>
        <v>0.02</v>
      </c>
      <c r="K52" s="333" t="str">
        <f>IF(리스수식!$AT$2=1,차량정보!BD52,IF(리스수식!$AT$2=2,차량정보!CW52,IF(리스수식!$AT$2=3,차량정보!EP52,IF(리스수식!$AT$2=4,차량정보!GI52,차량정보!IB52))))</f>
        <v>디젤</v>
      </c>
      <c r="L52" s="333">
        <f>IF(리스수식!$AT$2=1,차량정보!BE52,IF(리스수식!$AT$2=2,차량정보!CX52,IF(리스수식!$AT$2=3,차량정보!EQ52,IF(리스수식!$AT$2=4,차량정보!GJ52,차량정보!IC52))))</f>
        <v>0</v>
      </c>
      <c r="M52" s="333">
        <f>IF(리스수식!$AT$2=1,차량정보!BF52,IF(리스수식!$AT$2=2,차량정보!CY52,IF(리스수식!$AT$2=3,차량정보!ER52,IF(리스수식!$AT$2=4,차량정보!GK52,차량정보!ID52))))</f>
        <v>2497</v>
      </c>
      <c r="N52" s="333">
        <f t="shared" si="8"/>
        <v>649220</v>
      </c>
      <c r="O52" s="380">
        <f>IF(리스수식!$AT$2=1,차량정보!BH52,IF(리스수식!$AT$2=2,차량정보!DA52,IF(리스수식!$AT$2=3,차량정보!ET52,IF(리스수식!$AT$2=4,차량정보!GM52,차량정보!IF52))))</f>
        <v>0.74</v>
      </c>
      <c r="P52" s="380">
        <f>IF(리스수식!$AT$2=1,차량정보!BI52,IF(리스수식!$AT$2=2,차량정보!DB52,IF(리스수식!$AT$2=3,차량정보!EU52,IF(리스수식!$AT$2=4,차량정보!GN52,차량정보!IG52))))</f>
        <v>0.73</v>
      </c>
      <c r="Q52" s="380">
        <f>IF(리스수식!$AT$2=1,차량정보!BJ52,IF(리스수식!$AT$2=2,차량정보!DC52,IF(리스수식!$AT$2=3,차량정보!EV52,IF(리스수식!$AT$2=4,차량정보!GO52,차량정보!IH52))))</f>
        <v>0.72</v>
      </c>
      <c r="R52" s="380">
        <f>IF(리스수식!$AT$2=1,차량정보!BK52,IF(리스수식!$AT$2=2,차량정보!DD52,IF(리스수식!$AT$2=3,차량정보!EW52,IF(리스수식!$AT$2=4,차량정보!GP52,차량정보!II52))))</f>
        <v>0.66</v>
      </c>
      <c r="S52" s="380">
        <f>IF(리스수식!$AT$2=1,차량정보!BL52,IF(리스수식!$AT$2=2,차량정보!DE52,IF(리스수식!$AT$2=3,차량정보!EX52,IF(리스수식!$AT$2=4,차량정보!GQ52,차량정보!IJ52))))</f>
        <v>0.64</v>
      </c>
      <c r="T52" s="380">
        <f>IF(리스수식!$AT$2=1,차량정보!BM52,IF(리스수식!$AT$2=2,차량정보!DF52,IF(리스수식!$AT$2=3,차량정보!EY52,IF(리스수식!$AT$2=4,차량정보!GR52,차량정보!IK52))))</f>
        <v>0.57000000000000006</v>
      </c>
      <c r="U52" s="380">
        <f>IF(리스수식!$AT$2=1,차량정보!BN52,IF(리스수식!$AT$2=2,차량정보!DG52,IF(리스수식!$AT$2=3,차량정보!EZ52,IF(리스수식!$AT$2=4,차량정보!GS52,차량정보!IL52))))</f>
        <v>0.71</v>
      </c>
      <c r="V52" s="380">
        <f>IF(리스수식!$AT$2=1,차량정보!BO52,IF(리스수식!$AT$2=2,차량정보!DH52,IF(리스수식!$AT$2=3,차량정보!FA52,IF(리스수식!$AT$2=4,차량정보!GT52,차량정보!IM52))))</f>
        <v>0.7</v>
      </c>
      <c r="W52" s="380">
        <f>IF(리스수식!$AT$2=1,차량정보!BP52,IF(리스수식!$AT$2=2,차량정보!DI52,IF(리스수식!$AT$2=3,차량정보!FB52,IF(리스수식!$AT$2=4,차량정보!GU52,차량정보!IN52))))</f>
        <v>0.69</v>
      </c>
      <c r="X52" s="380">
        <f>IF(리스수식!$AT$2=1,차량정보!BQ52,IF(리스수식!$AT$2=2,차량정보!DJ52,IF(리스수식!$AT$2=3,차량정보!FC52,IF(리스수식!$AT$2=4,차량정보!GV52,차량정보!IO52))))</f>
        <v>0.63</v>
      </c>
      <c r="Y52" s="380">
        <f>IF(리스수식!$AT$2=1,차량정보!BR52,IF(리스수식!$AT$2=2,차량정보!DK52,IF(리스수식!$AT$2=3,차량정보!FD52,IF(리스수식!$AT$2=4,차량정보!GW52,차량정보!IP52))))</f>
        <v>0.61</v>
      </c>
      <c r="Z52" s="380">
        <f>IF(리스수식!$AT$2=1,차량정보!BS52,IF(리스수식!$AT$2=2,차량정보!DL52,IF(리스수식!$AT$2=3,차량정보!FE52,IF(리스수식!$AT$2=4,차량정보!GX52,차량정보!IQ52))))</f>
        <v>0.54</v>
      </c>
      <c r="AA52" s="380">
        <f>IF(리스수식!$AT$2=1,차량정보!BT52,IF(리스수식!$AT$2=2,차량정보!DM52,IF(리스수식!$AT$2=3,차량정보!FF52,IF(리스수식!$AT$2=4,차량정보!GY52,차량정보!IR52))))</f>
        <v>0.63</v>
      </c>
      <c r="AB52" s="380">
        <f>IF(리스수식!$AT$2=1,차량정보!BU52,IF(리스수식!$AT$2=2,차량정보!DN52,IF(리스수식!$AT$2=3,차량정보!FG52,IF(리스수식!$AT$2=4,차량정보!GZ52,차량정보!IS52))))</f>
        <v>0.62</v>
      </c>
      <c r="AC52" s="380">
        <f>IF(리스수식!$AT$2=1,차량정보!BV52,IF(리스수식!$AT$2=2,차량정보!DO52,IF(리스수식!$AT$2=3,차량정보!FH52,IF(리스수식!$AT$2=4,차량정보!HA52,차량정보!IT52))))</f>
        <v>0.61</v>
      </c>
      <c r="AD52" s="380">
        <f>IF(리스수식!$AT$2=1,차량정보!BW52,IF(리스수식!$AT$2=2,차량정보!DP52,IF(리스수식!$AT$2=3,차량정보!FI52,IF(리스수식!$AT$2=4,차량정보!HB52,차량정보!IU52))))</f>
        <v>0.55000000000000004</v>
      </c>
      <c r="AE52" s="380">
        <f>IF(리스수식!$AT$2=1,차량정보!BX52,IF(리스수식!$AT$2=2,차량정보!DQ52,IF(리스수식!$AT$2=3,차량정보!FJ52,IF(리스수식!$AT$2=4,차량정보!HC52,차량정보!IV52))))</f>
        <v>0.54</v>
      </c>
      <c r="AF52" s="380">
        <f>IF(리스수식!$AT$2=1,차량정보!BY52,IF(리스수식!$AT$2=2,차량정보!DR52,IF(리스수식!$AT$2=3,차량정보!FK52,IF(리스수식!$AT$2=4,차량정보!HD52,차량정보!IW52))))</f>
        <v>0.2</v>
      </c>
      <c r="AG52" s="380">
        <f>IF(리스수식!$AT$2=1,차량정보!BZ52,IF(리스수식!$AT$2=2,차량정보!DS52,IF(리스수식!$AT$2=3,차량정보!FL52,IF(리스수식!$AT$2=4,차량정보!HE52,차량정보!IX52))))</f>
        <v>0.55000000000000004</v>
      </c>
      <c r="AH52" s="380">
        <f>IF(리스수식!$AT$2=1,차량정보!CA52,IF(리스수식!$AT$2=2,차량정보!DT52,IF(리스수식!$AT$2=3,차량정보!FM52,IF(리스수식!$AT$2=4,차량정보!HF52,차량정보!IY52))))</f>
        <v>0.54</v>
      </c>
      <c r="AI52" s="380">
        <f>IF(리스수식!$AT$2=1,차량정보!CB52,IF(리스수식!$AT$2=2,차량정보!DU52,IF(리스수식!$AT$2=3,차량정보!FN52,IF(리스수식!$AT$2=4,차량정보!HG52,차량정보!IZ52))))</f>
        <v>0.53</v>
      </c>
      <c r="AJ52" s="380">
        <f>IF(리스수식!$AT$2=1,차량정보!CC52,IF(리스수식!$AT$2=2,차량정보!DV52,IF(리스수식!$AT$2=3,차량정보!FO52,IF(리스수식!$AT$2=4,차량정보!HH52,차량정보!JA52))))</f>
        <v>0.43</v>
      </c>
      <c r="AK52" s="380">
        <f>IF(리스수식!$AT$2=1,차량정보!CD52,IF(리스수식!$AT$2=2,차량정보!DW52,IF(리스수식!$AT$2=3,차량정보!FP52,IF(리스수식!$AT$2=4,차량정보!HI52,차량정보!JB52))))</f>
        <v>0.4</v>
      </c>
      <c r="AL52" s="380">
        <f>IF(리스수식!$AT$2=1,차량정보!CE52,IF(리스수식!$AT$2=2,차량정보!DX52,IF(리스수식!$AT$2=3,차량정보!FQ52,IF(리스수식!$AT$2=4,차량정보!HJ52,차량정보!JC52))))</f>
        <v>0.1</v>
      </c>
      <c r="AM52" s="333">
        <f>IF(리스수식!$AT$2=1,차량정보!CF52,IF(리스수식!$AT$2=2,차량정보!DY52,IF(리스수식!$AT$2=3,차량정보!FR52,IF(리스수식!$AT$2=4,차량정보!HK52,차량정보!JD52))))</f>
        <v>0</v>
      </c>
      <c r="AN52" s="333">
        <f>IF(리스수식!$AT$2=1,차량정보!CG52,IF(리스수식!$AT$2=2,차량정보!DZ52,IF(리스수식!$AT$2=3,차량정보!FS52,IF(리스수식!$AT$2=4,차량정보!HL52,차량정보!JE52))))</f>
        <v>0</v>
      </c>
      <c r="AO52" s="333" t="str">
        <f>IF(리스수식!$AT$2=1,차량정보!CH52,IF(리스수식!$AT$2=2,차량정보!EA52,IF(리스수식!$AT$2=3,차량정보!FT52,IF(리스수식!$AT$2=4,차량정보!HM52,차량정보!JF52))))</f>
        <v>울산</v>
      </c>
      <c r="AP52" s="333">
        <f>IF(리스수식!$AT$2=1,차량정보!CI52,IF(리스수식!$AT$2=2,차량정보!EB52,IF(리스수식!$AT$2=3,차량정보!FU52,IF(리스수식!$AT$2=4,차량정보!HN52,차량정보!JG52))))</f>
        <v>226000</v>
      </c>
      <c r="AQ52" s="333">
        <f>IF(리스수식!$AT$2=1,차량정보!CJ52,IF(리스수식!$AT$2=2,차량정보!EC52,IF(리스수식!$AT$2=3,차량정보!FV52,IF(리스수식!$AT$2=4,차량정보!HO52,차량정보!JH52))))</f>
        <v>215000</v>
      </c>
      <c r="AR52" s="333">
        <f>IF(리스수식!$AT$2=1,차량정보!CK52,IF(리스수식!$AT$2=2,차량정보!ED52,IF(리스수식!$AT$2=3,차량정보!FW52,IF(리스수식!$AT$2=4,차량정보!HP52,차량정보!JI52))))</f>
        <v>234000</v>
      </c>
      <c r="AS52" s="333">
        <f>IF(리스수식!$AT$2=1,차량정보!CL52,IF(리스수식!$AT$2=2,차량정보!EE52,IF(리스수식!$AT$2=3,차량정보!FX52,IF(리스수식!$AT$2=4,차량정보!HQ52,차량정보!JJ52))))</f>
        <v>248000</v>
      </c>
      <c r="AT52" s="333">
        <f>IF(리스수식!$AT$2=1,차량정보!CM52,IF(리스수식!$AT$2=2,차량정보!EF52,IF(리스수식!$AT$2=3,차량정보!FY52,IF(리스수식!$AT$2=4,차량정보!HR52,차량정보!JK52))))</f>
        <v>259000</v>
      </c>
      <c r="AU52" s="333">
        <f>IF(리스수식!$AT$2=1,차량정보!CN52,IF(리스수식!$AT$2=2,차량정보!EG52,IF(리스수식!$AT$2=3,차량정보!FZ52,IF(리스수식!$AT$2=4,차량정보!HS52,차량정보!JL52))))</f>
        <v>237000</v>
      </c>
      <c r="AV52" s="333">
        <f>IF(리스수식!$AT$2=1,차량정보!CO52,IF(리스수식!$AT$2=2,차량정보!EH52,IF(리스수식!$AT$2=3,차량정보!GA52,IF(리스수식!$AT$2=4,차량정보!HT52,차량정보!JM52))))</f>
        <v>237000</v>
      </c>
      <c r="AW52" s="333">
        <f>IF(리스수식!$AT$2=1,차량정보!CP52,IF(리스수식!$AT$2=2,차량정보!EI52,IF(리스수식!$AT$2=3,차량정보!GB52,IF(리스수식!$AT$2=4,차량정보!HU52,차량정보!JN52))))</f>
        <v>248000</v>
      </c>
      <c r="AX52" s="333">
        <f>IF(리스수식!$AT$2=1,차량정보!CQ52,IF(리스수식!$AT$2=2,차량정보!EJ52,IF(리스수식!$AT$2=3,차량정보!GC52,IF(리스수식!$AT$2=4,차량정보!HV52,차량정보!JO52))))</f>
        <v>281000</v>
      </c>
      <c r="AY52" s="11">
        <f>IF(리스수식!$AT$2=1,차량정보!CR52,IF(리스수식!$AT$2=2,차량정보!EK52,IF(리스수식!$AT$2=3,차량정보!GD52,IF(리스수식!$AT$2=4,차량정보!HW52,차량정보!JP52))))</f>
        <v>0</v>
      </c>
      <c r="AZ52" s="352" t="s">
        <v>38</v>
      </c>
      <c r="BA52" s="353" t="s">
        <v>239</v>
      </c>
      <c r="BB52" s="354" t="s">
        <v>74</v>
      </c>
      <c r="BC52" s="355">
        <v>0.02</v>
      </c>
      <c r="BD52" s="352" t="s">
        <v>188</v>
      </c>
      <c r="BE52" s="352"/>
      <c r="BF52" s="356">
        <v>2497</v>
      </c>
      <c r="BG52" s="356"/>
      <c r="BH52" s="357">
        <f t="shared" si="18"/>
        <v>0.74</v>
      </c>
      <c r="BI52" s="357">
        <f t="shared" si="19"/>
        <v>0.73</v>
      </c>
      <c r="BJ52" s="357">
        <f t="shared" si="20"/>
        <v>0.72</v>
      </c>
      <c r="BK52" s="357">
        <f t="shared" si="21"/>
        <v>0.66</v>
      </c>
      <c r="BL52" s="357">
        <f t="shared" si="22"/>
        <v>0.64</v>
      </c>
      <c r="BM52" s="357">
        <f t="shared" si="23"/>
        <v>0.57000000000000006</v>
      </c>
      <c r="BN52" s="442">
        <v>0.71</v>
      </c>
      <c r="BO52" s="342">
        <v>0.7</v>
      </c>
      <c r="BP52" s="342">
        <v>0.69</v>
      </c>
      <c r="BQ52" s="342">
        <v>0.63</v>
      </c>
      <c r="BR52" s="342">
        <v>0.61</v>
      </c>
      <c r="BS52" s="342">
        <v>0.54</v>
      </c>
      <c r="BT52" s="442">
        <v>0.63</v>
      </c>
      <c r="BU52" s="342">
        <v>0.62</v>
      </c>
      <c r="BV52" s="342">
        <v>0.61</v>
      </c>
      <c r="BW52" s="342">
        <v>0.55000000000000004</v>
      </c>
      <c r="BX52" s="342">
        <v>0.54</v>
      </c>
      <c r="BY52" s="342">
        <v>0.2</v>
      </c>
      <c r="BZ52" s="442">
        <v>0.55000000000000004</v>
      </c>
      <c r="CA52" s="342">
        <v>0.54</v>
      </c>
      <c r="CB52" s="342">
        <v>0.53</v>
      </c>
      <c r="CC52" s="342">
        <v>0.43</v>
      </c>
      <c r="CD52" s="342">
        <v>0.4</v>
      </c>
      <c r="CE52" s="342">
        <v>0.1</v>
      </c>
      <c r="CF52" s="358"/>
      <c r="CG52" s="358"/>
      <c r="CH52" s="359" t="s">
        <v>62</v>
      </c>
      <c r="CI52" s="360">
        <v>226000</v>
      </c>
      <c r="CJ52" s="360">
        <v>215000</v>
      </c>
      <c r="CK52" s="360">
        <v>234000</v>
      </c>
      <c r="CL52" s="360">
        <v>248000</v>
      </c>
      <c r="CM52" s="360">
        <v>259000</v>
      </c>
      <c r="CN52" s="360">
        <v>237000</v>
      </c>
      <c r="CO52" s="360">
        <v>237000</v>
      </c>
      <c r="CP52" s="360">
        <v>248000</v>
      </c>
      <c r="CQ52" s="360">
        <v>281000</v>
      </c>
      <c r="CR52" s="31"/>
      <c r="CS52" s="157" t="s">
        <v>63</v>
      </c>
      <c r="CT52" s="22" t="s">
        <v>661</v>
      </c>
      <c r="CU52" s="23" t="s">
        <v>74</v>
      </c>
      <c r="CV52" s="24">
        <v>0.03</v>
      </c>
      <c r="CW52" s="21" t="s">
        <v>201</v>
      </c>
      <c r="CX52" s="21"/>
      <c r="CY52" s="25">
        <v>2497</v>
      </c>
      <c r="CZ52" s="25"/>
      <c r="DA52" s="26">
        <f t="shared" si="9"/>
        <v>0.73</v>
      </c>
      <c r="DB52" s="26">
        <f t="shared" si="9"/>
        <v>0.72</v>
      </c>
      <c r="DC52" s="26">
        <f t="shared" si="9"/>
        <v>0.71000000000000008</v>
      </c>
      <c r="DD52" s="26">
        <f t="shared" si="9"/>
        <v>0.67</v>
      </c>
      <c r="DE52" s="26">
        <f t="shared" si="9"/>
        <v>0.65</v>
      </c>
      <c r="DF52" s="26">
        <f t="shared" si="9"/>
        <v>0.55000000000000004</v>
      </c>
      <c r="DG52" s="443">
        <v>0.7</v>
      </c>
      <c r="DH52" s="343">
        <v>0.69</v>
      </c>
      <c r="DI52" s="343">
        <v>0.68</v>
      </c>
      <c r="DJ52" s="343">
        <v>0.64</v>
      </c>
      <c r="DK52" s="343">
        <v>0.62</v>
      </c>
      <c r="DL52" s="343">
        <v>0.52</v>
      </c>
      <c r="DM52" s="443">
        <v>0.63</v>
      </c>
      <c r="DN52" s="343">
        <v>0.62</v>
      </c>
      <c r="DO52" s="343">
        <v>0.61</v>
      </c>
      <c r="DP52" s="343">
        <v>0.56000000000000005</v>
      </c>
      <c r="DQ52" s="343">
        <v>0.5</v>
      </c>
      <c r="DR52" s="343">
        <v>0.2</v>
      </c>
      <c r="DS52" s="443">
        <v>0.54</v>
      </c>
      <c r="DT52" s="343">
        <v>0.53</v>
      </c>
      <c r="DU52" s="343">
        <v>0.52</v>
      </c>
      <c r="DV52" s="343">
        <v>0.3</v>
      </c>
      <c r="DW52" s="343">
        <v>0.2</v>
      </c>
      <c r="DX52" s="343">
        <v>0.1</v>
      </c>
      <c r="DY52" s="26" t="s">
        <v>237</v>
      </c>
      <c r="DZ52" s="26"/>
      <c r="EA52" s="27" t="s">
        <v>81</v>
      </c>
      <c r="EB52" s="28">
        <v>143000</v>
      </c>
      <c r="EC52" s="28">
        <v>157300</v>
      </c>
      <c r="ED52" s="28">
        <v>145200</v>
      </c>
      <c r="EE52" s="28">
        <v>188100</v>
      </c>
      <c r="EF52" s="28">
        <v>212300</v>
      </c>
      <c r="EG52" s="28">
        <v>188100</v>
      </c>
      <c r="EH52" s="28">
        <v>212300</v>
      </c>
      <c r="EI52" s="28">
        <v>188100</v>
      </c>
      <c r="EJ52" s="28">
        <v>224400</v>
      </c>
      <c r="EK52" s="31" t="s">
        <v>812</v>
      </c>
    </row>
    <row r="53" spans="1:141" ht="16.5" customHeight="1">
      <c r="A53" s="8"/>
      <c r="B53" s="30"/>
      <c r="C53" s="30"/>
      <c r="D53" s="30"/>
      <c r="E53" s="29"/>
      <c r="F53" s="333">
        <v>48</v>
      </c>
      <c r="G53" s="333" t="str">
        <f>IF(리스수식!$AT$2=1,차량정보!AZ53,IF(리스수식!$AT$2=2,차량정보!CS53,IF(리스수식!$AT$2=3,차량정보!EL53,IF(리스수식!$AT$2=4,차량정보!GE53,차량정보!HX53))))</f>
        <v>현대</v>
      </c>
      <c r="H53" s="333" t="str">
        <f>IF(리스수식!$AT$2=1,차량정보!BA53,IF(리스수식!$AT$2=2,차량정보!CT53,IF(리스수식!$AT$2=3,차량정보!EM53,IF(리스수식!$AT$2=4,차량정보!GF53,차량정보!HY53))))</f>
        <v>GV80 2.5T 가솔린 6인승</v>
      </c>
      <c r="I53" s="333" t="str">
        <f>IF(리스수식!$AT$2=1,차량정보!BB53,IF(리스수식!$AT$2=2,차량정보!CU53,IF(리스수식!$AT$2=3,차량정보!EN53,IF(리스수식!$AT$2=4,차량정보!GG53,차량정보!HZ53))))</f>
        <v>RV(5인이하)</v>
      </c>
      <c r="J53" s="475">
        <f>IF(리스수식!$AT$2=1,차량정보!BC53,IF(리스수식!$AT$2=2,차량정보!CV53,IF(리스수식!$AT$2=3,차량정보!EO53,IF(리스수식!$AT$2=4,차량정보!GH53,차량정보!IA53))))</f>
        <v>0.02</v>
      </c>
      <c r="K53" s="333" t="str">
        <f>IF(리스수식!$AT$2=1,차량정보!BD53,IF(리스수식!$AT$2=2,차량정보!CW53,IF(리스수식!$AT$2=3,차량정보!EP53,IF(리스수식!$AT$2=4,차량정보!GI53,차량정보!IB53))))</f>
        <v>디젤</v>
      </c>
      <c r="L53" s="333">
        <f>IF(리스수식!$AT$2=1,차량정보!BE53,IF(리스수식!$AT$2=2,차량정보!CX53,IF(리스수식!$AT$2=3,차량정보!EQ53,IF(리스수식!$AT$2=4,차량정보!GJ53,차량정보!IC53))))</f>
        <v>0</v>
      </c>
      <c r="M53" s="333">
        <f>IF(리스수식!$AT$2=1,차량정보!BF53,IF(리스수식!$AT$2=2,차량정보!CY53,IF(리스수식!$AT$2=3,차량정보!ER53,IF(리스수식!$AT$2=4,차량정보!GK53,차량정보!ID53))))</f>
        <v>2497</v>
      </c>
      <c r="N53" s="333">
        <f t="shared" si="8"/>
        <v>649220</v>
      </c>
      <c r="O53" s="380">
        <f>IF(리스수식!$AT$2=1,차량정보!BH53,IF(리스수식!$AT$2=2,차량정보!DA53,IF(리스수식!$AT$2=3,차량정보!ET53,IF(리스수식!$AT$2=4,차량정보!GM53,차량정보!IF53))))</f>
        <v>0.74</v>
      </c>
      <c r="P53" s="380">
        <f>IF(리스수식!$AT$2=1,차량정보!BI53,IF(리스수식!$AT$2=2,차량정보!DB53,IF(리스수식!$AT$2=3,차량정보!EU53,IF(리스수식!$AT$2=4,차량정보!GN53,차량정보!IG53))))</f>
        <v>0.73</v>
      </c>
      <c r="Q53" s="380">
        <f>IF(리스수식!$AT$2=1,차량정보!BJ53,IF(리스수식!$AT$2=2,차량정보!DC53,IF(리스수식!$AT$2=3,차량정보!EV53,IF(리스수식!$AT$2=4,차량정보!GO53,차량정보!IH53))))</f>
        <v>0.72</v>
      </c>
      <c r="R53" s="380">
        <f>IF(리스수식!$AT$2=1,차량정보!BK53,IF(리스수식!$AT$2=2,차량정보!DD53,IF(리스수식!$AT$2=3,차량정보!EW53,IF(리스수식!$AT$2=4,차량정보!GP53,차량정보!II53))))</f>
        <v>0.66</v>
      </c>
      <c r="S53" s="380">
        <f>IF(리스수식!$AT$2=1,차량정보!BL53,IF(리스수식!$AT$2=2,차량정보!DE53,IF(리스수식!$AT$2=3,차량정보!EX53,IF(리스수식!$AT$2=4,차량정보!GQ53,차량정보!IJ53))))</f>
        <v>0.64</v>
      </c>
      <c r="T53" s="380">
        <f>IF(리스수식!$AT$2=1,차량정보!BM53,IF(리스수식!$AT$2=2,차량정보!DF53,IF(리스수식!$AT$2=3,차량정보!EY53,IF(리스수식!$AT$2=4,차량정보!GR53,차량정보!IK53))))</f>
        <v>0.57000000000000006</v>
      </c>
      <c r="U53" s="380">
        <f>IF(리스수식!$AT$2=1,차량정보!BN53,IF(리스수식!$AT$2=2,차량정보!DG53,IF(리스수식!$AT$2=3,차량정보!EZ53,IF(리스수식!$AT$2=4,차량정보!GS53,차량정보!IL53))))</f>
        <v>0.71</v>
      </c>
      <c r="V53" s="380">
        <f>IF(리스수식!$AT$2=1,차량정보!BO53,IF(리스수식!$AT$2=2,차량정보!DH53,IF(리스수식!$AT$2=3,차량정보!FA53,IF(리스수식!$AT$2=4,차량정보!GT53,차량정보!IM53))))</f>
        <v>0.7</v>
      </c>
      <c r="W53" s="380">
        <f>IF(리스수식!$AT$2=1,차량정보!BP53,IF(리스수식!$AT$2=2,차량정보!DI53,IF(리스수식!$AT$2=3,차량정보!FB53,IF(리스수식!$AT$2=4,차량정보!GU53,차량정보!IN53))))</f>
        <v>0.69</v>
      </c>
      <c r="X53" s="380">
        <f>IF(리스수식!$AT$2=1,차량정보!BQ53,IF(리스수식!$AT$2=2,차량정보!DJ53,IF(리스수식!$AT$2=3,차량정보!FC53,IF(리스수식!$AT$2=4,차량정보!GV53,차량정보!IO53))))</f>
        <v>0.63</v>
      </c>
      <c r="Y53" s="380">
        <f>IF(리스수식!$AT$2=1,차량정보!BR53,IF(리스수식!$AT$2=2,차량정보!DK53,IF(리스수식!$AT$2=3,차량정보!FD53,IF(리스수식!$AT$2=4,차량정보!GW53,차량정보!IP53))))</f>
        <v>0.61</v>
      </c>
      <c r="Z53" s="380">
        <f>IF(리스수식!$AT$2=1,차량정보!BS53,IF(리스수식!$AT$2=2,차량정보!DL53,IF(리스수식!$AT$2=3,차량정보!FE53,IF(리스수식!$AT$2=4,차량정보!GX53,차량정보!IQ53))))</f>
        <v>0.54</v>
      </c>
      <c r="AA53" s="380">
        <f>IF(리스수식!$AT$2=1,차량정보!BT53,IF(리스수식!$AT$2=2,차량정보!DM53,IF(리스수식!$AT$2=3,차량정보!FF53,IF(리스수식!$AT$2=4,차량정보!GY53,차량정보!IR53))))</f>
        <v>0.63</v>
      </c>
      <c r="AB53" s="380">
        <f>IF(리스수식!$AT$2=1,차량정보!BU53,IF(리스수식!$AT$2=2,차량정보!DN53,IF(리스수식!$AT$2=3,차량정보!FG53,IF(리스수식!$AT$2=4,차량정보!GZ53,차량정보!IS53))))</f>
        <v>0.62</v>
      </c>
      <c r="AC53" s="380">
        <f>IF(리스수식!$AT$2=1,차량정보!BV53,IF(리스수식!$AT$2=2,차량정보!DO53,IF(리스수식!$AT$2=3,차량정보!FH53,IF(리스수식!$AT$2=4,차량정보!HA53,차량정보!IT53))))</f>
        <v>0.61</v>
      </c>
      <c r="AD53" s="380">
        <f>IF(리스수식!$AT$2=1,차량정보!BW53,IF(리스수식!$AT$2=2,차량정보!DP53,IF(리스수식!$AT$2=3,차량정보!FI53,IF(리스수식!$AT$2=4,차량정보!HB53,차량정보!IU53))))</f>
        <v>0.55000000000000004</v>
      </c>
      <c r="AE53" s="380">
        <f>IF(리스수식!$AT$2=1,차량정보!BX53,IF(리스수식!$AT$2=2,차량정보!DQ53,IF(리스수식!$AT$2=3,차량정보!FJ53,IF(리스수식!$AT$2=4,차량정보!HC53,차량정보!IV53))))</f>
        <v>0.54</v>
      </c>
      <c r="AF53" s="380">
        <f>IF(리스수식!$AT$2=1,차량정보!BY53,IF(리스수식!$AT$2=2,차량정보!DR53,IF(리스수식!$AT$2=3,차량정보!FK53,IF(리스수식!$AT$2=4,차량정보!HD53,차량정보!IW53))))</f>
        <v>0.2</v>
      </c>
      <c r="AG53" s="380">
        <f>IF(리스수식!$AT$2=1,차량정보!BZ53,IF(리스수식!$AT$2=2,차량정보!DS53,IF(리스수식!$AT$2=3,차량정보!FL53,IF(리스수식!$AT$2=4,차량정보!HE53,차량정보!IX53))))</f>
        <v>0.55000000000000004</v>
      </c>
      <c r="AH53" s="380">
        <f>IF(리스수식!$AT$2=1,차량정보!CA53,IF(리스수식!$AT$2=2,차량정보!DT53,IF(리스수식!$AT$2=3,차량정보!FM53,IF(리스수식!$AT$2=4,차량정보!HF53,차량정보!IY53))))</f>
        <v>0.54</v>
      </c>
      <c r="AI53" s="380">
        <f>IF(리스수식!$AT$2=1,차량정보!CB53,IF(리스수식!$AT$2=2,차량정보!DU53,IF(리스수식!$AT$2=3,차량정보!FN53,IF(리스수식!$AT$2=4,차량정보!HG53,차량정보!IZ53))))</f>
        <v>0.53</v>
      </c>
      <c r="AJ53" s="380">
        <f>IF(리스수식!$AT$2=1,차량정보!CC53,IF(리스수식!$AT$2=2,차량정보!DV53,IF(리스수식!$AT$2=3,차량정보!FO53,IF(리스수식!$AT$2=4,차량정보!HH53,차량정보!JA53))))</f>
        <v>0.43</v>
      </c>
      <c r="AK53" s="380">
        <f>IF(리스수식!$AT$2=1,차량정보!CD53,IF(리스수식!$AT$2=2,차량정보!DW53,IF(리스수식!$AT$2=3,차량정보!FP53,IF(리스수식!$AT$2=4,차량정보!HI53,차량정보!JB53))))</f>
        <v>0.4</v>
      </c>
      <c r="AL53" s="380">
        <f>IF(리스수식!$AT$2=1,차량정보!CE53,IF(리스수식!$AT$2=2,차량정보!DX53,IF(리스수식!$AT$2=3,차량정보!FQ53,IF(리스수식!$AT$2=4,차량정보!HJ53,차량정보!JC53))))</f>
        <v>0.1</v>
      </c>
      <c r="AM53" s="333">
        <f>IF(리스수식!$AT$2=1,차량정보!CF53,IF(리스수식!$AT$2=2,차량정보!DY53,IF(리스수식!$AT$2=3,차량정보!FR53,IF(리스수식!$AT$2=4,차량정보!HK53,차량정보!JD53))))</f>
        <v>0</v>
      </c>
      <c r="AN53" s="333">
        <f>IF(리스수식!$AT$2=1,차량정보!CG53,IF(리스수식!$AT$2=2,차량정보!DZ53,IF(리스수식!$AT$2=3,차량정보!FS53,IF(리스수식!$AT$2=4,차량정보!HL53,차량정보!JE53))))</f>
        <v>0</v>
      </c>
      <c r="AO53" s="333" t="str">
        <f>IF(리스수식!$AT$2=1,차량정보!CH53,IF(리스수식!$AT$2=2,차량정보!EA53,IF(리스수식!$AT$2=3,차량정보!FT53,IF(리스수식!$AT$2=4,차량정보!HM53,차량정보!JF53))))</f>
        <v>울산</v>
      </c>
      <c r="AP53" s="333">
        <f>IF(리스수식!$AT$2=1,차량정보!CI53,IF(리스수식!$AT$2=2,차량정보!EB53,IF(리스수식!$AT$2=3,차량정보!FU53,IF(리스수식!$AT$2=4,차량정보!HN53,차량정보!JG53))))</f>
        <v>226000</v>
      </c>
      <c r="AQ53" s="333">
        <f>IF(리스수식!$AT$2=1,차량정보!CJ53,IF(리스수식!$AT$2=2,차량정보!EC53,IF(리스수식!$AT$2=3,차량정보!FV53,IF(리스수식!$AT$2=4,차량정보!HO53,차량정보!JH53))))</f>
        <v>215000</v>
      </c>
      <c r="AR53" s="333">
        <f>IF(리스수식!$AT$2=1,차량정보!CK53,IF(리스수식!$AT$2=2,차량정보!ED53,IF(리스수식!$AT$2=3,차량정보!FW53,IF(리스수식!$AT$2=4,차량정보!HP53,차량정보!JI53))))</f>
        <v>234000</v>
      </c>
      <c r="AS53" s="333">
        <f>IF(리스수식!$AT$2=1,차량정보!CL53,IF(리스수식!$AT$2=2,차량정보!EE53,IF(리스수식!$AT$2=3,차량정보!FX53,IF(리스수식!$AT$2=4,차량정보!HQ53,차량정보!JJ53))))</f>
        <v>248000</v>
      </c>
      <c r="AT53" s="333">
        <f>IF(리스수식!$AT$2=1,차량정보!CM53,IF(리스수식!$AT$2=2,차량정보!EF53,IF(리스수식!$AT$2=3,차량정보!FY53,IF(리스수식!$AT$2=4,차량정보!HR53,차량정보!JK53))))</f>
        <v>259000</v>
      </c>
      <c r="AU53" s="333">
        <f>IF(리스수식!$AT$2=1,차량정보!CN53,IF(리스수식!$AT$2=2,차량정보!EG53,IF(리스수식!$AT$2=3,차량정보!FZ53,IF(리스수식!$AT$2=4,차량정보!HS53,차량정보!JL53))))</f>
        <v>237000</v>
      </c>
      <c r="AV53" s="333">
        <f>IF(리스수식!$AT$2=1,차량정보!CO53,IF(리스수식!$AT$2=2,차량정보!EH53,IF(리스수식!$AT$2=3,차량정보!GA53,IF(리스수식!$AT$2=4,차량정보!HT53,차량정보!JM53))))</f>
        <v>237000</v>
      </c>
      <c r="AW53" s="333">
        <f>IF(리스수식!$AT$2=1,차량정보!CP53,IF(리스수식!$AT$2=2,차량정보!EI53,IF(리스수식!$AT$2=3,차량정보!GB53,IF(리스수식!$AT$2=4,차량정보!HU53,차량정보!JN53))))</f>
        <v>248000</v>
      </c>
      <c r="AX53" s="333">
        <f>IF(리스수식!$AT$2=1,차량정보!CQ53,IF(리스수식!$AT$2=2,차량정보!EJ53,IF(리스수식!$AT$2=3,차량정보!GC53,IF(리스수식!$AT$2=4,차량정보!HV53,차량정보!JO53))))</f>
        <v>281000</v>
      </c>
      <c r="AY53" s="11">
        <f>IF(리스수식!$AT$2=1,차량정보!CR53,IF(리스수식!$AT$2=2,차량정보!EK53,IF(리스수식!$AT$2=3,차량정보!GD53,IF(리스수식!$AT$2=4,차량정보!HW53,차량정보!JP53))))</f>
        <v>0</v>
      </c>
      <c r="AZ53" s="352" t="s">
        <v>38</v>
      </c>
      <c r="BA53" s="353" t="s">
        <v>427</v>
      </c>
      <c r="BB53" s="354" t="s">
        <v>74</v>
      </c>
      <c r="BC53" s="355">
        <v>0.02</v>
      </c>
      <c r="BD53" s="352" t="s">
        <v>188</v>
      </c>
      <c r="BE53" s="352"/>
      <c r="BF53" s="356">
        <v>2497</v>
      </c>
      <c r="BG53" s="356"/>
      <c r="BH53" s="357">
        <f t="shared" si="18"/>
        <v>0.74</v>
      </c>
      <c r="BI53" s="357">
        <f t="shared" si="19"/>
        <v>0.73</v>
      </c>
      <c r="BJ53" s="357">
        <f t="shared" si="20"/>
        <v>0.72</v>
      </c>
      <c r="BK53" s="357">
        <f t="shared" si="21"/>
        <v>0.66</v>
      </c>
      <c r="BL53" s="357">
        <f t="shared" si="22"/>
        <v>0.64</v>
      </c>
      <c r="BM53" s="357">
        <f t="shared" si="23"/>
        <v>0.57000000000000006</v>
      </c>
      <c r="BN53" s="442">
        <v>0.71</v>
      </c>
      <c r="BO53" s="342">
        <v>0.7</v>
      </c>
      <c r="BP53" s="342">
        <v>0.69</v>
      </c>
      <c r="BQ53" s="342">
        <v>0.63</v>
      </c>
      <c r="BR53" s="342">
        <v>0.61</v>
      </c>
      <c r="BS53" s="342">
        <v>0.54</v>
      </c>
      <c r="BT53" s="442">
        <v>0.63</v>
      </c>
      <c r="BU53" s="342">
        <v>0.62</v>
      </c>
      <c r="BV53" s="342">
        <v>0.61</v>
      </c>
      <c r="BW53" s="342">
        <v>0.55000000000000004</v>
      </c>
      <c r="BX53" s="342">
        <v>0.54</v>
      </c>
      <c r="BY53" s="342">
        <v>0.2</v>
      </c>
      <c r="BZ53" s="442">
        <v>0.55000000000000004</v>
      </c>
      <c r="CA53" s="342">
        <v>0.54</v>
      </c>
      <c r="CB53" s="342">
        <v>0.53</v>
      </c>
      <c r="CC53" s="342">
        <v>0.43</v>
      </c>
      <c r="CD53" s="342">
        <v>0.4</v>
      </c>
      <c r="CE53" s="342">
        <v>0.1</v>
      </c>
      <c r="CF53" s="358"/>
      <c r="CG53" s="358"/>
      <c r="CH53" s="359" t="s">
        <v>62</v>
      </c>
      <c r="CI53" s="360">
        <v>226000</v>
      </c>
      <c r="CJ53" s="360">
        <v>215000</v>
      </c>
      <c r="CK53" s="360">
        <v>234000</v>
      </c>
      <c r="CL53" s="360">
        <v>248000</v>
      </c>
      <c r="CM53" s="360">
        <v>259000</v>
      </c>
      <c r="CN53" s="360">
        <v>237000</v>
      </c>
      <c r="CO53" s="360">
        <v>237000</v>
      </c>
      <c r="CP53" s="360">
        <v>248000</v>
      </c>
      <c r="CQ53" s="360">
        <v>281000</v>
      </c>
      <c r="CR53" s="31"/>
      <c r="CS53" s="157" t="s">
        <v>63</v>
      </c>
      <c r="CT53" s="22" t="s">
        <v>647</v>
      </c>
      <c r="CU53" s="23" t="s">
        <v>70</v>
      </c>
      <c r="CV53" s="24">
        <v>0.03</v>
      </c>
      <c r="CW53" s="21" t="s">
        <v>201</v>
      </c>
      <c r="CX53" s="21"/>
      <c r="CY53" s="25">
        <v>2497</v>
      </c>
      <c r="CZ53" s="25"/>
      <c r="DA53" s="26">
        <f t="shared" si="9"/>
        <v>0.73</v>
      </c>
      <c r="DB53" s="26">
        <f t="shared" si="9"/>
        <v>0.72</v>
      </c>
      <c r="DC53" s="26">
        <f t="shared" si="9"/>
        <v>0.71000000000000008</v>
      </c>
      <c r="DD53" s="26">
        <f t="shared" si="9"/>
        <v>0.67</v>
      </c>
      <c r="DE53" s="26">
        <f t="shared" si="9"/>
        <v>0.65</v>
      </c>
      <c r="DF53" s="26">
        <f t="shared" si="9"/>
        <v>0.55000000000000004</v>
      </c>
      <c r="DG53" s="443">
        <v>0.7</v>
      </c>
      <c r="DH53" s="343">
        <v>0.69</v>
      </c>
      <c r="DI53" s="343">
        <v>0.68</v>
      </c>
      <c r="DJ53" s="343">
        <v>0.64</v>
      </c>
      <c r="DK53" s="343">
        <v>0.62</v>
      </c>
      <c r="DL53" s="343">
        <v>0.52</v>
      </c>
      <c r="DM53" s="443">
        <v>0.63</v>
      </c>
      <c r="DN53" s="343">
        <v>0.62</v>
      </c>
      <c r="DO53" s="343">
        <v>0.61</v>
      </c>
      <c r="DP53" s="343">
        <v>0.56000000000000005</v>
      </c>
      <c r="DQ53" s="343">
        <v>0.5</v>
      </c>
      <c r="DR53" s="343">
        <v>0.2</v>
      </c>
      <c r="DS53" s="443">
        <v>0.54</v>
      </c>
      <c r="DT53" s="343">
        <v>0.53</v>
      </c>
      <c r="DU53" s="343">
        <v>0.52</v>
      </c>
      <c r="DV53" s="343">
        <v>0.3</v>
      </c>
      <c r="DW53" s="343">
        <v>0.2</v>
      </c>
      <c r="DX53" s="343">
        <v>0.1</v>
      </c>
      <c r="DY53" s="26" t="s">
        <v>237</v>
      </c>
      <c r="DZ53" s="26"/>
      <c r="EA53" s="27" t="s">
        <v>81</v>
      </c>
      <c r="EB53" s="28">
        <v>143000</v>
      </c>
      <c r="EC53" s="28">
        <v>157300</v>
      </c>
      <c r="ED53" s="28">
        <v>145200</v>
      </c>
      <c r="EE53" s="28">
        <v>188100</v>
      </c>
      <c r="EF53" s="28">
        <v>212300</v>
      </c>
      <c r="EG53" s="28">
        <v>188100</v>
      </c>
      <c r="EH53" s="28">
        <v>212300</v>
      </c>
      <c r="EI53" s="28">
        <v>188100</v>
      </c>
      <c r="EJ53" s="28">
        <v>224400</v>
      </c>
      <c r="EK53" s="31" t="s">
        <v>812</v>
      </c>
    </row>
    <row r="54" spans="1:141" ht="16.5" customHeight="1">
      <c r="A54" s="8"/>
      <c r="B54" s="30"/>
      <c r="C54" s="30"/>
      <c r="D54" s="30"/>
      <c r="E54" s="29"/>
      <c r="F54" s="333">
        <v>49</v>
      </c>
      <c r="G54" s="333" t="str">
        <f>IF(리스수식!$AT$2=1,차량정보!AZ54,IF(리스수식!$AT$2=2,차량정보!CS54,IF(리스수식!$AT$2=3,차량정보!EL54,IF(리스수식!$AT$2=4,차량정보!GE54,차량정보!HX54))))</f>
        <v>현대</v>
      </c>
      <c r="H54" s="333" t="str">
        <f>IF(리스수식!$AT$2=1,차량정보!BA54,IF(리스수식!$AT$2=2,차량정보!CT54,IF(리스수식!$AT$2=3,차량정보!EM54,IF(리스수식!$AT$2=4,차량정보!GF54,차량정보!HY54))))</f>
        <v>GV80 2.5T 가솔린 7인승</v>
      </c>
      <c r="I54" s="333" t="str">
        <f>IF(리스수식!$AT$2=1,차량정보!BB54,IF(리스수식!$AT$2=2,차량정보!CU54,IF(리스수식!$AT$2=3,차량정보!EN54,IF(리스수식!$AT$2=4,차량정보!GG54,차량정보!HZ54))))</f>
        <v>RV(7-10인)</v>
      </c>
      <c r="J54" s="475">
        <f>IF(리스수식!$AT$2=1,차량정보!BC54,IF(리스수식!$AT$2=2,차량정보!CV54,IF(리스수식!$AT$2=3,차량정보!EO54,IF(리스수식!$AT$2=4,차량정보!GH54,차량정보!IA54))))</f>
        <v>0.02</v>
      </c>
      <c r="K54" s="333" t="str">
        <f>IF(리스수식!$AT$2=1,차량정보!BD54,IF(리스수식!$AT$2=2,차량정보!CW54,IF(리스수식!$AT$2=3,차량정보!EP54,IF(리스수식!$AT$2=4,차량정보!GI54,차량정보!IB54))))</f>
        <v>디젤</v>
      </c>
      <c r="L54" s="333">
        <f>IF(리스수식!$AT$2=1,차량정보!BE54,IF(리스수식!$AT$2=2,차량정보!CX54,IF(리스수식!$AT$2=3,차량정보!EQ54,IF(리스수식!$AT$2=4,차량정보!GJ54,차량정보!IC54))))</f>
        <v>0</v>
      </c>
      <c r="M54" s="333">
        <f>IF(리스수식!$AT$2=1,차량정보!BF54,IF(리스수식!$AT$2=2,차량정보!CY54,IF(리스수식!$AT$2=3,차량정보!ER54,IF(리스수식!$AT$2=4,차량정보!GK54,차량정보!ID54))))</f>
        <v>2497</v>
      </c>
      <c r="N54" s="333">
        <f t="shared" si="8"/>
        <v>649220</v>
      </c>
      <c r="O54" s="380">
        <f>IF(리스수식!$AT$2=1,차량정보!BH54,IF(리스수식!$AT$2=2,차량정보!DA54,IF(리스수식!$AT$2=3,차량정보!ET54,IF(리스수식!$AT$2=4,차량정보!GM54,차량정보!IF54))))</f>
        <v>0.74</v>
      </c>
      <c r="P54" s="380">
        <f>IF(리스수식!$AT$2=1,차량정보!BI54,IF(리스수식!$AT$2=2,차량정보!DB54,IF(리스수식!$AT$2=3,차량정보!EU54,IF(리스수식!$AT$2=4,차량정보!GN54,차량정보!IG54))))</f>
        <v>0.73</v>
      </c>
      <c r="Q54" s="380">
        <f>IF(리스수식!$AT$2=1,차량정보!BJ54,IF(리스수식!$AT$2=2,차량정보!DC54,IF(리스수식!$AT$2=3,차량정보!EV54,IF(리스수식!$AT$2=4,차량정보!GO54,차량정보!IH54))))</f>
        <v>0.72</v>
      </c>
      <c r="R54" s="380">
        <f>IF(리스수식!$AT$2=1,차량정보!BK54,IF(리스수식!$AT$2=2,차량정보!DD54,IF(리스수식!$AT$2=3,차량정보!EW54,IF(리스수식!$AT$2=4,차량정보!GP54,차량정보!II54))))</f>
        <v>0.66</v>
      </c>
      <c r="S54" s="380">
        <f>IF(리스수식!$AT$2=1,차량정보!BL54,IF(리스수식!$AT$2=2,차량정보!DE54,IF(리스수식!$AT$2=3,차량정보!EX54,IF(리스수식!$AT$2=4,차량정보!GQ54,차량정보!IJ54))))</f>
        <v>0.64</v>
      </c>
      <c r="T54" s="380">
        <f>IF(리스수식!$AT$2=1,차량정보!BM54,IF(리스수식!$AT$2=2,차량정보!DF54,IF(리스수식!$AT$2=3,차량정보!EY54,IF(리스수식!$AT$2=4,차량정보!GR54,차량정보!IK54))))</f>
        <v>0.57000000000000006</v>
      </c>
      <c r="U54" s="380">
        <f>IF(리스수식!$AT$2=1,차량정보!BN54,IF(리스수식!$AT$2=2,차량정보!DG54,IF(리스수식!$AT$2=3,차량정보!EZ54,IF(리스수식!$AT$2=4,차량정보!GS54,차량정보!IL54))))</f>
        <v>0.71</v>
      </c>
      <c r="V54" s="380">
        <f>IF(리스수식!$AT$2=1,차량정보!BO54,IF(리스수식!$AT$2=2,차량정보!DH54,IF(리스수식!$AT$2=3,차량정보!FA54,IF(리스수식!$AT$2=4,차량정보!GT54,차량정보!IM54))))</f>
        <v>0.7</v>
      </c>
      <c r="W54" s="380">
        <f>IF(리스수식!$AT$2=1,차량정보!BP54,IF(리스수식!$AT$2=2,차량정보!DI54,IF(리스수식!$AT$2=3,차량정보!FB54,IF(리스수식!$AT$2=4,차량정보!GU54,차량정보!IN54))))</f>
        <v>0.69</v>
      </c>
      <c r="X54" s="380">
        <f>IF(리스수식!$AT$2=1,차량정보!BQ54,IF(리스수식!$AT$2=2,차량정보!DJ54,IF(리스수식!$AT$2=3,차량정보!FC54,IF(리스수식!$AT$2=4,차량정보!GV54,차량정보!IO54))))</f>
        <v>0.63</v>
      </c>
      <c r="Y54" s="380">
        <f>IF(리스수식!$AT$2=1,차량정보!BR54,IF(리스수식!$AT$2=2,차량정보!DK54,IF(리스수식!$AT$2=3,차량정보!FD54,IF(리스수식!$AT$2=4,차량정보!GW54,차량정보!IP54))))</f>
        <v>0.61</v>
      </c>
      <c r="Z54" s="380">
        <f>IF(리스수식!$AT$2=1,차량정보!BS54,IF(리스수식!$AT$2=2,차량정보!DL54,IF(리스수식!$AT$2=3,차량정보!FE54,IF(리스수식!$AT$2=4,차량정보!GX54,차량정보!IQ54))))</f>
        <v>0.54</v>
      </c>
      <c r="AA54" s="380">
        <f>IF(리스수식!$AT$2=1,차량정보!BT54,IF(리스수식!$AT$2=2,차량정보!DM54,IF(리스수식!$AT$2=3,차량정보!FF54,IF(리스수식!$AT$2=4,차량정보!GY54,차량정보!IR54))))</f>
        <v>0.63</v>
      </c>
      <c r="AB54" s="380">
        <f>IF(리스수식!$AT$2=1,차량정보!BU54,IF(리스수식!$AT$2=2,차량정보!DN54,IF(리스수식!$AT$2=3,차량정보!FG54,IF(리스수식!$AT$2=4,차량정보!GZ54,차량정보!IS54))))</f>
        <v>0.62</v>
      </c>
      <c r="AC54" s="380">
        <f>IF(리스수식!$AT$2=1,차량정보!BV54,IF(리스수식!$AT$2=2,차량정보!DO54,IF(리스수식!$AT$2=3,차량정보!FH54,IF(리스수식!$AT$2=4,차량정보!HA54,차량정보!IT54))))</f>
        <v>0.61</v>
      </c>
      <c r="AD54" s="380">
        <f>IF(리스수식!$AT$2=1,차량정보!BW54,IF(리스수식!$AT$2=2,차량정보!DP54,IF(리스수식!$AT$2=3,차량정보!FI54,IF(리스수식!$AT$2=4,차량정보!HB54,차량정보!IU54))))</f>
        <v>0.55000000000000004</v>
      </c>
      <c r="AE54" s="380">
        <f>IF(리스수식!$AT$2=1,차량정보!BX54,IF(리스수식!$AT$2=2,차량정보!DQ54,IF(리스수식!$AT$2=3,차량정보!FJ54,IF(리스수식!$AT$2=4,차량정보!HC54,차량정보!IV54))))</f>
        <v>0.54</v>
      </c>
      <c r="AF54" s="380">
        <f>IF(리스수식!$AT$2=1,차량정보!BY54,IF(리스수식!$AT$2=2,차량정보!DR54,IF(리스수식!$AT$2=3,차량정보!FK54,IF(리스수식!$AT$2=4,차량정보!HD54,차량정보!IW54))))</f>
        <v>0.2</v>
      </c>
      <c r="AG54" s="380">
        <f>IF(리스수식!$AT$2=1,차량정보!BZ54,IF(리스수식!$AT$2=2,차량정보!DS54,IF(리스수식!$AT$2=3,차량정보!FL54,IF(리스수식!$AT$2=4,차량정보!HE54,차량정보!IX54))))</f>
        <v>0.55000000000000004</v>
      </c>
      <c r="AH54" s="380">
        <f>IF(리스수식!$AT$2=1,차량정보!CA54,IF(리스수식!$AT$2=2,차량정보!DT54,IF(리스수식!$AT$2=3,차량정보!FM54,IF(리스수식!$AT$2=4,차량정보!HF54,차량정보!IY54))))</f>
        <v>0.54</v>
      </c>
      <c r="AI54" s="380">
        <f>IF(리스수식!$AT$2=1,차량정보!CB54,IF(리스수식!$AT$2=2,차량정보!DU54,IF(리스수식!$AT$2=3,차량정보!FN54,IF(리스수식!$AT$2=4,차량정보!HG54,차량정보!IZ54))))</f>
        <v>0.53</v>
      </c>
      <c r="AJ54" s="380">
        <f>IF(리스수식!$AT$2=1,차량정보!CC54,IF(리스수식!$AT$2=2,차량정보!DV54,IF(리스수식!$AT$2=3,차량정보!FO54,IF(리스수식!$AT$2=4,차량정보!HH54,차량정보!JA54))))</f>
        <v>0.43</v>
      </c>
      <c r="AK54" s="380">
        <f>IF(리스수식!$AT$2=1,차량정보!CD54,IF(리스수식!$AT$2=2,차량정보!DW54,IF(리스수식!$AT$2=3,차량정보!FP54,IF(리스수식!$AT$2=4,차량정보!HI54,차량정보!JB54))))</f>
        <v>0.4</v>
      </c>
      <c r="AL54" s="380">
        <f>IF(리스수식!$AT$2=1,차량정보!CE54,IF(리스수식!$AT$2=2,차량정보!DX54,IF(리스수식!$AT$2=3,차량정보!FQ54,IF(리스수식!$AT$2=4,차량정보!HJ54,차량정보!JC54))))</f>
        <v>0.1</v>
      </c>
      <c r="AM54" s="333">
        <f>IF(리스수식!$AT$2=1,차량정보!CF54,IF(리스수식!$AT$2=2,차량정보!DY54,IF(리스수식!$AT$2=3,차량정보!FR54,IF(리스수식!$AT$2=4,차량정보!HK54,차량정보!JD54))))</f>
        <v>0</v>
      </c>
      <c r="AN54" s="333">
        <f>IF(리스수식!$AT$2=1,차량정보!CG54,IF(리스수식!$AT$2=2,차량정보!DZ54,IF(리스수식!$AT$2=3,차량정보!FS54,IF(리스수식!$AT$2=4,차량정보!HL54,차량정보!JE54))))</f>
        <v>0</v>
      </c>
      <c r="AO54" s="333" t="str">
        <f>IF(리스수식!$AT$2=1,차량정보!CH54,IF(리스수식!$AT$2=2,차량정보!EA54,IF(리스수식!$AT$2=3,차량정보!FT54,IF(리스수식!$AT$2=4,차량정보!HM54,차량정보!JF54))))</f>
        <v>울산</v>
      </c>
      <c r="AP54" s="333">
        <f>IF(리스수식!$AT$2=1,차량정보!CI54,IF(리스수식!$AT$2=2,차량정보!EB54,IF(리스수식!$AT$2=3,차량정보!FU54,IF(리스수식!$AT$2=4,차량정보!HN54,차량정보!JG54))))</f>
        <v>226000</v>
      </c>
      <c r="AQ54" s="333">
        <f>IF(리스수식!$AT$2=1,차량정보!CJ54,IF(리스수식!$AT$2=2,차량정보!EC54,IF(리스수식!$AT$2=3,차량정보!FV54,IF(리스수식!$AT$2=4,차량정보!HO54,차량정보!JH54))))</f>
        <v>215000</v>
      </c>
      <c r="AR54" s="333">
        <f>IF(리스수식!$AT$2=1,차량정보!CK54,IF(리스수식!$AT$2=2,차량정보!ED54,IF(리스수식!$AT$2=3,차량정보!FW54,IF(리스수식!$AT$2=4,차량정보!HP54,차량정보!JI54))))</f>
        <v>234000</v>
      </c>
      <c r="AS54" s="333">
        <f>IF(리스수식!$AT$2=1,차량정보!CL54,IF(리스수식!$AT$2=2,차량정보!EE54,IF(리스수식!$AT$2=3,차량정보!FX54,IF(리스수식!$AT$2=4,차량정보!HQ54,차량정보!JJ54))))</f>
        <v>248000</v>
      </c>
      <c r="AT54" s="333">
        <f>IF(리스수식!$AT$2=1,차량정보!CM54,IF(리스수식!$AT$2=2,차량정보!EF54,IF(리스수식!$AT$2=3,차량정보!FY54,IF(리스수식!$AT$2=4,차량정보!HR54,차량정보!JK54))))</f>
        <v>259000</v>
      </c>
      <c r="AU54" s="333">
        <f>IF(리스수식!$AT$2=1,차량정보!CN54,IF(리스수식!$AT$2=2,차량정보!EG54,IF(리스수식!$AT$2=3,차량정보!FZ54,IF(리스수식!$AT$2=4,차량정보!HS54,차량정보!JL54))))</f>
        <v>237000</v>
      </c>
      <c r="AV54" s="333">
        <f>IF(리스수식!$AT$2=1,차량정보!CO54,IF(리스수식!$AT$2=2,차량정보!EH54,IF(리스수식!$AT$2=3,차량정보!GA54,IF(리스수식!$AT$2=4,차량정보!HT54,차량정보!JM54))))</f>
        <v>237000</v>
      </c>
      <c r="AW54" s="333">
        <f>IF(리스수식!$AT$2=1,차량정보!CP54,IF(리스수식!$AT$2=2,차량정보!EI54,IF(리스수식!$AT$2=3,차량정보!GB54,IF(리스수식!$AT$2=4,차량정보!HU54,차량정보!JN54))))</f>
        <v>248000</v>
      </c>
      <c r="AX54" s="333">
        <f>IF(리스수식!$AT$2=1,차량정보!CQ54,IF(리스수식!$AT$2=2,차량정보!EJ54,IF(리스수식!$AT$2=3,차량정보!GC54,IF(리스수식!$AT$2=4,차량정보!HV54,차량정보!JO54))))</f>
        <v>281000</v>
      </c>
      <c r="AY54" s="11">
        <f>IF(리스수식!$AT$2=1,차량정보!CR54,IF(리스수식!$AT$2=2,차량정보!EK54,IF(리스수식!$AT$2=3,차량정보!GD54,IF(리스수식!$AT$2=4,차량정보!HW54,차량정보!JP54))))</f>
        <v>0</v>
      </c>
      <c r="AZ54" s="352" t="s">
        <v>38</v>
      </c>
      <c r="BA54" s="353" t="s">
        <v>240</v>
      </c>
      <c r="BB54" s="354" t="s">
        <v>70</v>
      </c>
      <c r="BC54" s="355">
        <v>0.02</v>
      </c>
      <c r="BD54" s="352" t="s">
        <v>188</v>
      </c>
      <c r="BE54" s="352"/>
      <c r="BF54" s="356">
        <v>2497</v>
      </c>
      <c r="BG54" s="356"/>
      <c r="BH54" s="357">
        <f t="shared" si="18"/>
        <v>0.74</v>
      </c>
      <c r="BI54" s="357">
        <f t="shared" si="19"/>
        <v>0.73</v>
      </c>
      <c r="BJ54" s="357">
        <f t="shared" si="20"/>
        <v>0.72</v>
      </c>
      <c r="BK54" s="357">
        <f t="shared" si="21"/>
        <v>0.66</v>
      </c>
      <c r="BL54" s="357">
        <f t="shared" si="22"/>
        <v>0.64</v>
      </c>
      <c r="BM54" s="357">
        <f t="shared" si="23"/>
        <v>0.57000000000000006</v>
      </c>
      <c r="BN54" s="442">
        <v>0.71</v>
      </c>
      <c r="BO54" s="342">
        <v>0.7</v>
      </c>
      <c r="BP54" s="342">
        <v>0.69</v>
      </c>
      <c r="BQ54" s="342">
        <v>0.63</v>
      </c>
      <c r="BR54" s="342">
        <v>0.61</v>
      </c>
      <c r="BS54" s="342">
        <v>0.54</v>
      </c>
      <c r="BT54" s="442">
        <v>0.63</v>
      </c>
      <c r="BU54" s="342">
        <v>0.62</v>
      </c>
      <c r="BV54" s="342">
        <v>0.61</v>
      </c>
      <c r="BW54" s="342">
        <v>0.55000000000000004</v>
      </c>
      <c r="BX54" s="342">
        <v>0.54</v>
      </c>
      <c r="BY54" s="342">
        <v>0.2</v>
      </c>
      <c r="BZ54" s="442">
        <v>0.55000000000000004</v>
      </c>
      <c r="CA54" s="342">
        <v>0.54</v>
      </c>
      <c r="CB54" s="342">
        <v>0.53</v>
      </c>
      <c r="CC54" s="342">
        <v>0.43</v>
      </c>
      <c r="CD54" s="342">
        <v>0.4</v>
      </c>
      <c r="CE54" s="342">
        <v>0.1</v>
      </c>
      <c r="CF54" s="358"/>
      <c r="CG54" s="358"/>
      <c r="CH54" s="359" t="s">
        <v>62</v>
      </c>
      <c r="CI54" s="360">
        <v>226000</v>
      </c>
      <c r="CJ54" s="360">
        <v>215000</v>
      </c>
      <c r="CK54" s="360">
        <v>234000</v>
      </c>
      <c r="CL54" s="360">
        <v>248000</v>
      </c>
      <c r="CM54" s="360">
        <v>259000</v>
      </c>
      <c r="CN54" s="360">
        <v>237000</v>
      </c>
      <c r="CO54" s="360">
        <v>237000</v>
      </c>
      <c r="CP54" s="360">
        <v>248000</v>
      </c>
      <c r="CQ54" s="360">
        <v>281000</v>
      </c>
      <c r="CR54" s="31"/>
      <c r="CS54" s="190" t="s">
        <v>63</v>
      </c>
      <c r="CT54" s="200" t="s">
        <v>182</v>
      </c>
      <c r="CU54" s="201" t="s">
        <v>183</v>
      </c>
      <c r="CV54" s="202" t="s">
        <v>183</v>
      </c>
      <c r="CW54" s="190" t="s">
        <v>183</v>
      </c>
      <c r="CX54" s="190" t="s">
        <v>183</v>
      </c>
      <c r="CY54" s="189" t="s">
        <v>183</v>
      </c>
      <c r="CZ54" s="189" t="s">
        <v>183</v>
      </c>
      <c r="DA54" s="26"/>
      <c r="DB54" s="26"/>
      <c r="DC54" s="26"/>
      <c r="DD54" s="26"/>
      <c r="DE54" s="26"/>
      <c r="DF54" s="26"/>
      <c r="DG54" s="443"/>
      <c r="DH54" s="343"/>
      <c r="DI54" s="343"/>
      <c r="DJ54" s="343"/>
      <c r="DK54" s="343"/>
      <c r="DL54" s="343"/>
      <c r="DM54" s="443"/>
      <c r="DN54" s="343"/>
      <c r="DO54" s="343"/>
      <c r="DP54" s="343"/>
      <c r="DQ54" s="343"/>
      <c r="DR54" s="343"/>
      <c r="DS54" s="443"/>
      <c r="DT54" s="343"/>
      <c r="DU54" s="343"/>
      <c r="DV54" s="343"/>
      <c r="DW54" s="343"/>
      <c r="DX54" s="343"/>
      <c r="DY54" s="191" t="s">
        <v>183</v>
      </c>
      <c r="DZ54" s="191"/>
      <c r="EA54" s="192" t="s">
        <v>183</v>
      </c>
      <c r="EB54" s="193" t="s">
        <v>183</v>
      </c>
      <c r="EC54" s="193" t="s">
        <v>183</v>
      </c>
      <c r="ED54" s="193" t="s">
        <v>183</v>
      </c>
      <c r="EE54" s="193" t="s">
        <v>183</v>
      </c>
      <c r="EF54" s="193" t="s">
        <v>183</v>
      </c>
      <c r="EG54" s="193" t="s">
        <v>183</v>
      </c>
      <c r="EH54" s="193" t="s">
        <v>183</v>
      </c>
      <c r="EI54" s="193" t="s">
        <v>183</v>
      </c>
      <c r="EJ54" s="193" t="s">
        <v>183</v>
      </c>
      <c r="EK54" s="31"/>
    </row>
    <row r="55" spans="1:141" ht="16.5" customHeight="1">
      <c r="A55" s="8"/>
      <c r="B55" s="30"/>
      <c r="C55" s="30"/>
      <c r="D55" s="30"/>
      <c r="E55" s="29"/>
      <c r="F55" s="333">
        <v>50</v>
      </c>
      <c r="G55" s="333" t="str">
        <f>IF(리스수식!$AT$2=1,차량정보!AZ55,IF(리스수식!$AT$2=2,차량정보!CS55,IF(리스수식!$AT$2=3,차량정보!EL55,IF(리스수식!$AT$2=4,차량정보!GE55,차량정보!HX55))))</f>
        <v>현대</v>
      </c>
      <c r="H55" s="333" t="str">
        <f>IF(리스수식!$AT$2=1,차량정보!BA55,IF(리스수식!$AT$2=2,차량정보!CT55,IF(리스수식!$AT$2=3,차량정보!EM55,IF(리스수식!$AT$2=4,차량정보!GF55,차량정보!HY55))))</f>
        <v>GV80 3.5T 가솔린 5인승</v>
      </c>
      <c r="I55" s="333" t="str">
        <f>IF(리스수식!$AT$2=1,차량정보!BB55,IF(리스수식!$AT$2=2,차량정보!CU55,IF(리스수식!$AT$2=3,차량정보!EN55,IF(리스수식!$AT$2=4,차량정보!GG55,차량정보!HZ55))))</f>
        <v>RV(5인이하)</v>
      </c>
      <c r="J55" s="475">
        <f>IF(리스수식!$AT$2=1,차량정보!BC55,IF(리스수식!$AT$2=2,차량정보!CV55,IF(리스수식!$AT$2=3,차량정보!EO55,IF(리스수식!$AT$2=4,차량정보!GH55,차량정보!IA55))))</f>
        <v>0.02</v>
      </c>
      <c r="K55" s="333" t="str">
        <f>IF(리스수식!$AT$2=1,차량정보!BD55,IF(리스수식!$AT$2=2,차량정보!CW55,IF(리스수식!$AT$2=3,차량정보!EP55,IF(리스수식!$AT$2=4,차량정보!GI55,차량정보!IB55))))</f>
        <v>디젤</v>
      </c>
      <c r="L55" s="333">
        <f>IF(리스수식!$AT$2=1,차량정보!BE55,IF(리스수식!$AT$2=2,차량정보!CX55,IF(리스수식!$AT$2=3,차량정보!EQ55,IF(리스수식!$AT$2=4,차량정보!GJ55,차량정보!IC55))))</f>
        <v>0</v>
      </c>
      <c r="M55" s="333">
        <f>IF(리스수식!$AT$2=1,차량정보!BF55,IF(리스수식!$AT$2=2,차량정보!CY55,IF(리스수식!$AT$2=3,차량정보!ER55,IF(리스수식!$AT$2=4,차량정보!GK55,차량정보!ID55))))</f>
        <v>3470</v>
      </c>
      <c r="N55" s="333">
        <f t="shared" si="8"/>
        <v>902200</v>
      </c>
      <c r="O55" s="380">
        <f>IF(리스수식!$AT$2=1,차량정보!BH55,IF(리스수식!$AT$2=2,차량정보!DA55,IF(리스수식!$AT$2=3,차량정보!ET55,IF(리스수식!$AT$2=4,차량정보!GM55,차량정보!IF55))))</f>
        <v>0.71000000000000008</v>
      </c>
      <c r="P55" s="380">
        <f>IF(리스수식!$AT$2=1,차량정보!BI55,IF(리스수식!$AT$2=2,차량정보!DB55,IF(리스수식!$AT$2=3,차량정보!EU55,IF(리스수식!$AT$2=4,차량정보!GN55,차량정보!IG55))))</f>
        <v>0.70500000000000007</v>
      </c>
      <c r="Q55" s="380">
        <f>IF(리스수식!$AT$2=1,차량정보!BJ55,IF(리스수식!$AT$2=2,차량정보!DC55,IF(리스수식!$AT$2=3,차량정보!EV55,IF(리스수식!$AT$2=4,차량정보!GO55,차량정보!IH55))))</f>
        <v>0.68500000000000005</v>
      </c>
      <c r="R55" s="380">
        <f>IF(리스수식!$AT$2=1,차량정보!BK55,IF(리스수식!$AT$2=2,차량정보!DD55,IF(리스수식!$AT$2=3,차량정보!EW55,IF(리스수식!$AT$2=4,차량정보!GP55,차량정보!II55))))</f>
        <v>0.67</v>
      </c>
      <c r="S55" s="380">
        <f>IF(리스수식!$AT$2=1,차량정보!BL55,IF(리스수식!$AT$2=2,차량정보!DE55,IF(리스수식!$AT$2=3,차량정보!EX55,IF(리스수식!$AT$2=4,차량정보!GQ55,차량정보!IJ55))))</f>
        <v>0.65</v>
      </c>
      <c r="T55" s="380">
        <f>IF(리스수식!$AT$2=1,차량정보!BM55,IF(리스수식!$AT$2=2,차량정보!DF55,IF(리스수식!$AT$2=3,차량정보!EY55,IF(리스수식!$AT$2=4,차량정보!GR55,차량정보!IK55))))</f>
        <v>0.43000000000000005</v>
      </c>
      <c r="U55" s="380">
        <f>IF(리스수식!$AT$2=1,차량정보!BN55,IF(리스수식!$AT$2=2,차량정보!DG55,IF(리스수식!$AT$2=3,차량정보!EZ55,IF(리스수식!$AT$2=4,차량정보!GS55,차량정보!IL55))))</f>
        <v>0.68</v>
      </c>
      <c r="V55" s="380">
        <f>IF(리스수식!$AT$2=1,차량정보!BO55,IF(리스수식!$AT$2=2,차량정보!DH55,IF(리스수식!$AT$2=3,차량정보!FA55,IF(리스수식!$AT$2=4,차량정보!GT55,차량정보!IM55))))</f>
        <v>0.67500000000000004</v>
      </c>
      <c r="W55" s="380">
        <f>IF(리스수식!$AT$2=1,차량정보!BP55,IF(리스수식!$AT$2=2,차량정보!DI55,IF(리스수식!$AT$2=3,차량정보!FB55,IF(리스수식!$AT$2=4,차량정보!GU55,차량정보!IN55))))</f>
        <v>0.65500000000000003</v>
      </c>
      <c r="X55" s="380">
        <f>IF(리스수식!$AT$2=1,차량정보!BQ55,IF(리스수식!$AT$2=2,차량정보!DJ55,IF(리스수식!$AT$2=3,차량정보!FC55,IF(리스수식!$AT$2=4,차량정보!GV55,차량정보!IO55))))</f>
        <v>0.64</v>
      </c>
      <c r="Y55" s="380">
        <f>IF(리스수식!$AT$2=1,차량정보!BR55,IF(리스수식!$AT$2=2,차량정보!DK55,IF(리스수식!$AT$2=3,차량정보!FD55,IF(리스수식!$AT$2=4,차량정보!GW55,차량정보!IP55))))</f>
        <v>0.62</v>
      </c>
      <c r="Z55" s="380">
        <f>IF(리스수식!$AT$2=1,차량정보!BS55,IF(리스수식!$AT$2=2,차량정보!DL55,IF(리스수식!$AT$2=3,차량정보!FE55,IF(리스수식!$AT$2=4,차량정보!GX55,차량정보!IQ55))))</f>
        <v>0.4</v>
      </c>
      <c r="AA55" s="380">
        <f>IF(리스수식!$AT$2=1,차량정보!BT55,IF(리스수식!$AT$2=2,차량정보!DM55,IF(리스수식!$AT$2=3,차량정보!FF55,IF(리스수식!$AT$2=4,차량정보!GY55,차량정보!IR55))))</f>
        <v>0.59499999999999997</v>
      </c>
      <c r="AB55" s="380">
        <f>IF(리스수식!$AT$2=1,차량정보!BU55,IF(리스수식!$AT$2=2,차량정보!DN55,IF(리스수식!$AT$2=3,차량정보!FG55,IF(리스수식!$AT$2=4,차량정보!GZ55,차량정보!IS55))))</f>
        <v>0.59</v>
      </c>
      <c r="AC55" s="380">
        <f>IF(리스수식!$AT$2=1,차량정보!BV55,IF(리스수식!$AT$2=2,차량정보!DO55,IF(리스수식!$AT$2=3,차량정보!FH55,IF(리스수식!$AT$2=4,차량정보!HA55,차량정보!IT55))))</f>
        <v>0.56999999999999995</v>
      </c>
      <c r="AD55" s="380">
        <f>IF(리스수식!$AT$2=1,차량정보!BW55,IF(리스수식!$AT$2=2,차량정보!DP55,IF(리스수식!$AT$2=3,차량정보!FI55,IF(리스수식!$AT$2=4,차량정보!HB55,차량정보!IU55))))</f>
        <v>0.55000000000000004</v>
      </c>
      <c r="AE55" s="380">
        <f>IF(리스수식!$AT$2=1,차량정보!BX55,IF(리스수식!$AT$2=2,차량정보!DQ55,IF(리스수식!$AT$2=3,차량정보!FJ55,IF(리스수식!$AT$2=4,차량정보!HC55,차량정보!IV55))))</f>
        <v>0.3</v>
      </c>
      <c r="AF55" s="380">
        <f>IF(리스수식!$AT$2=1,차량정보!BY55,IF(리스수식!$AT$2=2,차량정보!DR55,IF(리스수식!$AT$2=3,차량정보!FK55,IF(리스수식!$AT$2=4,차량정보!HD55,차량정보!IW55))))</f>
        <v>0.2</v>
      </c>
      <c r="AG55" s="380">
        <f>IF(리스수식!$AT$2=1,차량정보!BZ55,IF(리스수식!$AT$2=2,차량정보!DS55,IF(리스수식!$AT$2=3,차량정보!FL55,IF(리스수식!$AT$2=4,차량정보!HE55,차량정보!IX55))))</f>
        <v>0.51</v>
      </c>
      <c r="AH55" s="380">
        <f>IF(리스수식!$AT$2=1,차량정보!CA55,IF(리스수식!$AT$2=2,차량정보!DT55,IF(리스수식!$AT$2=3,차량정보!FM55,IF(리스수식!$AT$2=4,차량정보!HF55,차량정보!IY55))))</f>
        <v>0.505</v>
      </c>
      <c r="AI55" s="380">
        <f>IF(리스수식!$AT$2=1,차량정보!CB55,IF(리스수식!$AT$2=2,차량정보!DU55,IF(리스수식!$AT$2=3,차량정보!FN55,IF(리스수식!$AT$2=4,차량정보!HG55,차량정보!IZ55))))</f>
        <v>0.48</v>
      </c>
      <c r="AJ55" s="380">
        <f>IF(리스수식!$AT$2=1,차량정보!CC55,IF(리스수식!$AT$2=2,차량정보!DV55,IF(리스수식!$AT$2=3,차량정보!FO55,IF(리스수식!$AT$2=4,차량정보!HH55,차량정보!JA55))))</f>
        <v>0.3</v>
      </c>
      <c r="AK55" s="380">
        <f>IF(리스수식!$AT$2=1,차량정보!CD55,IF(리스수식!$AT$2=2,차량정보!DW55,IF(리스수식!$AT$2=3,차량정보!FP55,IF(리스수식!$AT$2=4,차량정보!HI55,차량정보!JB55))))</f>
        <v>0.2</v>
      </c>
      <c r="AL55" s="380">
        <f>IF(리스수식!$AT$2=1,차량정보!CE55,IF(리스수식!$AT$2=2,차량정보!DX55,IF(리스수식!$AT$2=3,차량정보!FQ55,IF(리스수식!$AT$2=4,차량정보!HJ55,차량정보!JC55))))</f>
        <v>0.1</v>
      </c>
      <c r="AM55" s="333">
        <f>IF(리스수식!$AT$2=1,차량정보!CF55,IF(리스수식!$AT$2=2,차량정보!DY55,IF(리스수식!$AT$2=3,차량정보!FR55,IF(리스수식!$AT$2=4,차량정보!HK55,차량정보!JD55))))</f>
        <v>0</v>
      </c>
      <c r="AN55" s="333">
        <f>IF(리스수식!$AT$2=1,차량정보!CG55,IF(리스수식!$AT$2=2,차량정보!DZ55,IF(리스수식!$AT$2=3,차량정보!FS55,IF(리스수식!$AT$2=4,차량정보!HL55,차량정보!JE55))))</f>
        <v>0</v>
      </c>
      <c r="AO55" s="333" t="str">
        <f>IF(리스수식!$AT$2=1,차량정보!CH55,IF(리스수식!$AT$2=2,차량정보!EA55,IF(리스수식!$AT$2=3,차량정보!FT55,IF(리스수식!$AT$2=4,차량정보!HM55,차량정보!JF55))))</f>
        <v>울산</v>
      </c>
      <c r="AP55" s="333">
        <f>IF(리스수식!$AT$2=1,차량정보!CI55,IF(리스수식!$AT$2=2,차량정보!EB55,IF(리스수식!$AT$2=3,차량정보!FU55,IF(리스수식!$AT$2=4,차량정보!HN55,차량정보!JG55))))</f>
        <v>226000</v>
      </c>
      <c r="AQ55" s="333">
        <f>IF(리스수식!$AT$2=1,차량정보!CJ55,IF(리스수식!$AT$2=2,차량정보!EC55,IF(리스수식!$AT$2=3,차량정보!FV55,IF(리스수식!$AT$2=4,차량정보!HO55,차량정보!JH55))))</f>
        <v>215000</v>
      </c>
      <c r="AR55" s="333">
        <f>IF(리스수식!$AT$2=1,차량정보!CK55,IF(리스수식!$AT$2=2,차량정보!ED55,IF(리스수식!$AT$2=3,차량정보!FW55,IF(리스수식!$AT$2=4,차량정보!HP55,차량정보!JI55))))</f>
        <v>234000</v>
      </c>
      <c r="AS55" s="333">
        <f>IF(리스수식!$AT$2=1,차량정보!CL55,IF(리스수식!$AT$2=2,차량정보!EE55,IF(리스수식!$AT$2=3,차량정보!FX55,IF(리스수식!$AT$2=4,차량정보!HQ55,차량정보!JJ55))))</f>
        <v>248000</v>
      </c>
      <c r="AT55" s="333">
        <f>IF(리스수식!$AT$2=1,차량정보!CM55,IF(리스수식!$AT$2=2,차량정보!EF55,IF(리스수식!$AT$2=3,차량정보!FY55,IF(리스수식!$AT$2=4,차량정보!HR55,차량정보!JK55))))</f>
        <v>259000</v>
      </c>
      <c r="AU55" s="333">
        <f>IF(리스수식!$AT$2=1,차량정보!CN55,IF(리스수식!$AT$2=2,차량정보!EG55,IF(리스수식!$AT$2=3,차량정보!FZ55,IF(리스수식!$AT$2=4,차량정보!HS55,차량정보!JL55))))</f>
        <v>237000</v>
      </c>
      <c r="AV55" s="333">
        <f>IF(리스수식!$AT$2=1,차량정보!CO55,IF(리스수식!$AT$2=2,차량정보!EH55,IF(리스수식!$AT$2=3,차량정보!GA55,IF(리스수식!$AT$2=4,차량정보!HT55,차량정보!JM55))))</f>
        <v>237000</v>
      </c>
      <c r="AW55" s="333">
        <f>IF(리스수식!$AT$2=1,차량정보!CP55,IF(리스수식!$AT$2=2,차량정보!EI55,IF(리스수식!$AT$2=3,차량정보!GB55,IF(리스수식!$AT$2=4,차량정보!HU55,차량정보!JN55))))</f>
        <v>248000</v>
      </c>
      <c r="AX55" s="333">
        <f>IF(리스수식!$AT$2=1,차량정보!CQ55,IF(리스수식!$AT$2=2,차량정보!EJ55,IF(리스수식!$AT$2=3,차량정보!GC55,IF(리스수식!$AT$2=4,차량정보!HV55,차량정보!JO55))))</f>
        <v>281000</v>
      </c>
      <c r="AY55" s="11">
        <f>IF(리스수식!$AT$2=1,차량정보!CR55,IF(리스수식!$AT$2=2,차량정보!EK55,IF(리스수식!$AT$2=3,차량정보!GD55,IF(리스수식!$AT$2=4,차량정보!HW55,차량정보!JP55))))</f>
        <v>0</v>
      </c>
      <c r="AZ55" s="352" t="s">
        <v>38</v>
      </c>
      <c r="BA55" s="353" t="s">
        <v>241</v>
      </c>
      <c r="BB55" s="354" t="s">
        <v>74</v>
      </c>
      <c r="BC55" s="355">
        <v>0.02</v>
      </c>
      <c r="BD55" s="352" t="s">
        <v>188</v>
      </c>
      <c r="BE55" s="352"/>
      <c r="BF55" s="356">
        <v>3470</v>
      </c>
      <c r="BG55" s="356"/>
      <c r="BH55" s="357">
        <f t="shared" si="18"/>
        <v>0.71000000000000008</v>
      </c>
      <c r="BI55" s="357">
        <f t="shared" si="19"/>
        <v>0.70500000000000007</v>
      </c>
      <c r="BJ55" s="357">
        <f t="shared" si="20"/>
        <v>0.68500000000000005</v>
      </c>
      <c r="BK55" s="357">
        <f t="shared" si="21"/>
        <v>0.67</v>
      </c>
      <c r="BL55" s="357">
        <f t="shared" si="22"/>
        <v>0.65</v>
      </c>
      <c r="BM55" s="357">
        <f t="shared" si="23"/>
        <v>0.43000000000000005</v>
      </c>
      <c r="BN55" s="442">
        <v>0.68</v>
      </c>
      <c r="BO55" s="342">
        <v>0.67500000000000004</v>
      </c>
      <c r="BP55" s="342">
        <v>0.65500000000000003</v>
      </c>
      <c r="BQ55" s="342">
        <v>0.64</v>
      </c>
      <c r="BR55" s="342">
        <v>0.62</v>
      </c>
      <c r="BS55" s="342">
        <v>0.4</v>
      </c>
      <c r="BT55" s="442">
        <v>0.59499999999999997</v>
      </c>
      <c r="BU55" s="342">
        <v>0.59</v>
      </c>
      <c r="BV55" s="342">
        <v>0.56999999999999995</v>
      </c>
      <c r="BW55" s="342">
        <v>0.55000000000000004</v>
      </c>
      <c r="BX55" s="342">
        <v>0.3</v>
      </c>
      <c r="BY55" s="342">
        <v>0.2</v>
      </c>
      <c r="BZ55" s="442">
        <v>0.51</v>
      </c>
      <c r="CA55" s="342">
        <v>0.505</v>
      </c>
      <c r="CB55" s="342">
        <v>0.48</v>
      </c>
      <c r="CC55" s="342">
        <v>0.3</v>
      </c>
      <c r="CD55" s="342">
        <v>0.2</v>
      </c>
      <c r="CE55" s="342">
        <v>0.1</v>
      </c>
      <c r="CF55" s="358"/>
      <c r="CG55" s="358"/>
      <c r="CH55" s="359" t="s">
        <v>62</v>
      </c>
      <c r="CI55" s="360">
        <v>226000</v>
      </c>
      <c r="CJ55" s="360">
        <v>215000</v>
      </c>
      <c r="CK55" s="360">
        <v>234000</v>
      </c>
      <c r="CL55" s="360">
        <v>248000</v>
      </c>
      <c r="CM55" s="360">
        <v>259000</v>
      </c>
      <c r="CN55" s="360">
        <v>237000</v>
      </c>
      <c r="CO55" s="360">
        <v>237000</v>
      </c>
      <c r="CP55" s="360">
        <v>248000</v>
      </c>
      <c r="CQ55" s="360">
        <v>281000</v>
      </c>
      <c r="CR55" s="203"/>
      <c r="CS55" s="157" t="s">
        <v>63</v>
      </c>
      <c r="CT55" s="158" t="s">
        <v>648</v>
      </c>
      <c r="CU55" s="159" t="s">
        <v>74</v>
      </c>
      <c r="CV55" s="24">
        <v>0.03</v>
      </c>
      <c r="CW55" s="21" t="s">
        <v>71</v>
      </c>
      <c r="CX55" s="21" t="s">
        <v>72</v>
      </c>
      <c r="CY55" s="25">
        <v>2199</v>
      </c>
      <c r="CZ55" s="25"/>
      <c r="DA55" s="26">
        <f t="shared" si="9"/>
        <v>0.69000000000000006</v>
      </c>
      <c r="DB55" s="26">
        <f t="shared" si="9"/>
        <v>0.68</v>
      </c>
      <c r="DC55" s="26">
        <f t="shared" si="9"/>
        <v>0.67</v>
      </c>
      <c r="DD55" s="26">
        <f t="shared" si="9"/>
        <v>0.66</v>
      </c>
      <c r="DE55" s="26">
        <f t="shared" si="9"/>
        <v>0.64</v>
      </c>
      <c r="DF55" s="26">
        <f t="shared" si="9"/>
        <v>0.57000000000000006</v>
      </c>
      <c r="DG55" s="443">
        <v>0.66</v>
      </c>
      <c r="DH55" s="343">
        <v>0.65</v>
      </c>
      <c r="DI55" s="343">
        <v>0.64</v>
      </c>
      <c r="DJ55" s="343">
        <v>0.63</v>
      </c>
      <c r="DK55" s="343">
        <v>0.61</v>
      </c>
      <c r="DL55" s="343">
        <v>0.54</v>
      </c>
      <c r="DM55" s="443">
        <v>0.59</v>
      </c>
      <c r="DN55" s="343">
        <v>0.57999999999999996</v>
      </c>
      <c r="DO55" s="343">
        <v>0.56999999999999995</v>
      </c>
      <c r="DP55" s="343">
        <v>0.56000000000000005</v>
      </c>
      <c r="DQ55" s="343">
        <v>0.54</v>
      </c>
      <c r="DR55" s="343">
        <v>0.35</v>
      </c>
      <c r="DS55" s="443">
        <v>0.49</v>
      </c>
      <c r="DT55" s="343">
        <v>0.48</v>
      </c>
      <c r="DU55" s="343">
        <v>0.47</v>
      </c>
      <c r="DV55" s="343">
        <v>0.36</v>
      </c>
      <c r="DW55" s="343">
        <v>0.33</v>
      </c>
      <c r="DX55" s="343">
        <v>0.28999999999999998</v>
      </c>
      <c r="DY55" s="26" t="s">
        <v>149</v>
      </c>
      <c r="DZ55" s="26"/>
      <c r="EA55" s="27" t="s">
        <v>81</v>
      </c>
      <c r="EB55" s="28">
        <v>143000</v>
      </c>
      <c r="EC55" s="28">
        <v>157300</v>
      </c>
      <c r="ED55" s="28">
        <v>145200</v>
      </c>
      <c r="EE55" s="28">
        <v>188100</v>
      </c>
      <c r="EF55" s="28">
        <v>212300</v>
      </c>
      <c r="EG55" s="28">
        <v>188100</v>
      </c>
      <c r="EH55" s="28">
        <v>212300</v>
      </c>
      <c r="EI55" s="28">
        <v>188100</v>
      </c>
      <c r="EJ55" s="28">
        <v>224400</v>
      </c>
      <c r="EK55" s="31" t="s">
        <v>812</v>
      </c>
    </row>
    <row r="56" spans="1:141" ht="16.5" customHeight="1">
      <c r="A56" s="8"/>
      <c r="B56" s="30"/>
      <c r="C56" s="30"/>
      <c r="D56" s="30"/>
      <c r="E56" s="29"/>
      <c r="F56" s="333">
        <v>51</v>
      </c>
      <c r="G56" s="333" t="str">
        <f>IF(리스수식!$AT$2=1,차량정보!AZ56,IF(리스수식!$AT$2=2,차량정보!CS56,IF(리스수식!$AT$2=3,차량정보!EL56,IF(리스수식!$AT$2=4,차량정보!GE56,차량정보!HX56))))</f>
        <v>현대</v>
      </c>
      <c r="H56" s="333" t="str">
        <f>IF(리스수식!$AT$2=1,차량정보!BA56,IF(리스수식!$AT$2=2,차량정보!CT56,IF(리스수식!$AT$2=3,차량정보!EM56,IF(리스수식!$AT$2=4,차량정보!GF56,차량정보!HY56))))</f>
        <v>GV80 3.5T 가솔린 6인승</v>
      </c>
      <c r="I56" s="333" t="str">
        <f>IF(리스수식!$AT$2=1,차량정보!BB56,IF(리스수식!$AT$2=2,차량정보!CU56,IF(리스수식!$AT$2=3,차량정보!EN56,IF(리스수식!$AT$2=4,차량정보!GG56,차량정보!HZ56))))</f>
        <v>RV(5인이하)</v>
      </c>
      <c r="J56" s="475">
        <f>IF(리스수식!$AT$2=1,차량정보!BC56,IF(리스수식!$AT$2=2,차량정보!CV56,IF(리스수식!$AT$2=3,차량정보!EO56,IF(리스수식!$AT$2=4,차량정보!GH56,차량정보!IA56))))</f>
        <v>0.02</v>
      </c>
      <c r="K56" s="333" t="str">
        <f>IF(리스수식!$AT$2=1,차량정보!BD56,IF(리스수식!$AT$2=2,차량정보!CW56,IF(리스수식!$AT$2=3,차량정보!EP56,IF(리스수식!$AT$2=4,차량정보!GI56,차량정보!IB56))))</f>
        <v>디젤</v>
      </c>
      <c r="L56" s="333">
        <f>IF(리스수식!$AT$2=1,차량정보!BE56,IF(리스수식!$AT$2=2,차량정보!CX56,IF(리스수식!$AT$2=3,차량정보!EQ56,IF(리스수식!$AT$2=4,차량정보!GJ56,차량정보!IC56))))</f>
        <v>0</v>
      </c>
      <c r="M56" s="333">
        <f>IF(리스수식!$AT$2=1,차량정보!BF56,IF(리스수식!$AT$2=2,차량정보!CY56,IF(리스수식!$AT$2=3,차량정보!ER56,IF(리스수식!$AT$2=4,차량정보!GK56,차량정보!ID56))))</f>
        <v>3470</v>
      </c>
      <c r="N56" s="333">
        <f t="shared" si="8"/>
        <v>902200</v>
      </c>
      <c r="O56" s="380">
        <f>IF(리스수식!$AT$2=1,차량정보!BH56,IF(리스수식!$AT$2=2,차량정보!DA56,IF(리스수식!$AT$2=3,차량정보!ET56,IF(리스수식!$AT$2=4,차량정보!GM56,차량정보!IF56))))</f>
        <v>0.71000000000000008</v>
      </c>
      <c r="P56" s="380">
        <f>IF(리스수식!$AT$2=1,차량정보!BI56,IF(리스수식!$AT$2=2,차량정보!DB56,IF(리스수식!$AT$2=3,차량정보!EU56,IF(리스수식!$AT$2=4,차량정보!GN56,차량정보!IG56))))</f>
        <v>0.70500000000000007</v>
      </c>
      <c r="Q56" s="380">
        <f>IF(리스수식!$AT$2=1,차량정보!BJ56,IF(리스수식!$AT$2=2,차량정보!DC56,IF(리스수식!$AT$2=3,차량정보!EV56,IF(리스수식!$AT$2=4,차량정보!GO56,차량정보!IH56))))</f>
        <v>0.68500000000000005</v>
      </c>
      <c r="R56" s="380">
        <f>IF(리스수식!$AT$2=1,차량정보!BK56,IF(리스수식!$AT$2=2,차량정보!DD56,IF(리스수식!$AT$2=3,차량정보!EW56,IF(리스수식!$AT$2=4,차량정보!GP56,차량정보!II56))))</f>
        <v>0.67</v>
      </c>
      <c r="S56" s="380">
        <f>IF(리스수식!$AT$2=1,차량정보!BL56,IF(리스수식!$AT$2=2,차량정보!DE56,IF(리스수식!$AT$2=3,차량정보!EX56,IF(리스수식!$AT$2=4,차량정보!GQ56,차량정보!IJ56))))</f>
        <v>0.65</v>
      </c>
      <c r="T56" s="380">
        <f>IF(리스수식!$AT$2=1,차량정보!BM56,IF(리스수식!$AT$2=2,차량정보!DF56,IF(리스수식!$AT$2=3,차량정보!EY56,IF(리스수식!$AT$2=4,차량정보!GR56,차량정보!IK56))))</f>
        <v>0.43000000000000005</v>
      </c>
      <c r="U56" s="380">
        <f>IF(리스수식!$AT$2=1,차량정보!BN56,IF(리스수식!$AT$2=2,차량정보!DG56,IF(리스수식!$AT$2=3,차량정보!EZ56,IF(리스수식!$AT$2=4,차량정보!GS56,차량정보!IL56))))</f>
        <v>0.68</v>
      </c>
      <c r="V56" s="380">
        <f>IF(리스수식!$AT$2=1,차량정보!BO56,IF(리스수식!$AT$2=2,차량정보!DH56,IF(리스수식!$AT$2=3,차량정보!FA56,IF(리스수식!$AT$2=4,차량정보!GT56,차량정보!IM56))))</f>
        <v>0.67500000000000004</v>
      </c>
      <c r="W56" s="380">
        <f>IF(리스수식!$AT$2=1,차량정보!BP56,IF(리스수식!$AT$2=2,차량정보!DI56,IF(리스수식!$AT$2=3,차량정보!FB56,IF(리스수식!$AT$2=4,차량정보!GU56,차량정보!IN56))))</f>
        <v>0.65500000000000003</v>
      </c>
      <c r="X56" s="380">
        <f>IF(리스수식!$AT$2=1,차량정보!BQ56,IF(리스수식!$AT$2=2,차량정보!DJ56,IF(리스수식!$AT$2=3,차량정보!FC56,IF(리스수식!$AT$2=4,차량정보!GV56,차량정보!IO56))))</f>
        <v>0.64</v>
      </c>
      <c r="Y56" s="380">
        <f>IF(리스수식!$AT$2=1,차량정보!BR56,IF(리스수식!$AT$2=2,차량정보!DK56,IF(리스수식!$AT$2=3,차량정보!FD56,IF(리스수식!$AT$2=4,차량정보!GW56,차량정보!IP56))))</f>
        <v>0.62</v>
      </c>
      <c r="Z56" s="380">
        <f>IF(리스수식!$AT$2=1,차량정보!BS56,IF(리스수식!$AT$2=2,차량정보!DL56,IF(리스수식!$AT$2=3,차량정보!FE56,IF(리스수식!$AT$2=4,차량정보!GX56,차량정보!IQ56))))</f>
        <v>0.4</v>
      </c>
      <c r="AA56" s="380">
        <f>IF(리스수식!$AT$2=1,차량정보!BT56,IF(리스수식!$AT$2=2,차량정보!DM56,IF(리스수식!$AT$2=3,차량정보!FF56,IF(리스수식!$AT$2=4,차량정보!GY56,차량정보!IR56))))</f>
        <v>0.59499999999999997</v>
      </c>
      <c r="AB56" s="380">
        <f>IF(리스수식!$AT$2=1,차량정보!BU56,IF(리스수식!$AT$2=2,차량정보!DN56,IF(리스수식!$AT$2=3,차량정보!FG56,IF(리스수식!$AT$2=4,차량정보!GZ56,차량정보!IS56))))</f>
        <v>0.59</v>
      </c>
      <c r="AC56" s="380">
        <f>IF(리스수식!$AT$2=1,차량정보!BV56,IF(리스수식!$AT$2=2,차량정보!DO56,IF(리스수식!$AT$2=3,차량정보!FH56,IF(리스수식!$AT$2=4,차량정보!HA56,차량정보!IT56))))</f>
        <v>0.56999999999999995</v>
      </c>
      <c r="AD56" s="380">
        <f>IF(리스수식!$AT$2=1,차량정보!BW56,IF(리스수식!$AT$2=2,차량정보!DP56,IF(리스수식!$AT$2=3,차량정보!FI56,IF(리스수식!$AT$2=4,차량정보!HB56,차량정보!IU56))))</f>
        <v>0.55000000000000004</v>
      </c>
      <c r="AE56" s="380">
        <f>IF(리스수식!$AT$2=1,차량정보!BX56,IF(리스수식!$AT$2=2,차량정보!DQ56,IF(리스수식!$AT$2=3,차량정보!FJ56,IF(리스수식!$AT$2=4,차량정보!HC56,차량정보!IV56))))</f>
        <v>0.3</v>
      </c>
      <c r="AF56" s="380">
        <f>IF(리스수식!$AT$2=1,차량정보!BY56,IF(리스수식!$AT$2=2,차량정보!DR56,IF(리스수식!$AT$2=3,차량정보!FK56,IF(리스수식!$AT$2=4,차량정보!HD56,차량정보!IW56))))</f>
        <v>0.2</v>
      </c>
      <c r="AG56" s="380">
        <f>IF(리스수식!$AT$2=1,차량정보!BZ56,IF(리스수식!$AT$2=2,차량정보!DS56,IF(리스수식!$AT$2=3,차량정보!FL56,IF(리스수식!$AT$2=4,차량정보!HE56,차량정보!IX56))))</f>
        <v>0.51</v>
      </c>
      <c r="AH56" s="380">
        <f>IF(리스수식!$AT$2=1,차량정보!CA56,IF(리스수식!$AT$2=2,차량정보!DT56,IF(리스수식!$AT$2=3,차량정보!FM56,IF(리스수식!$AT$2=4,차량정보!HF56,차량정보!IY56))))</f>
        <v>0.505</v>
      </c>
      <c r="AI56" s="380">
        <f>IF(리스수식!$AT$2=1,차량정보!CB56,IF(리스수식!$AT$2=2,차량정보!DU56,IF(리스수식!$AT$2=3,차량정보!FN56,IF(리스수식!$AT$2=4,차량정보!HG56,차량정보!IZ56))))</f>
        <v>0.48</v>
      </c>
      <c r="AJ56" s="380">
        <f>IF(리스수식!$AT$2=1,차량정보!CC56,IF(리스수식!$AT$2=2,차량정보!DV56,IF(리스수식!$AT$2=3,차량정보!FO56,IF(리스수식!$AT$2=4,차량정보!HH56,차량정보!JA56))))</f>
        <v>0.3</v>
      </c>
      <c r="AK56" s="380">
        <f>IF(리스수식!$AT$2=1,차량정보!CD56,IF(리스수식!$AT$2=2,차량정보!DW56,IF(리스수식!$AT$2=3,차량정보!FP56,IF(리스수식!$AT$2=4,차량정보!HI56,차량정보!JB56))))</f>
        <v>0.2</v>
      </c>
      <c r="AL56" s="380">
        <f>IF(리스수식!$AT$2=1,차량정보!CE56,IF(리스수식!$AT$2=2,차량정보!DX56,IF(리스수식!$AT$2=3,차량정보!FQ56,IF(리스수식!$AT$2=4,차량정보!HJ56,차량정보!JC56))))</f>
        <v>0.1</v>
      </c>
      <c r="AM56" s="333">
        <f>IF(리스수식!$AT$2=1,차량정보!CF56,IF(리스수식!$AT$2=2,차량정보!DY56,IF(리스수식!$AT$2=3,차량정보!FR56,IF(리스수식!$AT$2=4,차량정보!HK56,차량정보!JD56))))</f>
        <v>0</v>
      </c>
      <c r="AN56" s="333">
        <f>IF(리스수식!$AT$2=1,차량정보!CG56,IF(리스수식!$AT$2=2,차량정보!DZ56,IF(리스수식!$AT$2=3,차량정보!FS56,IF(리스수식!$AT$2=4,차량정보!HL56,차량정보!JE56))))</f>
        <v>0</v>
      </c>
      <c r="AO56" s="333" t="str">
        <f>IF(리스수식!$AT$2=1,차량정보!CH56,IF(리스수식!$AT$2=2,차량정보!EA56,IF(리스수식!$AT$2=3,차량정보!FT56,IF(리스수식!$AT$2=4,차량정보!HM56,차량정보!JF56))))</f>
        <v>울산</v>
      </c>
      <c r="AP56" s="333">
        <f>IF(리스수식!$AT$2=1,차량정보!CI56,IF(리스수식!$AT$2=2,차량정보!EB56,IF(리스수식!$AT$2=3,차량정보!FU56,IF(리스수식!$AT$2=4,차량정보!HN56,차량정보!JG56))))</f>
        <v>226000</v>
      </c>
      <c r="AQ56" s="333">
        <f>IF(리스수식!$AT$2=1,차량정보!CJ56,IF(리스수식!$AT$2=2,차량정보!EC56,IF(리스수식!$AT$2=3,차량정보!FV56,IF(리스수식!$AT$2=4,차량정보!HO56,차량정보!JH56))))</f>
        <v>215000</v>
      </c>
      <c r="AR56" s="333">
        <f>IF(리스수식!$AT$2=1,차량정보!CK56,IF(리스수식!$AT$2=2,차량정보!ED56,IF(리스수식!$AT$2=3,차량정보!FW56,IF(리스수식!$AT$2=4,차량정보!HP56,차량정보!JI56))))</f>
        <v>234000</v>
      </c>
      <c r="AS56" s="333">
        <f>IF(리스수식!$AT$2=1,차량정보!CL56,IF(리스수식!$AT$2=2,차량정보!EE56,IF(리스수식!$AT$2=3,차량정보!FX56,IF(리스수식!$AT$2=4,차량정보!HQ56,차량정보!JJ56))))</f>
        <v>248000</v>
      </c>
      <c r="AT56" s="333">
        <f>IF(리스수식!$AT$2=1,차량정보!CM56,IF(리스수식!$AT$2=2,차량정보!EF56,IF(리스수식!$AT$2=3,차량정보!FY56,IF(리스수식!$AT$2=4,차량정보!HR56,차량정보!JK56))))</f>
        <v>259000</v>
      </c>
      <c r="AU56" s="333">
        <f>IF(리스수식!$AT$2=1,차량정보!CN56,IF(리스수식!$AT$2=2,차량정보!EG56,IF(리스수식!$AT$2=3,차량정보!FZ56,IF(리스수식!$AT$2=4,차량정보!HS56,차량정보!JL56))))</f>
        <v>237000</v>
      </c>
      <c r="AV56" s="333">
        <f>IF(리스수식!$AT$2=1,차량정보!CO56,IF(리스수식!$AT$2=2,차량정보!EH56,IF(리스수식!$AT$2=3,차량정보!GA56,IF(리스수식!$AT$2=4,차량정보!HT56,차량정보!JM56))))</f>
        <v>237000</v>
      </c>
      <c r="AW56" s="333">
        <f>IF(리스수식!$AT$2=1,차량정보!CP56,IF(리스수식!$AT$2=2,차량정보!EI56,IF(리스수식!$AT$2=3,차량정보!GB56,IF(리스수식!$AT$2=4,차량정보!HU56,차량정보!JN56))))</f>
        <v>248000</v>
      </c>
      <c r="AX56" s="333">
        <f>IF(리스수식!$AT$2=1,차량정보!CQ56,IF(리스수식!$AT$2=2,차량정보!EJ56,IF(리스수식!$AT$2=3,차량정보!GC56,IF(리스수식!$AT$2=4,차량정보!HV56,차량정보!JO56))))</f>
        <v>281000</v>
      </c>
      <c r="AY56" s="11">
        <f>IF(리스수식!$AT$2=1,차량정보!CR56,IF(리스수식!$AT$2=2,차량정보!EK56,IF(리스수식!$AT$2=3,차량정보!GD56,IF(리스수식!$AT$2=4,차량정보!HW56,차량정보!JP56))))</f>
        <v>0</v>
      </c>
      <c r="AZ56" s="352" t="s">
        <v>38</v>
      </c>
      <c r="BA56" s="353" t="s">
        <v>426</v>
      </c>
      <c r="BB56" s="354" t="s">
        <v>74</v>
      </c>
      <c r="BC56" s="355">
        <v>0.02</v>
      </c>
      <c r="BD56" s="352" t="s">
        <v>188</v>
      </c>
      <c r="BE56" s="352"/>
      <c r="BF56" s="356">
        <v>3470</v>
      </c>
      <c r="BG56" s="356"/>
      <c r="BH56" s="357">
        <f t="shared" si="18"/>
        <v>0.71000000000000008</v>
      </c>
      <c r="BI56" s="357">
        <f t="shared" si="19"/>
        <v>0.70500000000000007</v>
      </c>
      <c r="BJ56" s="357">
        <f t="shared" si="20"/>
        <v>0.68500000000000005</v>
      </c>
      <c r="BK56" s="357">
        <f t="shared" si="21"/>
        <v>0.67</v>
      </c>
      <c r="BL56" s="357">
        <f t="shared" si="22"/>
        <v>0.65</v>
      </c>
      <c r="BM56" s="357">
        <f t="shared" si="23"/>
        <v>0.43000000000000005</v>
      </c>
      <c r="BN56" s="442">
        <v>0.68</v>
      </c>
      <c r="BO56" s="342">
        <v>0.67500000000000004</v>
      </c>
      <c r="BP56" s="342">
        <v>0.65500000000000003</v>
      </c>
      <c r="BQ56" s="342">
        <v>0.64</v>
      </c>
      <c r="BR56" s="342">
        <v>0.62</v>
      </c>
      <c r="BS56" s="342">
        <v>0.4</v>
      </c>
      <c r="BT56" s="442">
        <v>0.59499999999999997</v>
      </c>
      <c r="BU56" s="342">
        <v>0.59</v>
      </c>
      <c r="BV56" s="342">
        <v>0.56999999999999995</v>
      </c>
      <c r="BW56" s="342">
        <v>0.55000000000000004</v>
      </c>
      <c r="BX56" s="342">
        <v>0.3</v>
      </c>
      <c r="BY56" s="342">
        <v>0.2</v>
      </c>
      <c r="BZ56" s="442">
        <v>0.51</v>
      </c>
      <c r="CA56" s="342">
        <v>0.505</v>
      </c>
      <c r="CB56" s="342">
        <v>0.48</v>
      </c>
      <c r="CC56" s="342">
        <v>0.3</v>
      </c>
      <c r="CD56" s="342">
        <v>0.2</v>
      </c>
      <c r="CE56" s="342">
        <v>0.1</v>
      </c>
      <c r="CF56" s="358"/>
      <c r="CG56" s="358"/>
      <c r="CH56" s="359" t="s">
        <v>62</v>
      </c>
      <c r="CI56" s="360">
        <v>226000</v>
      </c>
      <c r="CJ56" s="360">
        <v>215000</v>
      </c>
      <c r="CK56" s="360">
        <v>234000</v>
      </c>
      <c r="CL56" s="360">
        <v>248000</v>
      </c>
      <c r="CM56" s="360">
        <v>259000</v>
      </c>
      <c r="CN56" s="360">
        <v>237000</v>
      </c>
      <c r="CO56" s="360">
        <v>237000</v>
      </c>
      <c r="CP56" s="360">
        <v>248000</v>
      </c>
      <c r="CQ56" s="360">
        <v>281000</v>
      </c>
      <c r="CR56" s="31"/>
      <c r="CS56" s="157" t="s">
        <v>63</v>
      </c>
      <c r="CT56" s="158" t="s">
        <v>649</v>
      </c>
      <c r="CU56" s="159" t="s">
        <v>74</v>
      </c>
      <c r="CV56" s="24">
        <v>0.03</v>
      </c>
      <c r="CW56" s="21" t="s">
        <v>71</v>
      </c>
      <c r="CX56" s="21" t="s">
        <v>72</v>
      </c>
      <c r="CY56" s="25">
        <v>2199</v>
      </c>
      <c r="CZ56" s="25"/>
      <c r="DA56" s="26">
        <f t="shared" si="9"/>
        <v>0.69000000000000006</v>
      </c>
      <c r="DB56" s="26">
        <f t="shared" si="9"/>
        <v>0.68</v>
      </c>
      <c r="DC56" s="26">
        <f t="shared" si="9"/>
        <v>0.67</v>
      </c>
      <c r="DD56" s="26">
        <f t="shared" si="9"/>
        <v>0.66</v>
      </c>
      <c r="DE56" s="26">
        <f t="shared" si="9"/>
        <v>0.64</v>
      </c>
      <c r="DF56" s="26">
        <f t="shared" si="9"/>
        <v>0.57000000000000006</v>
      </c>
      <c r="DG56" s="443">
        <v>0.66</v>
      </c>
      <c r="DH56" s="343">
        <v>0.65</v>
      </c>
      <c r="DI56" s="343">
        <v>0.64</v>
      </c>
      <c r="DJ56" s="343">
        <v>0.63</v>
      </c>
      <c r="DK56" s="343">
        <v>0.61</v>
      </c>
      <c r="DL56" s="343">
        <v>0.54</v>
      </c>
      <c r="DM56" s="443">
        <v>0.59</v>
      </c>
      <c r="DN56" s="343">
        <v>0.57999999999999996</v>
      </c>
      <c r="DO56" s="343">
        <v>0.56999999999999995</v>
      </c>
      <c r="DP56" s="343">
        <v>0.56000000000000005</v>
      </c>
      <c r="DQ56" s="343">
        <v>0.54</v>
      </c>
      <c r="DR56" s="343">
        <v>0.35</v>
      </c>
      <c r="DS56" s="443">
        <v>0.49</v>
      </c>
      <c r="DT56" s="343">
        <v>0.48</v>
      </c>
      <c r="DU56" s="343">
        <v>0.47</v>
      </c>
      <c r="DV56" s="343">
        <v>0.36</v>
      </c>
      <c r="DW56" s="343">
        <v>0.33</v>
      </c>
      <c r="DX56" s="343">
        <v>0.28999999999999998</v>
      </c>
      <c r="DY56" s="26" t="s">
        <v>149</v>
      </c>
      <c r="DZ56" s="26"/>
      <c r="EA56" s="27" t="s">
        <v>81</v>
      </c>
      <c r="EB56" s="28">
        <v>143000</v>
      </c>
      <c r="EC56" s="28">
        <v>157300</v>
      </c>
      <c r="ED56" s="28">
        <v>145200</v>
      </c>
      <c r="EE56" s="28">
        <v>188100</v>
      </c>
      <c r="EF56" s="28">
        <v>212300</v>
      </c>
      <c r="EG56" s="28">
        <v>188100</v>
      </c>
      <c r="EH56" s="28">
        <v>212300</v>
      </c>
      <c r="EI56" s="28">
        <v>188100</v>
      </c>
      <c r="EJ56" s="28">
        <v>224400</v>
      </c>
      <c r="EK56" s="31" t="s">
        <v>812</v>
      </c>
    </row>
    <row r="57" spans="1:141" ht="16.5" customHeight="1">
      <c r="A57" s="8"/>
      <c r="B57" s="30"/>
      <c r="C57" s="30"/>
      <c r="D57" s="30"/>
      <c r="E57" s="29"/>
      <c r="F57" s="333">
        <v>52</v>
      </c>
      <c r="G57" s="333" t="str">
        <f>IF(리스수식!$AT$2=1,차량정보!AZ57,IF(리스수식!$AT$2=2,차량정보!CS57,IF(리스수식!$AT$2=3,차량정보!EL57,IF(리스수식!$AT$2=4,차량정보!GE57,차량정보!HX57))))</f>
        <v>현대</v>
      </c>
      <c r="H57" s="333" t="str">
        <f>IF(리스수식!$AT$2=1,차량정보!BA57,IF(리스수식!$AT$2=2,차량정보!CT57,IF(리스수식!$AT$2=3,차량정보!EM57,IF(리스수식!$AT$2=4,차량정보!GF57,차량정보!HY57))))</f>
        <v>GV80 3.5T 가솔린 7인승</v>
      </c>
      <c r="I57" s="333" t="str">
        <f>IF(리스수식!$AT$2=1,차량정보!BB57,IF(리스수식!$AT$2=2,차량정보!CU57,IF(리스수식!$AT$2=3,차량정보!EN57,IF(리스수식!$AT$2=4,차량정보!GG57,차량정보!HZ57))))</f>
        <v>RV(7-10인)</v>
      </c>
      <c r="J57" s="475">
        <f>IF(리스수식!$AT$2=1,차량정보!BC57,IF(리스수식!$AT$2=2,차량정보!CV57,IF(리스수식!$AT$2=3,차량정보!EO57,IF(리스수식!$AT$2=4,차량정보!GH57,차량정보!IA57))))</f>
        <v>0.02</v>
      </c>
      <c r="K57" s="333" t="str">
        <f>IF(리스수식!$AT$2=1,차량정보!BD57,IF(리스수식!$AT$2=2,차량정보!CW57,IF(리스수식!$AT$2=3,차량정보!EP57,IF(리스수식!$AT$2=4,차량정보!GI57,차량정보!IB57))))</f>
        <v>디젤</v>
      </c>
      <c r="L57" s="333">
        <f>IF(리스수식!$AT$2=1,차량정보!BE57,IF(리스수식!$AT$2=2,차량정보!CX57,IF(리스수식!$AT$2=3,차량정보!EQ57,IF(리스수식!$AT$2=4,차량정보!GJ57,차량정보!IC57))))</f>
        <v>0</v>
      </c>
      <c r="M57" s="333">
        <f>IF(리스수식!$AT$2=1,차량정보!BF57,IF(리스수식!$AT$2=2,차량정보!CY57,IF(리스수식!$AT$2=3,차량정보!ER57,IF(리스수식!$AT$2=4,차량정보!GK57,차량정보!ID57))))</f>
        <v>3470</v>
      </c>
      <c r="N57" s="333">
        <f t="shared" si="8"/>
        <v>902200</v>
      </c>
      <c r="O57" s="380">
        <f>IF(리스수식!$AT$2=1,차량정보!BH57,IF(리스수식!$AT$2=2,차량정보!DA57,IF(리스수식!$AT$2=3,차량정보!ET57,IF(리스수식!$AT$2=4,차량정보!GM57,차량정보!IF57))))</f>
        <v>0.71000000000000008</v>
      </c>
      <c r="P57" s="380">
        <f>IF(리스수식!$AT$2=1,차량정보!BI57,IF(리스수식!$AT$2=2,차량정보!DB57,IF(리스수식!$AT$2=3,차량정보!EU57,IF(리스수식!$AT$2=4,차량정보!GN57,차량정보!IG57))))</f>
        <v>0.70500000000000007</v>
      </c>
      <c r="Q57" s="380">
        <f>IF(리스수식!$AT$2=1,차량정보!BJ57,IF(리스수식!$AT$2=2,차량정보!DC57,IF(리스수식!$AT$2=3,차량정보!EV57,IF(리스수식!$AT$2=4,차량정보!GO57,차량정보!IH57))))</f>
        <v>0.68500000000000005</v>
      </c>
      <c r="R57" s="380">
        <f>IF(리스수식!$AT$2=1,차량정보!BK57,IF(리스수식!$AT$2=2,차량정보!DD57,IF(리스수식!$AT$2=3,차량정보!EW57,IF(리스수식!$AT$2=4,차량정보!GP57,차량정보!II57))))</f>
        <v>0.67</v>
      </c>
      <c r="S57" s="380">
        <f>IF(리스수식!$AT$2=1,차량정보!BL57,IF(리스수식!$AT$2=2,차량정보!DE57,IF(리스수식!$AT$2=3,차량정보!EX57,IF(리스수식!$AT$2=4,차량정보!GQ57,차량정보!IJ57))))</f>
        <v>0.65</v>
      </c>
      <c r="T57" s="380">
        <f>IF(리스수식!$AT$2=1,차량정보!BM57,IF(리스수식!$AT$2=2,차량정보!DF57,IF(리스수식!$AT$2=3,차량정보!EY57,IF(리스수식!$AT$2=4,차량정보!GR57,차량정보!IK57))))</f>
        <v>0.43000000000000005</v>
      </c>
      <c r="U57" s="380">
        <f>IF(리스수식!$AT$2=1,차량정보!BN57,IF(리스수식!$AT$2=2,차량정보!DG57,IF(리스수식!$AT$2=3,차량정보!EZ57,IF(리스수식!$AT$2=4,차량정보!GS57,차량정보!IL57))))</f>
        <v>0.68</v>
      </c>
      <c r="V57" s="380">
        <f>IF(리스수식!$AT$2=1,차량정보!BO57,IF(리스수식!$AT$2=2,차량정보!DH57,IF(리스수식!$AT$2=3,차량정보!FA57,IF(리스수식!$AT$2=4,차량정보!GT57,차량정보!IM57))))</f>
        <v>0.67500000000000004</v>
      </c>
      <c r="W57" s="380">
        <f>IF(리스수식!$AT$2=1,차량정보!BP57,IF(리스수식!$AT$2=2,차량정보!DI57,IF(리스수식!$AT$2=3,차량정보!FB57,IF(리스수식!$AT$2=4,차량정보!GU57,차량정보!IN57))))</f>
        <v>0.65500000000000003</v>
      </c>
      <c r="X57" s="380">
        <f>IF(리스수식!$AT$2=1,차량정보!BQ57,IF(리스수식!$AT$2=2,차량정보!DJ57,IF(리스수식!$AT$2=3,차량정보!FC57,IF(리스수식!$AT$2=4,차량정보!GV57,차량정보!IO57))))</f>
        <v>0.64</v>
      </c>
      <c r="Y57" s="380">
        <f>IF(리스수식!$AT$2=1,차량정보!BR57,IF(리스수식!$AT$2=2,차량정보!DK57,IF(리스수식!$AT$2=3,차량정보!FD57,IF(리스수식!$AT$2=4,차량정보!GW57,차량정보!IP57))))</f>
        <v>0.62</v>
      </c>
      <c r="Z57" s="380">
        <f>IF(리스수식!$AT$2=1,차량정보!BS57,IF(리스수식!$AT$2=2,차량정보!DL57,IF(리스수식!$AT$2=3,차량정보!FE57,IF(리스수식!$AT$2=4,차량정보!GX57,차량정보!IQ57))))</f>
        <v>0.4</v>
      </c>
      <c r="AA57" s="380">
        <f>IF(리스수식!$AT$2=1,차량정보!BT57,IF(리스수식!$AT$2=2,차량정보!DM57,IF(리스수식!$AT$2=3,차량정보!FF57,IF(리스수식!$AT$2=4,차량정보!GY57,차량정보!IR57))))</f>
        <v>0.59499999999999997</v>
      </c>
      <c r="AB57" s="380">
        <f>IF(리스수식!$AT$2=1,차량정보!BU57,IF(리스수식!$AT$2=2,차량정보!DN57,IF(리스수식!$AT$2=3,차량정보!FG57,IF(리스수식!$AT$2=4,차량정보!GZ57,차량정보!IS57))))</f>
        <v>0.59</v>
      </c>
      <c r="AC57" s="380">
        <f>IF(리스수식!$AT$2=1,차량정보!BV57,IF(리스수식!$AT$2=2,차량정보!DO57,IF(리스수식!$AT$2=3,차량정보!FH57,IF(리스수식!$AT$2=4,차량정보!HA57,차량정보!IT57))))</f>
        <v>0.56999999999999995</v>
      </c>
      <c r="AD57" s="380">
        <f>IF(리스수식!$AT$2=1,차량정보!BW57,IF(리스수식!$AT$2=2,차량정보!DP57,IF(리스수식!$AT$2=3,차량정보!FI57,IF(리스수식!$AT$2=4,차량정보!HB57,차량정보!IU57))))</f>
        <v>0.55000000000000004</v>
      </c>
      <c r="AE57" s="380">
        <f>IF(리스수식!$AT$2=1,차량정보!BX57,IF(리스수식!$AT$2=2,차량정보!DQ57,IF(리스수식!$AT$2=3,차량정보!FJ57,IF(리스수식!$AT$2=4,차량정보!HC57,차량정보!IV57))))</f>
        <v>0.3</v>
      </c>
      <c r="AF57" s="380">
        <f>IF(리스수식!$AT$2=1,차량정보!BY57,IF(리스수식!$AT$2=2,차량정보!DR57,IF(리스수식!$AT$2=3,차량정보!FK57,IF(리스수식!$AT$2=4,차량정보!HD57,차량정보!IW57))))</f>
        <v>0.2</v>
      </c>
      <c r="AG57" s="380">
        <f>IF(리스수식!$AT$2=1,차량정보!BZ57,IF(리스수식!$AT$2=2,차량정보!DS57,IF(리스수식!$AT$2=3,차량정보!FL57,IF(리스수식!$AT$2=4,차량정보!HE57,차량정보!IX57))))</f>
        <v>0.51</v>
      </c>
      <c r="AH57" s="380">
        <f>IF(리스수식!$AT$2=1,차량정보!CA57,IF(리스수식!$AT$2=2,차량정보!DT57,IF(리스수식!$AT$2=3,차량정보!FM57,IF(리스수식!$AT$2=4,차량정보!HF57,차량정보!IY57))))</f>
        <v>0.505</v>
      </c>
      <c r="AI57" s="380">
        <f>IF(리스수식!$AT$2=1,차량정보!CB57,IF(리스수식!$AT$2=2,차량정보!DU57,IF(리스수식!$AT$2=3,차량정보!FN57,IF(리스수식!$AT$2=4,차량정보!HG57,차량정보!IZ57))))</f>
        <v>0.48</v>
      </c>
      <c r="AJ57" s="380">
        <f>IF(리스수식!$AT$2=1,차량정보!CC57,IF(리스수식!$AT$2=2,차량정보!DV57,IF(리스수식!$AT$2=3,차량정보!FO57,IF(리스수식!$AT$2=4,차량정보!HH57,차량정보!JA57))))</f>
        <v>0.3</v>
      </c>
      <c r="AK57" s="380">
        <f>IF(리스수식!$AT$2=1,차량정보!CD57,IF(리스수식!$AT$2=2,차량정보!DW57,IF(리스수식!$AT$2=3,차량정보!FP57,IF(리스수식!$AT$2=4,차량정보!HI57,차량정보!JB57))))</f>
        <v>0.2</v>
      </c>
      <c r="AL57" s="380">
        <f>IF(리스수식!$AT$2=1,차량정보!CE57,IF(리스수식!$AT$2=2,차량정보!DX57,IF(리스수식!$AT$2=3,차량정보!FQ57,IF(리스수식!$AT$2=4,차량정보!HJ57,차량정보!JC57))))</f>
        <v>0.1</v>
      </c>
      <c r="AM57" s="333">
        <f>IF(리스수식!$AT$2=1,차량정보!CF57,IF(리스수식!$AT$2=2,차량정보!DY57,IF(리스수식!$AT$2=3,차량정보!FR57,IF(리스수식!$AT$2=4,차량정보!HK57,차량정보!JD57))))</f>
        <v>0</v>
      </c>
      <c r="AN57" s="333">
        <f>IF(리스수식!$AT$2=1,차량정보!CG57,IF(리스수식!$AT$2=2,차량정보!DZ57,IF(리스수식!$AT$2=3,차량정보!FS57,IF(리스수식!$AT$2=4,차량정보!HL57,차량정보!JE57))))</f>
        <v>0</v>
      </c>
      <c r="AO57" s="333" t="str">
        <f>IF(리스수식!$AT$2=1,차량정보!CH57,IF(리스수식!$AT$2=2,차량정보!EA57,IF(리스수식!$AT$2=3,차량정보!FT57,IF(리스수식!$AT$2=4,차량정보!HM57,차량정보!JF57))))</f>
        <v>울산</v>
      </c>
      <c r="AP57" s="333">
        <f>IF(리스수식!$AT$2=1,차량정보!CI57,IF(리스수식!$AT$2=2,차량정보!EB57,IF(리스수식!$AT$2=3,차량정보!FU57,IF(리스수식!$AT$2=4,차량정보!HN57,차량정보!JG57))))</f>
        <v>226000</v>
      </c>
      <c r="AQ57" s="333">
        <f>IF(리스수식!$AT$2=1,차량정보!CJ57,IF(리스수식!$AT$2=2,차량정보!EC57,IF(리스수식!$AT$2=3,차량정보!FV57,IF(리스수식!$AT$2=4,차량정보!HO57,차량정보!JH57))))</f>
        <v>215000</v>
      </c>
      <c r="AR57" s="333">
        <f>IF(리스수식!$AT$2=1,차량정보!CK57,IF(리스수식!$AT$2=2,차량정보!ED57,IF(리스수식!$AT$2=3,차량정보!FW57,IF(리스수식!$AT$2=4,차량정보!HP57,차량정보!JI57))))</f>
        <v>234000</v>
      </c>
      <c r="AS57" s="333">
        <f>IF(리스수식!$AT$2=1,차량정보!CL57,IF(리스수식!$AT$2=2,차량정보!EE57,IF(리스수식!$AT$2=3,차량정보!FX57,IF(리스수식!$AT$2=4,차량정보!HQ57,차량정보!JJ57))))</f>
        <v>248000</v>
      </c>
      <c r="AT57" s="333">
        <f>IF(리스수식!$AT$2=1,차량정보!CM57,IF(리스수식!$AT$2=2,차량정보!EF57,IF(리스수식!$AT$2=3,차량정보!FY57,IF(리스수식!$AT$2=4,차량정보!HR57,차량정보!JK57))))</f>
        <v>259000</v>
      </c>
      <c r="AU57" s="333">
        <f>IF(리스수식!$AT$2=1,차량정보!CN57,IF(리스수식!$AT$2=2,차량정보!EG57,IF(리스수식!$AT$2=3,차량정보!FZ57,IF(리스수식!$AT$2=4,차량정보!HS57,차량정보!JL57))))</f>
        <v>237000</v>
      </c>
      <c r="AV57" s="333">
        <f>IF(리스수식!$AT$2=1,차량정보!CO57,IF(리스수식!$AT$2=2,차량정보!EH57,IF(리스수식!$AT$2=3,차량정보!GA57,IF(리스수식!$AT$2=4,차량정보!HT57,차량정보!JM57))))</f>
        <v>237000</v>
      </c>
      <c r="AW57" s="333">
        <f>IF(리스수식!$AT$2=1,차량정보!CP57,IF(리스수식!$AT$2=2,차량정보!EI57,IF(리스수식!$AT$2=3,차량정보!GB57,IF(리스수식!$AT$2=4,차량정보!HU57,차량정보!JN57))))</f>
        <v>248000</v>
      </c>
      <c r="AX57" s="333">
        <f>IF(리스수식!$AT$2=1,차량정보!CQ57,IF(리스수식!$AT$2=2,차량정보!EJ57,IF(리스수식!$AT$2=3,차량정보!GC57,IF(리스수식!$AT$2=4,차량정보!HV57,차량정보!JO57))))</f>
        <v>281000</v>
      </c>
      <c r="AY57" s="11">
        <f>IF(리스수식!$AT$2=1,차량정보!CR57,IF(리스수식!$AT$2=2,차량정보!EK57,IF(리스수식!$AT$2=3,차량정보!GD57,IF(리스수식!$AT$2=4,차량정보!HW57,차량정보!JP57))))</f>
        <v>0</v>
      </c>
      <c r="AZ57" s="352" t="s">
        <v>38</v>
      </c>
      <c r="BA57" s="353" t="s">
        <v>242</v>
      </c>
      <c r="BB57" s="354" t="s">
        <v>70</v>
      </c>
      <c r="BC57" s="355">
        <v>0.02</v>
      </c>
      <c r="BD57" s="352" t="s">
        <v>188</v>
      </c>
      <c r="BE57" s="352"/>
      <c r="BF57" s="356">
        <v>3470</v>
      </c>
      <c r="BG57" s="356"/>
      <c r="BH57" s="357">
        <f t="shared" si="18"/>
        <v>0.71000000000000008</v>
      </c>
      <c r="BI57" s="357">
        <f t="shared" si="19"/>
        <v>0.70500000000000007</v>
      </c>
      <c r="BJ57" s="357">
        <f t="shared" si="20"/>
        <v>0.68500000000000005</v>
      </c>
      <c r="BK57" s="357">
        <f t="shared" si="21"/>
        <v>0.67</v>
      </c>
      <c r="BL57" s="357">
        <f t="shared" si="22"/>
        <v>0.65</v>
      </c>
      <c r="BM57" s="357">
        <f t="shared" si="23"/>
        <v>0.43000000000000005</v>
      </c>
      <c r="BN57" s="442">
        <v>0.68</v>
      </c>
      <c r="BO57" s="342">
        <v>0.67500000000000004</v>
      </c>
      <c r="BP57" s="342">
        <v>0.65500000000000003</v>
      </c>
      <c r="BQ57" s="342">
        <v>0.64</v>
      </c>
      <c r="BR57" s="342">
        <v>0.62</v>
      </c>
      <c r="BS57" s="342">
        <v>0.4</v>
      </c>
      <c r="BT57" s="442">
        <v>0.59499999999999997</v>
      </c>
      <c r="BU57" s="342">
        <v>0.59</v>
      </c>
      <c r="BV57" s="342">
        <v>0.56999999999999995</v>
      </c>
      <c r="BW57" s="342">
        <v>0.55000000000000004</v>
      </c>
      <c r="BX57" s="342">
        <v>0.3</v>
      </c>
      <c r="BY57" s="342">
        <v>0.2</v>
      </c>
      <c r="BZ57" s="442">
        <v>0.51</v>
      </c>
      <c r="CA57" s="342">
        <v>0.505</v>
      </c>
      <c r="CB57" s="342">
        <v>0.48</v>
      </c>
      <c r="CC57" s="342">
        <v>0.3</v>
      </c>
      <c r="CD57" s="342">
        <v>0.2</v>
      </c>
      <c r="CE57" s="342">
        <v>0.1</v>
      </c>
      <c r="CF57" s="358"/>
      <c r="CG57" s="358"/>
      <c r="CH57" s="359" t="s">
        <v>62</v>
      </c>
      <c r="CI57" s="360">
        <v>226000</v>
      </c>
      <c r="CJ57" s="360">
        <v>215000</v>
      </c>
      <c r="CK57" s="360">
        <v>234000</v>
      </c>
      <c r="CL57" s="360">
        <v>248000</v>
      </c>
      <c r="CM57" s="360">
        <v>259000</v>
      </c>
      <c r="CN57" s="360">
        <v>237000</v>
      </c>
      <c r="CO57" s="360">
        <v>237000</v>
      </c>
      <c r="CP57" s="360">
        <v>248000</v>
      </c>
      <c r="CQ57" s="360">
        <v>281000</v>
      </c>
      <c r="CR57" s="31"/>
      <c r="CS57" s="157" t="s">
        <v>63</v>
      </c>
      <c r="CT57" s="158" t="s">
        <v>650</v>
      </c>
      <c r="CU57" s="159" t="s">
        <v>70</v>
      </c>
      <c r="CV57" s="24">
        <v>0.03</v>
      </c>
      <c r="CW57" s="21" t="s">
        <v>71</v>
      </c>
      <c r="CX57" s="21" t="s">
        <v>72</v>
      </c>
      <c r="CY57" s="25">
        <v>2199</v>
      </c>
      <c r="CZ57" s="25"/>
      <c r="DA57" s="26">
        <f t="shared" si="9"/>
        <v>0.69000000000000006</v>
      </c>
      <c r="DB57" s="26">
        <f t="shared" si="9"/>
        <v>0.68</v>
      </c>
      <c r="DC57" s="26">
        <f t="shared" si="9"/>
        <v>0.67</v>
      </c>
      <c r="DD57" s="26">
        <f t="shared" si="9"/>
        <v>0.66</v>
      </c>
      <c r="DE57" s="26">
        <f t="shared" si="9"/>
        <v>0.64</v>
      </c>
      <c r="DF57" s="26">
        <f t="shared" si="9"/>
        <v>0.57000000000000006</v>
      </c>
      <c r="DG57" s="443">
        <v>0.66</v>
      </c>
      <c r="DH57" s="343">
        <v>0.65</v>
      </c>
      <c r="DI57" s="343">
        <v>0.64</v>
      </c>
      <c r="DJ57" s="343">
        <v>0.63</v>
      </c>
      <c r="DK57" s="343">
        <v>0.61</v>
      </c>
      <c r="DL57" s="343">
        <v>0.54</v>
      </c>
      <c r="DM57" s="443">
        <v>0.59</v>
      </c>
      <c r="DN57" s="343">
        <v>0.57999999999999996</v>
      </c>
      <c r="DO57" s="343">
        <v>0.56999999999999995</v>
      </c>
      <c r="DP57" s="343">
        <v>0.56000000000000005</v>
      </c>
      <c r="DQ57" s="343">
        <v>0.54</v>
      </c>
      <c r="DR57" s="343">
        <v>0.35</v>
      </c>
      <c r="DS57" s="443">
        <v>0.49</v>
      </c>
      <c r="DT57" s="343">
        <v>0.48</v>
      </c>
      <c r="DU57" s="343">
        <v>0.47</v>
      </c>
      <c r="DV57" s="343">
        <v>0.36</v>
      </c>
      <c r="DW57" s="343">
        <v>0.33</v>
      </c>
      <c r="DX57" s="343">
        <v>0.28999999999999998</v>
      </c>
      <c r="DY57" s="26" t="s">
        <v>237</v>
      </c>
      <c r="DZ57" s="26"/>
      <c r="EA57" s="27" t="s">
        <v>81</v>
      </c>
      <c r="EB57" s="28">
        <v>143000</v>
      </c>
      <c r="EC57" s="28">
        <v>157300</v>
      </c>
      <c r="ED57" s="28">
        <v>145200</v>
      </c>
      <c r="EE57" s="28">
        <v>188100</v>
      </c>
      <c r="EF57" s="28">
        <v>212300</v>
      </c>
      <c r="EG57" s="28">
        <v>188100</v>
      </c>
      <c r="EH57" s="28">
        <v>212300</v>
      </c>
      <c r="EI57" s="28">
        <v>188100</v>
      </c>
      <c r="EJ57" s="28">
        <v>224400</v>
      </c>
      <c r="EK57" s="31" t="s">
        <v>812</v>
      </c>
    </row>
    <row r="58" spans="1:141" ht="16.5" customHeight="1">
      <c r="A58" s="8"/>
      <c r="B58" s="30"/>
      <c r="C58" s="30"/>
      <c r="D58" s="30"/>
      <c r="E58" s="29"/>
      <c r="F58" s="333">
        <v>53</v>
      </c>
      <c r="G58" s="333" t="str">
        <f>IF(리스수식!$AT$2=1,차량정보!AZ58,IF(리스수식!$AT$2=2,차량정보!CS58,IF(리스수식!$AT$2=3,차량정보!EL58,IF(리스수식!$AT$2=4,차량정보!GE58,차량정보!HX58))))</f>
        <v>현대</v>
      </c>
      <c r="H58" s="333" t="str">
        <f>IF(리스수식!$AT$2=1,차량정보!BA58,IF(리스수식!$AT$2=2,차량정보!CT58,IF(리스수식!$AT$2=3,차량정보!EM58,IF(리스수식!$AT$2=4,차량정보!GF58,차량정보!HY58))))</f>
        <v xml:space="preserve">­­­­­­­­­­­­­­­­­­­­­­­­­­­­­­­­­­­­­­­­­­­­­­­­­­­­­­­­­­­­­­­­­­­­­­­­­­­­­­­­­­­­­­­­­­­­­­­­ </v>
      </c>
      <c r="I58" s="333" t="str">
        <f>IF(리스수식!$AT$2=1,차량정보!BB58,IF(리스수식!$AT$2=2,차량정보!CU58,IF(리스수식!$AT$2=3,차량정보!EN58,IF(리스수식!$AT$2=4,차량정보!GG58,차량정보!HZ58))))</f>
        <v>-</v>
      </c>
      <c r="J58" s="475" t="str">
        <f>IF(리스수식!$AT$2=1,차량정보!BC58,IF(리스수식!$AT$2=2,차량정보!CV58,IF(리스수식!$AT$2=3,차량정보!EO58,IF(리스수식!$AT$2=4,차량정보!GH58,차량정보!IA58))))</f>
        <v>-</v>
      </c>
      <c r="K58" s="333" t="str">
        <f>IF(리스수식!$AT$2=1,차량정보!BD58,IF(리스수식!$AT$2=2,차량정보!CW58,IF(리스수식!$AT$2=3,차량정보!EP58,IF(리스수식!$AT$2=4,차량정보!GI58,차량정보!IB58))))</f>
        <v>-</v>
      </c>
      <c r="L58" s="333">
        <f>IF(리스수식!$AT$2=1,차량정보!BE58,IF(리스수식!$AT$2=2,차량정보!CX58,IF(리스수식!$AT$2=3,차량정보!EQ58,IF(리스수식!$AT$2=4,차량정보!GJ58,차량정보!IC58))))</f>
        <v>0</v>
      </c>
      <c r="M58" s="333">
        <f>IF(리스수식!$AT$2=1,차량정보!BF58,IF(리스수식!$AT$2=2,차량정보!CY58,IF(리스수식!$AT$2=3,차량정보!ER58,IF(리스수식!$AT$2=4,차량정보!GK58,차량정보!ID58))))</f>
        <v>347</v>
      </c>
      <c r="N58" s="333">
        <f t="shared" si="8"/>
        <v>36088</v>
      </c>
      <c r="O58" s="380">
        <f>IF(리스수식!$AT$2=1,차량정보!BH58,IF(리스수식!$AT$2=2,차량정보!DA58,IF(리스수식!$AT$2=3,차량정보!ET58,IF(리스수식!$AT$2=4,차량정보!GM58,차량정보!IF58))))</f>
        <v>0</v>
      </c>
      <c r="P58" s="380">
        <f>IF(리스수식!$AT$2=1,차량정보!BI58,IF(리스수식!$AT$2=2,차량정보!DB58,IF(리스수식!$AT$2=3,차량정보!EU58,IF(리스수식!$AT$2=4,차량정보!GN58,차량정보!IG58))))</f>
        <v>0</v>
      </c>
      <c r="Q58" s="380">
        <f>IF(리스수식!$AT$2=1,차량정보!BJ58,IF(리스수식!$AT$2=2,차량정보!DC58,IF(리스수식!$AT$2=3,차량정보!EV58,IF(리스수식!$AT$2=4,차량정보!GO58,차량정보!IH58))))</f>
        <v>0</v>
      </c>
      <c r="R58" s="380">
        <f>IF(리스수식!$AT$2=1,차량정보!BK58,IF(리스수식!$AT$2=2,차량정보!DD58,IF(리스수식!$AT$2=3,차량정보!EW58,IF(리스수식!$AT$2=4,차량정보!GP58,차량정보!II58))))</f>
        <v>0</v>
      </c>
      <c r="S58" s="380">
        <f>IF(리스수식!$AT$2=1,차량정보!BL58,IF(리스수식!$AT$2=2,차량정보!DE58,IF(리스수식!$AT$2=3,차량정보!EX58,IF(리스수식!$AT$2=4,차량정보!GQ58,차량정보!IJ58))))</f>
        <v>0</v>
      </c>
      <c r="T58" s="380">
        <f>IF(리스수식!$AT$2=1,차량정보!BM58,IF(리스수식!$AT$2=2,차량정보!DF58,IF(리스수식!$AT$2=3,차량정보!EY58,IF(리스수식!$AT$2=4,차량정보!GR58,차량정보!IK58))))</f>
        <v>0</v>
      </c>
      <c r="U58" s="380">
        <f>IF(리스수식!$AT$2=1,차량정보!BN58,IF(리스수식!$AT$2=2,차량정보!DG58,IF(리스수식!$AT$2=3,차량정보!EZ58,IF(리스수식!$AT$2=4,차량정보!GS58,차량정보!IL58))))</f>
        <v>0</v>
      </c>
      <c r="V58" s="380">
        <f>IF(리스수식!$AT$2=1,차량정보!BO58,IF(리스수식!$AT$2=2,차량정보!DH58,IF(리스수식!$AT$2=3,차량정보!FA58,IF(리스수식!$AT$2=4,차량정보!GT58,차량정보!IM58))))</f>
        <v>0</v>
      </c>
      <c r="W58" s="380">
        <f>IF(리스수식!$AT$2=1,차량정보!BP58,IF(리스수식!$AT$2=2,차량정보!DI58,IF(리스수식!$AT$2=3,차량정보!FB58,IF(리스수식!$AT$2=4,차량정보!GU58,차량정보!IN58))))</f>
        <v>0</v>
      </c>
      <c r="X58" s="380">
        <f>IF(리스수식!$AT$2=1,차량정보!BQ58,IF(리스수식!$AT$2=2,차량정보!DJ58,IF(리스수식!$AT$2=3,차량정보!FC58,IF(리스수식!$AT$2=4,차량정보!GV58,차량정보!IO58))))</f>
        <v>0</v>
      </c>
      <c r="Y58" s="380">
        <f>IF(리스수식!$AT$2=1,차량정보!BR58,IF(리스수식!$AT$2=2,차량정보!DK58,IF(리스수식!$AT$2=3,차량정보!FD58,IF(리스수식!$AT$2=4,차량정보!GW58,차량정보!IP58))))</f>
        <v>0</v>
      </c>
      <c r="Z58" s="380">
        <f>IF(리스수식!$AT$2=1,차량정보!BS58,IF(리스수식!$AT$2=2,차량정보!DL58,IF(리스수식!$AT$2=3,차량정보!FE58,IF(리스수식!$AT$2=4,차량정보!GX58,차량정보!IQ58))))</f>
        <v>0</v>
      </c>
      <c r="AA58" s="380">
        <f>IF(리스수식!$AT$2=1,차량정보!BT58,IF(리스수식!$AT$2=2,차량정보!DM58,IF(리스수식!$AT$2=3,차량정보!FF58,IF(리스수식!$AT$2=4,차량정보!GY58,차량정보!IR58))))</f>
        <v>0</v>
      </c>
      <c r="AB58" s="380">
        <f>IF(리스수식!$AT$2=1,차량정보!BU58,IF(리스수식!$AT$2=2,차량정보!DN58,IF(리스수식!$AT$2=3,차량정보!FG58,IF(리스수식!$AT$2=4,차량정보!GZ58,차량정보!IS58))))</f>
        <v>0</v>
      </c>
      <c r="AC58" s="380">
        <f>IF(리스수식!$AT$2=1,차량정보!BV58,IF(리스수식!$AT$2=2,차량정보!DO58,IF(리스수식!$AT$2=3,차량정보!FH58,IF(리스수식!$AT$2=4,차량정보!HA58,차량정보!IT58))))</f>
        <v>0</v>
      </c>
      <c r="AD58" s="380">
        <f>IF(리스수식!$AT$2=1,차량정보!BW58,IF(리스수식!$AT$2=2,차량정보!DP58,IF(리스수식!$AT$2=3,차량정보!FI58,IF(리스수식!$AT$2=4,차량정보!HB58,차량정보!IU58))))</f>
        <v>0</v>
      </c>
      <c r="AE58" s="380">
        <f>IF(리스수식!$AT$2=1,차량정보!BX58,IF(리스수식!$AT$2=2,차량정보!DQ58,IF(리스수식!$AT$2=3,차량정보!FJ58,IF(리스수식!$AT$2=4,차량정보!HC58,차량정보!IV58))))</f>
        <v>0</v>
      </c>
      <c r="AF58" s="380">
        <f>IF(리스수식!$AT$2=1,차량정보!BY58,IF(리스수식!$AT$2=2,차량정보!DR58,IF(리스수식!$AT$2=3,차량정보!FK58,IF(리스수식!$AT$2=4,차량정보!HD58,차량정보!IW58))))</f>
        <v>0</v>
      </c>
      <c r="AG58" s="380">
        <f>IF(리스수식!$AT$2=1,차량정보!BZ58,IF(리스수식!$AT$2=2,차량정보!DS58,IF(리스수식!$AT$2=3,차량정보!FL58,IF(리스수식!$AT$2=4,차량정보!HE58,차량정보!IX58))))</f>
        <v>0</v>
      </c>
      <c r="AH58" s="380">
        <f>IF(리스수식!$AT$2=1,차량정보!CA58,IF(리스수식!$AT$2=2,차량정보!DT58,IF(리스수식!$AT$2=3,차량정보!FM58,IF(리스수식!$AT$2=4,차량정보!HF58,차량정보!IY58))))</f>
        <v>0</v>
      </c>
      <c r="AI58" s="380">
        <f>IF(리스수식!$AT$2=1,차량정보!CB58,IF(리스수식!$AT$2=2,차량정보!DU58,IF(리스수식!$AT$2=3,차량정보!FN58,IF(리스수식!$AT$2=4,차량정보!HG58,차량정보!IZ58))))</f>
        <v>0</v>
      </c>
      <c r="AJ58" s="380">
        <f>IF(리스수식!$AT$2=1,차량정보!CC58,IF(리스수식!$AT$2=2,차량정보!DV58,IF(리스수식!$AT$2=3,차량정보!FO58,IF(리스수식!$AT$2=4,차량정보!HH58,차량정보!JA58))))</f>
        <v>0</v>
      </c>
      <c r="AK58" s="380">
        <f>IF(리스수식!$AT$2=1,차량정보!CD58,IF(리스수식!$AT$2=2,차량정보!DW58,IF(리스수식!$AT$2=3,차량정보!FP58,IF(리스수식!$AT$2=4,차량정보!HI58,차량정보!JB58))))</f>
        <v>0</v>
      </c>
      <c r="AL58" s="380">
        <f>IF(리스수식!$AT$2=1,차량정보!CE58,IF(리스수식!$AT$2=2,차량정보!DX58,IF(리스수식!$AT$2=3,차량정보!FQ58,IF(리스수식!$AT$2=4,차량정보!HJ58,차량정보!JC58))))</f>
        <v>0</v>
      </c>
      <c r="AM58" s="333">
        <f>IF(리스수식!$AT$2=1,차량정보!CF58,IF(리스수식!$AT$2=2,차량정보!DY58,IF(리스수식!$AT$2=3,차량정보!FR58,IF(리스수식!$AT$2=4,차량정보!HK58,차량정보!JD58))))</f>
        <v>0</v>
      </c>
      <c r="AN58" s="333">
        <f>IF(리스수식!$AT$2=1,차량정보!CG58,IF(리스수식!$AT$2=2,차량정보!DZ58,IF(리스수식!$AT$2=3,차량정보!FS58,IF(리스수식!$AT$2=4,차량정보!HL58,차량정보!JE58))))</f>
        <v>0</v>
      </c>
      <c r="AO58" s="333" t="str">
        <f>IF(리스수식!$AT$2=1,차량정보!CH58,IF(리스수식!$AT$2=2,차량정보!EA58,IF(리스수식!$AT$2=3,차량정보!FT58,IF(리스수식!$AT$2=4,차량정보!HM58,차량정보!JF58))))</f>
        <v>-</v>
      </c>
      <c r="AP58" s="333" t="str">
        <f>IF(리스수식!$AT$2=1,차량정보!CI58,IF(리스수식!$AT$2=2,차량정보!EB58,IF(리스수식!$AT$2=3,차량정보!FU58,IF(리스수식!$AT$2=4,차량정보!HN58,차량정보!JG58))))</f>
        <v>-</v>
      </c>
      <c r="AQ58" s="333" t="str">
        <f>IF(리스수식!$AT$2=1,차량정보!CJ58,IF(리스수식!$AT$2=2,차량정보!EC58,IF(리스수식!$AT$2=3,차량정보!FV58,IF(리스수식!$AT$2=4,차량정보!HO58,차량정보!JH58))))</f>
        <v>-</v>
      </c>
      <c r="AR58" s="333" t="str">
        <f>IF(리스수식!$AT$2=1,차량정보!CK58,IF(리스수식!$AT$2=2,차량정보!ED58,IF(리스수식!$AT$2=3,차량정보!FW58,IF(리스수식!$AT$2=4,차량정보!HP58,차량정보!JI58))))</f>
        <v>-</v>
      </c>
      <c r="AS58" s="333" t="str">
        <f>IF(리스수식!$AT$2=1,차량정보!CL58,IF(리스수식!$AT$2=2,차량정보!EE58,IF(리스수식!$AT$2=3,차량정보!FX58,IF(리스수식!$AT$2=4,차량정보!HQ58,차량정보!JJ58))))</f>
        <v>-</v>
      </c>
      <c r="AT58" s="333" t="str">
        <f>IF(리스수식!$AT$2=1,차량정보!CM58,IF(리스수식!$AT$2=2,차량정보!EF58,IF(리스수식!$AT$2=3,차량정보!FY58,IF(리스수식!$AT$2=4,차량정보!HR58,차량정보!JK58))))</f>
        <v>-</v>
      </c>
      <c r="AU58" s="333" t="str">
        <f>IF(리스수식!$AT$2=1,차량정보!CN58,IF(리스수식!$AT$2=2,차량정보!EG58,IF(리스수식!$AT$2=3,차량정보!FZ58,IF(리스수식!$AT$2=4,차량정보!HS58,차량정보!JL58))))</f>
        <v>-</v>
      </c>
      <c r="AV58" s="333" t="str">
        <f>IF(리스수식!$AT$2=1,차량정보!CO58,IF(리스수식!$AT$2=2,차량정보!EH58,IF(리스수식!$AT$2=3,차량정보!GA58,IF(리스수식!$AT$2=4,차량정보!HT58,차량정보!JM58))))</f>
        <v>-</v>
      </c>
      <c r="AW58" s="333" t="str">
        <f>IF(리스수식!$AT$2=1,차량정보!CP58,IF(리스수식!$AT$2=2,차량정보!EI58,IF(리스수식!$AT$2=3,차량정보!GB58,IF(리스수식!$AT$2=4,차량정보!HU58,차량정보!JN58))))</f>
        <v>-</v>
      </c>
      <c r="AX58" s="333" t="str">
        <f>IF(리스수식!$AT$2=1,차량정보!CQ58,IF(리스수식!$AT$2=2,차량정보!EJ58,IF(리스수식!$AT$2=3,차량정보!GC58,IF(리스수식!$AT$2=4,차량정보!HV58,차량정보!JO58))))</f>
        <v>-</v>
      </c>
      <c r="AY58" s="11">
        <f>IF(리스수식!$AT$2=1,차량정보!CR58,IF(리스수식!$AT$2=2,차량정보!EK58,IF(리스수식!$AT$2=3,차량정보!GD58,IF(리스수식!$AT$2=4,차량정보!HW58,차량정보!JP58))))</f>
        <v>0</v>
      </c>
      <c r="AZ58" s="352" t="s">
        <v>38</v>
      </c>
      <c r="BA58" s="353" t="s">
        <v>182</v>
      </c>
      <c r="BB58" s="354" t="s">
        <v>183</v>
      </c>
      <c r="BC58" s="355" t="s">
        <v>183</v>
      </c>
      <c r="BD58" s="352" t="s">
        <v>183</v>
      </c>
      <c r="BE58" s="352"/>
      <c r="BF58" s="356">
        <v>347</v>
      </c>
      <c r="BG58" s="356"/>
      <c r="BH58" s="357"/>
      <c r="BI58" s="357"/>
      <c r="BJ58" s="357"/>
      <c r="BK58" s="357"/>
      <c r="BL58" s="357"/>
      <c r="BM58" s="357"/>
      <c r="BN58" s="442"/>
      <c r="BO58" s="342"/>
      <c r="BP58" s="342"/>
      <c r="BQ58" s="342"/>
      <c r="BR58" s="342"/>
      <c r="BS58" s="342"/>
      <c r="BT58" s="442"/>
      <c r="BU58" s="342"/>
      <c r="BV58" s="342"/>
      <c r="BW58" s="342"/>
      <c r="BX58" s="342"/>
      <c r="BY58" s="342"/>
      <c r="BZ58" s="442"/>
      <c r="CA58" s="342"/>
      <c r="CB58" s="342"/>
      <c r="CC58" s="342"/>
      <c r="CD58" s="342"/>
      <c r="CE58" s="342"/>
      <c r="CF58" s="358"/>
      <c r="CG58" s="358"/>
      <c r="CH58" s="359" t="s">
        <v>183</v>
      </c>
      <c r="CI58" s="360" t="s">
        <v>183</v>
      </c>
      <c r="CJ58" s="360" t="s">
        <v>183</v>
      </c>
      <c r="CK58" s="360" t="s">
        <v>183</v>
      </c>
      <c r="CL58" s="360" t="s">
        <v>183</v>
      </c>
      <c r="CM58" s="360" t="s">
        <v>183</v>
      </c>
      <c r="CN58" s="360" t="s">
        <v>183</v>
      </c>
      <c r="CO58" s="360" t="s">
        <v>183</v>
      </c>
      <c r="CP58" s="360" t="s">
        <v>183</v>
      </c>
      <c r="CQ58" s="360" t="s">
        <v>183</v>
      </c>
      <c r="CR58" s="31"/>
      <c r="CS58" s="157" t="s">
        <v>63</v>
      </c>
      <c r="CT58" s="158" t="s">
        <v>651</v>
      </c>
      <c r="CU58" s="159" t="s">
        <v>74</v>
      </c>
      <c r="CV58" s="24">
        <v>0.03</v>
      </c>
      <c r="CW58" s="21" t="s">
        <v>71</v>
      </c>
      <c r="CX58" s="21" t="s">
        <v>72</v>
      </c>
      <c r="CY58" s="25">
        <v>2199</v>
      </c>
      <c r="CZ58" s="25"/>
      <c r="DA58" s="26">
        <f t="shared" si="9"/>
        <v>0.69000000000000006</v>
      </c>
      <c r="DB58" s="26">
        <f t="shared" si="9"/>
        <v>0.68</v>
      </c>
      <c r="DC58" s="26">
        <f t="shared" si="9"/>
        <v>0.67</v>
      </c>
      <c r="DD58" s="26">
        <f t="shared" si="9"/>
        <v>0.66</v>
      </c>
      <c r="DE58" s="26">
        <f t="shared" si="9"/>
        <v>0.64</v>
      </c>
      <c r="DF58" s="26">
        <f t="shared" si="9"/>
        <v>0.57000000000000006</v>
      </c>
      <c r="DG58" s="443">
        <v>0.66</v>
      </c>
      <c r="DH58" s="343">
        <v>0.65</v>
      </c>
      <c r="DI58" s="343">
        <v>0.64</v>
      </c>
      <c r="DJ58" s="343">
        <v>0.63</v>
      </c>
      <c r="DK58" s="343">
        <v>0.61</v>
      </c>
      <c r="DL58" s="343">
        <v>0.54</v>
      </c>
      <c r="DM58" s="443">
        <v>0.59</v>
      </c>
      <c r="DN58" s="343">
        <v>0.57999999999999996</v>
      </c>
      <c r="DO58" s="343">
        <v>0.56999999999999995</v>
      </c>
      <c r="DP58" s="343">
        <v>0.56000000000000005</v>
      </c>
      <c r="DQ58" s="343">
        <v>0.54</v>
      </c>
      <c r="DR58" s="343">
        <v>0.35</v>
      </c>
      <c r="DS58" s="443">
        <v>0.49</v>
      </c>
      <c r="DT58" s="343">
        <v>0.48</v>
      </c>
      <c r="DU58" s="343">
        <v>0.47</v>
      </c>
      <c r="DV58" s="343">
        <v>0.36</v>
      </c>
      <c r="DW58" s="343">
        <v>0.33</v>
      </c>
      <c r="DX58" s="343">
        <v>0.28999999999999998</v>
      </c>
      <c r="DY58" s="26" t="s">
        <v>149</v>
      </c>
      <c r="DZ58" s="26"/>
      <c r="EA58" s="27" t="s">
        <v>81</v>
      </c>
      <c r="EB58" s="28">
        <v>143000</v>
      </c>
      <c r="EC58" s="28">
        <v>157300</v>
      </c>
      <c r="ED58" s="28">
        <v>145200</v>
      </c>
      <c r="EE58" s="28">
        <v>188100</v>
      </c>
      <c r="EF58" s="28">
        <v>212300</v>
      </c>
      <c r="EG58" s="28">
        <v>188100</v>
      </c>
      <c r="EH58" s="28">
        <v>212300</v>
      </c>
      <c r="EI58" s="28">
        <v>188100</v>
      </c>
      <c r="EJ58" s="28">
        <v>224400</v>
      </c>
      <c r="EK58" s="31" t="s">
        <v>812</v>
      </c>
    </row>
    <row r="59" spans="1:141" ht="16.5" customHeight="1">
      <c r="A59" s="8"/>
      <c r="B59" s="30"/>
      <c r="C59" s="30"/>
      <c r="D59" s="30"/>
      <c r="E59" s="29"/>
      <c r="F59" s="333">
        <v>54</v>
      </c>
      <c r="G59" s="333" t="str">
        <f>IF(리스수식!$AT$2=1,차량정보!AZ59,IF(리스수식!$AT$2=2,차량정보!CS59,IF(리스수식!$AT$2=3,차량정보!EL59,IF(리스수식!$AT$2=4,차량정보!GE59,차량정보!HX59))))</f>
        <v>현대</v>
      </c>
      <c r="H59" s="333" t="str">
        <f>IF(리스수식!$AT$2=1,차량정보!BA59,IF(리스수식!$AT$2=2,차량정보!CT59,IF(리스수식!$AT$2=3,차량정보!EM59,IF(리스수식!$AT$2=4,차량정보!GF59,차량정보!HY59))))</f>
        <v>베뉴 1.6 가솔린</v>
      </c>
      <c r="I59" s="333" t="str">
        <f>IF(리스수식!$AT$2=1,차량정보!BB59,IF(리스수식!$AT$2=2,차량정보!CU59,IF(리스수식!$AT$2=3,차량정보!EN59,IF(리스수식!$AT$2=4,차량정보!GG59,차량정보!HZ59))))</f>
        <v>RV(5인이하)</v>
      </c>
      <c r="J59" s="475">
        <f>IF(리스수식!$AT$2=1,차량정보!BC59,IF(리스수식!$AT$2=2,차량정보!CV59,IF(리스수식!$AT$2=3,차량정보!EO59,IF(리스수식!$AT$2=4,차량정보!GH59,차량정보!IA59))))</f>
        <v>2.5000000000000001E-2</v>
      </c>
      <c r="K59" s="333" t="str">
        <f>IF(리스수식!$AT$2=1,차량정보!BD59,IF(리스수식!$AT$2=2,차량정보!CW59,IF(리스수식!$AT$2=3,차량정보!EP59,IF(리스수식!$AT$2=4,차량정보!GI59,차량정보!IB59))))</f>
        <v>가솔린</v>
      </c>
      <c r="L59" s="333">
        <f>IF(리스수식!$AT$2=1,차량정보!BE59,IF(리스수식!$AT$2=2,차량정보!CX59,IF(리스수식!$AT$2=3,차량정보!EQ59,IF(리스수식!$AT$2=4,차량정보!GJ59,차량정보!IC59))))</f>
        <v>0</v>
      </c>
      <c r="M59" s="333">
        <f>IF(리스수식!$AT$2=1,차량정보!BF59,IF(리스수식!$AT$2=2,차량정보!CY59,IF(리스수식!$AT$2=3,차량정보!ER59,IF(리스수식!$AT$2=4,차량정보!GK59,차량정보!ID59))))</f>
        <v>1598</v>
      </c>
      <c r="N59" s="333">
        <f t="shared" si="8"/>
        <v>290836</v>
      </c>
      <c r="O59" s="380">
        <f>IF(리스수식!$AT$2=1,차량정보!BH59,IF(리스수식!$AT$2=2,차량정보!DA59,IF(리스수식!$AT$2=3,차량정보!ET59,IF(리스수식!$AT$2=4,차량정보!GM59,차량정보!IF59))))</f>
        <v>0.62</v>
      </c>
      <c r="P59" s="380">
        <f>IF(리스수식!$AT$2=1,차량정보!BI59,IF(리스수식!$AT$2=2,차량정보!DB59,IF(리스수식!$AT$2=3,차량정보!EU59,IF(리스수식!$AT$2=4,차량정보!GN59,차량정보!IG59))))</f>
        <v>0.61</v>
      </c>
      <c r="Q59" s="380">
        <f>IF(리스수식!$AT$2=1,차량정보!BJ59,IF(리스수식!$AT$2=2,차량정보!DC59,IF(리스수식!$AT$2=3,차량정보!EV59,IF(리스수식!$AT$2=4,차량정보!GO59,차량정보!IH59))))</f>
        <v>0.6</v>
      </c>
      <c r="R59" s="380">
        <f>IF(리스수식!$AT$2=1,차량정보!BK59,IF(리스수식!$AT$2=2,차량정보!DD59,IF(리스수식!$AT$2=3,차량정보!EW59,IF(리스수식!$AT$2=4,차량정보!GP59,차량정보!II59))))</f>
        <v>0.59000000000000008</v>
      </c>
      <c r="S59" s="380">
        <f>IF(리스수식!$AT$2=1,차량정보!BL59,IF(리스수식!$AT$2=2,차량정보!DE59,IF(리스수식!$AT$2=3,차량정보!EX59,IF(리스수식!$AT$2=4,차량정보!GQ59,차량정보!IJ59))))</f>
        <v>0.57000000000000006</v>
      </c>
      <c r="T59" s="380">
        <f>IF(리스수식!$AT$2=1,차량정보!BM59,IF(리스수식!$AT$2=2,차량정보!DF59,IF(리스수식!$AT$2=3,차량정보!EY59,IF(리스수식!$AT$2=4,차량정보!GR59,차량정보!IK59))))</f>
        <v>0.52</v>
      </c>
      <c r="U59" s="380">
        <f>IF(리스수식!$AT$2=1,차량정보!BN59,IF(리스수식!$AT$2=2,차량정보!DG59,IF(리스수식!$AT$2=3,차량정보!EZ59,IF(리스수식!$AT$2=4,차량정보!GS59,차량정보!IL59))))</f>
        <v>0.59</v>
      </c>
      <c r="V59" s="380">
        <f>IF(리스수식!$AT$2=1,차량정보!BO59,IF(리스수식!$AT$2=2,차량정보!DH59,IF(리스수식!$AT$2=3,차량정보!FA59,IF(리스수식!$AT$2=4,차량정보!GT59,차량정보!IM59))))</f>
        <v>0.57999999999999996</v>
      </c>
      <c r="W59" s="380">
        <f>IF(리스수식!$AT$2=1,차량정보!BP59,IF(리스수식!$AT$2=2,차량정보!DI59,IF(리스수식!$AT$2=3,차량정보!FB59,IF(리스수식!$AT$2=4,차량정보!GU59,차량정보!IN59))))</f>
        <v>0.56999999999999995</v>
      </c>
      <c r="X59" s="380">
        <f>IF(리스수식!$AT$2=1,차량정보!BQ59,IF(리스수식!$AT$2=2,차량정보!DJ59,IF(리스수식!$AT$2=3,차량정보!FC59,IF(리스수식!$AT$2=4,차량정보!GV59,차량정보!IO59))))</f>
        <v>0.56000000000000005</v>
      </c>
      <c r="Y59" s="380">
        <f>IF(리스수식!$AT$2=1,차량정보!BR59,IF(리스수식!$AT$2=2,차량정보!DK59,IF(리스수식!$AT$2=3,차량정보!FD59,IF(리스수식!$AT$2=4,차량정보!GW59,차량정보!IP59))))</f>
        <v>0.54</v>
      </c>
      <c r="Z59" s="380">
        <f>IF(리스수식!$AT$2=1,차량정보!BS59,IF(리스수식!$AT$2=2,차량정보!DL59,IF(리스수식!$AT$2=3,차량정보!FE59,IF(리스수식!$AT$2=4,차량정보!GX59,차량정보!IQ59))))</f>
        <v>0.49</v>
      </c>
      <c r="AA59" s="380">
        <f>IF(리스수식!$AT$2=1,차량정보!BT59,IF(리스수식!$AT$2=2,차량정보!DM59,IF(리스수식!$AT$2=3,차량정보!FF59,IF(리스수식!$AT$2=4,차량정보!GY59,차량정보!IR59))))</f>
        <v>0.5</v>
      </c>
      <c r="AB59" s="380">
        <f>IF(리스수식!$AT$2=1,차량정보!BU59,IF(리스수식!$AT$2=2,차량정보!DN59,IF(리스수식!$AT$2=3,차량정보!FG59,IF(리스수식!$AT$2=4,차량정보!GZ59,차량정보!IS59))))</f>
        <v>0.49</v>
      </c>
      <c r="AC59" s="380">
        <f>IF(리스수식!$AT$2=1,차량정보!BV59,IF(리스수식!$AT$2=2,차량정보!DO59,IF(리스수식!$AT$2=3,차량정보!FH59,IF(리스수식!$AT$2=4,차량정보!HA59,차량정보!IT59))))</f>
        <v>0.48</v>
      </c>
      <c r="AD59" s="380">
        <f>IF(리스수식!$AT$2=1,차량정보!BW59,IF(리스수식!$AT$2=2,차량정보!DP59,IF(리스수식!$AT$2=3,차량정보!FI59,IF(리스수식!$AT$2=4,차량정보!HB59,차량정보!IU59))))</f>
        <v>0.47</v>
      </c>
      <c r="AE59" s="380">
        <f>IF(리스수식!$AT$2=1,차량정보!BX59,IF(리스수식!$AT$2=2,차량정보!DQ59,IF(리스수식!$AT$2=3,차량정보!FJ59,IF(리스수식!$AT$2=4,차량정보!HC59,차량정보!IV59))))</f>
        <v>0.46</v>
      </c>
      <c r="AF59" s="380">
        <f>IF(리스수식!$AT$2=1,차량정보!BY59,IF(리스수식!$AT$2=2,차량정보!DR59,IF(리스수식!$AT$2=3,차량정보!FK59,IF(리스수식!$AT$2=4,차량정보!HD59,차량정보!IW59))))</f>
        <v>0.25</v>
      </c>
      <c r="AG59" s="380">
        <f>IF(리스수식!$AT$2=1,차량정보!BZ59,IF(리스수식!$AT$2=2,차량정보!DS59,IF(리스수식!$AT$2=3,차량정보!FL59,IF(리스수식!$AT$2=4,차량정보!HE59,차량정보!IX59))))</f>
        <v>0.41</v>
      </c>
      <c r="AH59" s="380">
        <f>IF(리스수식!$AT$2=1,차량정보!CA59,IF(리스수식!$AT$2=2,차량정보!DT59,IF(리스수식!$AT$2=3,차량정보!FM59,IF(리스수식!$AT$2=4,차량정보!HF59,차량정보!IY59))))</f>
        <v>0.4</v>
      </c>
      <c r="AI59" s="380">
        <f>IF(리스수식!$AT$2=1,차량정보!CB59,IF(리스수식!$AT$2=2,차량정보!DU59,IF(리스수식!$AT$2=3,차량정보!FN59,IF(리스수식!$AT$2=4,차량정보!HG59,차량정보!IZ59))))</f>
        <v>0.39</v>
      </c>
      <c r="AJ59" s="380">
        <f>IF(리스수식!$AT$2=1,차량정보!CC59,IF(리스수식!$AT$2=2,차량정보!DV59,IF(리스수식!$AT$2=3,차량정보!FO59,IF(리스수식!$AT$2=4,차량정보!HH59,차량정보!JA59))))</f>
        <v>0.38</v>
      </c>
      <c r="AK59" s="380">
        <f>IF(리스수식!$AT$2=1,차량정보!CD59,IF(리스수식!$AT$2=2,차량정보!DW59,IF(리스수식!$AT$2=3,차량정보!FP59,IF(리스수식!$AT$2=4,차량정보!HI59,차량정보!JB59))))</f>
        <v>0.37</v>
      </c>
      <c r="AL59" s="380">
        <f>IF(리스수식!$AT$2=1,차량정보!CE59,IF(리스수식!$AT$2=2,차량정보!DX59,IF(리스수식!$AT$2=3,차량정보!FQ59,IF(리스수식!$AT$2=4,차량정보!HJ59,차량정보!JC59))))</f>
        <v>0.2</v>
      </c>
      <c r="AM59" s="333">
        <f>IF(리스수식!$AT$2=1,차량정보!CF59,IF(리스수식!$AT$2=2,차량정보!DY59,IF(리스수식!$AT$2=3,차량정보!FR59,IF(리스수식!$AT$2=4,차량정보!HK59,차량정보!JD59))))</f>
        <v>0</v>
      </c>
      <c r="AN59" s="333">
        <f>IF(리스수식!$AT$2=1,차량정보!CG59,IF(리스수식!$AT$2=2,차량정보!DZ59,IF(리스수식!$AT$2=3,차량정보!FS59,IF(리스수식!$AT$2=4,차량정보!HL59,차량정보!JE59))))</f>
        <v>0</v>
      </c>
      <c r="AO59" s="333" t="str">
        <f>IF(리스수식!$AT$2=1,차량정보!CH59,IF(리스수식!$AT$2=2,차량정보!EA59,IF(리스수식!$AT$2=3,차량정보!FT59,IF(리스수식!$AT$2=4,차량정보!HM59,차량정보!JF59))))</f>
        <v>울산</v>
      </c>
      <c r="AP59" s="333">
        <f>IF(리스수식!$AT$2=1,차량정보!CI59,IF(리스수식!$AT$2=2,차량정보!EB59,IF(리스수식!$AT$2=3,차량정보!FU59,IF(리스수식!$AT$2=4,차량정보!HN59,차량정보!JG59))))</f>
        <v>226000</v>
      </c>
      <c r="AQ59" s="333">
        <f>IF(리스수식!$AT$2=1,차량정보!CJ59,IF(리스수식!$AT$2=2,차량정보!EC59,IF(리스수식!$AT$2=3,차량정보!FV59,IF(리스수식!$AT$2=4,차량정보!HO59,차량정보!JH59))))</f>
        <v>215000</v>
      </c>
      <c r="AR59" s="333">
        <f>IF(리스수식!$AT$2=1,차량정보!CK59,IF(리스수식!$AT$2=2,차량정보!ED59,IF(리스수식!$AT$2=3,차량정보!FW59,IF(리스수식!$AT$2=4,차량정보!HP59,차량정보!JI59))))</f>
        <v>234000</v>
      </c>
      <c r="AS59" s="333">
        <f>IF(리스수식!$AT$2=1,차량정보!CL59,IF(리스수식!$AT$2=2,차량정보!EE59,IF(리스수식!$AT$2=3,차량정보!FX59,IF(리스수식!$AT$2=4,차량정보!HQ59,차량정보!JJ59))))</f>
        <v>248000</v>
      </c>
      <c r="AT59" s="333">
        <f>IF(리스수식!$AT$2=1,차량정보!CM59,IF(리스수식!$AT$2=2,차량정보!EF59,IF(리스수식!$AT$2=3,차량정보!FY59,IF(리스수식!$AT$2=4,차량정보!HR59,차량정보!JK59))))</f>
        <v>259000</v>
      </c>
      <c r="AU59" s="333">
        <f>IF(리스수식!$AT$2=1,차량정보!CN59,IF(리스수식!$AT$2=2,차량정보!EG59,IF(리스수식!$AT$2=3,차량정보!FZ59,IF(리스수식!$AT$2=4,차량정보!HS59,차량정보!JL59))))</f>
        <v>237000</v>
      </c>
      <c r="AV59" s="333">
        <f>IF(리스수식!$AT$2=1,차량정보!CO59,IF(리스수식!$AT$2=2,차량정보!EH59,IF(리스수식!$AT$2=3,차량정보!GA59,IF(리스수식!$AT$2=4,차량정보!HT59,차량정보!JM59))))</f>
        <v>237000</v>
      </c>
      <c r="AW59" s="333">
        <f>IF(리스수식!$AT$2=1,차량정보!CP59,IF(리스수식!$AT$2=2,차량정보!EI59,IF(리스수식!$AT$2=3,차량정보!GB59,IF(리스수식!$AT$2=4,차량정보!HU59,차량정보!JN59))))</f>
        <v>248000</v>
      </c>
      <c r="AX59" s="333">
        <f>IF(리스수식!$AT$2=1,차량정보!CQ59,IF(리스수식!$AT$2=2,차량정보!EJ59,IF(리스수식!$AT$2=3,차량정보!GC59,IF(리스수식!$AT$2=4,차량정보!HV59,차량정보!JO59))))</f>
        <v>281000</v>
      </c>
      <c r="AY59" s="11">
        <f>IF(리스수식!$AT$2=1,차량정보!CR59,IF(리스수식!$AT$2=2,차량정보!EK59,IF(리스수식!$AT$2=3,차량정보!GD59,IF(리스수식!$AT$2=4,차량정보!HW59,차량정보!JP59))))</f>
        <v>0</v>
      </c>
      <c r="AZ59" s="352" t="s">
        <v>38</v>
      </c>
      <c r="BA59" s="353" t="s">
        <v>243</v>
      </c>
      <c r="BB59" s="354" t="s">
        <v>74</v>
      </c>
      <c r="BC59" s="355">
        <v>2.5000000000000001E-2</v>
      </c>
      <c r="BD59" s="352" t="s">
        <v>61</v>
      </c>
      <c r="BE59" s="352"/>
      <c r="BF59" s="356">
        <v>1598</v>
      </c>
      <c r="BG59" s="356"/>
      <c r="BH59" s="357">
        <f t="shared" si="18"/>
        <v>0.62</v>
      </c>
      <c r="BI59" s="357">
        <f t="shared" si="19"/>
        <v>0.61</v>
      </c>
      <c r="BJ59" s="357">
        <f t="shared" si="20"/>
        <v>0.6</v>
      </c>
      <c r="BK59" s="357">
        <f t="shared" si="21"/>
        <v>0.59000000000000008</v>
      </c>
      <c r="BL59" s="357">
        <f t="shared" si="22"/>
        <v>0.57000000000000006</v>
      </c>
      <c r="BM59" s="357">
        <f t="shared" si="23"/>
        <v>0.52</v>
      </c>
      <c r="BN59" s="442">
        <v>0.59</v>
      </c>
      <c r="BO59" s="342">
        <v>0.57999999999999996</v>
      </c>
      <c r="BP59" s="342">
        <v>0.56999999999999995</v>
      </c>
      <c r="BQ59" s="342">
        <v>0.56000000000000005</v>
      </c>
      <c r="BR59" s="342">
        <v>0.54</v>
      </c>
      <c r="BS59" s="342">
        <v>0.49</v>
      </c>
      <c r="BT59" s="442">
        <v>0.5</v>
      </c>
      <c r="BU59" s="342">
        <v>0.49</v>
      </c>
      <c r="BV59" s="342">
        <v>0.48</v>
      </c>
      <c r="BW59" s="342">
        <v>0.47</v>
      </c>
      <c r="BX59" s="342">
        <v>0.46</v>
      </c>
      <c r="BY59" s="342">
        <v>0.25</v>
      </c>
      <c r="BZ59" s="442">
        <v>0.41</v>
      </c>
      <c r="CA59" s="342">
        <v>0.4</v>
      </c>
      <c r="CB59" s="342">
        <v>0.39</v>
      </c>
      <c r="CC59" s="342">
        <v>0.38</v>
      </c>
      <c r="CD59" s="342">
        <v>0.37</v>
      </c>
      <c r="CE59" s="342">
        <v>0.2</v>
      </c>
      <c r="CF59" s="358"/>
      <c r="CG59" s="358"/>
      <c r="CH59" s="359" t="s">
        <v>62</v>
      </c>
      <c r="CI59" s="360">
        <v>226000</v>
      </c>
      <c r="CJ59" s="360">
        <v>215000</v>
      </c>
      <c r="CK59" s="360">
        <v>234000</v>
      </c>
      <c r="CL59" s="360">
        <v>248000</v>
      </c>
      <c r="CM59" s="360">
        <v>259000</v>
      </c>
      <c r="CN59" s="360">
        <v>237000</v>
      </c>
      <c r="CO59" s="360">
        <v>237000</v>
      </c>
      <c r="CP59" s="360">
        <v>248000</v>
      </c>
      <c r="CQ59" s="360">
        <v>281000</v>
      </c>
      <c r="CR59" s="244"/>
      <c r="CS59" s="157" t="s">
        <v>63</v>
      </c>
      <c r="CT59" s="158" t="s">
        <v>652</v>
      </c>
      <c r="CU59" s="159" t="s">
        <v>74</v>
      </c>
      <c r="CV59" s="24">
        <v>0.03</v>
      </c>
      <c r="CW59" s="21" t="s">
        <v>71</v>
      </c>
      <c r="CX59" s="21" t="s">
        <v>72</v>
      </c>
      <c r="CY59" s="25">
        <v>2199</v>
      </c>
      <c r="CZ59" s="25"/>
      <c r="DA59" s="26">
        <f t="shared" si="9"/>
        <v>0.69000000000000006</v>
      </c>
      <c r="DB59" s="26">
        <f t="shared" si="9"/>
        <v>0.68</v>
      </c>
      <c r="DC59" s="26">
        <f t="shared" si="9"/>
        <v>0.67</v>
      </c>
      <c r="DD59" s="26">
        <f t="shared" si="9"/>
        <v>0.66</v>
      </c>
      <c r="DE59" s="26">
        <f t="shared" si="9"/>
        <v>0.64</v>
      </c>
      <c r="DF59" s="26">
        <f t="shared" si="9"/>
        <v>0.57000000000000006</v>
      </c>
      <c r="DG59" s="443">
        <v>0.66</v>
      </c>
      <c r="DH59" s="343">
        <v>0.65</v>
      </c>
      <c r="DI59" s="343">
        <v>0.64</v>
      </c>
      <c r="DJ59" s="343">
        <v>0.63</v>
      </c>
      <c r="DK59" s="343">
        <v>0.61</v>
      </c>
      <c r="DL59" s="343">
        <v>0.54</v>
      </c>
      <c r="DM59" s="443">
        <v>0.59</v>
      </c>
      <c r="DN59" s="343">
        <v>0.57999999999999996</v>
      </c>
      <c r="DO59" s="343">
        <v>0.56999999999999995</v>
      </c>
      <c r="DP59" s="343">
        <v>0.56000000000000005</v>
      </c>
      <c r="DQ59" s="343">
        <v>0.54</v>
      </c>
      <c r="DR59" s="343">
        <v>0.35</v>
      </c>
      <c r="DS59" s="443">
        <v>0.49</v>
      </c>
      <c r="DT59" s="343">
        <v>0.48</v>
      </c>
      <c r="DU59" s="343">
        <v>0.47</v>
      </c>
      <c r="DV59" s="343">
        <v>0.36</v>
      </c>
      <c r="DW59" s="343">
        <v>0.33</v>
      </c>
      <c r="DX59" s="343">
        <v>0.28999999999999998</v>
      </c>
      <c r="DY59" s="26" t="s">
        <v>149</v>
      </c>
      <c r="DZ59" s="26"/>
      <c r="EA59" s="27" t="s">
        <v>81</v>
      </c>
      <c r="EB59" s="28">
        <v>143000</v>
      </c>
      <c r="EC59" s="28">
        <v>157300</v>
      </c>
      <c r="ED59" s="28">
        <v>145200</v>
      </c>
      <c r="EE59" s="28">
        <v>188100</v>
      </c>
      <c r="EF59" s="28">
        <v>212300</v>
      </c>
      <c r="EG59" s="28">
        <v>188100</v>
      </c>
      <c r="EH59" s="28">
        <v>212300</v>
      </c>
      <c r="EI59" s="28">
        <v>188100</v>
      </c>
      <c r="EJ59" s="28">
        <v>224400</v>
      </c>
      <c r="EK59" s="31" t="s">
        <v>812</v>
      </c>
    </row>
    <row r="60" spans="1:141" ht="16.5" customHeight="1">
      <c r="A60" s="8"/>
      <c r="B60" s="30"/>
      <c r="C60" s="30"/>
      <c r="D60" s="30"/>
      <c r="E60" s="29"/>
      <c r="F60" s="333">
        <v>55</v>
      </c>
      <c r="G60" s="333" t="str">
        <f>IF(리스수식!$AT$2=1,차량정보!AZ60,IF(리스수식!$AT$2=2,차량정보!CS60,IF(리스수식!$AT$2=3,차량정보!EL60,IF(리스수식!$AT$2=4,차량정보!GE60,차량정보!HX60))))</f>
        <v>현대</v>
      </c>
      <c r="H60" s="333" t="str">
        <f>IF(리스수식!$AT$2=1,차량정보!BA60,IF(리스수식!$AT$2=2,차량정보!CT60,IF(리스수식!$AT$2=3,차량정보!EM60,IF(리스수식!$AT$2=4,차량정보!GF60,차량정보!HY60))))</f>
        <v xml:space="preserve">­­­­­­­­­­­­­­­­­­­­­­­­­­­­­­­­­­­­­­­­­­­­­­­­­­­­­­­­­­­­­­­­­­­­­­­­­­­­­­­­­­­­­­­­­­­­­­­­ </v>
      </c>
      <c r="I60" s="333" t="str">
        <f>IF(리스수식!$AT$2=1,차량정보!BB60,IF(리스수식!$AT$2=2,차량정보!CU60,IF(리스수식!$AT$2=3,차량정보!EN60,IF(리스수식!$AT$2=4,차량정보!GG60,차량정보!HZ60))))</f>
        <v>-</v>
      </c>
      <c r="J60" s="475" t="str">
        <f>IF(리스수식!$AT$2=1,차량정보!BC60,IF(리스수식!$AT$2=2,차량정보!CV60,IF(리스수식!$AT$2=3,차량정보!EO60,IF(리스수식!$AT$2=4,차량정보!GH60,차량정보!IA60))))</f>
        <v>-</v>
      </c>
      <c r="K60" s="333" t="str">
        <f>IF(리스수식!$AT$2=1,차량정보!BD60,IF(리스수식!$AT$2=2,차량정보!CW60,IF(리스수식!$AT$2=3,차량정보!EP60,IF(리스수식!$AT$2=4,차량정보!GI60,차량정보!IB60))))</f>
        <v>-</v>
      </c>
      <c r="L60" s="333">
        <f>IF(리스수식!$AT$2=1,차량정보!BE60,IF(리스수식!$AT$2=2,차량정보!CX60,IF(리스수식!$AT$2=3,차량정보!EQ60,IF(리스수식!$AT$2=4,차량정보!GJ60,차량정보!IC60))))</f>
        <v>0</v>
      </c>
      <c r="M60" s="333" t="str">
        <f>IF(리스수식!$AT$2=1,차량정보!BF60,IF(리스수식!$AT$2=2,차량정보!CY60,IF(리스수식!$AT$2=3,차량정보!ER60,IF(리스수식!$AT$2=4,차량정보!GK60,차량정보!ID60))))</f>
        <v>-</v>
      </c>
      <c r="N60" s="333" t="e">
        <f t="shared" si="8"/>
        <v>#VALUE!</v>
      </c>
      <c r="O60" s="380">
        <f>IF(리스수식!$AT$2=1,차량정보!BH60,IF(리스수식!$AT$2=2,차량정보!DA60,IF(리스수식!$AT$2=3,차량정보!ET60,IF(리스수식!$AT$2=4,차량정보!GM60,차량정보!IF60))))</f>
        <v>0</v>
      </c>
      <c r="P60" s="380">
        <f>IF(리스수식!$AT$2=1,차량정보!BI60,IF(리스수식!$AT$2=2,차량정보!DB60,IF(리스수식!$AT$2=3,차량정보!EU60,IF(리스수식!$AT$2=4,차량정보!GN60,차량정보!IG60))))</f>
        <v>0</v>
      </c>
      <c r="Q60" s="380">
        <f>IF(리스수식!$AT$2=1,차량정보!BJ60,IF(리스수식!$AT$2=2,차량정보!DC60,IF(리스수식!$AT$2=3,차량정보!EV60,IF(리스수식!$AT$2=4,차량정보!GO60,차량정보!IH60))))</f>
        <v>0</v>
      </c>
      <c r="R60" s="380">
        <f>IF(리스수식!$AT$2=1,차량정보!BK60,IF(리스수식!$AT$2=2,차량정보!DD60,IF(리스수식!$AT$2=3,차량정보!EW60,IF(리스수식!$AT$2=4,차량정보!GP60,차량정보!II60))))</f>
        <v>0</v>
      </c>
      <c r="S60" s="380">
        <f>IF(리스수식!$AT$2=1,차량정보!BL60,IF(리스수식!$AT$2=2,차량정보!DE60,IF(리스수식!$AT$2=3,차량정보!EX60,IF(리스수식!$AT$2=4,차량정보!GQ60,차량정보!IJ60))))</f>
        <v>0</v>
      </c>
      <c r="T60" s="380">
        <f>IF(리스수식!$AT$2=1,차량정보!BM60,IF(리스수식!$AT$2=2,차량정보!DF60,IF(리스수식!$AT$2=3,차량정보!EY60,IF(리스수식!$AT$2=4,차량정보!GR60,차량정보!IK60))))</f>
        <v>0</v>
      </c>
      <c r="U60" s="380">
        <f>IF(리스수식!$AT$2=1,차량정보!BN60,IF(리스수식!$AT$2=2,차량정보!DG60,IF(리스수식!$AT$2=3,차량정보!EZ60,IF(리스수식!$AT$2=4,차량정보!GS60,차량정보!IL60))))</f>
        <v>0</v>
      </c>
      <c r="V60" s="380">
        <f>IF(리스수식!$AT$2=1,차량정보!BO60,IF(리스수식!$AT$2=2,차량정보!DH60,IF(리스수식!$AT$2=3,차량정보!FA60,IF(리스수식!$AT$2=4,차량정보!GT60,차량정보!IM60))))</f>
        <v>0</v>
      </c>
      <c r="W60" s="380">
        <f>IF(리스수식!$AT$2=1,차량정보!BP60,IF(리스수식!$AT$2=2,차량정보!DI60,IF(리스수식!$AT$2=3,차량정보!FB60,IF(리스수식!$AT$2=4,차량정보!GU60,차량정보!IN60))))</f>
        <v>0</v>
      </c>
      <c r="X60" s="380">
        <f>IF(리스수식!$AT$2=1,차량정보!BQ60,IF(리스수식!$AT$2=2,차량정보!DJ60,IF(리스수식!$AT$2=3,차량정보!FC60,IF(리스수식!$AT$2=4,차량정보!GV60,차량정보!IO60))))</f>
        <v>0</v>
      </c>
      <c r="Y60" s="380">
        <f>IF(리스수식!$AT$2=1,차량정보!BR60,IF(리스수식!$AT$2=2,차량정보!DK60,IF(리스수식!$AT$2=3,차량정보!FD60,IF(리스수식!$AT$2=4,차량정보!GW60,차량정보!IP60))))</f>
        <v>0</v>
      </c>
      <c r="Z60" s="380">
        <f>IF(리스수식!$AT$2=1,차량정보!BS60,IF(리스수식!$AT$2=2,차량정보!DL60,IF(리스수식!$AT$2=3,차량정보!FE60,IF(리스수식!$AT$2=4,차량정보!GX60,차량정보!IQ60))))</f>
        <v>0</v>
      </c>
      <c r="AA60" s="380">
        <f>IF(리스수식!$AT$2=1,차량정보!BT60,IF(리스수식!$AT$2=2,차량정보!DM60,IF(리스수식!$AT$2=3,차량정보!FF60,IF(리스수식!$AT$2=4,차량정보!GY60,차량정보!IR60))))</f>
        <v>0</v>
      </c>
      <c r="AB60" s="380">
        <f>IF(리스수식!$AT$2=1,차량정보!BU60,IF(리스수식!$AT$2=2,차량정보!DN60,IF(리스수식!$AT$2=3,차량정보!FG60,IF(리스수식!$AT$2=4,차량정보!GZ60,차량정보!IS60))))</f>
        <v>0</v>
      </c>
      <c r="AC60" s="380">
        <f>IF(리스수식!$AT$2=1,차량정보!BV60,IF(리스수식!$AT$2=2,차량정보!DO60,IF(리스수식!$AT$2=3,차량정보!FH60,IF(리스수식!$AT$2=4,차량정보!HA60,차량정보!IT60))))</f>
        <v>0</v>
      </c>
      <c r="AD60" s="380">
        <f>IF(리스수식!$AT$2=1,차량정보!BW60,IF(리스수식!$AT$2=2,차량정보!DP60,IF(리스수식!$AT$2=3,차량정보!FI60,IF(리스수식!$AT$2=4,차량정보!HB60,차량정보!IU60))))</f>
        <v>0</v>
      </c>
      <c r="AE60" s="380">
        <f>IF(리스수식!$AT$2=1,차량정보!BX60,IF(리스수식!$AT$2=2,차량정보!DQ60,IF(리스수식!$AT$2=3,차량정보!FJ60,IF(리스수식!$AT$2=4,차량정보!HC60,차량정보!IV60))))</f>
        <v>0</v>
      </c>
      <c r="AF60" s="380">
        <f>IF(리스수식!$AT$2=1,차량정보!BY60,IF(리스수식!$AT$2=2,차량정보!DR60,IF(리스수식!$AT$2=3,차량정보!FK60,IF(리스수식!$AT$2=4,차량정보!HD60,차량정보!IW60))))</f>
        <v>0</v>
      </c>
      <c r="AG60" s="380">
        <f>IF(리스수식!$AT$2=1,차량정보!BZ60,IF(리스수식!$AT$2=2,차량정보!DS60,IF(리스수식!$AT$2=3,차량정보!FL60,IF(리스수식!$AT$2=4,차량정보!HE60,차량정보!IX60))))</f>
        <v>0</v>
      </c>
      <c r="AH60" s="380">
        <f>IF(리스수식!$AT$2=1,차량정보!CA60,IF(리스수식!$AT$2=2,차량정보!DT60,IF(리스수식!$AT$2=3,차량정보!FM60,IF(리스수식!$AT$2=4,차량정보!HF60,차량정보!IY60))))</f>
        <v>0</v>
      </c>
      <c r="AI60" s="380">
        <f>IF(리스수식!$AT$2=1,차량정보!CB60,IF(리스수식!$AT$2=2,차량정보!DU60,IF(리스수식!$AT$2=3,차량정보!FN60,IF(리스수식!$AT$2=4,차량정보!HG60,차량정보!IZ60))))</f>
        <v>0</v>
      </c>
      <c r="AJ60" s="380">
        <f>IF(리스수식!$AT$2=1,차량정보!CC60,IF(리스수식!$AT$2=2,차량정보!DV60,IF(리스수식!$AT$2=3,차량정보!FO60,IF(리스수식!$AT$2=4,차량정보!HH60,차량정보!JA60))))</f>
        <v>0</v>
      </c>
      <c r="AK60" s="380">
        <f>IF(리스수식!$AT$2=1,차량정보!CD60,IF(리스수식!$AT$2=2,차량정보!DW60,IF(리스수식!$AT$2=3,차량정보!FP60,IF(리스수식!$AT$2=4,차량정보!HI60,차량정보!JB60))))</f>
        <v>0</v>
      </c>
      <c r="AL60" s="380">
        <f>IF(리스수식!$AT$2=1,차량정보!CE60,IF(리스수식!$AT$2=2,차량정보!DX60,IF(리스수식!$AT$2=3,차량정보!FQ60,IF(리스수식!$AT$2=4,차량정보!HJ60,차량정보!JC60))))</f>
        <v>0</v>
      </c>
      <c r="AM60" s="333">
        <f>IF(리스수식!$AT$2=1,차량정보!CF60,IF(리스수식!$AT$2=2,차량정보!DY60,IF(리스수식!$AT$2=3,차량정보!FR60,IF(리스수식!$AT$2=4,차량정보!HK60,차량정보!JD60))))</f>
        <v>0</v>
      </c>
      <c r="AN60" s="333">
        <f>IF(리스수식!$AT$2=1,차량정보!CG60,IF(리스수식!$AT$2=2,차량정보!DZ60,IF(리스수식!$AT$2=3,차량정보!FS60,IF(리스수식!$AT$2=4,차량정보!HL60,차량정보!JE60))))</f>
        <v>0</v>
      </c>
      <c r="AO60" s="333" t="str">
        <f>IF(리스수식!$AT$2=1,차량정보!CH60,IF(리스수식!$AT$2=2,차량정보!EA60,IF(리스수식!$AT$2=3,차량정보!FT60,IF(리스수식!$AT$2=4,차량정보!HM60,차량정보!JF60))))</f>
        <v>-</v>
      </c>
      <c r="AP60" s="333" t="str">
        <f>IF(리스수식!$AT$2=1,차량정보!CI60,IF(리스수식!$AT$2=2,차량정보!EB60,IF(리스수식!$AT$2=3,차량정보!FU60,IF(리스수식!$AT$2=4,차량정보!HN60,차량정보!JG60))))</f>
        <v>-</v>
      </c>
      <c r="AQ60" s="333" t="str">
        <f>IF(리스수식!$AT$2=1,차량정보!CJ60,IF(리스수식!$AT$2=2,차량정보!EC60,IF(리스수식!$AT$2=3,차량정보!FV60,IF(리스수식!$AT$2=4,차량정보!HO60,차량정보!JH60))))</f>
        <v>-</v>
      </c>
      <c r="AR60" s="333" t="str">
        <f>IF(리스수식!$AT$2=1,차량정보!CK60,IF(리스수식!$AT$2=2,차량정보!ED60,IF(리스수식!$AT$2=3,차량정보!FW60,IF(리스수식!$AT$2=4,차량정보!HP60,차량정보!JI60))))</f>
        <v>-</v>
      </c>
      <c r="AS60" s="333" t="str">
        <f>IF(리스수식!$AT$2=1,차량정보!CL60,IF(리스수식!$AT$2=2,차량정보!EE60,IF(리스수식!$AT$2=3,차량정보!FX60,IF(리스수식!$AT$2=4,차량정보!HQ60,차량정보!JJ60))))</f>
        <v>-</v>
      </c>
      <c r="AT60" s="333" t="str">
        <f>IF(리스수식!$AT$2=1,차량정보!CM60,IF(리스수식!$AT$2=2,차량정보!EF60,IF(리스수식!$AT$2=3,차량정보!FY60,IF(리스수식!$AT$2=4,차량정보!HR60,차량정보!JK60))))</f>
        <v>-</v>
      </c>
      <c r="AU60" s="333" t="str">
        <f>IF(리스수식!$AT$2=1,차량정보!CN60,IF(리스수식!$AT$2=2,차량정보!EG60,IF(리스수식!$AT$2=3,차량정보!FZ60,IF(리스수식!$AT$2=4,차량정보!HS60,차량정보!JL60))))</f>
        <v>-</v>
      </c>
      <c r="AV60" s="333" t="str">
        <f>IF(리스수식!$AT$2=1,차량정보!CO60,IF(리스수식!$AT$2=2,차량정보!EH60,IF(리스수식!$AT$2=3,차량정보!GA60,IF(리스수식!$AT$2=4,차량정보!HT60,차량정보!JM60))))</f>
        <v>-</v>
      </c>
      <c r="AW60" s="333" t="str">
        <f>IF(리스수식!$AT$2=1,차량정보!CP60,IF(리스수식!$AT$2=2,차량정보!EI60,IF(리스수식!$AT$2=3,차량정보!GB60,IF(리스수식!$AT$2=4,차량정보!HU60,차량정보!JN60))))</f>
        <v>-</v>
      </c>
      <c r="AX60" s="333" t="str">
        <f>IF(리스수식!$AT$2=1,차량정보!CQ60,IF(리스수식!$AT$2=2,차량정보!EJ60,IF(리스수식!$AT$2=3,차량정보!GC60,IF(리스수식!$AT$2=4,차량정보!HV60,차량정보!JO60))))</f>
        <v>-</v>
      </c>
      <c r="AY60" s="11">
        <f>IF(리스수식!$AT$2=1,차량정보!CR60,IF(리스수식!$AT$2=2,차량정보!EK60,IF(리스수식!$AT$2=3,차량정보!GD60,IF(리스수식!$AT$2=4,차량정보!HW60,차량정보!JP60))))</f>
        <v>0</v>
      </c>
      <c r="AZ60" s="352" t="s">
        <v>38</v>
      </c>
      <c r="BA60" s="353" t="s">
        <v>182</v>
      </c>
      <c r="BB60" s="354" t="s">
        <v>183</v>
      </c>
      <c r="BC60" s="355" t="s">
        <v>183</v>
      </c>
      <c r="BD60" s="352" t="s">
        <v>183</v>
      </c>
      <c r="BE60" s="352"/>
      <c r="BF60" s="356" t="s">
        <v>183</v>
      </c>
      <c r="BG60" s="356"/>
      <c r="BH60" s="357"/>
      <c r="BI60" s="357"/>
      <c r="BJ60" s="357"/>
      <c r="BK60" s="357"/>
      <c r="BL60" s="357"/>
      <c r="BM60" s="357"/>
      <c r="BN60" s="442"/>
      <c r="BO60" s="342"/>
      <c r="BP60" s="342"/>
      <c r="BQ60" s="342"/>
      <c r="BR60" s="342"/>
      <c r="BS60" s="342"/>
      <c r="BT60" s="442"/>
      <c r="BU60" s="342"/>
      <c r="BV60" s="342"/>
      <c r="BW60" s="342"/>
      <c r="BX60" s="342"/>
      <c r="BY60" s="342"/>
      <c r="BZ60" s="442"/>
      <c r="CA60" s="342"/>
      <c r="CB60" s="342"/>
      <c r="CC60" s="342"/>
      <c r="CD60" s="342"/>
      <c r="CE60" s="342"/>
      <c r="CF60" s="358"/>
      <c r="CG60" s="358"/>
      <c r="CH60" s="359" t="s">
        <v>183</v>
      </c>
      <c r="CI60" s="360" t="s">
        <v>183</v>
      </c>
      <c r="CJ60" s="360" t="s">
        <v>183</v>
      </c>
      <c r="CK60" s="360" t="s">
        <v>183</v>
      </c>
      <c r="CL60" s="360" t="s">
        <v>183</v>
      </c>
      <c r="CM60" s="360" t="s">
        <v>183</v>
      </c>
      <c r="CN60" s="360" t="s">
        <v>183</v>
      </c>
      <c r="CO60" s="360" t="s">
        <v>183</v>
      </c>
      <c r="CP60" s="360" t="s">
        <v>183</v>
      </c>
      <c r="CQ60" s="360" t="s">
        <v>183</v>
      </c>
      <c r="CR60" s="244"/>
      <c r="CS60" s="157" t="s">
        <v>63</v>
      </c>
      <c r="CT60" s="158" t="s">
        <v>653</v>
      </c>
      <c r="CU60" s="159" t="s">
        <v>70</v>
      </c>
      <c r="CV60" s="24">
        <v>0.03</v>
      </c>
      <c r="CW60" s="21" t="s">
        <v>71</v>
      </c>
      <c r="CX60" s="21" t="s">
        <v>72</v>
      </c>
      <c r="CY60" s="25">
        <v>2199</v>
      </c>
      <c r="CZ60" s="25"/>
      <c r="DA60" s="26">
        <f t="shared" si="9"/>
        <v>0.69000000000000006</v>
      </c>
      <c r="DB60" s="26">
        <f t="shared" si="9"/>
        <v>0.68</v>
      </c>
      <c r="DC60" s="26">
        <f t="shared" si="9"/>
        <v>0.67</v>
      </c>
      <c r="DD60" s="26">
        <f t="shared" si="9"/>
        <v>0.66</v>
      </c>
      <c r="DE60" s="26">
        <f t="shared" si="9"/>
        <v>0.64</v>
      </c>
      <c r="DF60" s="26">
        <f t="shared" si="9"/>
        <v>0.57000000000000006</v>
      </c>
      <c r="DG60" s="443">
        <v>0.66</v>
      </c>
      <c r="DH60" s="343">
        <v>0.65</v>
      </c>
      <c r="DI60" s="343">
        <v>0.64</v>
      </c>
      <c r="DJ60" s="343">
        <v>0.63</v>
      </c>
      <c r="DK60" s="343">
        <v>0.61</v>
      </c>
      <c r="DL60" s="343">
        <v>0.54</v>
      </c>
      <c r="DM60" s="443">
        <v>0.59</v>
      </c>
      <c r="DN60" s="343">
        <v>0.57999999999999996</v>
      </c>
      <c r="DO60" s="343">
        <v>0.56999999999999995</v>
      </c>
      <c r="DP60" s="343">
        <v>0.56000000000000005</v>
      </c>
      <c r="DQ60" s="343">
        <v>0.54</v>
      </c>
      <c r="DR60" s="343">
        <v>0.35</v>
      </c>
      <c r="DS60" s="443">
        <v>0.49</v>
      </c>
      <c r="DT60" s="343">
        <v>0.48</v>
      </c>
      <c r="DU60" s="343">
        <v>0.47</v>
      </c>
      <c r="DV60" s="343">
        <v>0.36</v>
      </c>
      <c r="DW60" s="343">
        <v>0.33</v>
      </c>
      <c r="DX60" s="343">
        <v>0.28999999999999998</v>
      </c>
      <c r="DY60" s="26" t="s">
        <v>237</v>
      </c>
      <c r="DZ60" s="26"/>
      <c r="EA60" s="27" t="s">
        <v>81</v>
      </c>
      <c r="EB60" s="28">
        <v>143000</v>
      </c>
      <c r="EC60" s="28">
        <v>157300</v>
      </c>
      <c r="ED60" s="28">
        <v>145200</v>
      </c>
      <c r="EE60" s="28">
        <v>188100</v>
      </c>
      <c r="EF60" s="28">
        <v>212300</v>
      </c>
      <c r="EG60" s="28">
        <v>188100</v>
      </c>
      <c r="EH60" s="28">
        <v>212300</v>
      </c>
      <c r="EI60" s="28">
        <v>188100</v>
      </c>
      <c r="EJ60" s="28">
        <v>224400</v>
      </c>
      <c r="EK60" s="31" t="s">
        <v>812</v>
      </c>
    </row>
    <row r="61" spans="1:141" ht="16.5" customHeight="1">
      <c r="A61" s="8"/>
      <c r="B61" s="30"/>
      <c r="C61" s="30"/>
      <c r="D61" s="30"/>
      <c r="E61" s="29"/>
      <c r="F61" s="333">
        <v>56</v>
      </c>
      <c r="G61" s="333" t="str">
        <f>IF(리스수식!$AT$2=1,차량정보!AZ61,IF(리스수식!$AT$2=2,차량정보!CS61,IF(리스수식!$AT$2=3,차량정보!EL61,IF(리스수식!$AT$2=4,차량정보!GE61,차량정보!HX61))))</f>
        <v>현대</v>
      </c>
      <c r="H61" s="333" t="str">
        <f>IF(리스수식!$AT$2=1,차량정보!BA61,IF(리스수식!$AT$2=2,차량정보!CT61,IF(리스수식!$AT$2=3,차량정보!EM61,IF(리스수식!$AT$2=4,차량정보!GF61,차량정보!HY61))))</f>
        <v>투싼(NX4) 1.6T 가솔린 2WD</v>
      </c>
      <c r="I61" s="333" t="str">
        <f>IF(리스수식!$AT$2=1,차량정보!BB61,IF(리스수식!$AT$2=2,차량정보!CU61,IF(리스수식!$AT$2=3,차량정보!EN61,IF(리스수식!$AT$2=4,차량정보!GG61,차량정보!HZ61))))</f>
        <v>RV(5인이하)</v>
      </c>
      <c r="J61" s="475">
        <f>IF(리스수식!$AT$2=1,차량정보!BC61,IF(리스수식!$AT$2=2,차량정보!CV61,IF(리스수식!$AT$2=3,차량정보!EO61,IF(리스수식!$AT$2=4,차량정보!GH61,차량정보!IA61))))</f>
        <v>2.5000000000000001E-2</v>
      </c>
      <c r="K61" s="333" t="str">
        <f>IF(리스수식!$AT$2=1,차량정보!BD61,IF(리스수식!$AT$2=2,차량정보!CW61,IF(리스수식!$AT$2=3,차량정보!EP61,IF(리스수식!$AT$2=4,차량정보!GI61,차량정보!IB61))))</f>
        <v>가솔린</v>
      </c>
      <c r="L61" s="333">
        <f>IF(리스수식!$AT$2=1,차량정보!BE61,IF(리스수식!$AT$2=2,차량정보!CX61,IF(리스수식!$AT$2=3,차량정보!EQ61,IF(리스수식!$AT$2=4,차량정보!GJ61,차량정보!IC61))))</f>
        <v>0</v>
      </c>
      <c r="M61" s="333">
        <f>IF(리스수식!$AT$2=1,차량정보!BF61,IF(리스수식!$AT$2=2,차량정보!CY61,IF(리스수식!$AT$2=3,차량정보!ER61,IF(리스수식!$AT$2=4,차량정보!GK61,차량정보!ID61))))</f>
        <v>1598</v>
      </c>
      <c r="N61" s="333">
        <f t="shared" si="8"/>
        <v>290836</v>
      </c>
      <c r="O61" s="380">
        <f>IF(리스수식!$AT$2=1,차량정보!BH61,IF(리스수식!$AT$2=2,차량정보!DA61,IF(리스수식!$AT$2=3,차량정보!ET61,IF(리스수식!$AT$2=4,차량정보!GM61,차량정보!IF61))))</f>
        <v>0.75</v>
      </c>
      <c r="P61" s="380">
        <f>IF(리스수식!$AT$2=1,차량정보!BI61,IF(리스수식!$AT$2=2,차량정보!DB61,IF(리스수식!$AT$2=3,차량정보!EU61,IF(리스수식!$AT$2=4,차량정보!GN61,차량정보!IG61))))</f>
        <v>0.74</v>
      </c>
      <c r="Q61" s="380">
        <f>IF(리스수식!$AT$2=1,차량정보!BJ61,IF(리스수식!$AT$2=2,차량정보!DC61,IF(리스수식!$AT$2=3,차량정보!EV61,IF(리스수식!$AT$2=4,차량정보!GO61,차량정보!IH61))))</f>
        <v>0.70000000000000007</v>
      </c>
      <c r="R61" s="380">
        <f>IF(리스수식!$AT$2=1,차량정보!BK61,IF(리스수식!$AT$2=2,차량정보!DD61,IF(리스수식!$AT$2=3,차량정보!EW61,IF(리스수식!$AT$2=4,차량정보!GP61,차량정보!II61))))</f>
        <v>0.62</v>
      </c>
      <c r="S61" s="380">
        <f>IF(리스수식!$AT$2=1,차량정보!BL61,IF(리스수식!$AT$2=2,차량정보!DE61,IF(리스수식!$AT$2=3,차량정보!EX61,IF(리스수식!$AT$2=4,차량정보!GQ61,차량정보!IJ61))))</f>
        <v>0.61</v>
      </c>
      <c r="T61" s="380">
        <f>IF(리스수식!$AT$2=1,차량정보!BM61,IF(리스수식!$AT$2=2,차량정보!DF61,IF(리스수식!$AT$2=3,차량정보!EY61,IF(리스수식!$AT$2=4,차량정보!GR61,차량정보!IK61))))</f>
        <v>0.56000000000000005</v>
      </c>
      <c r="U61" s="380">
        <f>IF(리스수식!$AT$2=1,차량정보!BN61,IF(리스수식!$AT$2=2,차량정보!DG61,IF(리스수식!$AT$2=3,차량정보!EZ61,IF(리스수식!$AT$2=4,차량정보!GS61,차량정보!IL61))))</f>
        <v>0.72</v>
      </c>
      <c r="V61" s="380">
        <f>IF(리스수식!$AT$2=1,차량정보!BO61,IF(리스수식!$AT$2=2,차량정보!DH61,IF(리스수식!$AT$2=3,차량정보!FA61,IF(리스수식!$AT$2=4,차량정보!GT61,차량정보!IM61))))</f>
        <v>0.71</v>
      </c>
      <c r="W61" s="380">
        <f>IF(리스수식!$AT$2=1,차량정보!BP61,IF(리스수식!$AT$2=2,차량정보!DI61,IF(리스수식!$AT$2=3,차량정보!FB61,IF(리스수식!$AT$2=4,차량정보!GU61,차량정보!IN61))))</f>
        <v>0.67</v>
      </c>
      <c r="X61" s="380">
        <f>IF(리스수식!$AT$2=1,차량정보!BQ61,IF(리스수식!$AT$2=2,차량정보!DJ61,IF(리스수식!$AT$2=3,차량정보!FC61,IF(리스수식!$AT$2=4,차량정보!GV61,차량정보!IO61))))</f>
        <v>0.59</v>
      </c>
      <c r="Y61" s="380">
        <f>IF(리스수식!$AT$2=1,차량정보!BR61,IF(리스수식!$AT$2=2,차량정보!DK61,IF(리스수식!$AT$2=3,차량정보!FD61,IF(리스수식!$AT$2=4,차량정보!GW61,차량정보!IP61))))</f>
        <v>0.57999999999999996</v>
      </c>
      <c r="Z61" s="380">
        <f>IF(리스수식!$AT$2=1,차량정보!BS61,IF(리스수식!$AT$2=2,차량정보!DL61,IF(리스수식!$AT$2=3,차량정보!FE61,IF(리스수식!$AT$2=4,차량정보!GX61,차량정보!IQ61))))</f>
        <v>0.53</v>
      </c>
      <c r="AA61" s="380">
        <f>IF(리스수식!$AT$2=1,차량정보!BT61,IF(리스수식!$AT$2=2,차량정보!DM61,IF(리스수식!$AT$2=3,차량정보!FF61,IF(리스수식!$AT$2=4,차량정보!GY61,차량정보!IR61))))</f>
        <v>0.64</v>
      </c>
      <c r="AB61" s="380">
        <f>IF(리스수식!$AT$2=1,차량정보!BU61,IF(리스수식!$AT$2=2,차량정보!DN61,IF(리스수식!$AT$2=3,차량정보!FG61,IF(리스수식!$AT$2=4,차량정보!GZ61,차량정보!IS61))))</f>
        <v>0.63</v>
      </c>
      <c r="AC61" s="380">
        <f>IF(리스수식!$AT$2=1,차량정보!BV61,IF(리스수식!$AT$2=2,차량정보!DO61,IF(리스수식!$AT$2=3,차량정보!FH61,IF(리스수식!$AT$2=4,차량정보!HA61,차량정보!IT61))))</f>
        <v>0.61</v>
      </c>
      <c r="AD61" s="380">
        <f>IF(리스수식!$AT$2=1,차량정보!BW61,IF(리스수식!$AT$2=2,차량정보!DP61,IF(리스수식!$AT$2=3,차량정보!FI61,IF(리스수식!$AT$2=4,차량정보!HB61,차량정보!IU61))))</f>
        <v>0.53</v>
      </c>
      <c r="AE61" s="380">
        <f>IF(리스수식!$AT$2=1,차량정보!BX61,IF(리스수식!$AT$2=2,차량정보!DQ61,IF(리스수식!$AT$2=3,차량정보!FJ61,IF(리스수식!$AT$2=4,차량정보!HC61,차량정보!IV61))))</f>
        <v>0.51</v>
      </c>
      <c r="AF61" s="380">
        <f>IF(리스수식!$AT$2=1,차량정보!BY61,IF(리스수식!$AT$2=2,차량정보!DR61,IF(리스수식!$AT$2=3,차량정보!FK61,IF(리스수식!$AT$2=4,차량정보!HD61,차량정보!IW61))))</f>
        <v>0.2</v>
      </c>
      <c r="AG61" s="380">
        <f>IF(리스수식!$AT$2=1,차량정보!BZ61,IF(리스수식!$AT$2=2,차량정보!DS61,IF(리스수식!$AT$2=3,차량정보!FL61,IF(리스수식!$AT$2=4,차량정보!HE61,차량정보!IX61))))</f>
        <v>0.56999999999999995</v>
      </c>
      <c r="AH61" s="380">
        <f>IF(리스수식!$AT$2=1,차량정보!CA61,IF(리스수식!$AT$2=2,차량정보!DT61,IF(리스수식!$AT$2=3,차량정보!FM61,IF(리스수식!$AT$2=4,차량정보!HF61,차량정보!IY61))))</f>
        <v>0.56000000000000005</v>
      </c>
      <c r="AI61" s="380">
        <f>IF(리스수식!$AT$2=1,차량정보!CB61,IF(리스수식!$AT$2=2,차량정보!DU61,IF(리스수식!$AT$2=3,차량정보!FN61,IF(리스수식!$AT$2=4,차량정보!HG61,차량정보!IZ61))))</f>
        <v>0.54</v>
      </c>
      <c r="AJ61" s="380">
        <f>IF(리스수식!$AT$2=1,차량정보!CC61,IF(리스수식!$AT$2=2,차량정보!DV61,IF(리스수식!$AT$2=3,차량정보!FO61,IF(리스수식!$AT$2=4,차량정보!HH61,차량정보!JA61))))</f>
        <v>0.43</v>
      </c>
      <c r="AK61" s="380">
        <f>IF(리스수식!$AT$2=1,차량정보!CD61,IF(리스수식!$AT$2=2,차량정보!DW61,IF(리스수식!$AT$2=3,차량정보!FP61,IF(리스수식!$AT$2=4,차량정보!HI61,차량정보!JB61))))</f>
        <v>0.4</v>
      </c>
      <c r="AL61" s="380">
        <f>IF(리스수식!$AT$2=1,차량정보!CE61,IF(리스수식!$AT$2=2,차량정보!DX61,IF(리스수식!$AT$2=3,차량정보!FQ61,IF(리스수식!$AT$2=4,차량정보!HJ61,차량정보!JC61))))</f>
        <v>0.1</v>
      </c>
      <c r="AM61" s="333">
        <f>IF(리스수식!$AT$2=1,차량정보!CF61,IF(리스수식!$AT$2=2,차량정보!DY61,IF(리스수식!$AT$2=3,차량정보!FR61,IF(리스수식!$AT$2=4,차량정보!HK61,차량정보!JD61))))</f>
        <v>0</v>
      </c>
      <c r="AN61" s="333">
        <f>IF(리스수식!$AT$2=1,차량정보!CG61,IF(리스수식!$AT$2=2,차량정보!DZ61,IF(리스수식!$AT$2=3,차량정보!FS61,IF(리스수식!$AT$2=4,차량정보!HL61,차량정보!JE61))))</f>
        <v>0</v>
      </c>
      <c r="AO61" s="333" t="str">
        <f>IF(리스수식!$AT$2=1,차량정보!CH61,IF(리스수식!$AT$2=2,차량정보!EA61,IF(리스수식!$AT$2=3,차량정보!FT61,IF(리스수식!$AT$2=4,차량정보!HM61,차량정보!JF61))))</f>
        <v>울산</v>
      </c>
      <c r="AP61" s="333">
        <f>IF(리스수식!$AT$2=1,차량정보!CI61,IF(리스수식!$AT$2=2,차량정보!EB61,IF(리스수식!$AT$2=3,차량정보!FU61,IF(리스수식!$AT$2=4,차량정보!HN61,차량정보!JG61))))</f>
        <v>226000</v>
      </c>
      <c r="AQ61" s="333">
        <f>IF(리스수식!$AT$2=1,차량정보!CJ61,IF(리스수식!$AT$2=2,차량정보!EC61,IF(리스수식!$AT$2=3,차량정보!FV61,IF(리스수식!$AT$2=4,차량정보!HO61,차량정보!JH61))))</f>
        <v>215000</v>
      </c>
      <c r="AR61" s="333">
        <f>IF(리스수식!$AT$2=1,차량정보!CK61,IF(리스수식!$AT$2=2,차량정보!ED61,IF(리스수식!$AT$2=3,차량정보!FW61,IF(리스수식!$AT$2=4,차량정보!HP61,차량정보!JI61))))</f>
        <v>234000</v>
      </c>
      <c r="AS61" s="333">
        <f>IF(리스수식!$AT$2=1,차량정보!CL61,IF(리스수식!$AT$2=2,차량정보!EE61,IF(리스수식!$AT$2=3,차량정보!FX61,IF(리스수식!$AT$2=4,차량정보!HQ61,차량정보!JJ61))))</f>
        <v>248000</v>
      </c>
      <c r="AT61" s="333">
        <f>IF(리스수식!$AT$2=1,차량정보!CM61,IF(리스수식!$AT$2=2,차량정보!EF61,IF(리스수식!$AT$2=3,차량정보!FY61,IF(리스수식!$AT$2=4,차량정보!HR61,차량정보!JK61))))</f>
        <v>259000</v>
      </c>
      <c r="AU61" s="333">
        <f>IF(리스수식!$AT$2=1,차량정보!CN61,IF(리스수식!$AT$2=2,차량정보!EG61,IF(리스수식!$AT$2=3,차량정보!FZ61,IF(리스수식!$AT$2=4,차량정보!HS61,차량정보!JL61))))</f>
        <v>237000</v>
      </c>
      <c r="AV61" s="333">
        <f>IF(리스수식!$AT$2=1,차량정보!CO61,IF(리스수식!$AT$2=2,차량정보!EH61,IF(리스수식!$AT$2=3,차량정보!GA61,IF(리스수식!$AT$2=4,차량정보!HT61,차량정보!JM61))))</f>
        <v>237000</v>
      </c>
      <c r="AW61" s="333">
        <f>IF(리스수식!$AT$2=1,차량정보!CP61,IF(리스수식!$AT$2=2,차량정보!EI61,IF(리스수식!$AT$2=3,차량정보!GB61,IF(리스수식!$AT$2=4,차량정보!HU61,차량정보!JN61))))</f>
        <v>248000</v>
      </c>
      <c r="AX61" s="333">
        <f>IF(리스수식!$AT$2=1,차량정보!CQ61,IF(리스수식!$AT$2=2,차량정보!EJ61,IF(리스수식!$AT$2=3,차량정보!GC61,IF(리스수식!$AT$2=4,차량정보!HV61,차량정보!JO61))))</f>
        <v>281000</v>
      </c>
      <c r="AY61" s="11">
        <f>IF(리스수식!$AT$2=1,차량정보!CR61,IF(리스수식!$AT$2=2,차량정보!EK61,IF(리스수식!$AT$2=3,차량정보!GD61,IF(리스수식!$AT$2=4,차량정보!HW61,차량정보!JP61))))</f>
        <v>0</v>
      </c>
      <c r="AZ61" s="352" t="s">
        <v>38</v>
      </c>
      <c r="BA61" s="353" t="s">
        <v>447</v>
      </c>
      <c r="BB61" s="354" t="s">
        <v>74</v>
      </c>
      <c r="BC61" s="355">
        <v>2.5000000000000001E-2</v>
      </c>
      <c r="BD61" s="352" t="s">
        <v>61</v>
      </c>
      <c r="BE61" s="352"/>
      <c r="BF61" s="356">
        <v>1598</v>
      </c>
      <c r="BG61" s="356"/>
      <c r="BH61" s="357">
        <f t="shared" si="18"/>
        <v>0.75</v>
      </c>
      <c r="BI61" s="357">
        <f t="shared" si="19"/>
        <v>0.74</v>
      </c>
      <c r="BJ61" s="357">
        <f t="shared" si="20"/>
        <v>0.70000000000000007</v>
      </c>
      <c r="BK61" s="357">
        <f t="shared" si="21"/>
        <v>0.62</v>
      </c>
      <c r="BL61" s="357">
        <f t="shared" si="22"/>
        <v>0.61</v>
      </c>
      <c r="BM61" s="357">
        <f t="shared" si="23"/>
        <v>0.56000000000000005</v>
      </c>
      <c r="BN61" s="442">
        <v>0.72</v>
      </c>
      <c r="BO61" s="342">
        <v>0.71</v>
      </c>
      <c r="BP61" s="342">
        <v>0.67</v>
      </c>
      <c r="BQ61" s="342">
        <v>0.59</v>
      </c>
      <c r="BR61" s="342">
        <v>0.57999999999999996</v>
      </c>
      <c r="BS61" s="342">
        <v>0.53</v>
      </c>
      <c r="BT61" s="442">
        <v>0.64</v>
      </c>
      <c r="BU61" s="342">
        <v>0.63</v>
      </c>
      <c r="BV61" s="342">
        <v>0.61</v>
      </c>
      <c r="BW61" s="342">
        <v>0.53</v>
      </c>
      <c r="BX61" s="342">
        <v>0.51</v>
      </c>
      <c r="BY61" s="342">
        <v>0.2</v>
      </c>
      <c r="BZ61" s="442">
        <v>0.56999999999999995</v>
      </c>
      <c r="CA61" s="342">
        <v>0.56000000000000005</v>
      </c>
      <c r="CB61" s="342">
        <v>0.54</v>
      </c>
      <c r="CC61" s="342">
        <v>0.43</v>
      </c>
      <c r="CD61" s="342">
        <v>0.4</v>
      </c>
      <c r="CE61" s="342">
        <v>0.1</v>
      </c>
      <c r="CF61" s="358"/>
      <c r="CG61" s="358"/>
      <c r="CH61" s="359" t="s">
        <v>62</v>
      </c>
      <c r="CI61" s="360">
        <v>226000</v>
      </c>
      <c r="CJ61" s="360">
        <v>215000</v>
      </c>
      <c r="CK61" s="360">
        <v>234000</v>
      </c>
      <c r="CL61" s="360">
        <v>248000</v>
      </c>
      <c r="CM61" s="360">
        <v>259000</v>
      </c>
      <c r="CN61" s="360">
        <v>237000</v>
      </c>
      <c r="CO61" s="360">
        <v>237000</v>
      </c>
      <c r="CP61" s="360">
        <v>248000</v>
      </c>
      <c r="CQ61" s="360">
        <v>281000</v>
      </c>
      <c r="CR61" s="244"/>
      <c r="CS61" s="190" t="s">
        <v>63</v>
      </c>
      <c r="CT61" s="200" t="s">
        <v>182</v>
      </c>
      <c r="CU61" s="201" t="s">
        <v>183</v>
      </c>
      <c r="CV61" s="202" t="s">
        <v>183</v>
      </c>
      <c r="CW61" s="190" t="s">
        <v>183</v>
      </c>
      <c r="CX61" s="190" t="s">
        <v>183</v>
      </c>
      <c r="CY61" s="189" t="s">
        <v>183</v>
      </c>
      <c r="CZ61" s="189" t="s">
        <v>183</v>
      </c>
      <c r="DA61" s="26"/>
      <c r="DB61" s="26"/>
      <c r="DC61" s="26"/>
      <c r="DD61" s="26"/>
      <c r="DE61" s="26"/>
      <c r="DF61" s="26"/>
      <c r="DG61" s="443"/>
      <c r="DH61" s="343"/>
      <c r="DI61" s="343"/>
      <c r="DJ61" s="343"/>
      <c r="DK61" s="343"/>
      <c r="DL61" s="343"/>
      <c r="DM61" s="443"/>
      <c r="DN61" s="343"/>
      <c r="DO61" s="343"/>
      <c r="DP61" s="343"/>
      <c r="DQ61" s="343"/>
      <c r="DR61" s="343"/>
      <c r="DS61" s="443"/>
      <c r="DT61" s="343"/>
      <c r="DU61" s="343"/>
      <c r="DV61" s="343"/>
      <c r="DW61" s="343"/>
      <c r="DX61" s="343"/>
      <c r="DY61" s="191" t="s">
        <v>183</v>
      </c>
      <c r="DZ61" s="191"/>
      <c r="EA61" s="192" t="s">
        <v>183</v>
      </c>
      <c r="EB61" s="193" t="s">
        <v>183</v>
      </c>
      <c r="EC61" s="193" t="s">
        <v>183</v>
      </c>
      <c r="ED61" s="193" t="s">
        <v>183</v>
      </c>
      <c r="EE61" s="193" t="s">
        <v>183</v>
      </c>
      <c r="EF61" s="193" t="s">
        <v>183</v>
      </c>
      <c r="EG61" s="193" t="s">
        <v>183</v>
      </c>
      <c r="EH61" s="193" t="s">
        <v>183</v>
      </c>
      <c r="EI61" s="193" t="s">
        <v>183</v>
      </c>
      <c r="EJ61" s="193" t="s">
        <v>183</v>
      </c>
      <c r="EK61" s="31"/>
    </row>
    <row r="62" spans="1:141" ht="16.5" customHeight="1">
      <c r="A62" s="8"/>
      <c r="B62" s="30"/>
      <c r="C62" s="30"/>
      <c r="D62" s="30"/>
      <c r="E62" s="29"/>
      <c r="F62" s="333">
        <v>57</v>
      </c>
      <c r="G62" s="333" t="str">
        <f>IF(리스수식!$AT$2=1,차량정보!AZ62,IF(리스수식!$AT$2=2,차량정보!CS62,IF(리스수식!$AT$2=3,차량정보!EL62,IF(리스수식!$AT$2=4,차량정보!GE62,차량정보!HX62))))</f>
        <v>현대</v>
      </c>
      <c r="H62" s="333" t="str">
        <f>IF(리스수식!$AT$2=1,차량정보!BA62,IF(리스수식!$AT$2=2,차량정보!CT62,IF(리스수식!$AT$2=3,차량정보!EM62,IF(리스수식!$AT$2=4,차량정보!GF62,차량정보!HY62))))</f>
        <v>투싼(NX4) 1.6T 가솔린 4WD</v>
      </c>
      <c r="I62" s="333" t="str">
        <f>IF(리스수식!$AT$2=1,차량정보!BB62,IF(리스수식!$AT$2=2,차량정보!CU62,IF(리스수식!$AT$2=3,차량정보!EN62,IF(리스수식!$AT$2=4,차량정보!GG62,차량정보!HZ62))))</f>
        <v>RV(5인이하)</v>
      </c>
      <c r="J62" s="475">
        <f>IF(리스수식!$AT$2=1,차량정보!BC62,IF(리스수식!$AT$2=2,차량정보!CV62,IF(리스수식!$AT$2=3,차량정보!EO62,IF(리스수식!$AT$2=4,차량정보!GH62,차량정보!IA62))))</f>
        <v>2.5000000000000001E-2</v>
      </c>
      <c r="K62" s="333" t="str">
        <f>IF(리스수식!$AT$2=1,차량정보!BD62,IF(리스수식!$AT$2=2,차량정보!CW62,IF(리스수식!$AT$2=3,차량정보!EP62,IF(리스수식!$AT$2=4,차량정보!GI62,차량정보!IB62))))</f>
        <v>가솔린</v>
      </c>
      <c r="L62" s="333">
        <f>IF(리스수식!$AT$2=1,차량정보!BE62,IF(리스수식!$AT$2=2,차량정보!CX62,IF(리스수식!$AT$2=3,차량정보!EQ62,IF(리스수식!$AT$2=4,차량정보!GJ62,차량정보!IC62))))</f>
        <v>0</v>
      </c>
      <c r="M62" s="333">
        <f>IF(리스수식!$AT$2=1,차량정보!BF62,IF(리스수식!$AT$2=2,차량정보!CY62,IF(리스수식!$AT$2=3,차량정보!ER62,IF(리스수식!$AT$2=4,차량정보!GK62,차량정보!ID62))))</f>
        <v>1598</v>
      </c>
      <c r="N62" s="333">
        <f t="shared" si="8"/>
        <v>290836</v>
      </c>
      <c r="O62" s="380">
        <f>IF(리스수식!$AT$2=1,차량정보!BH62,IF(리스수식!$AT$2=2,차량정보!DA62,IF(리스수식!$AT$2=3,차량정보!ET62,IF(리스수식!$AT$2=4,차량정보!GM62,차량정보!IF62))))</f>
        <v>0.75</v>
      </c>
      <c r="P62" s="380">
        <f>IF(리스수식!$AT$2=1,차량정보!BI62,IF(리스수식!$AT$2=2,차량정보!DB62,IF(리스수식!$AT$2=3,차량정보!EU62,IF(리스수식!$AT$2=4,차량정보!GN62,차량정보!IG62))))</f>
        <v>0.74</v>
      </c>
      <c r="Q62" s="380">
        <f>IF(리스수식!$AT$2=1,차량정보!BJ62,IF(리스수식!$AT$2=2,차량정보!DC62,IF(리스수식!$AT$2=3,차량정보!EV62,IF(리스수식!$AT$2=4,차량정보!GO62,차량정보!IH62))))</f>
        <v>0.70000000000000007</v>
      </c>
      <c r="R62" s="380">
        <f>IF(리스수식!$AT$2=1,차량정보!BK62,IF(리스수식!$AT$2=2,차량정보!DD62,IF(리스수식!$AT$2=3,차량정보!EW62,IF(리스수식!$AT$2=4,차량정보!GP62,차량정보!II62))))</f>
        <v>0.62</v>
      </c>
      <c r="S62" s="380">
        <f>IF(리스수식!$AT$2=1,차량정보!BL62,IF(리스수식!$AT$2=2,차량정보!DE62,IF(리스수식!$AT$2=3,차량정보!EX62,IF(리스수식!$AT$2=4,차량정보!GQ62,차량정보!IJ62))))</f>
        <v>0.61</v>
      </c>
      <c r="T62" s="380">
        <f>IF(리스수식!$AT$2=1,차량정보!BM62,IF(리스수식!$AT$2=2,차량정보!DF62,IF(리스수식!$AT$2=3,차량정보!EY62,IF(리스수식!$AT$2=4,차량정보!GR62,차량정보!IK62))))</f>
        <v>0.56000000000000005</v>
      </c>
      <c r="U62" s="380">
        <f>IF(리스수식!$AT$2=1,차량정보!BN62,IF(리스수식!$AT$2=2,차량정보!DG62,IF(리스수식!$AT$2=3,차량정보!EZ62,IF(리스수식!$AT$2=4,차량정보!GS62,차량정보!IL62))))</f>
        <v>0.72</v>
      </c>
      <c r="V62" s="380">
        <f>IF(리스수식!$AT$2=1,차량정보!BO62,IF(리스수식!$AT$2=2,차량정보!DH62,IF(리스수식!$AT$2=3,차량정보!FA62,IF(리스수식!$AT$2=4,차량정보!GT62,차량정보!IM62))))</f>
        <v>0.71</v>
      </c>
      <c r="W62" s="380">
        <f>IF(리스수식!$AT$2=1,차량정보!BP62,IF(리스수식!$AT$2=2,차량정보!DI62,IF(리스수식!$AT$2=3,차량정보!FB62,IF(리스수식!$AT$2=4,차량정보!GU62,차량정보!IN62))))</f>
        <v>0.67</v>
      </c>
      <c r="X62" s="380">
        <f>IF(리스수식!$AT$2=1,차량정보!BQ62,IF(리스수식!$AT$2=2,차량정보!DJ62,IF(리스수식!$AT$2=3,차량정보!FC62,IF(리스수식!$AT$2=4,차량정보!GV62,차량정보!IO62))))</f>
        <v>0.59</v>
      </c>
      <c r="Y62" s="380">
        <f>IF(리스수식!$AT$2=1,차량정보!BR62,IF(리스수식!$AT$2=2,차량정보!DK62,IF(리스수식!$AT$2=3,차량정보!FD62,IF(리스수식!$AT$2=4,차량정보!GW62,차량정보!IP62))))</f>
        <v>0.57999999999999996</v>
      </c>
      <c r="Z62" s="380">
        <f>IF(리스수식!$AT$2=1,차량정보!BS62,IF(리스수식!$AT$2=2,차량정보!DL62,IF(리스수식!$AT$2=3,차량정보!FE62,IF(리스수식!$AT$2=4,차량정보!GX62,차량정보!IQ62))))</f>
        <v>0.53</v>
      </c>
      <c r="AA62" s="380">
        <f>IF(리스수식!$AT$2=1,차량정보!BT62,IF(리스수식!$AT$2=2,차량정보!DM62,IF(리스수식!$AT$2=3,차량정보!FF62,IF(리스수식!$AT$2=4,차량정보!GY62,차량정보!IR62))))</f>
        <v>0.64</v>
      </c>
      <c r="AB62" s="380">
        <f>IF(리스수식!$AT$2=1,차량정보!BU62,IF(리스수식!$AT$2=2,차량정보!DN62,IF(리스수식!$AT$2=3,차량정보!FG62,IF(리스수식!$AT$2=4,차량정보!GZ62,차량정보!IS62))))</f>
        <v>0.63</v>
      </c>
      <c r="AC62" s="380">
        <f>IF(리스수식!$AT$2=1,차량정보!BV62,IF(리스수식!$AT$2=2,차량정보!DO62,IF(리스수식!$AT$2=3,차량정보!FH62,IF(리스수식!$AT$2=4,차량정보!HA62,차량정보!IT62))))</f>
        <v>0.61</v>
      </c>
      <c r="AD62" s="380">
        <f>IF(리스수식!$AT$2=1,차량정보!BW62,IF(리스수식!$AT$2=2,차량정보!DP62,IF(리스수식!$AT$2=3,차량정보!FI62,IF(리스수식!$AT$2=4,차량정보!HB62,차량정보!IU62))))</f>
        <v>0.53</v>
      </c>
      <c r="AE62" s="380">
        <f>IF(리스수식!$AT$2=1,차량정보!BX62,IF(리스수식!$AT$2=2,차량정보!DQ62,IF(리스수식!$AT$2=3,차량정보!FJ62,IF(리스수식!$AT$2=4,차량정보!HC62,차량정보!IV62))))</f>
        <v>0.51</v>
      </c>
      <c r="AF62" s="380">
        <f>IF(리스수식!$AT$2=1,차량정보!BY62,IF(리스수식!$AT$2=2,차량정보!DR62,IF(리스수식!$AT$2=3,차량정보!FK62,IF(리스수식!$AT$2=4,차량정보!HD62,차량정보!IW62))))</f>
        <v>0.2</v>
      </c>
      <c r="AG62" s="380">
        <f>IF(리스수식!$AT$2=1,차량정보!BZ62,IF(리스수식!$AT$2=2,차량정보!DS62,IF(리스수식!$AT$2=3,차량정보!FL62,IF(리스수식!$AT$2=4,차량정보!HE62,차량정보!IX62))))</f>
        <v>0.56999999999999995</v>
      </c>
      <c r="AH62" s="380">
        <f>IF(리스수식!$AT$2=1,차량정보!CA62,IF(리스수식!$AT$2=2,차량정보!DT62,IF(리스수식!$AT$2=3,차량정보!FM62,IF(리스수식!$AT$2=4,차량정보!HF62,차량정보!IY62))))</f>
        <v>0.56000000000000005</v>
      </c>
      <c r="AI62" s="380">
        <f>IF(리스수식!$AT$2=1,차량정보!CB62,IF(리스수식!$AT$2=2,차량정보!DU62,IF(리스수식!$AT$2=3,차량정보!FN62,IF(리스수식!$AT$2=4,차량정보!HG62,차량정보!IZ62))))</f>
        <v>0.54</v>
      </c>
      <c r="AJ62" s="380">
        <f>IF(리스수식!$AT$2=1,차량정보!CC62,IF(리스수식!$AT$2=2,차량정보!DV62,IF(리스수식!$AT$2=3,차량정보!FO62,IF(리스수식!$AT$2=4,차량정보!HH62,차량정보!JA62))))</f>
        <v>0.43</v>
      </c>
      <c r="AK62" s="380">
        <f>IF(리스수식!$AT$2=1,차량정보!CD62,IF(리스수식!$AT$2=2,차량정보!DW62,IF(리스수식!$AT$2=3,차량정보!FP62,IF(리스수식!$AT$2=4,차량정보!HI62,차량정보!JB62))))</f>
        <v>0.4</v>
      </c>
      <c r="AL62" s="380">
        <f>IF(리스수식!$AT$2=1,차량정보!CE62,IF(리스수식!$AT$2=2,차량정보!DX62,IF(리스수식!$AT$2=3,차량정보!FQ62,IF(리스수식!$AT$2=4,차량정보!HJ62,차량정보!JC62))))</f>
        <v>0.1</v>
      </c>
      <c r="AM62" s="333">
        <f>IF(리스수식!$AT$2=1,차량정보!CF62,IF(리스수식!$AT$2=2,차량정보!DY62,IF(리스수식!$AT$2=3,차량정보!FR62,IF(리스수식!$AT$2=4,차량정보!HK62,차량정보!JD62))))</f>
        <v>0</v>
      </c>
      <c r="AN62" s="333">
        <f>IF(리스수식!$AT$2=1,차량정보!CG62,IF(리스수식!$AT$2=2,차량정보!DZ62,IF(리스수식!$AT$2=3,차량정보!FS62,IF(리스수식!$AT$2=4,차량정보!HL62,차량정보!JE62))))</f>
        <v>0</v>
      </c>
      <c r="AO62" s="333" t="str">
        <f>IF(리스수식!$AT$2=1,차량정보!CH62,IF(리스수식!$AT$2=2,차량정보!EA62,IF(리스수식!$AT$2=3,차량정보!FT62,IF(리스수식!$AT$2=4,차량정보!HM62,차량정보!JF62))))</f>
        <v>울산</v>
      </c>
      <c r="AP62" s="333">
        <f>IF(리스수식!$AT$2=1,차량정보!CI62,IF(리스수식!$AT$2=2,차량정보!EB62,IF(리스수식!$AT$2=3,차량정보!FU62,IF(리스수식!$AT$2=4,차량정보!HN62,차량정보!JG62))))</f>
        <v>226000</v>
      </c>
      <c r="AQ62" s="333">
        <f>IF(리스수식!$AT$2=1,차량정보!CJ62,IF(리스수식!$AT$2=2,차량정보!EC62,IF(리스수식!$AT$2=3,차량정보!FV62,IF(리스수식!$AT$2=4,차량정보!HO62,차량정보!JH62))))</f>
        <v>215000</v>
      </c>
      <c r="AR62" s="333">
        <f>IF(리스수식!$AT$2=1,차량정보!CK62,IF(리스수식!$AT$2=2,차량정보!ED62,IF(리스수식!$AT$2=3,차량정보!FW62,IF(리스수식!$AT$2=4,차량정보!HP62,차량정보!JI62))))</f>
        <v>234000</v>
      </c>
      <c r="AS62" s="333">
        <f>IF(리스수식!$AT$2=1,차량정보!CL62,IF(리스수식!$AT$2=2,차량정보!EE62,IF(리스수식!$AT$2=3,차량정보!FX62,IF(리스수식!$AT$2=4,차량정보!HQ62,차량정보!JJ62))))</f>
        <v>248000</v>
      </c>
      <c r="AT62" s="333">
        <f>IF(리스수식!$AT$2=1,차량정보!CM62,IF(리스수식!$AT$2=2,차량정보!EF62,IF(리스수식!$AT$2=3,차량정보!FY62,IF(리스수식!$AT$2=4,차량정보!HR62,차량정보!JK62))))</f>
        <v>259000</v>
      </c>
      <c r="AU62" s="333">
        <f>IF(리스수식!$AT$2=1,차량정보!CN62,IF(리스수식!$AT$2=2,차량정보!EG62,IF(리스수식!$AT$2=3,차량정보!FZ62,IF(리스수식!$AT$2=4,차량정보!HS62,차량정보!JL62))))</f>
        <v>237000</v>
      </c>
      <c r="AV62" s="333">
        <f>IF(리스수식!$AT$2=1,차량정보!CO62,IF(리스수식!$AT$2=2,차량정보!EH62,IF(리스수식!$AT$2=3,차량정보!GA62,IF(리스수식!$AT$2=4,차량정보!HT62,차량정보!JM62))))</f>
        <v>237000</v>
      </c>
      <c r="AW62" s="333">
        <f>IF(리스수식!$AT$2=1,차량정보!CP62,IF(리스수식!$AT$2=2,차량정보!EI62,IF(리스수식!$AT$2=3,차량정보!GB62,IF(리스수식!$AT$2=4,차량정보!HU62,차량정보!JN62))))</f>
        <v>248000</v>
      </c>
      <c r="AX62" s="333">
        <f>IF(리스수식!$AT$2=1,차량정보!CQ62,IF(리스수식!$AT$2=2,차량정보!EJ62,IF(리스수식!$AT$2=3,차량정보!GC62,IF(리스수식!$AT$2=4,차량정보!HV62,차량정보!JO62))))</f>
        <v>281000</v>
      </c>
      <c r="AY62" s="11">
        <f>IF(리스수식!$AT$2=1,차량정보!CR62,IF(리스수식!$AT$2=2,차량정보!EK62,IF(리스수식!$AT$2=3,차량정보!GD62,IF(리스수식!$AT$2=4,차량정보!HW62,차량정보!JP62))))</f>
        <v>0</v>
      </c>
      <c r="AZ62" s="352" t="s">
        <v>38</v>
      </c>
      <c r="BA62" s="353" t="s">
        <v>448</v>
      </c>
      <c r="BB62" s="354" t="s">
        <v>74</v>
      </c>
      <c r="BC62" s="355">
        <v>2.5000000000000001E-2</v>
      </c>
      <c r="BD62" s="352" t="s">
        <v>61</v>
      </c>
      <c r="BE62" s="352"/>
      <c r="BF62" s="356">
        <v>1598</v>
      </c>
      <c r="BG62" s="356"/>
      <c r="BH62" s="357">
        <f t="shared" si="18"/>
        <v>0.75</v>
      </c>
      <c r="BI62" s="357">
        <f t="shared" si="19"/>
        <v>0.74</v>
      </c>
      <c r="BJ62" s="357">
        <f t="shared" si="20"/>
        <v>0.70000000000000007</v>
      </c>
      <c r="BK62" s="357">
        <f t="shared" si="21"/>
        <v>0.62</v>
      </c>
      <c r="BL62" s="357">
        <f t="shared" si="22"/>
        <v>0.61</v>
      </c>
      <c r="BM62" s="357">
        <f t="shared" si="23"/>
        <v>0.56000000000000005</v>
      </c>
      <c r="BN62" s="442">
        <v>0.72</v>
      </c>
      <c r="BO62" s="342">
        <v>0.71</v>
      </c>
      <c r="BP62" s="342">
        <v>0.67</v>
      </c>
      <c r="BQ62" s="342">
        <v>0.59</v>
      </c>
      <c r="BR62" s="342">
        <v>0.57999999999999996</v>
      </c>
      <c r="BS62" s="342">
        <v>0.53</v>
      </c>
      <c r="BT62" s="442">
        <v>0.64</v>
      </c>
      <c r="BU62" s="342">
        <v>0.63</v>
      </c>
      <c r="BV62" s="342">
        <v>0.61</v>
      </c>
      <c r="BW62" s="342">
        <v>0.53</v>
      </c>
      <c r="BX62" s="342">
        <v>0.51</v>
      </c>
      <c r="BY62" s="342">
        <v>0.2</v>
      </c>
      <c r="BZ62" s="442">
        <v>0.56999999999999995</v>
      </c>
      <c r="CA62" s="342">
        <v>0.56000000000000005</v>
      </c>
      <c r="CB62" s="342">
        <v>0.54</v>
      </c>
      <c r="CC62" s="342">
        <v>0.43</v>
      </c>
      <c r="CD62" s="342">
        <v>0.4</v>
      </c>
      <c r="CE62" s="342">
        <v>0.1</v>
      </c>
      <c r="CF62" s="358"/>
      <c r="CG62" s="358"/>
      <c r="CH62" s="359" t="s">
        <v>62</v>
      </c>
      <c r="CI62" s="360">
        <v>226000</v>
      </c>
      <c r="CJ62" s="360">
        <v>215000</v>
      </c>
      <c r="CK62" s="360">
        <v>234000</v>
      </c>
      <c r="CL62" s="360">
        <v>248000</v>
      </c>
      <c r="CM62" s="360">
        <v>259000</v>
      </c>
      <c r="CN62" s="360">
        <v>237000</v>
      </c>
      <c r="CO62" s="360">
        <v>237000</v>
      </c>
      <c r="CP62" s="360">
        <v>248000</v>
      </c>
      <c r="CQ62" s="360">
        <v>281000</v>
      </c>
      <c r="CR62" s="203"/>
      <c r="CS62" s="157" t="s">
        <v>63</v>
      </c>
      <c r="CT62" s="158" t="s">
        <v>654</v>
      </c>
      <c r="CU62" s="159" t="s">
        <v>412</v>
      </c>
      <c r="CV62" s="24">
        <v>0.03</v>
      </c>
      <c r="CW62" s="21" t="s">
        <v>201</v>
      </c>
      <c r="CX62" s="21"/>
      <c r="CY62" s="25">
        <v>1598</v>
      </c>
      <c r="CZ62" s="25"/>
      <c r="DA62" s="26">
        <f t="shared" si="9"/>
        <v>0.76</v>
      </c>
      <c r="DB62" s="26">
        <f t="shared" si="9"/>
        <v>0.75</v>
      </c>
      <c r="DC62" s="26">
        <f t="shared" si="9"/>
        <v>0.72</v>
      </c>
      <c r="DD62" s="26">
        <f t="shared" si="9"/>
        <v>0.67</v>
      </c>
      <c r="DE62" s="26">
        <f t="shared" si="9"/>
        <v>0.65</v>
      </c>
      <c r="DF62" s="26">
        <f t="shared" si="9"/>
        <v>0.6</v>
      </c>
      <c r="DG62" s="442">
        <v>0.73</v>
      </c>
      <c r="DH62" s="342">
        <v>0.72</v>
      </c>
      <c r="DI62" s="342">
        <v>0.69</v>
      </c>
      <c r="DJ62" s="342">
        <v>0.64</v>
      </c>
      <c r="DK62" s="342">
        <v>0.62</v>
      </c>
      <c r="DL62" s="342">
        <v>0.56999999999999995</v>
      </c>
      <c r="DM62" s="442">
        <v>0.66</v>
      </c>
      <c r="DN62" s="342">
        <v>0.65</v>
      </c>
      <c r="DO62" s="342">
        <v>0.64</v>
      </c>
      <c r="DP62" s="342">
        <v>0.56999999999999995</v>
      </c>
      <c r="DQ62" s="342">
        <v>0.55000000000000004</v>
      </c>
      <c r="DR62" s="342">
        <v>0.2</v>
      </c>
      <c r="DS62" s="442">
        <v>0.56000000000000005</v>
      </c>
      <c r="DT62" s="342">
        <v>0.55000000000000004</v>
      </c>
      <c r="DU62" s="342">
        <v>0.54</v>
      </c>
      <c r="DV62" s="342">
        <v>0.45</v>
      </c>
      <c r="DW62" s="342">
        <v>0.4</v>
      </c>
      <c r="DX62" s="342">
        <v>0.1</v>
      </c>
      <c r="DY62" s="26" t="s">
        <v>149</v>
      </c>
      <c r="DZ62" s="26"/>
      <c r="EA62" s="27" t="s">
        <v>81</v>
      </c>
      <c r="EB62" s="28">
        <v>143000</v>
      </c>
      <c r="EC62" s="28">
        <v>157300</v>
      </c>
      <c r="ED62" s="28">
        <v>145200</v>
      </c>
      <c r="EE62" s="28">
        <v>188100</v>
      </c>
      <c r="EF62" s="28">
        <v>212300</v>
      </c>
      <c r="EG62" s="28">
        <v>188100</v>
      </c>
      <c r="EH62" s="28">
        <v>212300</v>
      </c>
      <c r="EI62" s="28">
        <v>188100</v>
      </c>
      <c r="EJ62" s="28">
        <v>224400</v>
      </c>
      <c r="EK62" s="31" t="s">
        <v>812</v>
      </c>
    </row>
    <row r="63" spans="1:141" ht="16.5" customHeight="1">
      <c r="A63" s="8"/>
      <c r="B63" s="30"/>
      <c r="C63" s="30"/>
      <c r="D63" s="30"/>
      <c r="E63" s="29"/>
      <c r="F63" s="333">
        <v>58</v>
      </c>
      <c r="G63" s="333" t="str">
        <f>IF(리스수식!$AT$2=1,차량정보!AZ63,IF(리스수식!$AT$2=2,차량정보!CS63,IF(리스수식!$AT$2=3,차량정보!EL63,IF(리스수식!$AT$2=4,차량정보!GE63,차량정보!HX63))))</f>
        <v>현대</v>
      </c>
      <c r="H63" s="333" t="str">
        <f>IF(리스수식!$AT$2=1,차량정보!BA63,IF(리스수식!$AT$2=2,차량정보!CT63,IF(리스수식!$AT$2=3,차량정보!EM63,IF(리스수식!$AT$2=4,차량정보!GF63,차량정보!HY63))))</f>
        <v>투싼(NX4) 2.0 디젤 2WD</v>
      </c>
      <c r="I63" s="333" t="str">
        <f>IF(리스수식!$AT$2=1,차량정보!BB63,IF(리스수식!$AT$2=2,차량정보!CU63,IF(리스수식!$AT$2=3,차량정보!EN63,IF(리스수식!$AT$2=4,차량정보!GG63,차량정보!HZ63))))</f>
        <v>RV(5인이하)</v>
      </c>
      <c r="J63" s="475">
        <f>IF(리스수식!$AT$2=1,차량정보!BC63,IF(리스수식!$AT$2=2,차량정보!CV63,IF(리스수식!$AT$2=3,차량정보!EO63,IF(리스수식!$AT$2=4,차량정보!GH63,차량정보!IA63))))</f>
        <v>2.5000000000000001E-2</v>
      </c>
      <c r="K63" s="333" t="str">
        <f>IF(리스수식!$AT$2=1,차량정보!BD63,IF(리스수식!$AT$2=2,차량정보!CW63,IF(리스수식!$AT$2=3,차량정보!EP63,IF(리스수식!$AT$2=4,차량정보!GI63,차량정보!IB63))))</f>
        <v>디젤</v>
      </c>
      <c r="L63" s="333" t="str">
        <f>IF(리스수식!$AT$2=1,차량정보!BE63,IF(리스수식!$AT$2=2,차량정보!CX63,IF(리스수식!$AT$2=3,차량정보!EQ63,IF(리스수식!$AT$2=4,차량정보!GJ63,차량정보!IC63))))</f>
        <v>면제</v>
      </c>
      <c r="M63" s="333">
        <f>IF(리스수식!$AT$2=1,차량정보!BF63,IF(리스수식!$AT$2=2,차량정보!CY63,IF(리스수식!$AT$2=3,차량정보!ER63,IF(리스수식!$AT$2=4,차량정보!GK63,차량정보!ID63))))</f>
        <v>1998</v>
      </c>
      <c r="N63" s="333">
        <f t="shared" si="8"/>
        <v>519480</v>
      </c>
      <c r="O63" s="380">
        <f>IF(리스수식!$AT$2=1,차량정보!BH63,IF(리스수식!$AT$2=2,차량정보!DA63,IF(리스수식!$AT$2=3,차량정보!ET63,IF(리스수식!$AT$2=4,차량정보!GM63,차량정보!IF63))))</f>
        <v>0.62</v>
      </c>
      <c r="P63" s="380">
        <f>IF(리스수식!$AT$2=1,차량정보!BI63,IF(리스수식!$AT$2=2,차량정보!DB63,IF(리스수식!$AT$2=3,차량정보!EU63,IF(리스수식!$AT$2=4,차량정보!GN63,차량정보!IG63))))</f>
        <v>0.61</v>
      </c>
      <c r="Q63" s="380">
        <f>IF(리스수식!$AT$2=1,차량정보!BJ63,IF(리스수식!$AT$2=2,차량정보!DC63,IF(리스수식!$AT$2=3,차량정보!EV63,IF(리스수식!$AT$2=4,차량정보!GO63,차량정보!IH63))))</f>
        <v>0.6</v>
      </c>
      <c r="R63" s="380">
        <f>IF(리스수식!$AT$2=1,차량정보!BK63,IF(리스수식!$AT$2=2,차량정보!DD63,IF(리스수식!$AT$2=3,차량정보!EW63,IF(리스수식!$AT$2=4,차량정보!GP63,차량정보!II63))))</f>
        <v>0.59000000000000008</v>
      </c>
      <c r="S63" s="380">
        <f>IF(리스수식!$AT$2=1,차량정보!BL63,IF(리스수식!$AT$2=2,차량정보!DE63,IF(리스수식!$AT$2=3,차량정보!EX63,IF(리스수식!$AT$2=4,차량정보!GQ63,차량정보!IJ63))))</f>
        <v>0.57000000000000006</v>
      </c>
      <c r="T63" s="380">
        <f>IF(리스수식!$AT$2=1,차량정보!BM63,IF(리스수식!$AT$2=2,차량정보!DF63,IF(리스수식!$AT$2=3,차량정보!EY63,IF(리스수식!$AT$2=4,차량정보!GR63,차량정보!IK63))))</f>
        <v>0.56000000000000005</v>
      </c>
      <c r="U63" s="380">
        <f>IF(리스수식!$AT$2=1,차량정보!BN63,IF(리스수식!$AT$2=2,차량정보!DG63,IF(리스수식!$AT$2=3,차량정보!EZ63,IF(리스수식!$AT$2=4,차량정보!GS63,차량정보!IL63))))</f>
        <v>0.59</v>
      </c>
      <c r="V63" s="380">
        <f>IF(리스수식!$AT$2=1,차량정보!BO63,IF(리스수식!$AT$2=2,차량정보!DH63,IF(리스수식!$AT$2=3,차량정보!FA63,IF(리스수식!$AT$2=4,차량정보!GT63,차량정보!IM63))))</f>
        <v>0.57999999999999996</v>
      </c>
      <c r="W63" s="380">
        <f>IF(리스수식!$AT$2=1,차량정보!BP63,IF(리스수식!$AT$2=2,차량정보!DI63,IF(리스수식!$AT$2=3,차량정보!FB63,IF(리스수식!$AT$2=4,차량정보!GU63,차량정보!IN63))))</f>
        <v>0.56999999999999995</v>
      </c>
      <c r="X63" s="380">
        <f>IF(리스수식!$AT$2=1,차량정보!BQ63,IF(리스수식!$AT$2=2,차량정보!DJ63,IF(리스수식!$AT$2=3,차량정보!FC63,IF(리스수식!$AT$2=4,차량정보!GV63,차량정보!IO63))))</f>
        <v>0.56000000000000005</v>
      </c>
      <c r="Y63" s="380">
        <f>IF(리스수식!$AT$2=1,차량정보!BR63,IF(리스수식!$AT$2=2,차량정보!DK63,IF(리스수식!$AT$2=3,차량정보!FD63,IF(리스수식!$AT$2=4,차량정보!GW63,차량정보!IP63))))</f>
        <v>0.54</v>
      </c>
      <c r="Z63" s="380">
        <f>IF(리스수식!$AT$2=1,차량정보!BS63,IF(리스수식!$AT$2=2,차량정보!DL63,IF(리스수식!$AT$2=3,차량정보!FE63,IF(리스수식!$AT$2=4,차량정보!GX63,차량정보!IQ63))))</f>
        <v>0.53</v>
      </c>
      <c r="AA63" s="380">
        <f>IF(리스수식!$AT$2=1,차량정보!BT63,IF(리스수식!$AT$2=2,차량정보!DM63,IF(리스수식!$AT$2=3,차량정보!FF63,IF(리스수식!$AT$2=4,차량정보!GY63,차량정보!IR63))))</f>
        <v>0.51</v>
      </c>
      <c r="AB63" s="380">
        <f>IF(리스수식!$AT$2=1,차량정보!BU63,IF(리스수식!$AT$2=2,차량정보!DN63,IF(리스수식!$AT$2=3,차량정보!FG63,IF(리스수식!$AT$2=4,차량정보!GZ63,차량정보!IS63))))</f>
        <v>0.5</v>
      </c>
      <c r="AC63" s="380">
        <f>IF(리스수식!$AT$2=1,차량정보!BV63,IF(리스수식!$AT$2=2,차량정보!DO63,IF(리스수식!$AT$2=3,차량정보!FH63,IF(리스수식!$AT$2=4,차량정보!HA63,차량정보!IT63))))</f>
        <v>0.49</v>
      </c>
      <c r="AD63" s="380">
        <f>IF(리스수식!$AT$2=1,차량정보!BW63,IF(리스수식!$AT$2=2,차량정보!DP63,IF(리스수식!$AT$2=3,차량정보!FI63,IF(리스수식!$AT$2=4,차량정보!HB63,차량정보!IU63))))</f>
        <v>0.48</v>
      </c>
      <c r="AE63" s="380">
        <f>IF(리스수식!$AT$2=1,차량정보!BX63,IF(리스수식!$AT$2=2,차량정보!DQ63,IF(리스수식!$AT$2=3,차량정보!FJ63,IF(리스수식!$AT$2=4,차량정보!HC63,차량정보!IV63))))</f>
        <v>0.47</v>
      </c>
      <c r="AF63" s="380">
        <f>IF(리스수식!$AT$2=1,차량정보!BY63,IF(리스수식!$AT$2=2,차량정보!DR63,IF(리스수식!$AT$2=3,차량정보!FK63,IF(리스수식!$AT$2=4,차량정보!HD63,차량정보!IW63))))</f>
        <v>0.35</v>
      </c>
      <c r="AG63" s="380">
        <f>IF(리스수식!$AT$2=1,차량정보!BZ63,IF(리스수식!$AT$2=2,차량정보!DS63,IF(리스수식!$AT$2=3,차량정보!FL63,IF(리스수식!$AT$2=4,차량정보!HE63,차량정보!IX63))))</f>
        <v>0.41</v>
      </c>
      <c r="AH63" s="380">
        <f>IF(리스수식!$AT$2=1,차량정보!CA63,IF(리스수식!$AT$2=2,차량정보!DT63,IF(리스수식!$AT$2=3,차량정보!FM63,IF(리스수식!$AT$2=4,차량정보!HF63,차량정보!IY63))))</f>
        <v>0.4</v>
      </c>
      <c r="AI63" s="380">
        <f>IF(리스수식!$AT$2=1,차량정보!CB63,IF(리스수식!$AT$2=2,차량정보!DU63,IF(리스수식!$AT$2=3,차량정보!FN63,IF(리스수식!$AT$2=4,차량정보!HG63,차량정보!IZ63))))</f>
        <v>0.39</v>
      </c>
      <c r="AJ63" s="380">
        <f>IF(리스수식!$AT$2=1,차량정보!CC63,IF(리스수식!$AT$2=2,차량정보!DV63,IF(리스수식!$AT$2=3,차량정보!FO63,IF(리스수식!$AT$2=4,차량정보!HH63,차량정보!JA63))))</f>
        <v>0.38</v>
      </c>
      <c r="AK63" s="380">
        <f>IF(리스수식!$AT$2=1,차량정보!CD63,IF(리스수식!$AT$2=2,차량정보!DW63,IF(리스수식!$AT$2=3,차량정보!FP63,IF(리스수식!$AT$2=4,차량정보!HI63,차량정보!JB63))))</f>
        <v>0.35</v>
      </c>
      <c r="AL63" s="380">
        <f>IF(리스수식!$AT$2=1,차량정보!CE63,IF(리스수식!$AT$2=2,차량정보!DX63,IF(리스수식!$AT$2=3,차량정보!FQ63,IF(리스수식!$AT$2=4,차량정보!HJ63,차량정보!JC63))))</f>
        <v>0.25</v>
      </c>
      <c r="AM63" s="333">
        <f>IF(리스수식!$AT$2=1,차량정보!CF63,IF(리스수식!$AT$2=2,차량정보!DY63,IF(리스수식!$AT$2=3,차량정보!FR63,IF(리스수식!$AT$2=4,차량정보!HK63,차량정보!JD63))))</f>
        <v>0</v>
      </c>
      <c r="AN63" s="333">
        <f>IF(리스수식!$AT$2=1,차량정보!CG63,IF(리스수식!$AT$2=2,차량정보!DZ63,IF(리스수식!$AT$2=3,차량정보!FS63,IF(리스수식!$AT$2=4,차량정보!HL63,차량정보!JE63))))</f>
        <v>0</v>
      </c>
      <c r="AO63" s="333" t="str">
        <f>IF(리스수식!$AT$2=1,차량정보!CH63,IF(리스수식!$AT$2=2,차량정보!EA63,IF(리스수식!$AT$2=3,차량정보!FT63,IF(리스수식!$AT$2=4,차량정보!HM63,차량정보!JF63))))</f>
        <v>울산</v>
      </c>
      <c r="AP63" s="333">
        <f>IF(리스수식!$AT$2=1,차량정보!CI63,IF(리스수식!$AT$2=2,차량정보!EB63,IF(리스수식!$AT$2=3,차량정보!FU63,IF(리스수식!$AT$2=4,차량정보!HN63,차량정보!JG63))))</f>
        <v>226000</v>
      </c>
      <c r="AQ63" s="333">
        <f>IF(리스수식!$AT$2=1,차량정보!CJ63,IF(리스수식!$AT$2=2,차량정보!EC63,IF(리스수식!$AT$2=3,차량정보!FV63,IF(리스수식!$AT$2=4,차량정보!HO63,차량정보!JH63))))</f>
        <v>215000</v>
      </c>
      <c r="AR63" s="333">
        <f>IF(리스수식!$AT$2=1,차량정보!CK63,IF(리스수식!$AT$2=2,차량정보!ED63,IF(리스수식!$AT$2=3,차량정보!FW63,IF(리스수식!$AT$2=4,차량정보!HP63,차량정보!JI63))))</f>
        <v>234000</v>
      </c>
      <c r="AS63" s="333">
        <f>IF(리스수식!$AT$2=1,차량정보!CL63,IF(리스수식!$AT$2=2,차량정보!EE63,IF(리스수식!$AT$2=3,차량정보!FX63,IF(리스수식!$AT$2=4,차량정보!HQ63,차량정보!JJ63))))</f>
        <v>248000</v>
      </c>
      <c r="AT63" s="333">
        <f>IF(리스수식!$AT$2=1,차량정보!CM63,IF(리스수식!$AT$2=2,차량정보!EF63,IF(리스수식!$AT$2=3,차량정보!FY63,IF(리스수식!$AT$2=4,차량정보!HR63,차량정보!JK63))))</f>
        <v>259000</v>
      </c>
      <c r="AU63" s="333">
        <f>IF(리스수식!$AT$2=1,차량정보!CN63,IF(리스수식!$AT$2=2,차량정보!EG63,IF(리스수식!$AT$2=3,차량정보!FZ63,IF(리스수식!$AT$2=4,차량정보!HS63,차량정보!JL63))))</f>
        <v>237000</v>
      </c>
      <c r="AV63" s="333">
        <f>IF(리스수식!$AT$2=1,차량정보!CO63,IF(리스수식!$AT$2=2,차량정보!EH63,IF(리스수식!$AT$2=3,차량정보!GA63,IF(리스수식!$AT$2=4,차량정보!HT63,차량정보!JM63))))</f>
        <v>237000</v>
      </c>
      <c r="AW63" s="333">
        <f>IF(리스수식!$AT$2=1,차량정보!CP63,IF(리스수식!$AT$2=2,차량정보!EI63,IF(리스수식!$AT$2=3,차량정보!GB63,IF(리스수식!$AT$2=4,차량정보!HU63,차량정보!JN63))))</f>
        <v>248000</v>
      </c>
      <c r="AX63" s="333">
        <f>IF(리스수식!$AT$2=1,차량정보!CQ63,IF(리스수식!$AT$2=2,차량정보!EJ63,IF(리스수식!$AT$2=3,차량정보!GC63,IF(리스수식!$AT$2=4,차량정보!HV63,차량정보!JO63))))</f>
        <v>281000</v>
      </c>
      <c r="AY63" s="11">
        <f>IF(리스수식!$AT$2=1,차량정보!CR63,IF(리스수식!$AT$2=2,차량정보!EK63,IF(리스수식!$AT$2=3,차량정보!GD63,IF(리스수식!$AT$2=4,차량정보!HW63,차량정보!JP63))))</f>
        <v>0</v>
      </c>
      <c r="AZ63" s="352" t="s">
        <v>38</v>
      </c>
      <c r="BA63" s="353" t="s">
        <v>449</v>
      </c>
      <c r="BB63" s="354" t="s">
        <v>74</v>
      </c>
      <c r="BC63" s="355">
        <v>2.5000000000000001E-2</v>
      </c>
      <c r="BD63" s="352" t="s">
        <v>71</v>
      </c>
      <c r="BE63" s="352" t="s">
        <v>72</v>
      </c>
      <c r="BF63" s="356">
        <v>1998</v>
      </c>
      <c r="BG63" s="356"/>
      <c r="BH63" s="357">
        <f t="shared" si="18"/>
        <v>0.62</v>
      </c>
      <c r="BI63" s="357">
        <f t="shared" si="19"/>
        <v>0.61</v>
      </c>
      <c r="BJ63" s="357">
        <f t="shared" si="20"/>
        <v>0.6</v>
      </c>
      <c r="BK63" s="357">
        <f t="shared" si="21"/>
        <v>0.59000000000000008</v>
      </c>
      <c r="BL63" s="357">
        <f t="shared" si="22"/>
        <v>0.57000000000000006</v>
      </c>
      <c r="BM63" s="357">
        <f t="shared" si="23"/>
        <v>0.56000000000000005</v>
      </c>
      <c r="BN63" s="442">
        <v>0.59</v>
      </c>
      <c r="BO63" s="342">
        <v>0.57999999999999996</v>
      </c>
      <c r="BP63" s="342">
        <v>0.56999999999999995</v>
      </c>
      <c r="BQ63" s="342">
        <v>0.56000000000000005</v>
      </c>
      <c r="BR63" s="342">
        <v>0.54</v>
      </c>
      <c r="BS63" s="342">
        <v>0.53</v>
      </c>
      <c r="BT63" s="442">
        <v>0.51</v>
      </c>
      <c r="BU63" s="342">
        <v>0.5</v>
      </c>
      <c r="BV63" s="342">
        <v>0.49</v>
      </c>
      <c r="BW63" s="342">
        <v>0.48</v>
      </c>
      <c r="BX63" s="342">
        <v>0.47</v>
      </c>
      <c r="BY63" s="342">
        <v>0.35</v>
      </c>
      <c r="BZ63" s="442">
        <v>0.41</v>
      </c>
      <c r="CA63" s="342">
        <v>0.4</v>
      </c>
      <c r="CB63" s="342">
        <v>0.39</v>
      </c>
      <c r="CC63" s="342">
        <v>0.38</v>
      </c>
      <c r="CD63" s="342">
        <v>0.35</v>
      </c>
      <c r="CE63" s="342">
        <v>0.25</v>
      </c>
      <c r="CF63" s="358"/>
      <c r="CG63" s="358"/>
      <c r="CH63" s="359" t="s">
        <v>62</v>
      </c>
      <c r="CI63" s="360">
        <v>226000</v>
      </c>
      <c r="CJ63" s="360">
        <v>215000</v>
      </c>
      <c r="CK63" s="360">
        <v>234000</v>
      </c>
      <c r="CL63" s="360">
        <v>248000</v>
      </c>
      <c r="CM63" s="360">
        <v>259000</v>
      </c>
      <c r="CN63" s="360">
        <v>237000</v>
      </c>
      <c r="CO63" s="360">
        <v>237000</v>
      </c>
      <c r="CP63" s="360">
        <v>248000</v>
      </c>
      <c r="CQ63" s="360">
        <v>281000</v>
      </c>
      <c r="CR63" s="13"/>
      <c r="CS63" s="157" t="s">
        <v>63</v>
      </c>
      <c r="CT63" s="158" t="s">
        <v>655</v>
      </c>
      <c r="CU63" s="159" t="s">
        <v>411</v>
      </c>
      <c r="CV63" s="24">
        <v>0.03</v>
      </c>
      <c r="CW63" s="21" t="s">
        <v>201</v>
      </c>
      <c r="CX63" s="21"/>
      <c r="CY63" s="25">
        <v>1598</v>
      </c>
      <c r="CZ63" s="25"/>
      <c r="DA63" s="26">
        <f t="shared" si="9"/>
        <v>0.76</v>
      </c>
      <c r="DB63" s="26">
        <f t="shared" si="9"/>
        <v>0.75</v>
      </c>
      <c r="DC63" s="26">
        <f t="shared" si="9"/>
        <v>0.72</v>
      </c>
      <c r="DD63" s="26">
        <f t="shared" si="9"/>
        <v>0.67</v>
      </c>
      <c r="DE63" s="26">
        <f t="shared" si="9"/>
        <v>0.65</v>
      </c>
      <c r="DF63" s="26">
        <f t="shared" si="9"/>
        <v>0.6</v>
      </c>
      <c r="DG63" s="442">
        <v>0.73</v>
      </c>
      <c r="DH63" s="342">
        <v>0.72</v>
      </c>
      <c r="DI63" s="342">
        <v>0.69</v>
      </c>
      <c r="DJ63" s="342">
        <v>0.64</v>
      </c>
      <c r="DK63" s="342">
        <v>0.62</v>
      </c>
      <c r="DL63" s="342">
        <v>0.56999999999999995</v>
      </c>
      <c r="DM63" s="442">
        <v>0.66</v>
      </c>
      <c r="DN63" s="342">
        <v>0.65</v>
      </c>
      <c r="DO63" s="342">
        <v>0.64</v>
      </c>
      <c r="DP63" s="342">
        <v>0.56999999999999995</v>
      </c>
      <c r="DQ63" s="342">
        <v>0.55000000000000004</v>
      </c>
      <c r="DR63" s="342">
        <v>0.2</v>
      </c>
      <c r="DS63" s="442">
        <v>0.56000000000000005</v>
      </c>
      <c r="DT63" s="342">
        <v>0.55000000000000004</v>
      </c>
      <c r="DU63" s="342">
        <v>0.54</v>
      </c>
      <c r="DV63" s="342">
        <v>0.45</v>
      </c>
      <c r="DW63" s="342">
        <v>0.4</v>
      </c>
      <c r="DX63" s="342">
        <v>0.1</v>
      </c>
      <c r="DY63" s="26" t="s">
        <v>149</v>
      </c>
      <c r="DZ63" s="26"/>
      <c r="EA63" s="27" t="s">
        <v>81</v>
      </c>
      <c r="EB63" s="28">
        <v>143000</v>
      </c>
      <c r="EC63" s="28">
        <v>157300</v>
      </c>
      <c r="ED63" s="28">
        <v>145200</v>
      </c>
      <c r="EE63" s="28">
        <v>188100</v>
      </c>
      <c r="EF63" s="28">
        <v>212300</v>
      </c>
      <c r="EG63" s="28">
        <v>188100</v>
      </c>
      <c r="EH63" s="28">
        <v>212300</v>
      </c>
      <c r="EI63" s="28">
        <v>188100</v>
      </c>
      <c r="EJ63" s="28">
        <v>224400</v>
      </c>
      <c r="EK63" s="31" t="s">
        <v>812</v>
      </c>
    </row>
    <row r="64" spans="1:141" ht="16.5" customHeight="1">
      <c r="A64" s="8"/>
      <c r="B64" s="30"/>
      <c r="C64" s="30"/>
      <c r="D64" s="30"/>
      <c r="E64" s="29"/>
      <c r="F64" s="333">
        <v>59</v>
      </c>
      <c r="G64" s="333" t="str">
        <f>IF(리스수식!$AT$2=1,차량정보!AZ64,IF(리스수식!$AT$2=2,차량정보!CS64,IF(리스수식!$AT$2=3,차량정보!EL64,IF(리스수식!$AT$2=4,차량정보!GE64,차량정보!HX64))))</f>
        <v>현대</v>
      </c>
      <c r="H64" s="333" t="str">
        <f>IF(리스수식!$AT$2=1,차량정보!BA64,IF(리스수식!$AT$2=2,차량정보!CT64,IF(리스수식!$AT$2=3,차량정보!EM64,IF(리스수식!$AT$2=4,차량정보!GF64,차량정보!HY64))))</f>
        <v>투싼(NX4) 2.0 디젤 4WD</v>
      </c>
      <c r="I64" s="333" t="str">
        <f>IF(리스수식!$AT$2=1,차량정보!BB64,IF(리스수식!$AT$2=2,차량정보!CU64,IF(리스수식!$AT$2=3,차량정보!EN64,IF(리스수식!$AT$2=4,차량정보!GG64,차량정보!HZ64))))</f>
        <v>RV(5인이하)</v>
      </c>
      <c r="J64" s="475">
        <f>IF(리스수식!$AT$2=1,차량정보!BC64,IF(리스수식!$AT$2=2,차량정보!CV64,IF(리스수식!$AT$2=3,차량정보!EO64,IF(리스수식!$AT$2=4,차량정보!GH64,차량정보!IA64))))</f>
        <v>2.5000000000000001E-2</v>
      </c>
      <c r="K64" s="333" t="str">
        <f>IF(리스수식!$AT$2=1,차량정보!BD64,IF(리스수식!$AT$2=2,차량정보!CW64,IF(리스수식!$AT$2=3,차량정보!EP64,IF(리스수식!$AT$2=4,차량정보!GI64,차량정보!IB64))))</f>
        <v>디젤</v>
      </c>
      <c r="L64" s="333" t="str">
        <f>IF(리스수식!$AT$2=1,차량정보!BE64,IF(리스수식!$AT$2=2,차량정보!CX64,IF(리스수식!$AT$2=3,차량정보!EQ64,IF(리스수식!$AT$2=4,차량정보!GJ64,차량정보!IC64))))</f>
        <v>면제</v>
      </c>
      <c r="M64" s="333">
        <f>IF(리스수식!$AT$2=1,차량정보!BF64,IF(리스수식!$AT$2=2,차량정보!CY64,IF(리스수식!$AT$2=3,차량정보!ER64,IF(리스수식!$AT$2=4,차량정보!GK64,차량정보!ID64))))</f>
        <v>1998</v>
      </c>
      <c r="N64" s="333">
        <f t="shared" si="8"/>
        <v>519480</v>
      </c>
      <c r="O64" s="380">
        <f>IF(리스수식!$AT$2=1,차량정보!BH64,IF(리스수식!$AT$2=2,차량정보!DA64,IF(리스수식!$AT$2=3,차량정보!ET64,IF(리스수식!$AT$2=4,차량정보!GM64,차량정보!IF64))))</f>
        <v>0.62</v>
      </c>
      <c r="P64" s="380">
        <f>IF(리스수식!$AT$2=1,차량정보!BI64,IF(리스수식!$AT$2=2,차량정보!DB64,IF(리스수식!$AT$2=3,차량정보!EU64,IF(리스수식!$AT$2=4,차량정보!GN64,차량정보!IG64))))</f>
        <v>0.61</v>
      </c>
      <c r="Q64" s="380">
        <f>IF(리스수식!$AT$2=1,차량정보!BJ64,IF(리스수식!$AT$2=2,차량정보!DC64,IF(리스수식!$AT$2=3,차량정보!EV64,IF(리스수식!$AT$2=4,차량정보!GO64,차량정보!IH64))))</f>
        <v>0.6</v>
      </c>
      <c r="R64" s="380">
        <f>IF(리스수식!$AT$2=1,차량정보!BK64,IF(리스수식!$AT$2=2,차량정보!DD64,IF(리스수식!$AT$2=3,차량정보!EW64,IF(리스수식!$AT$2=4,차량정보!GP64,차량정보!II64))))</f>
        <v>0.59000000000000008</v>
      </c>
      <c r="S64" s="380">
        <f>IF(리스수식!$AT$2=1,차량정보!BL64,IF(리스수식!$AT$2=2,차량정보!DE64,IF(리스수식!$AT$2=3,차량정보!EX64,IF(리스수식!$AT$2=4,차량정보!GQ64,차량정보!IJ64))))</f>
        <v>0.57000000000000006</v>
      </c>
      <c r="T64" s="380">
        <f>IF(리스수식!$AT$2=1,차량정보!BM64,IF(리스수식!$AT$2=2,차량정보!DF64,IF(리스수식!$AT$2=3,차량정보!EY64,IF(리스수식!$AT$2=4,차량정보!GR64,차량정보!IK64))))</f>
        <v>0.56000000000000005</v>
      </c>
      <c r="U64" s="380">
        <f>IF(리스수식!$AT$2=1,차량정보!BN64,IF(리스수식!$AT$2=2,차량정보!DG64,IF(리스수식!$AT$2=3,차량정보!EZ64,IF(리스수식!$AT$2=4,차량정보!GS64,차량정보!IL64))))</f>
        <v>0.59</v>
      </c>
      <c r="V64" s="380">
        <f>IF(리스수식!$AT$2=1,차량정보!BO64,IF(리스수식!$AT$2=2,차량정보!DH64,IF(리스수식!$AT$2=3,차량정보!FA64,IF(리스수식!$AT$2=4,차량정보!GT64,차량정보!IM64))))</f>
        <v>0.57999999999999996</v>
      </c>
      <c r="W64" s="380">
        <f>IF(리스수식!$AT$2=1,차량정보!BP64,IF(리스수식!$AT$2=2,차량정보!DI64,IF(리스수식!$AT$2=3,차량정보!FB64,IF(리스수식!$AT$2=4,차량정보!GU64,차량정보!IN64))))</f>
        <v>0.56999999999999995</v>
      </c>
      <c r="X64" s="380">
        <f>IF(리스수식!$AT$2=1,차량정보!BQ64,IF(리스수식!$AT$2=2,차량정보!DJ64,IF(리스수식!$AT$2=3,차량정보!FC64,IF(리스수식!$AT$2=4,차량정보!GV64,차량정보!IO64))))</f>
        <v>0.56000000000000005</v>
      </c>
      <c r="Y64" s="380">
        <f>IF(리스수식!$AT$2=1,차량정보!BR64,IF(리스수식!$AT$2=2,차량정보!DK64,IF(리스수식!$AT$2=3,차량정보!FD64,IF(리스수식!$AT$2=4,차량정보!GW64,차량정보!IP64))))</f>
        <v>0.54</v>
      </c>
      <c r="Z64" s="380">
        <f>IF(리스수식!$AT$2=1,차량정보!BS64,IF(리스수식!$AT$2=2,차량정보!DL64,IF(리스수식!$AT$2=3,차량정보!FE64,IF(리스수식!$AT$2=4,차량정보!GX64,차량정보!IQ64))))</f>
        <v>0.53</v>
      </c>
      <c r="AA64" s="380">
        <f>IF(리스수식!$AT$2=1,차량정보!BT64,IF(리스수식!$AT$2=2,차량정보!DM64,IF(리스수식!$AT$2=3,차량정보!FF64,IF(리스수식!$AT$2=4,차량정보!GY64,차량정보!IR64))))</f>
        <v>0.51</v>
      </c>
      <c r="AB64" s="380">
        <f>IF(리스수식!$AT$2=1,차량정보!BU64,IF(리스수식!$AT$2=2,차량정보!DN64,IF(리스수식!$AT$2=3,차량정보!FG64,IF(리스수식!$AT$2=4,차량정보!GZ64,차량정보!IS64))))</f>
        <v>0.5</v>
      </c>
      <c r="AC64" s="380">
        <f>IF(리스수식!$AT$2=1,차량정보!BV64,IF(리스수식!$AT$2=2,차량정보!DO64,IF(리스수식!$AT$2=3,차량정보!FH64,IF(리스수식!$AT$2=4,차량정보!HA64,차량정보!IT64))))</f>
        <v>0.49</v>
      </c>
      <c r="AD64" s="380">
        <f>IF(리스수식!$AT$2=1,차량정보!BW64,IF(리스수식!$AT$2=2,차량정보!DP64,IF(리스수식!$AT$2=3,차량정보!FI64,IF(리스수식!$AT$2=4,차량정보!HB64,차량정보!IU64))))</f>
        <v>0.48</v>
      </c>
      <c r="AE64" s="380">
        <f>IF(리스수식!$AT$2=1,차량정보!BX64,IF(리스수식!$AT$2=2,차량정보!DQ64,IF(리스수식!$AT$2=3,차량정보!FJ64,IF(리스수식!$AT$2=4,차량정보!HC64,차량정보!IV64))))</f>
        <v>0.47</v>
      </c>
      <c r="AF64" s="380">
        <f>IF(리스수식!$AT$2=1,차량정보!BY64,IF(리스수식!$AT$2=2,차량정보!DR64,IF(리스수식!$AT$2=3,차량정보!FK64,IF(리스수식!$AT$2=4,차량정보!HD64,차량정보!IW64))))</f>
        <v>0.35</v>
      </c>
      <c r="AG64" s="380">
        <f>IF(리스수식!$AT$2=1,차량정보!BZ64,IF(리스수식!$AT$2=2,차량정보!DS64,IF(리스수식!$AT$2=3,차량정보!FL64,IF(리스수식!$AT$2=4,차량정보!HE64,차량정보!IX64))))</f>
        <v>0.41</v>
      </c>
      <c r="AH64" s="380">
        <f>IF(리스수식!$AT$2=1,차량정보!CA64,IF(리스수식!$AT$2=2,차량정보!DT64,IF(리스수식!$AT$2=3,차량정보!FM64,IF(리스수식!$AT$2=4,차량정보!HF64,차량정보!IY64))))</f>
        <v>0.4</v>
      </c>
      <c r="AI64" s="380">
        <f>IF(리스수식!$AT$2=1,차량정보!CB64,IF(리스수식!$AT$2=2,차량정보!DU64,IF(리스수식!$AT$2=3,차량정보!FN64,IF(리스수식!$AT$2=4,차량정보!HG64,차량정보!IZ64))))</f>
        <v>0.39</v>
      </c>
      <c r="AJ64" s="380">
        <f>IF(리스수식!$AT$2=1,차량정보!CC64,IF(리스수식!$AT$2=2,차량정보!DV64,IF(리스수식!$AT$2=3,차량정보!FO64,IF(리스수식!$AT$2=4,차량정보!HH64,차량정보!JA64))))</f>
        <v>0.38</v>
      </c>
      <c r="AK64" s="380">
        <f>IF(리스수식!$AT$2=1,차량정보!CD64,IF(리스수식!$AT$2=2,차량정보!DW64,IF(리스수식!$AT$2=3,차량정보!FP64,IF(리스수식!$AT$2=4,차량정보!HI64,차량정보!JB64))))</f>
        <v>0.35</v>
      </c>
      <c r="AL64" s="380">
        <f>IF(리스수식!$AT$2=1,차량정보!CE64,IF(리스수식!$AT$2=2,차량정보!DX64,IF(리스수식!$AT$2=3,차량정보!FQ64,IF(리스수식!$AT$2=4,차량정보!HJ64,차량정보!JC64))))</f>
        <v>0.25</v>
      </c>
      <c r="AM64" s="333">
        <f>IF(리스수식!$AT$2=1,차량정보!CF64,IF(리스수식!$AT$2=2,차량정보!DY64,IF(리스수식!$AT$2=3,차량정보!FR64,IF(리스수식!$AT$2=4,차량정보!HK64,차량정보!JD64))))</f>
        <v>0</v>
      </c>
      <c r="AN64" s="333">
        <f>IF(리스수식!$AT$2=1,차량정보!CG64,IF(리스수식!$AT$2=2,차량정보!DZ64,IF(리스수식!$AT$2=3,차량정보!FS64,IF(리스수식!$AT$2=4,차량정보!HL64,차량정보!JE64))))</f>
        <v>0</v>
      </c>
      <c r="AO64" s="333" t="str">
        <f>IF(리스수식!$AT$2=1,차량정보!CH64,IF(리스수식!$AT$2=2,차량정보!EA64,IF(리스수식!$AT$2=3,차량정보!FT64,IF(리스수식!$AT$2=4,차량정보!HM64,차량정보!JF64))))</f>
        <v>울산</v>
      </c>
      <c r="AP64" s="333">
        <f>IF(리스수식!$AT$2=1,차량정보!CI64,IF(리스수식!$AT$2=2,차량정보!EB64,IF(리스수식!$AT$2=3,차량정보!FU64,IF(리스수식!$AT$2=4,차량정보!HN64,차량정보!JG64))))</f>
        <v>226000</v>
      </c>
      <c r="AQ64" s="333">
        <f>IF(리스수식!$AT$2=1,차량정보!CJ64,IF(리스수식!$AT$2=2,차량정보!EC64,IF(리스수식!$AT$2=3,차량정보!FV64,IF(리스수식!$AT$2=4,차량정보!HO64,차량정보!JH64))))</f>
        <v>215000</v>
      </c>
      <c r="AR64" s="333">
        <f>IF(리스수식!$AT$2=1,차량정보!CK64,IF(리스수식!$AT$2=2,차량정보!ED64,IF(리스수식!$AT$2=3,차량정보!FW64,IF(리스수식!$AT$2=4,차량정보!HP64,차량정보!JI64))))</f>
        <v>234000</v>
      </c>
      <c r="AS64" s="333">
        <f>IF(리스수식!$AT$2=1,차량정보!CL64,IF(리스수식!$AT$2=2,차량정보!EE64,IF(리스수식!$AT$2=3,차량정보!FX64,IF(리스수식!$AT$2=4,차량정보!HQ64,차량정보!JJ64))))</f>
        <v>248000</v>
      </c>
      <c r="AT64" s="333">
        <f>IF(리스수식!$AT$2=1,차량정보!CM64,IF(리스수식!$AT$2=2,차량정보!EF64,IF(리스수식!$AT$2=3,차량정보!FY64,IF(리스수식!$AT$2=4,차량정보!HR64,차량정보!JK64))))</f>
        <v>259000</v>
      </c>
      <c r="AU64" s="333">
        <f>IF(리스수식!$AT$2=1,차량정보!CN64,IF(리스수식!$AT$2=2,차량정보!EG64,IF(리스수식!$AT$2=3,차량정보!FZ64,IF(리스수식!$AT$2=4,차량정보!HS64,차량정보!JL64))))</f>
        <v>237000</v>
      </c>
      <c r="AV64" s="333">
        <f>IF(리스수식!$AT$2=1,차량정보!CO64,IF(리스수식!$AT$2=2,차량정보!EH64,IF(리스수식!$AT$2=3,차량정보!GA64,IF(리스수식!$AT$2=4,차량정보!HT64,차량정보!JM64))))</f>
        <v>237000</v>
      </c>
      <c r="AW64" s="333">
        <f>IF(리스수식!$AT$2=1,차량정보!CP64,IF(리스수식!$AT$2=2,차량정보!EI64,IF(리스수식!$AT$2=3,차량정보!GB64,IF(리스수식!$AT$2=4,차량정보!HU64,차량정보!JN64))))</f>
        <v>248000</v>
      </c>
      <c r="AX64" s="333">
        <f>IF(리스수식!$AT$2=1,차량정보!CQ64,IF(리스수식!$AT$2=2,차량정보!EJ64,IF(리스수식!$AT$2=3,차량정보!GC64,IF(리스수식!$AT$2=4,차량정보!HV64,차량정보!JO64))))</f>
        <v>281000</v>
      </c>
      <c r="AY64" s="11">
        <f>IF(리스수식!$AT$2=1,차량정보!CR64,IF(리스수식!$AT$2=2,차량정보!EK64,IF(리스수식!$AT$2=3,차량정보!GD64,IF(리스수식!$AT$2=4,차량정보!HW64,차량정보!JP64))))</f>
        <v>0</v>
      </c>
      <c r="AZ64" s="352" t="s">
        <v>38</v>
      </c>
      <c r="BA64" s="353" t="s">
        <v>450</v>
      </c>
      <c r="BB64" s="354" t="s">
        <v>74</v>
      </c>
      <c r="BC64" s="355">
        <v>2.5000000000000001E-2</v>
      </c>
      <c r="BD64" s="352" t="s">
        <v>71</v>
      </c>
      <c r="BE64" s="352" t="s">
        <v>72</v>
      </c>
      <c r="BF64" s="356">
        <v>1998</v>
      </c>
      <c r="BG64" s="356"/>
      <c r="BH64" s="357">
        <f t="shared" si="18"/>
        <v>0.62</v>
      </c>
      <c r="BI64" s="357">
        <f t="shared" si="19"/>
        <v>0.61</v>
      </c>
      <c r="BJ64" s="357">
        <f t="shared" si="20"/>
        <v>0.6</v>
      </c>
      <c r="BK64" s="357">
        <f t="shared" si="21"/>
        <v>0.59000000000000008</v>
      </c>
      <c r="BL64" s="357">
        <f t="shared" si="22"/>
        <v>0.57000000000000006</v>
      </c>
      <c r="BM64" s="357">
        <f t="shared" si="23"/>
        <v>0.56000000000000005</v>
      </c>
      <c r="BN64" s="442">
        <v>0.59</v>
      </c>
      <c r="BO64" s="342">
        <v>0.57999999999999996</v>
      </c>
      <c r="BP64" s="342">
        <v>0.56999999999999995</v>
      </c>
      <c r="BQ64" s="342">
        <v>0.56000000000000005</v>
      </c>
      <c r="BR64" s="342">
        <v>0.54</v>
      </c>
      <c r="BS64" s="342">
        <v>0.53</v>
      </c>
      <c r="BT64" s="442">
        <v>0.51</v>
      </c>
      <c r="BU64" s="342">
        <v>0.5</v>
      </c>
      <c r="BV64" s="342">
        <v>0.49</v>
      </c>
      <c r="BW64" s="342">
        <v>0.48</v>
      </c>
      <c r="BX64" s="342">
        <v>0.47</v>
      </c>
      <c r="BY64" s="342">
        <v>0.35</v>
      </c>
      <c r="BZ64" s="442">
        <v>0.41</v>
      </c>
      <c r="CA64" s="342">
        <v>0.4</v>
      </c>
      <c r="CB64" s="342">
        <v>0.39</v>
      </c>
      <c r="CC64" s="342">
        <v>0.38</v>
      </c>
      <c r="CD64" s="342">
        <v>0.35</v>
      </c>
      <c r="CE64" s="342">
        <v>0.25</v>
      </c>
      <c r="CF64" s="358"/>
      <c r="CG64" s="358"/>
      <c r="CH64" s="359" t="s">
        <v>62</v>
      </c>
      <c r="CI64" s="360">
        <v>226000</v>
      </c>
      <c r="CJ64" s="360">
        <v>215000</v>
      </c>
      <c r="CK64" s="360">
        <v>234000</v>
      </c>
      <c r="CL64" s="360">
        <v>248000</v>
      </c>
      <c r="CM64" s="360">
        <v>259000</v>
      </c>
      <c r="CN64" s="360">
        <v>237000</v>
      </c>
      <c r="CO64" s="360">
        <v>237000</v>
      </c>
      <c r="CP64" s="360">
        <v>248000</v>
      </c>
      <c r="CQ64" s="360">
        <v>281000</v>
      </c>
      <c r="CR64" s="203"/>
      <c r="CS64" s="157" t="s">
        <v>63</v>
      </c>
      <c r="CT64" s="158" t="s">
        <v>656</v>
      </c>
      <c r="CU64" s="159" t="s">
        <v>408</v>
      </c>
      <c r="CV64" s="24">
        <v>0.03</v>
      </c>
      <c r="CW64" s="21" t="s">
        <v>201</v>
      </c>
      <c r="CX64" s="21"/>
      <c r="CY64" s="25">
        <v>1598</v>
      </c>
      <c r="CZ64" s="25"/>
      <c r="DA64" s="26">
        <f t="shared" si="9"/>
        <v>0.76</v>
      </c>
      <c r="DB64" s="26">
        <f t="shared" si="9"/>
        <v>0.75</v>
      </c>
      <c r="DC64" s="26">
        <f t="shared" si="9"/>
        <v>0.72</v>
      </c>
      <c r="DD64" s="26">
        <f t="shared" si="9"/>
        <v>0.67</v>
      </c>
      <c r="DE64" s="26">
        <f t="shared" si="9"/>
        <v>0.65</v>
      </c>
      <c r="DF64" s="26">
        <f t="shared" si="9"/>
        <v>0.6</v>
      </c>
      <c r="DG64" s="442">
        <v>0.73</v>
      </c>
      <c r="DH64" s="342">
        <v>0.72</v>
      </c>
      <c r="DI64" s="342">
        <v>0.69</v>
      </c>
      <c r="DJ64" s="342">
        <v>0.64</v>
      </c>
      <c r="DK64" s="342">
        <v>0.62</v>
      </c>
      <c r="DL64" s="342">
        <v>0.56999999999999995</v>
      </c>
      <c r="DM64" s="442">
        <v>0.66</v>
      </c>
      <c r="DN64" s="342">
        <v>0.65</v>
      </c>
      <c r="DO64" s="342">
        <v>0.64</v>
      </c>
      <c r="DP64" s="342">
        <v>0.56999999999999995</v>
      </c>
      <c r="DQ64" s="342">
        <v>0.55000000000000004</v>
      </c>
      <c r="DR64" s="342">
        <v>0.2</v>
      </c>
      <c r="DS64" s="442">
        <v>0.56000000000000005</v>
      </c>
      <c r="DT64" s="342">
        <v>0.55000000000000004</v>
      </c>
      <c r="DU64" s="342">
        <v>0.54</v>
      </c>
      <c r="DV64" s="342">
        <v>0.45</v>
      </c>
      <c r="DW64" s="342">
        <v>0.4</v>
      </c>
      <c r="DX64" s="342">
        <v>0.1</v>
      </c>
      <c r="DY64" s="26" t="s">
        <v>237</v>
      </c>
      <c r="DZ64" s="26"/>
      <c r="EA64" s="27" t="s">
        <v>81</v>
      </c>
      <c r="EB64" s="28">
        <v>143000</v>
      </c>
      <c r="EC64" s="28">
        <v>157300</v>
      </c>
      <c r="ED64" s="28">
        <v>145200</v>
      </c>
      <c r="EE64" s="28">
        <v>188100</v>
      </c>
      <c r="EF64" s="28">
        <v>212300</v>
      </c>
      <c r="EG64" s="28">
        <v>188100</v>
      </c>
      <c r="EH64" s="28">
        <v>212300</v>
      </c>
      <c r="EI64" s="28">
        <v>188100</v>
      </c>
      <c r="EJ64" s="28">
        <v>224400</v>
      </c>
      <c r="EK64" s="31" t="s">
        <v>812</v>
      </c>
    </row>
    <row r="65" spans="1:141" ht="16.5" customHeight="1">
      <c r="A65" s="8"/>
      <c r="B65" s="30"/>
      <c r="C65" s="30"/>
      <c r="D65" s="30"/>
      <c r="E65" s="29"/>
      <c r="F65" s="333">
        <v>60</v>
      </c>
      <c r="G65" s="333" t="str">
        <f>IF(리스수식!$AT$2=1,차량정보!AZ65,IF(리스수식!$AT$2=2,차량정보!CS65,IF(리스수식!$AT$2=3,차량정보!EL65,IF(리스수식!$AT$2=4,차량정보!GE65,차량정보!HX65))))</f>
        <v>현대</v>
      </c>
      <c r="H65" s="333" t="str">
        <f>IF(리스수식!$AT$2=1,차량정보!BA65,IF(리스수식!$AT$2=2,차량정보!CT65,IF(리스수식!$AT$2=3,차량정보!EM65,IF(리스수식!$AT$2=4,차량정보!GF65,차량정보!HY65))))</f>
        <v>투싼(NX4) 1.6 HEV (하이브리드)</v>
      </c>
      <c r="I65" s="333" t="str">
        <f>IF(리스수식!$AT$2=1,차량정보!BB65,IF(리스수식!$AT$2=2,차량정보!CU65,IF(리스수식!$AT$2=3,차량정보!EN65,IF(리스수식!$AT$2=4,차량정보!GG65,차량정보!HZ65))))</f>
        <v>하이브리드</v>
      </c>
      <c r="J65" s="475">
        <f>IF(리스수식!$AT$2=1,차량정보!BC65,IF(리스수식!$AT$2=2,차량정보!CV65,IF(리스수식!$AT$2=3,차량정보!EO65,IF(리스수식!$AT$2=4,차량정보!GH65,차량정보!IA65))))</f>
        <v>2.5000000000000001E-2</v>
      </c>
      <c r="K65" s="333" t="str">
        <f>IF(리스수식!$AT$2=1,차량정보!BD65,IF(리스수식!$AT$2=2,차량정보!CW65,IF(리스수식!$AT$2=3,차량정보!EP65,IF(리스수식!$AT$2=4,차량정보!GI65,차량정보!IB65))))</f>
        <v>하이브리드</v>
      </c>
      <c r="L65" s="333">
        <f>IF(리스수식!$AT$2=1,차량정보!BE65,IF(리스수식!$AT$2=2,차량정보!CX65,IF(리스수식!$AT$2=3,차량정보!EQ65,IF(리스수식!$AT$2=4,차량정보!GJ65,차량정보!IC65))))</f>
        <v>0</v>
      </c>
      <c r="M65" s="333">
        <f>IF(리스수식!$AT$2=1,차량정보!BF65,IF(리스수식!$AT$2=2,차량정보!CY65,IF(리스수식!$AT$2=3,차량정보!ER65,IF(리스수식!$AT$2=4,차량정보!GK65,차량정보!ID65))))</f>
        <v>1598</v>
      </c>
      <c r="N65" s="333">
        <f t="shared" si="8"/>
        <v>290836</v>
      </c>
      <c r="O65" s="380">
        <f>IF(리스수식!$AT$2=1,차량정보!BH65,IF(리스수식!$AT$2=2,차량정보!DA65,IF(리스수식!$AT$2=3,차량정보!ET65,IF(리스수식!$AT$2=4,차량정보!GM65,차량정보!IF65))))</f>
        <v>0.72</v>
      </c>
      <c r="P65" s="380">
        <f>IF(리스수식!$AT$2=1,차량정보!BI65,IF(리스수식!$AT$2=2,차량정보!DB65,IF(리스수식!$AT$2=3,차량정보!EU65,IF(리스수식!$AT$2=4,차량정보!GN65,차량정보!IG65))))</f>
        <v>0.71000000000000008</v>
      </c>
      <c r="Q65" s="380">
        <f>IF(리스수식!$AT$2=1,차량정보!BJ65,IF(리스수식!$AT$2=2,차량정보!DC65,IF(리스수식!$AT$2=3,차량정보!EV65,IF(리스수식!$AT$2=4,차량정보!GO65,차량정보!IH65))))</f>
        <v>0.70000000000000007</v>
      </c>
      <c r="R65" s="380">
        <f>IF(리스수식!$AT$2=1,차량정보!BK65,IF(리스수식!$AT$2=2,차량정보!DD65,IF(리스수식!$AT$2=3,차량정보!EW65,IF(리스수식!$AT$2=4,차량정보!GP65,차량정보!II65))))</f>
        <v>0.66</v>
      </c>
      <c r="S65" s="380">
        <f>IF(리스수식!$AT$2=1,차량정보!BL65,IF(리스수식!$AT$2=2,차량정보!DE65,IF(리스수식!$AT$2=3,차량정보!EX65,IF(리스수식!$AT$2=4,차량정보!GQ65,차량정보!IJ65))))</f>
        <v>0.64</v>
      </c>
      <c r="T65" s="380">
        <f>IF(리스수식!$AT$2=1,차량정보!BM65,IF(리스수식!$AT$2=2,차량정보!DF65,IF(리스수식!$AT$2=3,차량정보!EY65,IF(리스수식!$AT$2=4,차량정보!GR65,차량정보!IK65))))</f>
        <v>0.57000000000000006</v>
      </c>
      <c r="U65" s="380">
        <f>IF(리스수식!$AT$2=1,차량정보!BN65,IF(리스수식!$AT$2=2,차량정보!DG65,IF(리스수식!$AT$2=3,차량정보!EZ65,IF(리스수식!$AT$2=4,차량정보!GS65,차량정보!IL65))))</f>
        <v>0.69</v>
      </c>
      <c r="V65" s="380">
        <f>IF(리스수식!$AT$2=1,차량정보!BO65,IF(리스수식!$AT$2=2,차량정보!DH65,IF(리스수식!$AT$2=3,차량정보!FA65,IF(리스수식!$AT$2=4,차량정보!GT65,차량정보!IM65))))</f>
        <v>0.68</v>
      </c>
      <c r="W65" s="380">
        <f>IF(리스수식!$AT$2=1,차량정보!BP65,IF(리스수식!$AT$2=2,차량정보!DI65,IF(리스수식!$AT$2=3,차량정보!FB65,IF(리스수식!$AT$2=4,차량정보!GU65,차량정보!IN65))))</f>
        <v>0.67</v>
      </c>
      <c r="X65" s="380">
        <f>IF(리스수식!$AT$2=1,차량정보!BQ65,IF(리스수식!$AT$2=2,차량정보!DJ65,IF(리스수식!$AT$2=3,차량정보!FC65,IF(리스수식!$AT$2=4,차량정보!GV65,차량정보!IO65))))</f>
        <v>0.63</v>
      </c>
      <c r="Y65" s="380">
        <f>IF(리스수식!$AT$2=1,차량정보!BR65,IF(리스수식!$AT$2=2,차량정보!DK65,IF(리스수식!$AT$2=3,차량정보!FD65,IF(리스수식!$AT$2=4,차량정보!GW65,차량정보!IP65))))</f>
        <v>0.61</v>
      </c>
      <c r="Z65" s="380">
        <f>IF(리스수식!$AT$2=1,차량정보!BS65,IF(리스수식!$AT$2=2,차량정보!DL65,IF(리스수식!$AT$2=3,차량정보!FE65,IF(리스수식!$AT$2=4,차량정보!GX65,차량정보!IQ65))))</f>
        <v>0.54</v>
      </c>
      <c r="AA65" s="380">
        <f>IF(리스수식!$AT$2=1,차량정보!BT65,IF(리스수식!$AT$2=2,차량정보!DM65,IF(리스수식!$AT$2=3,차량정보!FF65,IF(리스수식!$AT$2=4,차량정보!GY65,차량정보!IR65))))</f>
        <v>0.64</v>
      </c>
      <c r="AB65" s="380">
        <f>IF(리스수식!$AT$2=1,차량정보!BU65,IF(리스수식!$AT$2=2,차량정보!DN65,IF(리스수식!$AT$2=3,차량정보!FG65,IF(리스수식!$AT$2=4,차량정보!GZ65,차량정보!IS65))))</f>
        <v>0.63</v>
      </c>
      <c r="AC65" s="380">
        <f>IF(리스수식!$AT$2=1,차량정보!BV65,IF(리스수식!$AT$2=2,차량정보!DO65,IF(리스수식!$AT$2=3,차량정보!FH65,IF(리스수식!$AT$2=4,차량정보!HA65,차량정보!IT65))))</f>
        <v>0.62</v>
      </c>
      <c r="AD65" s="380">
        <f>IF(리스수식!$AT$2=1,차량정보!BW65,IF(리스수식!$AT$2=2,차량정보!DP65,IF(리스수식!$AT$2=3,차량정보!FI65,IF(리스수식!$AT$2=4,차량정보!HB65,차량정보!IU65))))</f>
        <v>0.54</v>
      </c>
      <c r="AE65" s="380">
        <f>IF(리스수식!$AT$2=1,차량정보!BX65,IF(리스수식!$AT$2=2,차량정보!DQ65,IF(리스수식!$AT$2=3,차량정보!FJ65,IF(리스수식!$AT$2=4,차량정보!HC65,차량정보!IV65))))</f>
        <v>0.52</v>
      </c>
      <c r="AF65" s="380">
        <f>IF(리스수식!$AT$2=1,차량정보!BY65,IF(리스수식!$AT$2=2,차량정보!DR65,IF(리스수식!$AT$2=3,차량정보!FK65,IF(리스수식!$AT$2=4,차량정보!HD65,차량정보!IW65))))</f>
        <v>0.2</v>
      </c>
      <c r="AG65" s="380">
        <f>IF(리스수식!$AT$2=1,차량정보!BZ65,IF(리스수식!$AT$2=2,차량정보!DS65,IF(리스수식!$AT$2=3,차량정보!FL65,IF(리스수식!$AT$2=4,차량정보!HE65,차량정보!IX65))))</f>
        <v>0.56999999999999995</v>
      </c>
      <c r="AH65" s="380">
        <f>IF(리스수식!$AT$2=1,차량정보!CA65,IF(리스수식!$AT$2=2,차량정보!DT65,IF(리스수식!$AT$2=3,차량정보!FM65,IF(리스수식!$AT$2=4,차량정보!HF65,차량정보!IY65))))</f>
        <v>0.56000000000000005</v>
      </c>
      <c r="AI65" s="380">
        <f>IF(리스수식!$AT$2=1,차량정보!CB65,IF(리스수식!$AT$2=2,차량정보!DU65,IF(리스수식!$AT$2=3,차량정보!FN65,IF(리스수식!$AT$2=4,차량정보!HG65,차량정보!IZ65))))</f>
        <v>0.55000000000000004</v>
      </c>
      <c r="AJ65" s="380">
        <f>IF(리스수식!$AT$2=1,차량정보!CC65,IF(리스수식!$AT$2=2,차량정보!DV65,IF(리스수식!$AT$2=3,차량정보!FO65,IF(리스수식!$AT$2=4,차량정보!HH65,차량정보!JA65))))</f>
        <v>0.43</v>
      </c>
      <c r="AK65" s="380">
        <f>IF(리스수식!$AT$2=1,차량정보!CD65,IF(리스수식!$AT$2=2,차량정보!DW65,IF(리스수식!$AT$2=3,차량정보!FP65,IF(리스수식!$AT$2=4,차량정보!HI65,차량정보!JB65))))</f>
        <v>0.4</v>
      </c>
      <c r="AL65" s="380">
        <f>IF(리스수식!$AT$2=1,차량정보!CE65,IF(리스수식!$AT$2=2,차량정보!DX65,IF(리스수식!$AT$2=3,차량정보!FQ65,IF(리스수식!$AT$2=4,차량정보!HJ65,차량정보!JC65))))</f>
        <v>0.1</v>
      </c>
      <c r="AM65" s="333">
        <f>IF(리스수식!$AT$2=1,차량정보!CF65,IF(리스수식!$AT$2=2,차량정보!DY65,IF(리스수식!$AT$2=3,차량정보!FR65,IF(리스수식!$AT$2=4,차량정보!HK65,차량정보!JD65))))</f>
        <v>0</v>
      </c>
      <c r="AN65" s="333">
        <f>IF(리스수식!$AT$2=1,차량정보!CG65,IF(리스수식!$AT$2=2,차량정보!DZ65,IF(리스수식!$AT$2=3,차량정보!FS65,IF(리스수식!$AT$2=4,차량정보!HL65,차량정보!JE65))))</f>
        <v>0</v>
      </c>
      <c r="AO65" s="333" t="str">
        <f>IF(리스수식!$AT$2=1,차량정보!CH65,IF(리스수식!$AT$2=2,차량정보!EA65,IF(리스수식!$AT$2=3,차량정보!FT65,IF(리스수식!$AT$2=4,차량정보!HM65,차량정보!JF65))))</f>
        <v>울산</v>
      </c>
      <c r="AP65" s="333">
        <f>IF(리스수식!$AT$2=1,차량정보!CI65,IF(리스수식!$AT$2=2,차량정보!EB65,IF(리스수식!$AT$2=3,차량정보!FU65,IF(리스수식!$AT$2=4,차량정보!HN65,차량정보!JG65))))</f>
        <v>226000</v>
      </c>
      <c r="AQ65" s="333">
        <f>IF(리스수식!$AT$2=1,차량정보!CJ65,IF(리스수식!$AT$2=2,차량정보!EC65,IF(리스수식!$AT$2=3,차량정보!FV65,IF(리스수식!$AT$2=4,차량정보!HO65,차량정보!JH65))))</f>
        <v>215000</v>
      </c>
      <c r="AR65" s="333">
        <f>IF(리스수식!$AT$2=1,차량정보!CK65,IF(리스수식!$AT$2=2,차량정보!ED65,IF(리스수식!$AT$2=3,차량정보!FW65,IF(리스수식!$AT$2=4,차량정보!HP65,차량정보!JI65))))</f>
        <v>234000</v>
      </c>
      <c r="AS65" s="333">
        <f>IF(리스수식!$AT$2=1,차량정보!CL65,IF(리스수식!$AT$2=2,차량정보!EE65,IF(리스수식!$AT$2=3,차량정보!FX65,IF(리스수식!$AT$2=4,차량정보!HQ65,차량정보!JJ65))))</f>
        <v>248000</v>
      </c>
      <c r="AT65" s="333">
        <f>IF(리스수식!$AT$2=1,차량정보!CM65,IF(리스수식!$AT$2=2,차량정보!EF65,IF(리스수식!$AT$2=3,차량정보!FY65,IF(리스수식!$AT$2=4,차량정보!HR65,차량정보!JK65))))</f>
        <v>259000</v>
      </c>
      <c r="AU65" s="333">
        <f>IF(리스수식!$AT$2=1,차량정보!CN65,IF(리스수식!$AT$2=2,차량정보!EG65,IF(리스수식!$AT$2=3,차량정보!FZ65,IF(리스수식!$AT$2=4,차량정보!HS65,차량정보!JL65))))</f>
        <v>237000</v>
      </c>
      <c r="AV65" s="333">
        <f>IF(리스수식!$AT$2=1,차량정보!CO65,IF(리스수식!$AT$2=2,차량정보!EH65,IF(리스수식!$AT$2=3,차량정보!GA65,IF(리스수식!$AT$2=4,차량정보!HT65,차량정보!JM65))))</f>
        <v>237000</v>
      </c>
      <c r="AW65" s="333">
        <f>IF(리스수식!$AT$2=1,차량정보!CP65,IF(리스수식!$AT$2=2,차량정보!EI65,IF(리스수식!$AT$2=3,차량정보!GB65,IF(리스수식!$AT$2=4,차량정보!HU65,차량정보!JN65))))</f>
        <v>248000</v>
      </c>
      <c r="AX65" s="333">
        <f>IF(리스수식!$AT$2=1,차량정보!CQ65,IF(리스수식!$AT$2=2,차량정보!EJ65,IF(리스수식!$AT$2=3,차량정보!GC65,IF(리스수식!$AT$2=4,차량정보!HV65,차량정보!JO65))))</f>
        <v>281000</v>
      </c>
      <c r="AY65" s="11">
        <f>IF(리스수식!$AT$2=1,차량정보!CR65,IF(리스수식!$AT$2=2,차량정보!EK65,IF(리스수식!$AT$2=3,차량정보!GD65,IF(리스수식!$AT$2=4,차량정보!HW65,차량정보!JP65))))</f>
        <v>0</v>
      </c>
      <c r="AZ65" s="352" t="s">
        <v>38</v>
      </c>
      <c r="BA65" s="353" t="s">
        <v>248</v>
      </c>
      <c r="BB65" s="354" t="s">
        <v>83</v>
      </c>
      <c r="BC65" s="355">
        <v>2.5000000000000001E-2</v>
      </c>
      <c r="BD65" s="352" t="s">
        <v>194</v>
      </c>
      <c r="BE65" s="352"/>
      <c r="BF65" s="356">
        <v>1598</v>
      </c>
      <c r="BG65" s="356"/>
      <c r="BH65" s="357">
        <f t="shared" si="18"/>
        <v>0.72</v>
      </c>
      <c r="BI65" s="357">
        <f t="shared" si="19"/>
        <v>0.71000000000000008</v>
      </c>
      <c r="BJ65" s="357">
        <f t="shared" si="20"/>
        <v>0.70000000000000007</v>
      </c>
      <c r="BK65" s="357">
        <f t="shared" si="21"/>
        <v>0.66</v>
      </c>
      <c r="BL65" s="357">
        <f t="shared" si="22"/>
        <v>0.64</v>
      </c>
      <c r="BM65" s="357">
        <f t="shared" si="23"/>
        <v>0.57000000000000006</v>
      </c>
      <c r="BN65" s="442">
        <v>0.69</v>
      </c>
      <c r="BO65" s="342">
        <v>0.68</v>
      </c>
      <c r="BP65" s="342">
        <v>0.67</v>
      </c>
      <c r="BQ65" s="342">
        <v>0.63</v>
      </c>
      <c r="BR65" s="342">
        <v>0.61</v>
      </c>
      <c r="BS65" s="342">
        <v>0.54</v>
      </c>
      <c r="BT65" s="442">
        <v>0.64</v>
      </c>
      <c r="BU65" s="342">
        <v>0.63</v>
      </c>
      <c r="BV65" s="342">
        <v>0.62</v>
      </c>
      <c r="BW65" s="342">
        <v>0.54</v>
      </c>
      <c r="BX65" s="342">
        <v>0.52</v>
      </c>
      <c r="BY65" s="342">
        <v>0.2</v>
      </c>
      <c r="BZ65" s="442">
        <v>0.56999999999999995</v>
      </c>
      <c r="CA65" s="342">
        <v>0.56000000000000005</v>
      </c>
      <c r="CB65" s="342">
        <v>0.55000000000000004</v>
      </c>
      <c r="CC65" s="342">
        <v>0.43</v>
      </c>
      <c r="CD65" s="342">
        <v>0.4</v>
      </c>
      <c r="CE65" s="342">
        <v>0.1</v>
      </c>
      <c r="CF65" s="358"/>
      <c r="CG65" s="358"/>
      <c r="CH65" s="359" t="s">
        <v>62</v>
      </c>
      <c r="CI65" s="360">
        <v>226000</v>
      </c>
      <c r="CJ65" s="360">
        <v>215000</v>
      </c>
      <c r="CK65" s="360">
        <v>234000</v>
      </c>
      <c r="CL65" s="360">
        <v>248000</v>
      </c>
      <c r="CM65" s="360">
        <v>259000</v>
      </c>
      <c r="CN65" s="360">
        <v>237000</v>
      </c>
      <c r="CO65" s="360">
        <v>237000</v>
      </c>
      <c r="CP65" s="360">
        <v>248000</v>
      </c>
      <c r="CQ65" s="360">
        <v>281000</v>
      </c>
      <c r="CR65" s="13"/>
      <c r="CS65" s="157" t="s">
        <v>63</v>
      </c>
      <c r="CT65" s="158" t="s">
        <v>657</v>
      </c>
      <c r="CU65" s="159" t="s">
        <v>74</v>
      </c>
      <c r="CV65" s="24">
        <v>0.03</v>
      </c>
      <c r="CW65" s="21" t="s">
        <v>201</v>
      </c>
      <c r="CX65" s="21"/>
      <c r="CY65" s="25">
        <v>1598</v>
      </c>
      <c r="CZ65" s="25"/>
      <c r="DA65" s="26">
        <f t="shared" si="9"/>
        <v>0.76</v>
      </c>
      <c r="DB65" s="26">
        <f t="shared" si="9"/>
        <v>0.75</v>
      </c>
      <c r="DC65" s="26">
        <f t="shared" si="9"/>
        <v>0.72</v>
      </c>
      <c r="DD65" s="26">
        <f t="shared" si="9"/>
        <v>0.67</v>
      </c>
      <c r="DE65" s="26">
        <f t="shared" si="9"/>
        <v>0.65</v>
      </c>
      <c r="DF65" s="26">
        <f t="shared" si="9"/>
        <v>0.6</v>
      </c>
      <c r="DG65" s="442">
        <v>0.73</v>
      </c>
      <c r="DH65" s="342">
        <v>0.72</v>
      </c>
      <c r="DI65" s="342">
        <v>0.69</v>
      </c>
      <c r="DJ65" s="342">
        <v>0.64</v>
      </c>
      <c r="DK65" s="342">
        <v>0.62</v>
      </c>
      <c r="DL65" s="342">
        <v>0.56999999999999995</v>
      </c>
      <c r="DM65" s="442">
        <v>0.66</v>
      </c>
      <c r="DN65" s="342">
        <v>0.65</v>
      </c>
      <c r="DO65" s="342">
        <v>0.64</v>
      </c>
      <c r="DP65" s="342">
        <v>0.56999999999999995</v>
      </c>
      <c r="DQ65" s="342">
        <v>0.55000000000000004</v>
      </c>
      <c r="DR65" s="342">
        <v>0.2</v>
      </c>
      <c r="DS65" s="442">
        <v>0.56000000000000005</v>
      </c>
      <c r="DT65" s="342">
        <v>0.55000000000000004</v>
      </c>
      <c r="DU65" s="342">
        <v>0.54</v>
      </c>
      <c r="DV65" s="342">
        <v>0.45</v>
      </c>
      <c r="DW65" s="342">
        <v>0.4</v>
      </c>
      <c r="DX65" s="342">
        <v>0.1</v>
      </c>
      <c r="DY65" s="26" t="s">
        <v>149</v>
      </c>
      <c r="DZ65" s="26"/>
      <c r="EA65" s="27" t="s">
        <v>81</v>
      </c>
      <c r="EB65" s="28">
        <v>143000</v>
      </c>
      <c r="EC65" s="28">
        <v>157300</v>
      </c>
      <c r="ED65" s="28">
        <v>145200</v>
      </c>
      <c r="EE65" s="28">
        <v>188100</v>
      </c>
      <c r="EF65" s="28">
        <v>212300</v>
      </c>
      <c r="EG65" s="28">
        <v>188100</v>
      </c>
      <c r="EH65" s="28">
        <v>212300</v>
      </c>
      <c r="EI65" s="28">
        <v>188100</v>
      </c>
      <c r="EJ65" s="28">
        <v>224400</v>
      </c>
      <c r="EK65" s="31" t="s">
        <v>812</v>
      </c>
    </row>
    <row r="66" spans="1:141" ht="16.5" customHeight="1">
      <c r="A66" s="8"/>
      <c r="B66" s="30"/>
      <c r="C66" s="30"/>
      <c r="D66" s="30"/>
      <c r="E66" s="29"/>
      <c r="F66" s="333">
        <v>61</v>
      </c>
      <c r="G66" s="333" t="str">
        <f>IF(리스수식!$AT$2=1,차량정보!AZ66,IF(리스수식!$AT$2=2,차량정보!CS66,IF(리스수식!$AT$2=3,차량정보!EL66,IF(리스수식!$AT$2=4,차량정보!GE66,차량정보!HX66))))</f>
        <v>현대</v>
      </c>
      <c r="H66" s="333" t="str">
        <f>IF(리스수식!$AT$2=1,차량정보!BA66,IF(리스수식!$AT$2=2,차량정보!CT66,IF(리스수식!$AT$2=3,차량정보!EM66,IF(리스수식!$AT$2=4,차량정보!GF66,차량정보!HY66))))</f>
        <v xml:space="preserve">­­­­­­­­­­­­­­­­­­­­­­­­­­­­­­­­­­­­­­­­­­­­­­­­­­­­­­­­­­­­­­­­­­­­­­­­­­­­­­­­­­­­­­­­­­­­­­­­ </v>
      </c>
      <c r="I66" s="333" t="str">
        <f>IF(리스수식!$AT$2=1,차량정보!BB66,IF(리스수식!$AT$2=2,차량정보!CU66,IF(리스수식!$AT$2=3,차량정보!EN66,IF(리스수식!$AT$2=4,차량정보!GG66,차량정보!HZ66))))</f>
        <v>-</v>
      </c>
      <c r="J66" s="475" t="str">
        <f>IF(리스수식!$AT$2=1,차량정보!BC66,IF(리스수식!$AT$2=2,차량정보!CV66,IF(리스수식!$AT$2=3,차량정보!EO66,IF(리스수식!$AT$2=4,차량정보!GH66,차량정보!IA66))))</f>
        <v>-</v>
      </c>
      <c r="K66" s="333" t="str">
        <f>IF(리스수식!$AT$2=1,차량정보!BD66,IF(리스수식!$AT$2=2,차량정보!CW66,IF(리스수식!$AT$2=3,차량정보!EP66,IF(리스수식!$AT$2=4,차량정보!GI66,차량정보!IB66))))</f>
        <v>-</v>
      </c>
      <c r="L66" s="333">
        <f>IF(리스수식!$AT$2=1,차량정보!BE66,IF(리스수식!$AT$2=2,차량정보!CX66,IF(리스수식!$AT$2=3,차량정보!EQ66,IF(리스수식!$AT$2=4,차량정보!GJ66,차량정보!IC66))))</f>
        <v>0</v>
      </c>
      <c r="M66" s="333" t="str">
        <f>IF(리스수식!$AT$2=1,차량정보!BF66,IF(리스수식!$AT$2=2,차량정보!CY66,IF(리스수식!$AT$2=3,차량정보!ER66,IF(리스수식!$AT$2=4,차량정보!GK66,차량정보!ID66))))</f>
        <v>-</v>
      </c>
      <c r="N66" s="333" t="e">
        <f t="shared" si="8"/>
        <v>#VALUE!</v>
      </c>
      <c r="O66" s="380">
        <f>IF(리스수식!$AT$2=1,차량정보!BH66,IF(리스수식!$AT$2=2,차량정보!DA66,IF(리스수식!$AT$2=3,차량정보!ET66,IF(리스수식!$AT$2=4,차량정보!GM66,차량정보!IF66))))</f>
        <v>0</v>
      </c>
      <c r="P66" s="380">
        <f>IF(리스수식!$AT$2=1,차량정보!BI66,IF(리스수식!$AT$2=2,차량정보!DB66,IF(리스수식!$AT$2=3,차량정보!EU66,IF(리스수식!$AT$2=4,차량정보!GN66,차량정보!IG66))))</f>
        <v>0</v>
      </c>
      <c r="Q66" s="380">
        <f>IF(리스수식!$AT$2=1,차량정보!BJ66,IF(리스수식!$AT$2=2,차량정보!DC66,IF(리스수식!$AT$2=3,차량정보!EV66,IF(리스수식!$AT$2=4,차량정보!GO66,차량정보!IH66))))</f>
        <v>0</v>
      </c>
      <c r="R66" s="380">
        <f>IF(리스수식!$AT$2=1,차량정보!BK66,IF(리스수식!$AT$2=2,차량정보!DD66,IF(리스수식!$AT$2=3,차량정보!EW66,IF(리스수식!$AT$2=4,차량정보!GP66,차량정보!II66))))</f>
        <v>0</v>
      </c>
      <c r="S66" s="380">
        <f>IF(리스수식!$AT$2=1,차량정보!BL66,IF(리스수식!$AT$2=2,차량정보!DE66,IF(리스수식!$AT$2=3,차량정보!EX66,IF(리스수식!$AT$2=4,차량정보!GQ66,차량정보!IJ66))))</f>
        <v>0</v>
      </c>
      <c r="T66" s="380">
        <f>IF(리스수식!$AT$2=1,차량정보!BM66,IF(리스수식!$AT$2=2,차량정보!DF66,IF(리스수식!$AT$2=3,차량정보!EY66,IF(리스수식!$AT$2=4,차량정보!GR66,차량정보!IK66))))</f>
        <v>0</v>
      </c>
      <c r="U66" s="380">
        <f>IF(리스수식!$AT$2=1,차량정보!BN66,IF(리스수식!$AT$2=2,차량정보!DG66,IF(리스수식!$AT$2=3,차량정보!EZ66,IF(리스수식!$AT$2=4,차량정보!GS66,차량정보!IL66))))</f>
        <v>0</v>
      </c>
      <c r="V66" s="380">
        <f>IF(리스수식!$AT$2=1,차량정보!BO66,IF(리스수식!$AT$2=2,차량정보!DH66,IF(리스수식!$AT$2=3,차량정보!FA66,IF(리스수식!$AT$2=4,차량정보!GT66,차량정보!IM66))))</f>
        <v>0</v>
      </c>
      <c r="W66" s="380">
        <f>IF(리스수식!$AT$2=1,차량정보!BP66,IF(리스수식!$AT$2=2,차량정보!DI66,IF(리스수식!$AT$2=3,차량정보!FB66,IF(리스수식!$AT$2=4,차량정보!GU66,차량정보!IN66))))</f>
        <v>0</v>
      </c>
      <c r="X66" s="380">
        <f>IF(리스수식!$AT$2=1,차량정보!BQ66,IF(리스수식!$AT$2=2,차량정보!DJ66,IF(리스수식!$AT$2=3,차량정보!FC66,IF(리스수식!$AT$2=4,차량정보!GV66,차량정보!IO66))))</f>
        <v>0</v>
      </c>
      <c r="Y66" s="380">
        <f>IF(리스수식!$AT$2=1,차량정보!BR66,IF(리스수식!$AT$2=2,차량정보!DK66,IF(리스수식!$AT$2=3,차량정보!FD66,IF(리스수식!$AT$2=4,차량정보!GW66,차량정보!IP66))))</f>
        <v>0</v>
      </c>
      <c r="Z66" s="380">
        <f>IF(리스수식!$AT$2=1,차량정보!BS66,IF(리스수식!$AT$2=2,차량정보!DL66,IF(리스수식!$AT$2=3,차량정보!FE66,IF(리스수식!$AT$2=4,차량정보!GX66,차량정보!IQ66))))</f>
        <v>0</v>
      </c>
      <c r="AA66" s="380">
        <f>IF(리스수식!$AT$2=1,차량정보!BT66,IF(리스수식!$AT$2=2,차량정보!DM66,IF(리스수식!$AT$2=3,차량정보!FF66,IF(리스수식!$AT$2=4,차량정보!GY66,차량정보!IR66))))</f>
        <v>0</v>
      </c>
      <c r="AB66" s="380">
        <f>IF(리스수식!$AT$2=1,차량정보!BU66,IF(리스수식!$AT$2=2,차량정보!DN66,IF(리스수식!$AT$2=3,차량정보!FG66,IF(리스수식!$AT$2=4,차량정보!GZ66,차량정보!IS66))))</f>
        <v>0</v>
      </c>
      <c r="AC66" s="380">
        <f>IF(리스수식!$AT$2=1,차량정보!BV66,IF(리스수식!$AT$2=2,차량정보!DO66,IF(리스수식!$AT$2=3,차량정보!FH66,IF(리스수식!$AT$2=4,차량정보!HA66,차량정보!IT66))))</f>
        <v>0</v>
      </c>
      <c r="AD66" s="380">
        <f>IF(리스수식!$AT$2=1,차량정보!BW66,IF(리스수식!$AT$2=2,차량정보!DP66,IF(리스수식!$AT$2=3,차량정보!FI66,IF(리스수식!$AT$2=4,차량정보!HB66,차량정보!IU66))))</f>
        <v>0</v>
      </c>
      <c r="AE66" s="380">
        <f>IF(리스수식!$AT$2=1,차량정보!BX66,IF(리스수식!$AT$2=2,차량정보!DQ66,IF(리스수식!$AT$2=3,차량정보!FJ66,IF(리스수식!$AT$2=4,차량정보!HC66,차량정보!IV66))))</f>
        <v>0</v>
      </c>
      <c r="AF66" s="380">
        <f>IF(리스수식!$AT$2=1,차량정보!BY66,IF(리스수식!$AT$2=2,차량정보!DR66,IF(리스수식!$AT$2=3,차량정보!FK66,IF(리스수식!$AT$2=4,차량정보!HD66,차량정보!IW66))))</f>
        <v>0</v>
      </c>
      <c r="AG66" s="380">
        <f>IF(리스수식!$AT$2=1,차량정보!BZ66,IF(리스수식!$AT$2=2,차량정보!DS66,IF(리스수식!$AT$2=3,차량정보!FL66,IF(리스수식!$AT$2=4,차량정보!HE66,차량정보!IX66))))</f>
        <v>0</v>
      </c>
      <c r="AH66" s="380">
        <f>IF(리스수식!$AT$2=1,차량정보!CA66,IF(리스수식!$AT$2=2,차량정보!DT66,IF(리스수식!$AT$2=3,차량정보!FM66,IF(리스수식!$AT$2=4,차량정보!HF66,차량정보!IY66))))</f>
        <v>0</v>
      </c>
      <c r="AI66" s="380">
        <f>IF(리스수식!$AT$2=1,차량정보!CB66,IF(리스수식!$AT$2=2,차량정보!DU66,IF(리스수식!$AT$2=3,차량정보!FN66,IF(리스수식!$AT$2=4,차량정보!HG66,차량정보!IZ66))))</f>
        <v>0</v>
      </c>
      <c r="AJ66" s="380">
        <f>IF(리스수식!$AT$2=1,차량정보!CC66,IF(리스수식!$AT$2=2,차량정보!DV66,IF(리스수식!$AT$2=3,차량정보!FO66,IF(리스수식!$AT$2=4,차량정보!HH66,차량정보!JA66))))</f>
        <v>0</v>
      </c>
      <c r="AK66" s="380">
        <f>IF(리스수식!$AT$2=1,차량정보!CD66,IF(리스수식!$AT$2=2,차량정보!DW66,IF(리스수식!$AT$2=3,차량정보!FP66,IF(리스수식!$AT$2=4,차량정보!HI66,차량정보!JB66))))</f>
        <v>0</v>
      </c>
      <c r="AL66" s="380">
        <f>IF(리스수식!$AT$2=1,차량정보!CE66,IF(리스수식!$AT$2=2,차량정보!DX66,IF(리스수식!$AT$2=3,차량정보!FQ66,IF(리스수식!$AT$2=4,차량정보!HJ66,차량정보!JC66))))</f>
        <v>0</v>
      </c>
      <c r="AM66" s="333">
        <f>IF(리스수식!$AT$2=1,차량정보!CF66,IF(리스수식!$AT$2=2,차량정보!DY66,IF(리스수식!$AT$2=3,차량정보!FR66,IF(리스수식!$AT$2=4,차량정보!HK66,차량정보!JD66))))</f>
        <v>0</v>
      </c>
      <c r="AN66" s="333">
        <f>IF(리스수식!$AT$2=1,차량정보!CG66,IF(리스수식!$AT$2=2,차량정보!DZ66,IF(리스수식!$AT$2=3,차량정보!FS66,IF(리스수식!$AT$2=4,차량정보!HL66,차량정보!JE66))))</f>
        <v>0</v>
      </c>
      <c r="AO66" s="333" t="str">
        <f>IF(리스수식!$AT$2=1,차량정보!CH66,IF(리스수식!$AT$2=2,차량정보!EA66,IF(리스수식!$AT$2=3,차량정보!FT66,IF(리스수식!$AT$2=4,차량정보!HM66,차량정보!JF66))))</f>
        <v>-</v>
      </c>
      <c r="AP66" s="333" t="str">
        <f>IF(리스수식!$AT$2=1,차량정보!CI66,IF(리스수식!$AT$2=2,차량정보!EB66,IF(리스수식!$AT$2=3,차량정보!FU66,IF(리스수식!$AT$2=4,차량정보!HN66,차량정보!JG66))))</f>
        <v>-</v>
      </c>
      <c r="AQ66" s="333" t="str">
        <f>IF(리스수식!$AT$2=1,차량정보!CJ66,IF(리스수식!$AT$2=2,차량정보!EC66,IF(리스수식!$AT$2=3,차량정보!FV66,IF(리스수식!$AT$2=4,차량정보!HO66,차량정보!JH66))))</f>
        <v>-</v>
      </c>
      <c r="AR66" s="333" t="str">
        <f>IF(리스수식!$AT$2=1,차량정보!CK66,IF(리스수식!$AT$2=2,차량정보!ED66,IF(리스수식!$AT$2=3,차량정보!FW66,IF(리스수식!$AT$2=4,차량정보!HP66,차량정보!JI66))))</f>
        <v>-</v>
      </c>
      <c r="AS66" s="333" t="str">
        <f>IF(리스수식!$AT$2=1,차량정보!CL66,IF(리스수식!$AT$2=2,차량정보!EE66,IF(리스수식!$AT$2=3,차량정보!FX66,IF(리스수식!$AT$2=4,차량정보!HQ66,차량정보!JJ66))))</f>
        <v>-</v>
      </c>
      <c r="AT66" s="333" t="str">
        <f>IF(리스수식!$AT$2=1,차량정보!CM66,IF(리스수식!$AT$2=2,차량정보!EF66,IF(리스수식!$AT$2=3,차량정보!FY66,IF(리스수식!$AT$2=4,차량정보!HR66,차량정보!JK66))))</f>
        <v>-</v>
      </c>
      <c r="AU66" s="333" t="str">
        <f>IF(리스수식!$AT$2=1,차량정보!CN66,IF(리스수식!$AT$2=2,차량정보!EG66,IF(리스수식!$AT$2=3,차량정보!FZ66,IF(리스수식!$AT$2=4,차량정보!HS66,차량정보!JL66))))</f>
        <v>-</v>
      </c>
      <c r="AV66" s="333" t="str">
        <f>IF(리스수식!$AT$2=1,차량정보!CO66,IF(리스수식!$AT$2=2,차량정보!EH66,IF(리스수식!$AT$2=3,차량정보!GA66,IF(리스수식!$AT$2=4,차량정보!HT66,차량정보!JM66))))</f>
        <v>-</v>
      </c>
      <c r="AW66" s="333" t="str">
        <f>IF(리스수식!$AT$2=1,차량정보!CP66,IF(리스수식!$AT$2=2,차량정보!EI66,IF(리스수식!$AT$2=3,차량정보!GB66,IF(리스수식!$AT$2=4,차량정보!HU66,차량정보!JN66))))</f>
        <v>-</v>
      </c>
      <c r="AX66" s="333" t="str">
        <f>IF(리스수식!$AT$2=1,차량정보!CQ66,IF(리스수식!$AT$2=2,차량정보!EJ66,IF(리스수식!$AT$2=3,차량정보!GC66,IF(리스수식!$AT$2=4,차량정보!HV66,차량정보!JO66))))</f>
        <v>-</v>
      </c>
      <c r="AY66" s="11">
        <f>IF(리스수식!$AT$2=1,차량정보!CR66,IF(리스수식!$AT$2=2,차량정보!EK66,IF(리스수식!$AT$2=3,차량정보!GD66,IF(리스수식!$AT$2=4,차량정보!HW66,차량정보!JP66))))</f>
        <v>0</v>
      </c>
      <c r="AZ66" s="352" t="s">
        <v>38</v>
      </c>
      <c r="BA66" s="353" t="s">
        <v>182</v>
      </c>
      <c r="BB66" s="354" t="s">
        <v>183</v>
      </c>
      <c r="BC66" s="355" t="s">
        <v>183</v>
      </c>
      <c r="BD66" s="352" t="s">
        <v>183</v>
      </c>
      <c r="BE66" s="352"/>
      <c r="BF66" s="356" t="s">
        <v>183</v>
      </c>
      <c r="BG66" s="356"/>
      <c r="BH66" s="357"/>
      <c r="BI66" s="357"/>
      <c r="BJ66" s="357"/>
      <c r="BK66" s="357"/>
      <c r="BL66" s="357"/>
      <c r="BM66" s="357"/>
      <c r="BN66" s="442"/>
      <c r="BO66" s="342"/>
      <c r="BP66" s="342"/>
      <c r="BQ66" s="342"/>
      <c r="BR66" s="342"/>
      <c r="BS66" s="342"/>
      <c r="BT66" s="442"/>
      <c r="BU66" s="342"/>
      <c r="BV66" s="342"/>
      <c r="BW66" s="342"/>
      <c r="BX66" s="342"/>
      <c r="BY66" s="342"/>
      <c r="BZ66" s="442"/>
      <c r="CA66" s="342"/>
      <c r="CB66" s="342"/>
      <c r="CC66" s="342"/>
      <c r="CD66" s="342"/>
      <c r="CE66" s="342"/>
      <c r="CF66" s="358"/>
      <c r="CG66" s="358"/>
      <c r="CH66" s="359" t="s">
        <v>183</v>
      </c>
      <c r="CI66" s="360" t="s">
        <v>183</v>
      </c>
      <c r="CJ66" s="360" t="s">
        <v>183</v>
      </c>
      <c r="CK66" s="360" t="s">
        <v>183</v>
      </c>
      <c r="CL66" s="360" t="s">
        <v>183</v>
      </c>
      <c r="CM66" s="360" t="s">
        <v>183</v>
      </c>
      <c r="CN66" s="360" t="s">
        <v>183</v>
      </c>
      <c r="CO66" s="360" t="s">
        <v>183</v>
      </c>
      <c r="CP66" s="360" t="s">
        <v>183</v>
      </c>
      <c r="CQ66" s="360" t="s">
        <v>183</v>
      </c>
      <c r="CR66" s="13"/>
      <c r="CS66" s="157" t="s">
        <v>63</v>
      </c>
      <c r="CT66" s="158" t="s">
        <v>658</v>
      </c>
      <c r="CU66" s="159" t="s">
        <v>74</v>
      </c>
      <c r="CV66" s="24">
        <v>0.03</v>
      </c>
      <c r="CW66" s="21" t="s">
        <v>201</v>
      </c>
      <c r="CX66" s="21"/>
      <c r="CY66" s="25">
        <v>1598</v>
      </c>
      <c r="CZ66" s="25"/>
      <c r="DA66" s="26">
        <f t="shared" si="9"/>
        <v>0.76</v>
      </c>
      <c r="DB66" s="26">
        <f t="shared" si="9"/>
        <v>0.75</v>
      </c>
      <c r="DC66" s="26">
        <f t="shared" si="9"/>
        <v>0.72</v>
      </c>
      <c r="DD66" s="26">
        <f t="shared" si="9"/>
        <v>0.67</v>
      </c>
      <c r="DE66" s="26">
        <f t="shared" si="9"/>
        <v>0.65</v>
      </c>
      <c r="DF66" s="26">
        <f t="shared" si="9"/>
        <v>0.6</v>
      </c>
      <c r="DG66" s="442">
        <v>0.73</v>
      </c>
      <c r="DH66" s="342">
        <v>0.72</v>
      </c>
      <c r="DI66" s="342">
        <v>0.69</v>
      </c>
      <c r="DJ66" s="342">
        <v>0.64</v>
      </c>
      <c r="DK66" s="342">
        <v>0.62</v>
      </c>
      <c r="DL66" s="342">
        <v>0.56999999999999995</v>
      </c>
      <c r="DM66" s="442">
        <v>0.66</v>
      </c>
      <c r="DN66" s="342">
        <v>0.65</v>
      </c>
      <c r="DO66" s="342">
        <v>0.64</v>
      </c>
      <c r="DP66" s="342">
        <v>0.56999999999999995</v>
      </c>
      <c r="DQ66" s="342">
        <v>0.55000000000000004</v>
      </c>
      <c r="DR66" s="342">
        <v>0.2</v>
      </c>
      <c r="DS66" s="442">
        <v>0.56000000000000005</v>
      </c>
      <c r="DT66" s="342">
        <v>0.55000000000000004</v>
      </c>
      <c r="DU66" s="342">
        <v>0.54</v>
      </c>
      <c r="DV66" s="342">
        <v>0.45</v>
      </c>
      <c r="DW66" s="342">
        <v>0.4</v>
      </c>
      <c r="DX66" s="342">
        <v>0.1</v>
      </c>
      <c r="DY66" s="26" t="s">
        <v>149</v>
      </c>
      <c r="DZ66" s="26"/>
      <c r="EA66" s="27" t="s">
        <v>81</v>
      </c>
      <c r="EB66" s="28">
        <v>143000</v>
      </c>
      <c r="EC66" s="28">
        <v>157300</v>
      </c>
      <c r="ED66" s="28">
        <v>145200</v>
      </c>
      <c r="EE66" s="28">
        <v>188100</v>
      </c>
      <c r="EF66" s="28">
        <v>212300</v>
      </c>
      <c r="EG66" s="28">
        <v>188100</v>
      </c>
      <c r="EH66" s="28">
        <v>212300</v>
      </c>
      <c r="EI66" s="28">
        <v>188100</v>
      </c>
      <c r="EJ66" s="28">
        <v>224400</v>
      </c>
      <c r="EK66" s="31" t="s">
        <v>812</v>
      </c>
    </row>
    <row r="67" spans="1:141" ht="16.5" customHeight="1">
      <c r="A67" s="8"/>
      <c r="B67" s="30"/>
      <c r="C67" s="30"/>
      <c r="D67" s="30"/>
      <c r="E67" s="29"/>
      <c r="F67" s="333">
        <v>62</v>
      </c>
      <c r="G67" s="333" t="str">
        <f>IF(리스수식!$AT$2=1,차량정보!AZ67,IF(리스수식!$AT$2=2,차량정보!CS67,IF(리스수식!$AT$2=3,차량정보!EL67,IF(리스수식!$AT$2=4,차량정보!GE67,차량정보!HX67))))</f>
        <v>현대</v>
      </c>
      <c r="H67" s="333" t="str">
        <f>IF(리스수식!$AT$2=1,차량정보!BA67,IF(리스수식!$AT$2=2,차량정보!CT67,IF(리스수식!$AT$2=3,차량정보!EM67,IF(리스수식!$AT$2=4,차량정보!GF67,차량정보!HY67))))</f>
        <v>디 올 뉴 싼타페 2.5 가솔린 5인승</v>
      </c>
      <c r="I67" s="333" t="str">
        <f>IF(리스수식!$AT$2=1,차량정보!BB67,IF(리스수식!$AT$2=2,차량정보!CU67,IF(리스수식!$AT$2=3,차량정보!EN67,IF(리스수식!$AT$2=4,차량정보!GG67,차량정보!HZ67))))</f>
        <v>RV(5인이하)</v>
      </c>
      <c r="J67" s="475">
        <f>IF(리스수식!$AT$2=1,차량정보!BC67,IF(리스수식!$AT$2=2,차량정보!CV67,IF(리스수식!$AT$2=3,차량정보!EO67,IF(리스수식!$AT$2=4,차량정보!GH67,차량정보!IA67))))</f>
        <v>2.5000000000000001E-2</v>
      </c>
      <c r="K67" s="333" t="str">
        <f>IF(리스수식!$AT$2=1,차량정보!BD67,IF(리스수식!$AT$2=2,차량정보!CW67,IF(리스수식!$AT$2=3,차량정보!EP67,IF(리스수식!$AT$2=4,차량정보!GI67,차량정보!IB67))))</f>
        <v>가솔린</v>
      </c>
      <c r="L67" s="333">
        <f>IF(리스수식!$AT$2=1,차량정보!BE67,IF(리스수식!$AT$2=2,차량정보!CX67,IF(리스수식!$AT$2=3,차량정보!EQ67,IF(리스수식!$AT$2=4,차량정보!GJ67,차량정보!IC67))))</f>
        <v>0</v>
      </c>
      <c r="M67" s="333">
        <f>IF(리스수식!$AT$2=1,차량정보!BF67,IF(리스수식!$AT$2=2,차량정보!CY67,IF(리스수식!$AT$2=3,차량정보!ER67,IF(리스수식!$AT$2=4,차량정보!GK67,차량정보!ID67))))</f>
        <v>2497</v>
      </c>
      <c r="N67" s="333">
        <f t="shared" si="8"/>
        <v>649220</v>
      </c>
      <c r="O67" s="380">
        <f>IF(리스수식!$AT$2=1,차량정보!BH67,IF(리스수식!$AT$2=2,차량정보!DA67,IF(리스수식!$AT$2=3,차량정보!ET67,IF(리스수식!$AT$2=4,차량정보!GM67,차량정보!IF67))))</f>
        <v>0.73</v>
      </c>
      <c r="P67" s="380">
        <f>IF(리스수식!$AT$2=1,차량정보!BI67,IF(리스수식!$AT$2=2,차량정보!DB67,IF(리스수식!$AT$2=3,차량정보!EU67,IF(리스수식!$AT$2=4,차량정보!GN67,차량정보!IG67))))</f>
        <v>0.72</v>
      </c>
      <c r="Q67" s="380">
        <f>IF(리스수식!$AT$2=1,차량정보!BJ67,IF(리스수식!$AT$2=2,차량정보!DC67,IF(리스수식!$AT$2=3,차량정보!EV67,IF(리스수식!$AT$2=4,차량정보!GO67,차량정보!IH67))))</f>
        <v>0.71000000000000008</v>
      </c>
      <c r="R67" s="380">
        <f>IF(리스수식!$AT$2=1,차량정보!BK67,IF(리스수식!$AT$2=2,차량정보!DD67,IF(리스수식!$AT$2=3,차량정보!EW67,IF(리스수식!$AT$2=4,차량정보!GP67,차량정보!II67))))</f>
        <v>0.67</v>
      </c>
      <c r="S67" s="380">
        <f>IF(리스수식!$AT$2=1,차량정보!BL67,IF(리스수식!$AT$2=2,차량정보!DE67,IF(리스수식!$AT$2=3,차량정보!EX67,IF(리스수식!$AT$2=4,차량정보!GQ67,차량정보!IJ67))))</f>
        <v>0.65</v>
      </c>
      <c r="T67" s="380">
        <f>IF(리스수식!$AT$2=1,차량정보!BM67,IF(리스수식!$AT$2=2,차량정보!DF67,IF(리스수식!$AT$2=3,차량정보!EY67,IF(리스수식!$AT$2=4,차량정보!GR67,차량정보!IK67))))</f>
        <v>0.55000000000000004</v>
      </c>
      <c r="U67" s="380">
        <f>IF(리스수식!$AT$2=1,차량정보!BN67,IF(리스수식!$AT$2=2,차량정보!DG67,IF(리스수식!$AT$2=3,차량정보!EZ67,IF(리스수식!$AT$2=4,차량정보!GS67,차량정보!IL67))))</f>
        <v>0.7</v>
      </c>
      <c r="V67" s="380">
        <f>IF(리스수식!$AT$2=1,차량정보!BO67,IF(리스수식!$AT$2=2,차량정보!DH67,IF(리스수식!$AT$2=3,차량정보!FA67,IF(리스수식!$AT$2=4,차량정보!GT67,차량정보!IM67))))</f>
        <v>0.69</v>
      </c>
      <c r="W67" s="380">
        <f>IF(리스수식!$AT$2=1,차량정보!BP67,IF(리스수식!$AT$2=2,차량정보!DI67,IF(리스수식!$AT$2=3,차량정보!FB67,IF(리스수식!$AT$2=4,차량정보!GU67,차량정보!IN67))))</f>
        <v>0.68</v>
      </c>
      <c r="X67" s="380">
        <f>IF(리스수식!$AT$2=1,차량정보!BQ67,IF(리스수식!$AT$2=2,차량정보!DJ67,IF(리스수식!$AT$2=3,차량정보!FC67,IF(리스수식!$AT$2=4,차량정보!GV67,차량정보!IO67))))</f>
        <v>0.64</v>
      </c>
      <c r="Y67" s="380">
        <f>IF(리스수식!$AT$2=1,차량정보!BR67,IF(리스수식!$AT$2=2,차량정보!DK67,IF(리스수식!$AT$2=3,차량정보!FD67,IF(리스수식!$AT$2=4,차량정보!GW67,차량정보!IP67))))</f>
        <v>0.62</v>
      </c>
      <c r="Z67" s="380">
        <f>IF(리스수식!$AT$2=1,차량정보!BS67,IF(리스수식!$AT$2=2,차량정보!DL67,IF(리스수식!$AT$2=3,차량정보!FE67,IF(리스수식!$AT$2=4,차량정보!GX67,차량정보!IQ67))))</f>
        <v>0.52</v>
      </c>
      <c r="AA67" s="380">
        <f>IF(리스수식!$AT$2=1,차량정보!BT67,IF(리스수식!$AT$2=2,차량정보!DM67,IF(리스수식!$AT$2=3,차량정보!FF67,IF(리스수식!$AT$2=4,차량정보!GY67,차량정보!IR67))))</f>
        <v>0.63</v>
      </c>
      <c r="AB67" s="380">
        <f>IF(리스수식!$AT$2=1,차량정보!BU67,IF(리스수식!$AT$2=2,차량정보!DN67,IF(리스수식!$AT$2=3,차량정보!FG67,IF(리스수식!$AT$2=4,차량정보!GZ67,차량정보!IS67))))</f>
        <v>0.62</v>
      </c>
      <c r="AC67" s="380">
        <f>IF(리스수식!$AT$2=1,차량정보!BV67,IF(리스수식!$AT$2=2,차량정보!DO67,IF(리스수식!$AT$2=3,차량정보!FH67,IF(리스수식!$AT$2=4,차량정보!HA67,차량정보!IT67))))</f>
        <v>0.61</v>
      </c>
      <c r="AD67" s="380">
        <f>IF(리스수식!$AT$2=1,차량정보!BW67,IF(리스수식!$AT$2=2,차량정보!DP67,IF(리스수식!$AT$2=3,차량정보!FI67,IF(리스수식!$AT$2=4,차량정보!HB67,차량정보!IU67))))</f>
        <v>0.56000000000000005</v>
      </c>
      <c r="AE67" s="380">
        <f>IF(리스수식!$AT$2=1,차량정보!BX67,IF(리스수식!$AT$2=2,차량정보!DQ67,IF(리스수식!$AT$2=3,차량정보!FJ67,IF(리스수식!$AT$2=4,차량정보!HC67,차량정보!IV67))))</f>
        <v>0.5</v>
      </c>
      <c r="AF67" s="380">
        <f>IF(리스수식!$AT$2=1,차량정보!BY67,IF(리스수식!$AT$2=2,차량정보!DR67,IF(리스수식!$AT$2=3,차량정보!FK67,IF(리스수식!$AT$2=4,차량정보!HD67,차량정보!IW67))))</f>
        <v>0.2</v>
      </c>
      <c r="AG67" s="380">
        <f>IF(리스수식!$AT$2=1,차량정보!BZ67,IF(리스수식!$AT$2=2,차량정보!DS67,IF(리스수식!$AT$2=3,차량정보!FL67,IF(리스수식!$AT$2=4,차량정보!HE67,차량정보!IX67))))</f>
        <v>0.54</v>
      </c>
      <c r="AH67" s="380">
        <f>IF(리스수식!$AT$2=1,차량정보!CA67,IF(리스수식!$AT$2=2,차량정보!DT67,IF(리스수식!$AT$2=3,차량정보!FM67,IF(리스수식!$AT$2=4,차량정보!HF67,차량정보!IY67))))</f>
        <v>0.53</v>
      </c>
      <c r="AI67" s="380">
        <f>IF(리스수식!$AT$2=1,차량정보!CB67,IF(리스수식!$AT$2=2,차량정보!DU67,IF(리스수식!$AT$2=3,차량정보!FN67,IF(리스수식!$AT$2=4,차량정보!HG67,차량정보!IZ67))))</f>
        <v>0.52</v>
      </c>
      <c r="AJ67" s="380">
        <f>IF(리스수식!$AT$2=1,차량정보!CC67,IF(리스수식!$AT$2=2,차량정보!DV67,IF(리스수식!$AT$2=3,차량정보!FO67,IF(리스수식!$AT$2=4,차량정보!HH67,차량정보!JA67))))</f>
        <v>0.3</v>
      </c>
      <c r="AK67" s="380">
        <f>IF(리스수식!$AT$2=1,차량정보!CD67,IF(리스수식!$AT$2=2,차량정보!DW67,IF(리스수식!$AT$2=3,차량정보!FP67,IF(리스수식!$AT$2=4,차량정보!HI67,차량정보!JB67))))</f>
        <v>0.2</v>
      </c>
      <c r="AL67" s="380">
        <f>IF(리스수식!$AT$2=1,차량정보!CE67,IF(리스수식!$AT$2=2,차량정보!DX67,IF(리스수식!$AT$2=3,차량정보!FQ67,IF(리스수식!$AT$2=4,차량정보!HJ67,차량정보!JC67))))</f>
        <v>0.1</v>
      </c>
      <c r="AM67" s="333">
        <f>IF(리스수식!$AT$2=1,차량정보!CF67,IF(리스수식!$AT$2=2,차량정보!DY67,IF(리스수식!$AT$2=3,차량정보!FR67,IF(리스수식!$AT$2=4,차량정보!HK67,차량정보!JD67))))</f>
        <v>64</v>
      </c>
      <c r="AN67" s="333">
        <f>IF(리스수식!$AT$2=1,차량정보!CG67,IF(리스수식!$AT$2=2,차량정보!DZ67,IF(리스수식!$AT$2=3,차량정보!FS67,IF(리스수식!$AT$2=4,차량정보!HL67,차량정보!JE67))))</f>
        <v>0</v>
      </c>
      <c r="AO67" s="333" t="str">
        <f>IF(리스수식!$AT$2=1,차량정보!CH67,IF(리스수식!$AT$2=2,차량정보!EA67,IF(리스수식!$AT$2=3,차량정보!FT67,IF(리스수식!$AT$2=4,차량정보!HM67,차량정보!JF67))))</f>
        <v>울산</v>
      </c>
      <c r="AP67" s="333">
        <f>IF(리스수식!$AT$2=1,차량정보!CI67,IF(리스수식!$AT$2=2,차량정보!EB67,IF(리스수식!$AT$2=3,차량정보!FU67,IF(리스수식!$AT$2=4,차량정보!HN67,차량정보!JG67))))</f>
        <v>226000</v>
      </c>
      <c r="AQ67" s="333">
        <f>IF(리스수식!$AT$2=1,차량정보!CJ67,IF(리스수식!$AT$2=2,차량정보!EC67,IF(리스수식!$AT$2=3,차량정보!FV67,IF(리스수식!$AT$2=4,차량정보!HO67,차량정보!JH67))))</f>
        <v>215000</v>
      </c>
      <c r="AR67" s="333">
        <f>IF(리스수식!$AT$2=1,차량정보!CK67,IF(리스수식!$AT$2=2,차량정보!ED67,IF(리스수식!$AT$2=3,차량정보!FW67,IF(리스수식!$AT$2=4,차량정보!HP67,차량정보!JI67))))</f>
        <v>234000</v>
      </c>
      <c r="AS67" s="333">
        <f>IF(리스수식!$AT$2=1,차량정보!CL67,IF(리스수식!$AT$2=2,차량정보!EE67,IF(리스수식!$AT$2=3,차량정보!FX67,IF(리스수식!$AT$2=4,차량정보!HQ67,차량정보!JJ67))))</f>
        <v>248000</v>
      </c>
      <c r="AT67" s="333">
        <f>IF(리스수식!$AT$2=1,차량정보!CM67,IF(리스수식!$AT$2=2,차량정보!EF67,IF(리스수식!$AT$2=3,차량정보!FY67,IF(리스수식!$AT$2=4,차량정보!HR67,차량정보!JK67))))</f>
        <v>259000</v>
      </c>
      <c r="AU67" s="333">
        <f>IF(리스수식!$AT$2=1,차량정보!CN67,IF(리스수식!$AT$2=2,차량정보!EG67,IF(리스수식!$AT$2=3,차량정보!FZ67,IF(리스수식!$AT$2=4,차량정보!HS67,차량정보!JL67))))</f>
        <v>237000</v>
      </c>
      <c r="AV67" s="333">
        <f>IF(리스수식!$AT$2=1,차량정보!CO67,IF(리스수식!$AT$2=2,차량정보!EH67,IF(리스수식!$AT$2=3,차량정보!GA67,IF(리스수식!$AT$2=4,차량정보!HT67,차량정보!JM67))))</f>
        <v>237000</v>
      </c>
      <c r="AW67" s="333">
        <f>IF(리스수식!$AT$2=1,차량정보!CP67,IF(리스수식!$AT$2=2,차량정보!EI67,IF(리스수식!$AT$2=3,차량정보!GB67,IF(리스수식!$AT$2=4,차량정보!HU67,차량정보!JN67))))</f>
        <v>248000</v>
      </c>
      <c r="AX67" s="333">
        <f>IF(리스수식!$AT$2=1,차량정보!CQ67,IF(리스수식!$AT$2=2,차량정보!EJ67,IF(리스수식!$AT$2=3,차량정보!GC67,IF(리스수식!$AT$2=4,차량정보!HV67,차량정보!JO67))))</f>
        <v>281000</v>
      </c>
      <c r="AY67" s="11">
        <f>IF(리스수식!$AT$2=1,차량정보!CR67,IF(리스수식!$AT$2=2,차량정보!EK67,IF(리스수식!$AT$2=3,차량정보!GD67,IF(리스수식!$AT$2=4,차량정보!HW67,차량정보!JP67))))</f>
        <v>0</v>
      </c>
      <c r="AZ67" s="352" t="s">
        <v>38</v>
      </c>
      <c r="BA67" s="353" t="s">
        <v>635</v>
      </c>
      <c r="BB67" s="354" t="s">
        <v>74</v>
      </c>
      <c r="BC67" s="355">
        <v>2.5000000000000001E-2</v>
      </c>
      <c r="BD67" s="352" t="s">
        <v>201</v>
      </c>
      <c r="BE67" s="352"/>
      <c r="BF67" s="356">
        <v>2497</v>
      </c>
      <c r="BG67" s="356"/>
      <c r="BH67" s="357">
        <f t="shared" ref="BH67:BH104" si="91">BN67+3%</f>
        <v>0.73</v>
      </c>
      <c r="BI67" s="357">
        <f t="shared" ref="BI67:BI104" si="92">BO67+3%</f>
        <v>0.72</v>
      </c>
      <c r="BJ67" s="357">
        <f t="shared" ref="BJ67:BJ104" si="93">BP67+3%</f>
        <v>0.71000000000000008</v>
      </c>
      <c r="BK67" s="357">
        <f t="shared" ref="BK67:BK104" si="94">BQ67+3%</f>
        <v>0.67</v>
      </c>
      <c r="BL67" s="357">
        <f t="shared" ref="BL67:BL104" si="95">BR67+3%</f>
        <v>0.65</v>
      </c>
      <c r="BM67" s="357">
        <f t="shared" ref="BM67:BM104" si="96">BS67+3%</f>
        <v>0.55000000000000004</v>
      </c>
      <c r="BN67" s="443">
        <v>0.7</v>
      </c>
      <c r="BO67" s="343">
        <v>0.69</v>
      </c>
      <c r="BP67" s="343">
        <v>0.68</v>
      </c>
      <c r="BQ67" s="343">
        <v>0.64</v>
      </c>
      <c r="BR67" s="343">
        <v>0.62</v>
      </c>
      <c r="BS67" s="343">
        <v>0.52</v>
      </c>
      <c r="BT67" s="443">
        <v>0.63</v>
      </c>
      <c r="BU67" s="343">
        <v>0.62</v>
      </c>
      <c r="BV67" s="343">
        <v>0.61</v>
      </c>
      <c r="BW67" s="343">
        <v>0.56000000000000005</v>
      </c>
      <c r="BX67" s="343">
        <v>0.5</v>
      </c>
      <c r="BY67" s="343">
        <v>0.2</v>
      </c>
      <c r="BZ67" s="443">
        <v>0.54</v>
      </c>
      <c r="CA67" s="343">
        <v>0.53</v>
      </c>
      <c r="CB67" s="343">
        <v>0.52</v>
      </c>
      <c r="CC67" s="343">
        <v>0.3</v>
      </c>
      <c r="CD67" s="343">
        <v>0.2</v>
      </c>
      <c r="CE67" s="343">
        <v>0.1</v>
      </c>
      <c r="CF67" s="352">
        <v>64</v>
      </c>
      <c r="CG67" s="352"/>
      <c r="CH67" s="359" t="s">
        <v>62</v>
      </c>
      <c r="CI67" s="360">
        <v>226000</v>
      </c>
      <c r="CJ67" s="360">
        <v>215000</v>
      </c>
      <c r="CK67" s="360">
        <v>234000</v>
      </c>
      <c r="CL67" s="360">
        <v>248000</v>
      </c>
      <c r="CM67" s="360">
        <v>259000</v>
      </c>
      <c r="CN67" s="360">
        <v>237000</v>
      </c>
      <c r="CO67" s="360">
        <v>237000</v>
      </c>
      <c r="CP67" s="360">
        <v>248000</v>
      </c>
      <c r="CQ67" s="360">
        <v>281000</v>
      </c>
      <c r="CR67" s="13"/>
      <c r="CS67" s="157" t="s">
        <v>63</v>
      </c>
      <c r="CT67" s="158" t="s">
        <v>659</v>
      </c>
      <c r="CU67" s="159" t="s">
        <v>70</v>
      </c>
      <c r="CV67" s="24">
        <v>0.03</v>
      </c>
      <c r="CW67" s="21" t="s">
        <v>201</v>
      </c>
      <c r="CX67" s="21"/>
      <c r="CY67" s="25">
        <v>1598</v>
      </c>
      <c r="CZ67" s="25"/>
      <c r="DA67" s="26">
        <f t="shared" si="9"/>
        <v>0.76</v>
      </c>
      <c r="DB67" s="26">
        <f t="shared" si="9"/>
        <v>0.75</v>
      </c>
      <c r="DC67" s="26">
        <f t="shared" si="9"/>
        <v>0.72</v>
      </c>
      <c r="DD67" s="26">
        <f t="shared" si="9"/>
        <v>0.67</v>
      </c>
      <c r="DE67" s="26">
        <f t="shared" si="9"/>
        <v>0.65</v>
      </c>
      <c r="DF67" s="26">
        <f t="shared" si="9"/>
        <v>0.6</v>
      </c>
      <c r="DG67" s="442">
        <v>0.73</v>
      </c>
      <c r="DH67" s="342">
        <v>0.72</v>
      </c>
      <c r="DI67" s="342">
        <v>0.69</v>
      </c>
      <c r="DJ67" s="342">
        <v>0.64</v>
      </c>
      <c r="DK67" s="342">
        <v>0.62</v>
      </c>
      <c r="DL67" s="342">
        <v>0.56999999999999995</v>
      </c>
      <c r="DM67" s="442">
        <v>0.66</v>
      </c>
      <c r="DN67" s="342">
        <v>0.65</v>
      </c>
      <c r="DO67" s="342">
        <v>0.64</v>
      </c>
      <c r="DP67" s="342">
        <v>0.56999999999999995</v>
      </c>
      <c r="DQ67" s="342">
        <v>0.55000000000000004</v>
      </c>
      <c r="DR67" s="342">
        <v>0.2</v>
      </c>
      <c r="DS67" s="442">
        <v>0.56000000000000005</v>
      </c>
      <c r="DT67" s="342">
        <v>0.55000000000000004</v>
      </c>
      <c r="DU67" s="342">
        <v>0.54</v>
      </c>
      <c r="DV67" s="342">
        <v>0.45</v>
      </c>
      <c r="DW67" s="342">
        <v>0.4</v>
      </c>
      <c r="DX67" s="342">
        <v>0.1</v>
      </c>
      <c r="DY67" s="26" t="s">
        <v>237</v>
      </c>
      <c r="DZ67" s="26"/>
      <c r="EA67" s="27" t="s">
        <v>81</v>
      </c>
      <c r="EB67" s="28">
        <v>143000</v>
      </c>
      <c r="EC67" s="28">
        <v>157300</v>
      </c>
      <c r="ED67" s="28">
        <v>145200</v>
      </c>
      <c r="EE67" s="28">
        <v>188100</v>
      </c>
      <c r="EF67" s="28">
        <v>212300</v>
      </c>
      <c r="EG67" s="28">
        <v>188100</v>
      </c>
      <c r="EH67" s="28">
        <v>212300</v>
      </c>
      <c r="EI67" s="28">
        <v>188100</v>
      </c>
      <c r="EJ67" s="28">
        <v>224400</v>
      </c>
      <c r="EK67" s="31" t="s">
        <v>812</v>
      </c>
    </row>
    <row r="68" spans="1:141" ht="16.5" customHeight="1">
      <c r="A68" s="8"/>
      <c r="B68" s="30"/>
      <c r="C68" s="30"/>
      <c r="D68" s="30"/>
      <c r="E68" s="29"/>
      <c r="F68" s="333">
        <v>63</v>
      </c>
      <c r="G68" s="333" t="str">
        <f>IF(리스수식!$AT$2=1,차량정보!AZ68,IF(리스수식!$AT$2=2,차량정보!CS68,IF(리스수식!$AT$2=3,차량정보!EL68,IF(리스수식!$AT$2=4,차량정보!GE68,차량정보!HX68))))</f>
        <v>현대</v>
      </c>
      <c r="H68" s="333" t="str">
        <f>IF(리스수식!$AT$2=1,차량정보!BA68,IF(리스수식!$AT$2=2,차량정보!CT68,IF(리스수식!$AT$2=3,차량정보!EM68,IF(리스수식!$AT$2=4,차량정보!GF68,차량정보!HY68))))</f>
        <v>디 올 뉴 싼타페 2.5 가솔린 6인승</v>
      </c>
      <c r="I68" s="333" t="str">
        <f>IF(리스수식!$AT$2=1,차량정보!BB68,IF(리스수식!$AT$2=2,차량정보!CU68,IF(리스수식!$AT$2=3,차량정보!EN68,IF(리스수식!$AT$2=4,차량정보!GG68,차량정보!HZ68))))</f>
        <v>RV(5인이하)</v>
      </c>
      <c r="J68" s="475">
        <f>IF(리스수식!$AT$2=1,차량정보!BC68,IF(리스수식!$AT$2=2,차량정보!CV68,IF(리스수식!$AT$2=3,차량정보!EO68,IF(리스수식!$AT$2=4,차량정보!GH68,차량정보!IA68))))</f>
        <v>2.5000000000000001E-2</v>
      </c>
      <c r="K68" s="333" t="str">
        <f>IF(리스수식!$AT$2=1,차량정보!BD68,IF(리스수식!$AT$2=2,차량정보!CW68,IF(리스수식!$AT$2=3,차량정보!EP68,IF(리스수식!$AT$2=4,차량정보!GI68,차량정보!IB68))))</f>
        <v>가솔린</v>
      </c>
      <c r="L68" s="333">
        <f>IF(리스수식!$AT$2=1,차량정보!BE68,IF(리스수식!$AT$2=2,차량정보!CX68,IF(리스수식!$AT$2=3,차량정보!EQ68,IF(리스수식!$AT$2=4,차량정보!GJ68,차량정보!IC68))))</f>
        <v>0</v>
      </c>
      <c r="M68" s="333">
        <f>IF(리스수식!$AT$2=1,차량정보!BF68,IF(리스수식!$AT$2=2,차량정보!CY68,IF(리스수식!$AT$2=3,차량정보!ER68,IF(리스수식!$AT$2=4,차량정보!GK68,차량정보!ID68))))</f>
        <v>2497</v>
      </c>
      <c r="N68" s="333">
        <f t="shared" si="8"/>
        <v>649220</v>
      </c>
      <c r="O68" s="380">
        <f>IF(리스수식!$AT$2=1,차량정보!BH68,IF(리스수식!$AT$2=2,차량정보!DA68,IF(리스수식!$AT$2=3,차량정보!ET68,IF(리스수식!$AT$2=4,차량정보!GM68,차량정보!IF68))))</f>
        <v>0.73</v>
      </c>
      <c r="P68" s="380">
        <f>IF(리스수식!$AT$2=1,차량정보!BI68,IF(리스수식!$AT$2=2,차량정보!DB68,IF(리스수식!$AT$2=3,차량정보!EU68,IF(리스수식!$AT$2=4,차량정보!GN68,차량정보!IG68))))</f>
        <v>0.72</v>
      </c>
      <c r="Q68" s="380">
        <f>IF(리스수식!$AT$2=1,차량정보!BJ68,IF(리스수식!$AT$2=2,차량정보!DC68,IF(리스수식!$AT$2=3,차량정보!EV68,IF(리스수식!$AT$2=4,차량정보!GO68,차량정보!IH68))))</f>
        <v>0.71000000000000008</v>
      </c>
      <c r="R68" s="380">
        <f>IF(리스수식!$AT$2=1,차량정보!BK68,IF(리스수식!$AT$2=2,차량정보!DD68,IF(리스수식!$AT$2=3,차량정보!EW68,IF(리스수식!$AT$2=4,차량정보!GP68,차량정보!II68))))</f>
        <v>0.67</v>
      </c>
      <c r="S68" s="380">
        <f>IF(리스수식!$AT$2=1,차량정보!BL68,IF(리스수식!$AT$2=2,차량정보!DE68,IF(리스수식!$AT$2=3,차량정보!EX68,IF(리스수식!$AT$2=4,차량정보!GQ68,차량정보!IJ68))))</f>
        <v>0.65</v>
      </c>
      <c r="T68" s="380">
        <f>IF(리스수식!$AT$2=1,차량정보!BM68,IF(리스수식!$AT$2=2,차량정보!DF68,IF(리스수식!$AT$2=3,차량정보!EY68,IF(리스수식!$AT$2=4,차량정보!GR68,차량정보!IK68))))</f>
        <v>0.55000000000000004</v>
      </c>
      <c r="U68" s="380">
        <f>IF(리스수식!$AT$2=1,차량정보!BN68,IF(리스수식!$AT$2=2,차량정보!DG68,IF(리스수식!$AT$2=3,차량정보!EZ68,IF(리스수식!$AT$2=4,차량정보!GS68,차량정보!IL68))))</f>
        <v>0.7</v>
      </c>
      <c r="V68" s="380">
        <f>IF(리스수식!$AT$2=1,차량정보!BO68,IF(리스수식!$AT$2=2,차량정보!DH68,IF(리스수식!$AT$2=3,차량정보!FA68,IF(리스수식!$AT$2=4,차량정보!GT68,차량정보!IM68))))</f>
        <v>0.69</v>
      </c>
      <c r="W68" s="380">
        <f>IF(리스수식!$AT$2=1,차량정보!BP68,IF(리스수식!$AT$2=2,차량정보!DI68,IF(리스수식!$AT$2=3,차량정보!FB68,IF(리스수식!$AT$2=4,차량정보!GU68,차량정보!IN68))))</f>
        <v>0.68</v>
      </c>
      <c r="X68" s="380">
        <f>IF(리스수식!$AT$2=1,차량정보!BQ68,IF(리스수식!$AT$2=2,차량정보!DJ68,IF(리스수식!$AT$2=3,차량정보!FC68,IF(리스수식!$AT$2=4,차량정보!GV68,차량정보!IO68))))</f>
        <v>0.64</v>
      </c>
      <c r="Y68" s="380">
        <f>IF(리스수식!$AT$2=1,차량정보!BR68,IF(리스수식!$AT$2=2,차량정보!DK68,IF(리스수식!$AT$2=3,차량정보!FD68,IF(리스수식!$AT$2=4,차량정보!GW68,차량정보!IP68))))</f>
        <v>0.62</v>
      </c>
      <c r="Z68" s="380">
        <f>IF(리스수식!$AT$2=1,차량정보!BS68,IF(리스수식!$AT$2=2,차량정보!DL68,IF(리스수식!$AT$2=3,차량정보!FE68,IF(리스수식!$AT$2=4,차량정보!GX68,차량정보!IQ68))))</f>
        <v>0.52</v>
      </c>
      <c r="AA68" s="380">
        <f>IF(리스수식!$AT$2=1,차량정보!BT68,IF(리스수식!$AT$2=2,차량정보!DM68,IF(리스수식!$AT$2=3,차량정보!FF68,IF(리스수식!$AT$2=4,차량정보!GY68,차량정보!IR68))))</f>
        <v>0.63</v>
      </c>
      <c r="AB68" s="380">
        <f>IF(리스수식!$AT$2=1,차량정보!BU68,IF(리스수식!$AT$2=2,차량정보!DN68,IF(리스수식!$AT$2=3,차량정보!FG68,IF(리스수식!$AT$2=4,차량정보!GZ68,차량정보!IS68))))</f>
        <v>0.62</v>
      </c>
      <c r="AC68" s="380">
        <f>IF(리스수식!$AT$2=1,차량정보!BV68,IF(리스수식!$AT$2=2,차량정보!DO68,IF(리스수식!$AT$2=3,차량정보!FH68,IF(리스수식!$AT$2=4,차량정보!HA68,차량정보!IT68))))</f>
        <v>0.61</v>
      </c>
      <c r="AD68" s="380">
        <f>IF(리스수식!$AT$2=1,차량정보!BW68,IF(리스수식!$AT$2=2,차량정보!DP68,IF(리스수식!$AT$2=3,차량정보!FI68,IF(리스수식!$AT$2=4,차량정보!HB68,차량정보!IU68))))</f>
        <v>0.56000000000000005</v>
      </c>
      <c r="AE68" s="380">
        <f>IF(리스수식!$AT$2=1,차량정보!BX68,IF(리스수식!$AT$2=2,차량정보!DQ68,IF(리스수식!$AT$2=3,차량정보!FJ68,IF(리스수식!$AT$2=4,차량정보!HC68,차량정보!IV68))))</f>
        <v>0.5</v>
      </c>
      <c r="AF68" s="380">
        <f>IF(리스수식!$AT$2=1,차량정보!BY68,IF(리스수식!$AT$2=2,차량정보!DR68,IF(리스수식!$AT$2=3,차량정보!FK68,IF(리스수식!$AT$2=4,차량정보!HD68,차량정보!IW68))))</f>
        <v>0.2</v>
      </c>
      <c r="AG68" s="380">
        <f>IF(리스수식!$AT$2=1,차량정보!BZ68,IF(리스수식!$AT$2=2,차량정보!DS68,IF(리스수식!$AT$2=3,차량정보!FL68,IF(리스수식!$AT$2=4,차량정보!HE68,차량정보!IX68))))</f>
        <v>0.54</v>
      </c>
      <c r="AH68" s="380">
        <f>IF(리스수식!$AT$2=1,차량정보!CA68,IF(리스수식!$AT$2=2,차량정보!DT68,IF(리스수식!$AT$2=3,차량정보!FM68,IF(리스수식!$AT$2=4,차량정보!HF68,차량정보!IY68))))</f>
        <v>0.53</v>
      </c>
      <c r="AI68" s="380">
        <f>IF(리스수식!$AT$2=1,차량정보!CB68,IF(리스수식!$AT$2=2,차량정보!DU68,IF(리스수식!$AT$2=3,차량정보!FN68,IF(리스수식!$AT$2=4,차량정보!HG68,차량정보!IZ68))))</f>
        <v>0.52</v>
      </c>
      <c r="AJ68" s="380">
        <f>IF(리스수식!$AT$2=1,차량정보!CC68,IF(리스수식!$AT$2=2,차량정보!DV68,IF(리스수식!$AT$2=3,차량정보!FO68,IF(리스수식!$AT$2=4,차량정보!HH68,차량정보!JA68))))</f>
        <v>0.3</v>
      </c>
      <c r="AK68" s="380">
        <f>IF(리스수식!$AT$2=1,차량정보!CD68,IF(리스수식!$AT$2=2,차량정보!DW68,IF(리스수식!$AT$2=3,차량정보!FP68,IF(리스수식!$AT$2=4,차량정보!HI68,차량정보!JB68))))</f>
        <v>0.2</v>
      </c>
      <c r="AL68" s="380">
        <f>IF(리스수식!$AT$2=1,차량정보!CE68,IF(리스수식!$AT$2=2,차량정보!DX68,IF(리스수식!$AT$2=3,차량정보!FQ68,IF(리스수식!$AT$2=4,차량정보!HJ68,차량정보!JC68))))</f>
        <v>0.1</v>
      </c>
      <c r="AM68" s="333">
        <f>IF(리스수식!$AT$2=1,차량정보!CF68,IF(리스수식!$AT$2=2,차량정보!DY68,IF(리스수식!$AT$2=3,차량정보!FR68,IF(리스수식!$AT$2=4,차량정보!HK68,차량정보!JD68))))</f>
        <v>64</v>
      </c>
      <c r="AN68" s="333">
        <f>IF(리스수식!$AT$2=1,차량정보!CG68,IF(리스수식!$AT$2=2,차량정보!DZ68,IF(리스수식!$AT$2=3,차량정보!FS68,IF(리스수식!$AT$2=4,차량정보!HL68,차량정보!JE68))))</f>
        <v>0</v>
      </c>
      <c r="AO68" s="333" t="str">
        <f>IF(리스수식!$AT$2=1,차량정보!CH68,IF(리스수식!$AT$2=2,차량정보!EA68,IF(리스수식!$AT$2=3,차량정보!FT68,IF(리스수식!$AT$2=4,차량정보!HM68,차량정보!JF68))))</f>
        <v>울산</v>
      </c>
      <c r="AP68" s="333">
        <f>IF(리스수식!$AT$2=1,차량정보!CI68,IF(리스수식!$AT$2=2,차량정보!EB68,IF(리스수식!$AT$2=3,차량정보!FU68,IF(리스수식!$AT$2=4,차량정보!HN68,차량정보!JG68))))</f>
        <v>226000</v>
      </c>
      <c r="AQ68" s="333">
        <f>IF(리스수식!$AT$2=1,차량정보!CJ68,IF(리스수식!$AT$2=2,차량정보!EC68,IF(리스수식!$AT$2=3,차량정보!FV68,IF(리스수식!$AT$2=4,차량정보!HO68,차량정보!JH68))))</f>
        <v>215000</v>
      </c>
      <c r="AR68" s="333">
        <f>IF(리스수식!$AT$2=1,차량정보!CK68,IF(리스수식!$AT$2=2,차량정보!ED68,IF(리스수식!$AT$2=3,차량정보!FW68,IF(리스수식!$AT$2=4,차량정보!HP68,차량정보!JI68))))</f>
        <v>234000</v>
      </c>
      <c r="AS68" s="333">
        <f>IF(리스수식!$AT$2=1,차량정보!CL68,IF(리스수식!$AT$2=2,차량정보!EE68,IF(리스수식!$AT$2=3,차량정보!FX68,IF(리스수식!$AT$2=4,차량정보!HQ68,차량정보!JJ68))))</f>
        <v>248000</v>
      </c>
      <c r="AT68" s="333">
        <f>IF(리스수식!$AT$2=1,차량정보!CM68,IF(리스수식!$AT$2=2,차량정보!EF68,IF(리스수식!$AT$2=3,차량정보!FY68,IF(리스수식!$AT$2=4,차량정보!HR68,차량정보!JK68))))</f>
        <v>259000</v>
      </c>
      <c r="AU68" s="333">
        <f>IF(리스수식!$AT$2=1,차량정보!CN68,IF(리스수식!$AT$2=2,차량정보!EG68,IF(리스수식!$AT$2=3,차량정보!FZ68,IF(리스수식!$AT$2=4,차량정보!HS68,차량정보!JL68))))</f>
        <v>237000</v>
      </c>
      <c r="AV68" s="333">
        <f>IF(리스수식!$AT$2=1,차량정보!CO68,IF(리스수식!$AT$2=2,차량정보!EH68,IF(리스수식!$AT$2=3,차량정보!GA68,IF(리스수식!$AT$2=4,차량정보!HT68,차량정보!JM68))))</f>
        <v>237000</v>
      </c>
      <c r="AW68" s="333">
        <f>IF(리스수식!$AT$2=1,차량정보!CP68,IF(리스수식!$AT$2=2,차량정보!EI68,IF(리스수식!$AT$2=3,차량정보!GB68,IF(리스수식!$AT$2=4,차량정보!HU68,차량정보!JN68))))</f>
        <v>248000</v>
      </c>
      <c r="AX68" s="333">
        <f>IF(리스수식!$AT$2=1,차량정보!CQ68,IF(리스수식!$AT$2=2,차량정보!EJ68,IF(리스수식!$AT$2=3,차량정보!GC68,IF(리스수식!$AT$2=4,차량정보!HV68,차량정보!JO68))))</f>
        <v>281000</v>
      </c>
      <c r="AY68" s="11">
        <f>IF(리스수식!$AT$2=1,차량정보!CR68,IF(리스수식!$AT$2=2,차량정보!EK68,IF(리스수식!$AT$2=3,차량정보!GD68,IF(리스수식!$AT$2=4,차량정보!HW68,차량정보!JP68))))</f>
        <v>0</v>
      </c>
      <c r="AZ68" s="352" t="s">
        <v>38</v>
      </c>
      <c r="BA68" s="353" t="s">
        <v>636</v>
      </c>
      <c r="BB68" s="354" t="s">
        <v>74</v>
      </c>
      <c r="BC68" s="355">
        <v>2.5000000000000001E-2</v>
      </c>
      <c r="BD68" s="352" t="s">
        <v>201</v>
      </c>
      <c r="BE68" s="352"/>
      <c r="BF68" s="356">
        <v>2497</v>
      </c>
      <c r="BG68" s="356"/>
      <c r="BH68" s="357">
        <f t="shared" si="91"/>
        <v>0.73</v>
      </c>
      <c r="BI68" s="357">
        <f t="shared" si="92"/>
        <v>0.72</v>
      </c>
      <c r="BJ68" s="357">
        <f t="shared" si="93"/>
        <v>0.71000000000000008</v>
      </c>
      <c r="BK68" s="357">
        <f t="shared" si="94"/>
        <v>0.67</v>
      </c>
      <c r="BL68" s="357">
        <f t="shared" si="95"/>
        <v>0.65</v>
      </c>
      <c r="BM68" s="357">
        <f t="shared" si="96"/>
        <v>0.55000000000000004</v>
      </c>
      <c r="BN68" s="443">
        <v>0.7</v>
      </c>
      <c r="BO68" s="343">
        <v>0.69</v>
      </c>
      <c r="BP68" s="343">
        <v>0.68</v>
      </c>
      <c r="BQ68" s="343">
        <v>0.64</v>
      </c>
      <c r="BR68" s="343">
        <v>0.62</v>
      </c>
      <c r="BS68" s="343">
        <v>0.52</v>
      </c>
      <c r="BT68" s="443">
        <v>0.63</v>
      </c>
      <c r="BU68" s="343">
        <v>0.62</v>
      </c>
      <c r="BV68" s="343">
        <v>0.61</v>
      </c>
      <c r="BW68" s="343">
        <v>0.56000000000000005</v>
      </c>
      <c r="BX68" s="343">
        <v>0.5</v>
      </c>
      <c r="BY68" s="343">
        <v>0.2</v>
      </c>
      <c r="BZ68" s="443">
        <v>0.54</v>
      </c>
      <c r="CA68" s="343">
        <v>0.53</v>
      </c>
      <c r="CB68" s="343">
        <v>0.52</v>
      </c>
      <c r="CC68" s="343">
        <v>0.3</v>
      </c>
      <c r="CD68" s="343">
        <v>0.2</v>
      </c>
      <c r="CE68" s="343">
        <v>0.1</v>
      </c>
      <c r="CF68" s="352">
        <v>64</v>
      </c>
      <c r="CG68" s="352"/>
      <c r="CH68" s="359" t="s">
        <v>62</v>
      </c>
      <c r="CI68" s="360">
        <v>226000</v>
      </c>
      <c r="CJ68" s="360">
        <v>215000</v>
      </c>
      <c r="CK68" s="360">
        <v>234000</v>
      </c>
      <c r="CL68" s="360">
        <v>248000</v>
      </c>
      <c r="CM68" s="360">
        <v>259000</v>
      </c>
      <c r="CN68" s="360">
        <v>237000</v>
      </c>
      <c r="CO68" s="360">
        <v>237000</v>
      </c>
      <c r="CP68" s="360">
        <v>248000</v>
      </c>
      <c r="CQ68" s="360">
        <v>281000</v>
      </c>
      <c r="CR68" s="13"/>
      <c r="CS68" s="190" t="s">
        <v>63</v>
      </c>
      <c r="CT68" s="200" t="s">
        <v>182</v>
      </c>
      <c r="CU68" s="201" t="s">
        <v>183</v>
      </c>
      <c r="CV68" s="202" t="s">
        <v>183</v>
      </c>
      <c r="CW68" s="190" t="s">
        <v>183</v>
      </c>
      <c r="CX68" s="190" t="s">
        <v>183</v>
      </c>
      <c r="CY68" s="189" t="s">
        <v>183</v>
      </c>
      <c r="CZ68" s="189" t="s">
        <v>183</v>
      </c>
      <c r="DA68" s="26"/>
      <c r="DB68" s="26"/>
      <c r="DC68" s="26"/>
      <c r="DD68" s="26"/>
      <c r="DE68" s="26"/>
      <c r="DF68" s="26"/>
      <c r="DG68" s="443"/>
      <c r="DH68" s="343"/>
      <c r="DI68" s="343"/>
      <c r="DJ68" s="343"/>
      <c r="DK68" s="343"/>
      <c r="DL68" s="343"/>
      <c r="DM68" s="443"/>
      <c r="DN68" s="343"/>
      <c r="DO68" s="343"/>
      <c r="DP68" s="343"/>
      <c r="DQ68" s="343"/>
      <c r="DR68" s="343"/>
      <c r="DS68" s="443"/>
      <c r="DT68" s="343"/>
      <c r="DU68" s="343"/>
      <c r="DV68" s="343"/>
      <c r="DW68" s="343"/>
      <c r="DX68" s="343"/>
      <c r="DY68" s="191" t="s">
        <v>183</v>
      </c>
      <c r="DZ68" s="191"/>
      <c r="EA68" s="192" t="s">
        <v>183</v>
      </c>
      <c r="EB68" s="193" t="s">
        <v>183</v>
      </c>
      <c r="EC68" s="193" t="s">
        <v>183</v>
      </c>
      <c r="ED68" s="193" t="s">
        <v>183</v>
      </c>
      <c r="EE68" s="193" t="s">
        <v>183</v>
      </c>
      <c r="EF68" s="193" t="s">
        <v>183</v>
      </c>
      <c r="EG68" s="193" t="s">
        <v>183</v>
      </c>
      <c r="EH68" s="193" t="s">
        <v>183</v>
      </c>
      <c r="EI68" s="193" t="s">
        <v>183</v>
      </c>
      <c r="EJ68" s="193" t="s">
        <v>183</v>
      </c>
      <c r="EK68" s="31"/>
    </row>
    <row r="69" spans="1:141" ht="16.5" customHeight="1">
      <c r="A69" s="8"/>
      <c r="B69" s="30"/>
      <c r="C69" s="30"/>
      <c r="D69" s="30"/>
      <c r="E69" s="29"/>
      <c r="F69" s="333">
        <v>64</v>
      </c>
      <c r="G69" s="333" t="str">
        <f>IF(리스수식!$AT$2=1,차량정보!AZ69,IF(리스수식!$AT$2=2,차량정보!CS69,IF(리스수식!$AT$2=3,차량정보!EL69,IF(리스수식!$AT$2=4,차량정보!GE69,차량정보!HX69))))</f>
        <v>현대</v>
      </c>
      <c r="H69" s="333" t="str">
        <f>IF(리스수식!$AT$2=1,차량정보!BA69,IF(리스수식!$AT$2=2,차량정보!CT69,IF(리스수식!$AT$2=3,차량정보!EM69,IF(리스수식!$AT$2=4,차량정보!GF69,차량정보!HY69))))</f>
        <v>디 올 뉴 싼타페 2.5 가솔린 7인승</v>
      </c>
      <c r="I69" s="333" t="str">
        <f>IF(리스수식!$AT$2=1,차량정보!BB69,IF(리스수식!$AT$2=2,차량정보!CU69,IF(리스수식!$AT$2=3,차량정보!EN69,IF(리스수식!$AT$2=4,차량정보!GG69,차량정보!HZ69))))</f>
        <v>RV(7-10인)</v>
      </c>
      <c r="J69" s="475">
        <f>IF(리스수식!$AT$2=1,차량정보!BC69,IF(리스수식!$AT$2=2,차량정보!CV69,IF(리스수식!$AT$2=3,차량정보!EO69,IF(리스수식!$AT$2=4,차량정보!GH69,차량정보!IA69))))</f>
        <v>2.5000000000000001E-2</v>
      </c>
      <c r="K69" s="333" t="str">
        <f>IF(리스수식!$AT$2=1,차량정보!BD69,IF(리스수식!$AT$2=2,차량정보!CW69,IF(리스수식!$AT$2=3,차량정보!EP69,IF(리스수식!$AT$2=4,차량정보!GI69,차량정보!IB69))))</f>
        <v>가솔린</v>
      </c>
      <c r="L69" s="333">
        <f>IF(리스수식!$AT$2=1,차량정보!BE69,IF(리스수식!$AT$2=2,차량정보!CX69,IF(리스수식!$AT$2=3,차량정보!EQ69,IF(리스수식!$AT$2=4,차량정보!GJ69,차량정보!IC69))))</f>
        <v>0</v>
      </c>
      <c r="M69" s="333">
        <f>IF(리스수식!$AT$2=1,차량정보!BF69,IF(리스수식!$AT$2=2,차량정보!CY69,IF(리스수식!$AT$2=3,차량정보!ER69,IF(리스수식!$AT$2=4,차량정보!GK69,차량정보!ID69))))</f>
        <v>2497</v>
      </c>
      <c r="N69" s="333">
        <f t="shared" si="8"/>
        <v>649220</v>
      </c>
      <c r="O69" s="380">
        <f>IF(리스수식!$AT$2=1,차량정보!BH69,IF(리스수식!$AT$2=2,차량정보!DA69,IF(리스수식!$AT$2=3,차량정보!ET69,IF(리스수식!$AT$2=4,차량정보!GM69,차량정보!IF69))))</f>
        <v>0.73</v>
      </c>
      <c r="P69" s="380">
        <f>IF(리스수식!$AT$2=1,차량정보!BI69,IF(리스수식!$AT$2=2,차량정보!DB69,IF(리스수식!$AT$2=3,차량정보!EU69,IF(리스수식!$AT$2=4,차량정보!GN69,차량정보!IG69))))</f>
        <v>0.72</v>
      </c>
      <c r="Q69" s="380">
        <f>IF(리스수식!$AT$2=1,차량정보!BJ69,IF(리스수식!$AT$2=2,차량정보!DC69,IF(리스수식!$AT$2=3,차량정보!EV69,IF(리스수식!$AT$2=4,차량정보!GO69,차량정보!IH69))))</f>
        <v>0.71000000000000008</v>
      </c>
      <c r="R69" s="380">
        <f>IF(리스수식!$AT$2=1,차량정보!BK69,IF(리스수식!$AT$2=2,차량정보!DD69,IF(리스수식!$AT$2=3,차량정보!EW69,IF(리스수식!$AT$2=4,차량정보!GP69,차량정보!II69))))</f>
        <v>0.67</v>
      </c>
      <c r="S69" s="380">
        <f>IF(리스수식!$AT$2=1,차량정보!BL69,IF(리스수식!$AT$2=2,차량정보!DE69,IF(리스수식!$AT$2=3,차량정보!EX69,IF(리스수식!$AT$2=4,차량정보!GQ69,차량정보!IJ69))))</f>
        <v>0.65</v>
      </c>
      <c r="T69" s="380">
        <f>IF(리스수식!$AT$2=1,차량정보!BM69,IF(리스수식!$AT$2=2,차량정보!DF69,IF(리스수식!$AT$2=3,차량정보!EY69,IF(리스수식!$AT$2=4,차량정보!GR69,차량정보!IK69))))</f>
        <v>0.55000000000000004</v>
      </c>
      <c r="U69" s="380">
        <f>IF(리스수식!$AT$2=1,차량정보!BN69,IF(리스수식!$AT$2=2,차량정보!DG69,IF(리스수식!$AT$2=3,차량정보!EZ69,IF(리스수식!$AT$2=4,차량정보!GS69,차량정보!IL69))))</f>
        <v>0.7</v>
      </c>
      <c r="V69" s="380">
        <f>IF(리스수식!$AT$2=1,차량정보!BO69,IF(리스수식!$AT$2=2,차량정보!DH69,IF(리스수식!$AT$2=3,차량정보!FA69,IF(리스수식!$AT$2=4,차량정보!GT69,차량정보!IM69))))</f>
        <v>0.69</v>
      </c>
      <c r="W69" s="380">
        <f>IF(리스수식!$AT$2=1,차량정보!BP69,IF(리스수식!$AT$2=2,차량정보!DI69,IF(리스수식!$AT$2=3,차량정보!FB69,IF(리스수식!$AT$2=4,차량정보!GU69,차량정보!IN69))))</f>
        <v>0.68</v>
      </c>
      <c r="X69" s="380">
        <f>IF(리스수식!$AT$2=1,차량정보!BQ69,IF(리스수식!$AT$2=2,차량정보!DJ69,IF(리스수식!$AT$2=3,차량정보!FC69,IF(리스수식!$AT$2=4,차량정보!GV69,차량정보!IO69))))</f>
        <v>0.64</v>
      </c>
      <c r="Y69" s="380">
        <f>IF(리스수식!$AT$2=1,차량정보!BR69,IF(리스수식!$AT$2=2,차량정보!DK69,IF(리스수식!$AT$2=3,차량정보!FD69,IF(리스수식!$AT$2=4,차량정보!GW69,차량정보!IP69))))</f>
        <v>0.62</v>
      </c>
      <c r="Z69" s="380">
        <f>IF(리스수식!$AT$2=1,차량정보!BS69,IF(리스수식!$AT$2=2,차량정보!DL69,IF(리스수식!$AT$2=3,차량정보!FE69,IF(리스수식!$AT$2=4,차량정보!GX69,차량정보!IQ69))))</f>
        <v>0.52</v>
      </c>
      <c r="AA69" s="380">
        <f>IF(리스수식!$AT$2=1,차량정보!BT69,IF(리스수식!$AT$2=2,차량정보!DM69,IF(리스수식!$AT$2=3,차량정보!FF69,IF(리스수식!$AT$2=4,차량정보!GY69,차량정보!IR69))))</f>
        <v>0.63</v>
      </c>
      <c r="AB69" s="380">
        <f>IF(리스수식!$AT$2=1,차량정보!BU69,IF(리스수식!$AT$2=2,차량정보!DN69,IF(리스수식!$AT$2=3,차량정보!FG69,IF(리스수식!$AT$2=4,차량정보!GZ69,차량정보!IS69))))</f>
        <v>0.62</v>
      </c>
      <c r="AC69" s="380">
        <f>IF(리스수식!$AT$2=1,차량정보!BV69,IF(리스수식!$AT$2=2,차량정보!DO69,IF(리스수식!$AT$2=3,차량정보!FH69,IF(리스수식!$AT$2=4,차량정보!HA69,차량정보!IT69))))</f>
        <v>0.61</v>
      </c>
      <c r="AD69" s="380">
        <f>IF(리스수식!$AT$2=1,차량정보!BW69,IF(리스수식!$AT$2=2,차량정보!DP69,IF(리스수식!$AT$2=3,차량정보!FI69,IF(리스수식!$AT$2=4,차량정보!HB69,차량정보!IU69))))</f>
        <v>0.56000000000000005</v>
      </c>
      <c r="AE69" s="380">
        <f>IF(리스수식!$AT$2=1,차량정보!BX69,IF(리스수식!$AT$2=2,차량정보!DQ69,IF(리스수식!$AT$2=3,차량정보!FJ69,IF(리스수식!$AT$2=4,차량정보!HC69,차량정보!IV69))))</f>
        <v>0.5</v>
      </c>
      <c r="AF69" s="380">
        <f>IF(리스수식!$AT$2=1,차량정보!BY69,IF(리스수식!$AT$2=2,차량정보!DR69,IF(리스수식!$AT$2=3,차량정보!FK69,IF(리스수식!$AT$2=4,차량정보!HD69,차량정보!IW69))))</f>
        <v>0.2</v>
      </c>
      <c r="AG69" s="380">
        <f>IF(리스수식!$AT$2=1,차량정보!BZ69,IF(리스수식!$AT$2=2,차량정보!DS69,IF(리스수식!$AT$2=3,차량정보!FL69,IF(리스수식!$AT$2=4,차량정보!HE69,차량정보!IX69))))</f>
        <v>0.54</v>
      </c>
      <c r="AH69" s="380">
        <f>IF(리스수식!$AT$2=1,차량정보!CA69,IF(리스수식!$AT$2=2,차량정보!DT69,IF(리스수식!$AT$2=3,차량정보!FM69,IF(리스수식!$AT$2=4,차량정보!HF69,차량정보!IY69))))</f>
        <v>0.53</v>
      </c>
      <c r="AI69" s="380">
        <f>IF(리스수식!$AT$2=1,차량정보!CB69,IF(리스수식!$AT$2=2,차량정보!DU69,IF(리스수식!$AT$2=3,차량정보!FN69,IF(리스수식!$AT$2=4,차량정보!HG69,차량정보!IZ69))))</f>
        <v>0.52</v>
      </c>
      <c r="AJ69" s="380">
        <f>IF(리스수식!$AT$2=1,차량정보!CC69,IF(리스수식!$AT$2=2,차량정보!DV69,IF(리스수식!$AT$2=3,차량정보!FO69,IF(리스수식!$AT$2=4,차량정보!HH69,차량정보!JA69))))</f>
        <v>0.3</v>
      </c>
      <c r="AK69" s="380">
        <f>IF(리스수식!$AT$2=1,차량정보!CD69,IF(리스수식!$AT$2=2,차량정보!DW69,IF(리스수식!$AT$2=3,차량정보!FP69,IF(리스수식!$AT$2=4,차량정보!HI69,차량정보!JB69))))</f>
        <v>0.2</v>
      </c>
      <c r="AL69" s="380">
        <f>IF(리스수식!$AT$2=1,차량정보!CE69,IF(리스수식!$AT$2=2,차량정보!DX69,IF(리스수식!$AT$2=3,차량정보!FQ69,IF(리스수식!$AT$2=4,차량정보!HJ69,차량정보!JC69))))</f>
        <v>0.1</v>
      </c>
      <c r="AM69" s="333">
        <f>IF(리스수식!$AT$2=1,차량정보!CF69,IF(리스수식!$AT$2=2,차량정보!DY69,IF(리스수식!$AT$2=3,차량정보!FR69,IF(리스수식!$AT$2=4,차량정보!HK69,차량정보!JD69))))</f>
        <v>64</v>
      </c>
      <c r="AN69" s="333">
        <f>IF(리스수식!$AT$2=1,차량정보!CG69,IF(리스수식!$AT$2=2,차량정보!DZ69,IF(리스수식!$AT$2=3,차량정보!FS69,IF(리스수식!$AT$2=4,차량정보!HL69,차량정보!JE69))))</f>
        <v>0</v>
      </c>
      <c r="AO69" s="333" t="str">
        <f>IF(리스수식!$AT$2=1,차량정보!CH69,IF(리스수식!$AT$2=2,차량정보!EA69,IF(리스수식!$AT$2=3,차량정보!FT69,IF(리스수식!$AT$2=4,차량정보!HM69,차량정보!JF69))))</f>
        <v>울산</v>
      </c>
      <c r="AP69" s="333">
        <f>IF(리스수식!$AT$2=1,차량정보!CI69,IF(리스수식!$AT$2=2,차량정보!EB69,IF(리스수식!$AT$2=3,차량정보!FU69,IF(리스수식!$AT$2=4,차량정보!HN69,차량정보!JG69))))</f>
        <v>226000</v>
      </c>
      <c r="AQ69" s="333">
        <f>IF(리스수식!$AT$2=1,차량정보!CJ69,IF(리스수식!$AT$2=2,차량정보!EC69,IF(리스수식!$AT$2=3,차량정보!FV69,IF(리스수식!$AT$2=4,차량정보!HO69,차량정보!JH69))))</f>
        <v>215000</v>
      </c>
      <c r="AR69" s="333">
        <f>IF(리스수식!$AT$2=1,차량정보!CK69,IF(리스수식!$AT$2=2,차량정보!ED69,IF(리스수식!$AT$2=3,차량정보!FW69,IF(리스수식!$AT$2=4,차량정보!HP69,차량정보!JI69))))</f>
        <v>234000</v>
      </c>
      <c r="AS69" s="333">
        <f>IF(리스수식!$AT$2=1,차량정보!CL69,IF(리스수식!$AT$2=2,차량정보!EE69,IF(리스수식!$AT$2=3,차량정보!FX69,IF(리스수식!$AT$2=4,차량정보!HQ69,차량정보!JJ69))))</f>
        <v>248000</v>
      </c>
      <c r="AT69" s="333">
        <f>IF(리스수식!$AT$2=1,차량정보!CM69,IF(리스수식!$AT$2=2,차량정보!EF69,IF(리스수식!$AT$2=3,차량정보!FY69,IF(리스수식!$AT$2=4,차량정보!HR69,차량정보!JK69))))</f>
        <v>259000</v>
      </c>
      <c r="AU69" s="333">
        <f>IF(리스수식!$AT$2=1,차량정보!CN69,IF(리스수식!$AT$2=2,차량정보!EG69,IF(리스수식!$AT$2=3,차량정보!FZ69,IF(리스수식!$AT$2=4,차량정보!HS69,차량정보!JL69))))</f>
        <v>237000</v>
      </c>
      <c r="AV69" s="333">
        <f>IF(리스수식!$AT$2=1,차량정보!CO69,IF(리스수식!$AT$2=2,차량정보!EH69,IF(리스수식!$AT$2=3,차량정보!GA69,IF(리스수식!$AT$2=4,차량정보!HT69,차량정보!JM69))))</f>
        <v>237000</v>
      </c>
      <c r="AW69" s="333">
        <f>IF(리스수식!$AT$2=1,차량정보!CP69,IF(리스수식!$AT$2=2,차량정보!EI69,IF(리스수식!$AT$2=3,차량정보!GB69,IF(리스수식!$AT$2=4,차량정보!HU69,차량정보!JN69))))</f>
        <v>248000</v>
      </c>
      <c r="AX69" s="333">
        <f>IF(리스수식!$AT$2=1,차량정보!CQ69,IF(리스수식!$AT$2=2,차량정보!EJ69,IF(리스수식!$AT$2=3,차량정보!GC69,IF(리스수식!$AT$2=4,차량정보!HV69,차량정보!JO69))))</f>
        <v>281000</v>
      </c>
      <c r="AY69" s="11">
        <f>IF(리스수식!$AT$2=1,차량정보!CR69,IF(리스수식!$AT$2=2,차량정보!EK69,IF(리스수식!$AT$2=3,차량정보!GD69,IF(리스수식!$AT$2=4,차량정보!HW69,차량정보!JP69))))</f>
        <v>0</v>
      </c>
      <c r="AZ69" s="352" t="s">
        <v>38</v>
      </c>
      <c r="BA69" s="353" t="s">
        <v>637</v>
      </c>
      <c r="BB69" s="354" t="s">
        <v>70</v>
      </c>
      <c r="BC69" s="355">
        <v>2.5000000000000001E-2</v>
      </c>
      <c r="BD69" s="352" t="s">
        <v>201</v>
      </c>
      <c r="BE69" s="352"/>
      <c r="BF69" s="356">
        <v>2497</v>
      </c>
      <c r="BG69" s="356"/>
      <c r="BH69" s="357">
        <f t="shared" si="91"/>
        <v>0.73</v>
      </c>
      <c r="BI69" s="357">
        <f t="shared" si="92"/>
        <v>0.72</v>
      </c>
      <c r="BJ69" s="357">
        <f t="shared" si="93"/>
        <v>0.71000000000000008</v>
      </c>
      <c r="BK69" s="357">
        <f t="shared" si="94"/>
        <v>0.67</v>
      </c>
      <c r="BL69" s="357">
        <f t="shared" si="95"/>
        <v>0.65</v>
      </c>
      <c r="BM69" s="357">
        <f t="shared" si="96"/>
        <v>0.55000000000000004</v>
      </c>
      <c r="BN69" s="443">
        <v>0.7</v>
      </c>
      <c r="BO69" s="343">
        <v>0.69</v>
      </c>
      <c r="BP69" s="343">
        <v>0.68</v>
      </c>
      <c r="BQ69" s="343">
        <v>0.64</v>
      </c>
      <c r="BR69" s="343">
        <v>0.62</v>
      </c>
      <c r="BS69" s="343">
        <v>0.52</v>
      </c>
      <c r="BT69" s="443">
        <v>0.63</v>
      </c>
      <c r="BU69" s="343">
        <v>0.62</v>
      </c>
      <c r="BV69" s="343">
        <v>0.61</v>
      </c>
      <c r="BW69" s="343">
        <v>0.56000000000000005</v>
      </c>
      <c r="BX69" s="343">
        <v>0.5</v>
      </c>
      <c r="BY69" s="343">
        <v>0.2</v>
      </c>
      <c r="BZ69" s="443">
        <v>0.54</v>
      </c>
      <c r="CA69" s="343">
        <v>0.53</v>
      </c>
      <c r="CB69" s="343">
        <v>0.52</v>
      </c>
      <c r="CC69" s="343">
        <v>0.3</v>
      </c>
      <c r="CD69" s="343">
        <v>0.2</v>
      </c>
      <c r="CE69" s="343">
        <v>0.1</v>
      </c>
      <c r="CF69" s="352">
        <v>64</v>
      </c>
      <c r="CG69" s="352"/>
      <c r="CH69" s="359" t="s">
        <v>62</v>
      </c>
      <c r="CI69" s="360">
        <v>226000</v>
      </c>
      <c r="CJ69" s="360">
        <v>215000</v>
      </c>
      <c r="CK69" s="360">
        <v>234000</v>
      </c>
      <c r="CL69" s="360">
        <v>248000</v>
      </c>
      <c r="CM69" s="360">
        <v>259000</v>
      </c>
      <c r="CN69" s="360">
        <v>237000</v>
      </c>
      <c r="CO69" s="360">
        <v>237000</v>
      </c>
      <c r="CP69" s="360">
        <v>248000</v>
      </c>
      <c r="CQ69" s="360">
        <v>281000</v>
      </c>
      <c r="CR69" s="13"/>
      <c r="CS69" s="157" t="s">
        <v>63</v>
      </c>
      <c r="CT69" s="158" t="s">
        <v>244</v>
      </c>
      <c r="CU69" s="159" t="s">
        <v>74</v>
      </c>
      <c r="CV69" s="24">
        <v>0.03</v>
      </c>
      <c r="CW69" s="21" t="s">
        <v>71</v>
      </c>
      <c r="CX69" s="21" t="s">
        <v>72</v>
      </c>
      <c r="CY69" s="25">
        <v>2959</v>
      </c>
      <c r="CZ69" s="25"/>
      <c r="DA69" s="26">
        <f t="shared" si="9"/>
        <v>0.58000000000000007</v>
      </c>
      <c r="DB69" s="26">
        <f t="shared" si="9"/>
        <v>0.57000000000000006</v>
      </c>
      <c r="DC69" s="26">
        <f t="shared" si="9"/>
        <v>0.56000000000000005</v>
      </c>
      <c r="DD69" s="26">
        <f t="shared" si="9"/>
        <v>0.55000000000000004</v>
      </c>
      <c r="DE69" s="26">
        <f t="shared" si="9"/>
        <v>0.54</v>
      </c>
      <c r="DF69" s="26">
        <f t="shared" si="9"/>
        <v>0.43000000000000005</v>
      </c>
      <c r="DG69" s="443">
        <v>0.55000000000000004</v>
      </c>
      <c r="DH69" s="343">
        <v>0.54</v>
      </c>
      <c r="DI69" s="343">
        <v>0.53</v>
      </c>
      <c r="DJ69" s="343">
        <v>0.52</v>
      </c>
      <c r="DK69" s="343">
        <v>0.51</v>
      </c>
      <c r="DL69" s="343">
        <v>0.4</v>
      </c>
      <c r="DM69" s="443">
        <v>0.5</v>
      </c>
      <c r="DN69" s="343">
        <v>0.49</v>
      </c>
      <c r="DO69" s="343">
        <v>0.48</v>
      </c>
      <c r="DP69" s="343">
        <v>0.47</v>
      </c>
      <c r="DQ69" s="343">
        <v>0.3</v>
      </c>
      <c r="DR69" s="343">
        <v>0.2</v>
      </c>
      <c r="DS69" s="443">
        <v>0.45</v>
      </c>
      <c r="DT69" s="343">
        <v>0.44</v>
      </c>
      <c r="DU69" s="343">
        <v>0.43</v>
      </c>
      <c r="DV69" s="343">
        <v>0.3</v>
      </c>
      <c r="DW69" s="343">
        <v>0.2</v>
      </c>
      <c r="DX69" s="343">
        <v>0.1</v>
      </c>
      <c r="DY69" s="26" t="s">
        <v>149</v>
      </c>
      <c r="DZ69" s="26"/>
      <c r="EA69" s="27" t="s">
        <v>81</v>
      </c>
      <c r="EB69" s="28">
        <v>143000</v>
      </c>
      <c r="EC69" s="28">
        <v>157300</v>
      </c>
      <c r="ED69" s="28">
        <v>145200</v>
      </c>
      <c r="EE69" s="28">
        <v>188100</v>
      </c>
      <c r="EF69" s="28">
        <v>212300</v>
      </c>
      <c r="EG69" s="28">
        <v>188100</v>
      </c>
      <c r="EH69" s="28">
        <v>212300</v>
      </c>
      <c r="EI69" s="28">
        <v>188100</v>
      </c>
      <c r="EJ69" s="28">
        <v>224400</v>
      </c>
      <c r="EK69" s="31" t="s">
        <v>812</v>
      </c>
    </row>
    <row r="70" spans="1:141" ht="16.5" customHeight="1">
      <c r="A70" s="8"/>
      <c r="B70" s="30"/>
      <c r="C70" s="30"/>
      <c r="D70" s="30"/>
      <c r="E70" s="29"/>
      <c r="F70" s="333">
        <v>65</v>
      </c>
      <c r="G70" s="333" t="str">
        <f>IF(리스수식!$AT$2=1,차량정보!AZ70,IF(리스수식!$AT$2=2,차량정보!CS70,IF(리스수식!$AT$2=3,차량정보!EL70,IF(리스수식!$AT$2=4,차량정보!GE70,차량정보!HX70))))</f>
        <v>현대</v>
      </c>
      <c r="H70" s="333" t="str">
        <f>IF(리스수식!$AT$2=1,차량정보!BA70,IF(리스수식!$AT$2=2,차량정보!CT70,IF(리스수식!$AT$2=3,차량정보!EM70,IF(리스수식!$AT$2=4,차량정보!GF70,차량정보!HY70))))</f>
        <v xml:space="preserve">­­­­­­­­­­­­­­­­­­­­­­­­­­­­­­­­­­­­­­­­­­­­­­­­­­­­­­­­­­­­­­­­­­­­­­­­­­­­­­­­­­­­­­­­­­­­­­­­ </v>
      </c>
      <c r="I70" s="333" t="str">
        <f>IF(리스수식!$AT$2=1,차량정보!BB70,IF(리스수식!$AT$2=2,차량정보!CU70,IF(리스수식!$AT$2=3,차량정보!EN70,IF(리스수식!$AT$2=4,차량정보!GG70,차량정보!HZ70))))</f>
        <v>-</v>
      </c>
      <c r="J70" s="475" t="str">
        <f>IF(리스수식!$AT$2=1,차량정보!BC70,IF(리스수식!$AT$2=2,차량정보!CV70,IF(리스수식!$AT$2=3,차량정보!EO70,IF(리스수식!$AT$2=4,차량정보!GH70,차량정보!IA70))))</f>
        <v>-</v>
      </c>
      <c r="K70" s="333" t="str">
        <f>IF(리스수식!$AT$2=1,차량정보!BD70,IF(리스수식!$AT$2=2,차량정보!CW70,IF(리스수식!$AT$2=3,차량정보!EP70,IF(리스수식!$AT$2=4,차량정보!GI70,차량정보!IB70))))</f>
        <v>-</v>
      </c>
      <c r="L70" s="333">
        <f>IF(리스수식!$AT$2=1,차량정보!BE70,IF(리스수식!$AT$2=2,차량정보!CX70,IF(리스수식!$AT$2=3,차량정보!EQ70,IF(리스수식!$AT$2=4,차량정보!GJ70,차량정보!IC70))))</f>
        <v>0</v>
      </c>
      <c r="M70" s="333" t="str">
        <f>IF(리스수식!$AT$2=1,차량정보!BF70,IF(리스수식!$AT$2=2,차량정보!CY70,IF(리스수식!$AT$2=3,차량정보!ER70,IF(리스수식!$AT$2=4,차량정보!GK70,차량정보!ID70))))</f>
        <v>-</v>
      </c>
      <c r="N70" s="333" t="e">
        <f t="shared" si="8"/>
        <v>#VALUE!</v>
      </c>
      <c r="O70" s="380">
        <f>IF(리스수식!$AT$2=1,차량정보!BH70,IF(리스수식!$AT$2=2,차량정보!DA70,IF(리스수식!$AT$2=3,차량정보!ET70,IF(리스수식!$AT$2=4,차량정보!GM70,차량정보!IF70))))</f>
        <v>0</v>
      </c>
      <c r="P70" s="380">
        <f>IF(리스수식!$AT$2=1,차량정보!BI70,IF(리스수식!$AT$2=2,차량정보!DB70,IF(리스수식!$AT$2=3,차량정보!EU70,IF(리스수식!$AT$2=4,차량정보!GN70,차량정보!IG70))))</f>
        <v>0</v>
      </c>
      <c r="Q70" s="380">
        <f>IF(리스수식!$AT$2=1,차량정보!BJ70,IF(리스수식!$AT$2=2,차량정보!DC70,IF(리스수식!$AT$2=3,차량정보!EV70,IF(리스수식!$AT$2=4,차량정보!GO70,차량정보!IH70))))</f>
        <v>0</v>
      </c>
      <c r="R70" s="380">
        <f>IF(리스수식!$AT$2=1,차량정보!BK70,IF(리스수식!$AT$2=2,차량정보!DD70,IF(리스수식!$AT$2=3,차량정보!EW70,IF(리스수식!$AT$2=4,차량정보!GP70,차량정보!II70))))</f>
        <v>0</v>
      </c>
      <c r="S70" s="380">
        <f>IF(리스수식!$AT$2=1,차량정보!BL70,IF(리스수식!$AT$2=2,차량정보!DE70,IF(리스수식!$AT$2=3,차량정보!EX70,IF(리스수식!$AT$2=4,차량정보!GQ70,차량정보!IJ70))))</f>
        <v>0</v>
      </c>
      <c r="T70" s="380">
        <f>IF(리스수식!$AT$2=1,차량정보!BM70,IF(리스수식!$AT$2=2,차량정보!DF70,IF(리스수식!$AT$2=3,차량정보!EY70,IF(리스수식!$AT$2=4,차량정보!GR70,차량정보!IK70))))</f>
        <v>0</v>
      </c>
      <c r="U70" s="380">
        <f>IF(리스수식!$AT$2=1,차량정보!BN70,IF(리스수식!$AT$2=2,차량정보!DG70,IF(리스수식!$AT$2=3,차량정보!EZ70,IF(리스수식!$AT$2=4,차량정보!GS70,차량정보!IL70))))</f>
        <v>0</v>
      </c>
      <c r="V70" s="380">
        <f>IF(리스수식!$AT$2=1,차량정보!BO70,IF(리스수식!$AT$2=2,차량정보!DH70,IF(리스수식!$AT$2=3,차량정보!FA70,IF(리스수식!$AT$2=4,차량정보!GT70,차량정보!IM70))))</f>
        <v>0</v>
      </c>
      <c r="W70" s="380">
        <f>IF(리스수식!$AT$2=1,차량정보!BP70,IF(리스수식!$AT$2=2,차량정보!DI70,IF(리스수식!$AT$2=3,차량정보!FB70,IF(리스수식!$AT$2=4,차량정보!GU70,차량정보!IN70))))</f>
        <v>0</v>
      </c>
      <c r="X70" s="380">
        <f>IF(리스수식!$AT$2=1,차량정보!BQ70,IF(리스수식!$AT$2=2,차량정보!DJ70,IF(리스수식!$AT$2=3,차량정보!FC70,IF(리스수식!$AT$2=4,차량정보!GV70,차량정보!IO70))))</f>
        <v>0</v>
      </c>
      <c r="Y70" s="380">
        <f>IF(리스수식!$AT$2=1,차량정보!BR70,IF(리스수식!$AT$2=2,차량정보!DK70,IF(리스수식!$AT$2=3,차량정보!FD70,IF(리스수식!$AT$2=4,차량정보!GW70,차량정보!IP70))))</f>
        <v>0</v>
      </c>
      <c r="Z70" s="380">
        <f>IF(리스수식!$AT$2=1,차량정보!BS70,IF(리스수식!$AT$2=2,차량정보!DL70,IF(리스수식!$AT$2=3,차량정보!FE70,IF(리스수식!$AT$2=4,차량정보!GX70,차량정보!IQ70))))</f>
        <v>0</v>
      </c>
      <c r="AA70" s="380">
        <f>IF(리스수식!$AT$2=1,차량정보!BT70,IF(리스수식!$AT$2=2,차량정보!DM70,IF(리스수식!$AT$2=3,차량정보!FF70,IF(리스수식!$AT$2=4,차량정보!GY70,차량정보!IR70))))</f>
        <v>0</v>
      </c>
      <c r="AB70" s="380">
        <f>IF(리스수식!$AT$2=1,차량정보!BU70,IF(리스수식!$AT$2=2,차량정보!DN70,IF(리스수식!$AT$2=3,차량정보!FG70,IF(리스수식!$AT$2=4,차량정보!GZ70,차량정보!IS70))))</f>
        <v>0</v>
      </c>
      <c r="AC70" s="380">
        <f>IF(리스수식!$AT$2=1,차량정보!BV70,IF(리스수식!$AT$2=2,차량정보!DO70,IF(리스수식!$AT$2=3,차량정보!FH70,IF(리스수식!$AT$2=4,차량정보!HA70,차량정보!IT70))))</f>
        <v>0</v>
      </c>
      <c r="AD70" s="380">
        <f>IF(리스수식!$AT$2=1,차량정보!BW70,IF(리스수식!$AT$2=2,차량정보!DP70,IF(리스수식!$AT$2=3,차량정보!FI70,IF(리스수식!$AT$2=4,차량정보!HB70,차량정보!IU70))))</f>
        <v>0</v>
      </c>
      <c r="AE70" s="380">
        <f>IF(리스수식!$AT$2=1,차량정보!BX70,IF(리스수식!$AT$2=2,차량정보!DQ70,IF(리스수식!$AT$2=3,차량정보!FJ70,IF(리스수식!$AT$2=4,차량정보!HC70,차량정보!IV70))))</f>
        <v>0</v>
      </c>
      <c r="AF70" s="380">
        <f>IF(리스수식!$AT$2=1,차량정보!BY70,IF(리스수식!$AT$2=2,차량정보!DR70,IF(리스수식!$AT$2=3,차량정보!FK70,IF(리스수식!$AT$2=4,차량정보!HD70,차량정보!IW70))))</f>
        <v>0</v>
      </c>
      <c r="AG70" s="380">
        <f>IF(리스수식!$AT$2=1,차량정보!BZ70,IF(리스수식!$AT$2=2,차량정보!DS70,IF(리스수식!$AT$2=3,차량정보!FL70,IF(리스수식!$AT$2=4,차량정보!HE70,차량정보!IX70))))</f>
        <v>0</v>
      </c>
      <c r="AH70" s="380">
        <f>IF(리스수식!$AT$2=1,차량정보!CA70,IF(리스수식!$AT$2=2,차량정보!DT70,IF(리스수식!$AT$2=3,차량정보!FM70,IF(리스수식!$AT$2=4,차량정보!HF70,차량정보!IY70))))</f>
        <v>0</v>
      </c>
      <c r="AI70" s="380">
        <f>IF(리스수식!$AT$2=1,차량정보!CB70,IF(리스수식!$AT$2=2,차량정보!DU70,IF(리스수식!$AT$2=3,차량정보!FN70,IF(리스수식!$AT$2=4,차량정보!HG70,차량정보!IZ70))))</f>
        <v>0</v>
      </c>
      <c r="AJ70" s="380">
        <f>IF(리스수식!$AT$2=1,차량정보!CC70,IF(리스수식!$AT$2=2,차량정보!DV70,IF(리스수식!$AT$2=3,차량정보!FO70,IF(리스수식!$AT$2=4,차량정보!HH70,차량정보!JA70))))</f>
        <v>0</v>
      </c>
      <c r="AK70" s="380">
        <f>IF(리스수식!$AT$2=1,차량정보!CD70,IF(리스수식!$AT$2=2,차량정보!DW70,IF(리스수식!$AT$2=3,차량정보!FP70,IF(리스수식!$AT$2=4,차량정보!HI70,차량정보!JB70))))</f>
        <v>0</v>
      </c>
      <c r="AL70" s="380">
        <f>IF(리스수식!$AT$2=1,차량정보!CE70,IF(리스수식!$AT$2=2,차량정보!DX70,IF(리스수식!$AT$2=3,차량정보!FQ70,IF(리스수식!$AT$2=4,차량정보!HJ70,차량정보!JC70))))</f>
        <v>0</v>
      </c>
      <c r="AM70" s="333">
        <f>IF(리스수식!$AT$2=1,차량정보!CF70,IF(리스수식!$AT$2=2,차량정보!DY70,IF(리스수식!$AT$2=3,차량정보!FR70,IF(리스수식!$AT$2=4,차량정보!HK70,차량정보!JD70))))</f>
        <v>0</v>
      </c>
      <c r="AN70" s="333">
        <f>IF(리스수식!$AT$2=1,차량정보!CG70,IF(리스수식!$AT$2=2,차량정보!DZ70,IF(리스수식!$AT$2=3,차량정보!FS70,IF(리스수식!$AT$2=4,차량정보!HL70,차량정보!JE70))))</f>
        <v>0</v>
      </c>
      <c r="AO70" s="333" t="str">
        <f>IF(리스수식!$AT$2=1,차량정보!CH70,IF(리스수식!$AT$2=2,차량정보!EA70,IF(리스수식!$AT$2=3,차량정보!FT70,IF(리스수식!$AT$2=4,차량정보!HM70,차량정보!JF70))))</f>
        <v>-</v>
      </c>
      <c r="AP70" s="333" t="str">
        <f>IF(리스수식!$AT$2=1,차량정보!CI70,IF(리스수식!$AT$2=2,차량정보!EB70,IF(리스수식!$AT$2=3,차량정보!FU70,IF(리스수식!$AT$2=4,차량정보!HN70,차량정보!JG70))))</f>
        <v>-</v>
      </c>
      <c r="AQ70" s="333" t="str">
        <f>IF(리스수식!$AT$2=1,차량정보!CJ70,IF(리스수식!$AT$2=2,차량정보!EC70,IF(리스수식!$AT$2=3,차량정보!FV70,IF(리스수식!$AT$2=4,차량정보!HO70,차량정보!JH70))))</f>
        <v>-</v>
      </c>
      <c r="AR70" s="333" t="str">
        <f>IF(리스수식!$AT$2=1,차량정보!CK70,IF(리스수식!$AT$2=2,차량정보!ED70,IF(리스수식!$AT$2=3,차량정보!FW70,IF(리스수식!$AT$2=4,차량정보!HP70,차량정보!JI70))))</f>
        <v>-</v>
      </c>
      <c r="AS70" s="333" t="str">
        <f>IF(리스수식!$AT$2=1,차량정보!CL70,IF(리스수식!$AT$2=2,차량정보!EE70,IF(리스수식!$AT$2=3,차량정보!FX70,IF(리스수식!$AT$2=4,차량정보!HQ70,차량정보!JJ70))))</f>
        <v>-</v>
      </c>
      <c r="AT70" s="333" t="str">
        <f>IF(리스수식!$AT$2=1,차량정보!CM70,IF(리스수식!$AT$2=2,차량정보!EF70,IF(리스수식!$AT$2=3,차량정보!FY70,IF(리스수식!$AT$2=4,차량정보!HR70,차량정보!JK70))))</f>
        <v>-</v>
      </c>
      <c r="AU70" s="333" t="str">
        <f>IF(리스수식!$AT$2=1,차량정보!CN70,IF(리스수식!$AT$2=2,차량정보!EG70,IF(리스수식!$AT$2=3,차량정보!FZ70,IF(리스수식!$AT$2=4,차량정보!HS70,차량정보!JL70))))</f>
        <v>-</v>
      </c>
      <c r="AV70" s="333" t="str">
        <f>IF(리스수식!$AT$2=1,차량정보!CO70,IF(리스수식!$AT$2=2,차량정보!EH70,IF(리스수식!$AT$2=3,차량정보!GA70,IF(리스수식!$AT$2=4,차량정보!HT70,차량정보!JM70))))</f>
        <v>-</v>
      </c>
      <c r="AW70" s="333" t="str">
        <f>IF(리스수식!$AT$2=1,차량정보!CP70,IF(리스수식!$AT$2=2,차량정보!EI70,IF(리스수식!$AT$2=3,차량정보!GB70,IF(리스수식!$AT$2=4,차량정보!HU70,차량정보!JN70))))</f>
        <v>-</v>
      </c>
      <c r="AX70" s="333" t="str">
        <f>IF(리스수식!$AT$2=1,차량정보!CQ70,IF(리스수식!$AT$2=2,차량정보!EJ70,IF(리스수식!$AT$2=3,차량정보!GC70,IF(리스수식!$AT$2=4,차량정보!HV70,차량정보!JO70))))</f>
        <v>-</v>
      </c>
      <c r="AY70" s="11">
        <f>IF(리스수식!$AT$2=1,차량정보!CR70,IF(리스수식!$AT$2=2,차량정보!EK70,IF(리스수식!$AT$2=3,차량정보!GD70,IF(리스수식!$AT$2=4,차량정보!HW70,차량정보!JP70))))</f>
        <v>0</v>
      </c>
      <c r="AZ70" s="352" t="s">
        <v>38</v>
      </c>
      <c r="BA70" s="353" t="s">
        <v>182</v>
      </c>
      <c r="BB70" s="354" t="s">
        <v>183</v>
      </c>
      <c r="BC70" s="355" t="s">
        <v>183</v>
      </c>
      <c r="BD70" s="352" t="s">
        <v>183</v>
      </c>
      <c r="BE70" s="352"/>
      <c r="BF70" s="356" t="s">
        <v>183</v>
      </c>
      <c r="BG70" s="356"/>
      <c r="BH70" s="357"/>
      <c r="BI70" s="357"/>
      <c r="BJ70" s="357"/>
      <c r="BK70" s="357"/>
      <c r="BL70" s="357"/>
      <c r="BM70" s="357"/>
      <c r="BN70" s="442"/>
      <c r="BO70" s="342"/>
      <c r="BP70" s="342"/>
      <c r="BQ70" s="342"/>
      <c r="BR70" s="342"/>
      <c r="BS70" s="342"/>
      <c r="BT70" s="442"/>
      <c r="BU70" s="342"/>
      <c r="BV70" s="342"/>
      <c r="BW70" s="342"/>
      <c r="BX70" s="342"/>
      <c r="BY70" s="342"/>
      <c r="BZ70" s="442"/>
      <c r="CA70" s="342"/>
      <c r="CB70" s="342"/>
      <c r="CC70" s="342"/>
      <c r="CD70" s="342"/>
      <c r="CE70" s="342"/>
      <c r="CF70" s="358"/>
      <c r="CG70" s="358"/>
      <c r="CH70" s="359" t="s">
        <v>183</v>
      </c>
      <c r="CI70" s="360" t="s">
        <v>183</v>
      </c>
      <c r="CJ70" s="360" t="s">
        <v>183</v>
      </c>
      <c r="CK70" s="360" t="s">
        <v>183</v>
      </c>
      <c r="CL70" s="360" t="s">
        <v>183</v>
      </c>
      <c r="CM70" s="360" t="s">
        <v>183</v>
      </c>
      <c r="CN70" s="360" t="s">
        <v>183</v>
      </c>
      <c r="CO70" s="360" t="s">
        <v>183</v>
      </c>
      <c r="CP70" s="360" t="s">
        <v>183</v>
      </c>
      <c r="CQ70" s="360" t="s">
        <v>183</v>
      </c>
      <c r="CR70" s="203"/>
      <c r="CS70" s="157" t="s">
        <v>63</v>
      </c>
      <c r="CT70" s="158" t="s">
        <v>245</v>
      </c>
      <c r="CU70" s="159" t="s">
        <v>74</v>
      </c>
      <c r="CV70" s="24">
        <v>0.03</v>
      </c>
      <c r="CW70" s="21" t="s">
        <v>188</v>
      </c>
      <c r="CX70" s="21" t="s">
        <v>72</v>
      </c>
      <c r="CY70" s="25">
        <v>2959</v>
      </c>
      <c r="CZ70" s="25"/>
      <c r="DA70" s="26">
        <f t="shared" si="9"/>
        <v>0.58000000000000007</v>
      </c>
      <c r="DB70" s="26">
        <f t="shared" si="9"/>
        <v>0.57000000000000006</v>
      </c>
      <c r="DC70" s="26">
        <f t="shared" si="9"/>
        <v>0.56000000000000005</v>
      </c>
      <c r="DD70" s="26">
        <f t="shared" si="9"/>
        <v>0.55000000000000004</v>
      </c>
      <c r="DE70" s="26">
        <f t="shared" si="9"/>
        <v>0.54</v>
      </c>
      <c r="DF70" s="26">
        <f t="shared" si="9"/>
        <v>0.43000000000000005</v>
      </c>
      <c r="DG70" s="443">
        <v>0.55000000000000004</v>
      </c>
      <c r="DH70" s="343">
        <v>0.54</v>
      </c>
      <c r="DI70" s="343">
        <v>0.53</v>
      </c>
      <c r="DJ70" s="343">
        <v>0.52</v>
      </c>
      <c r="DK70" s="343">
        <v>0.51</v>
      </c>
      <c r="DL70" s="343">
        <v>0.4</v>
      </c>
      <c r="DM70" s="443">
        <v>0.5</v>
      </c>
      <c r="DN70" s="343">
        <v>0.49</v>
      </c>
      <c r="DO70" s="343">
        <v>0.48</v>
      </c>
      <c r="DP70" s="343">
        <v>0.47</v>
      </c>
      <c r="DQ70" s="343">
        <v>0.3</v>
      </c>
      <c r="DR70" s="343">
        <v>0.2</v>
      </c>
      <c r="DS70" s="443">
        <v>0.45</v>
      </c>
      <c r="DT70" s="343">
        <v>0.44</v>
      </c>
      <c r="DU70" s="343">
        <v>0.43</v>
      </c>
      <c r="DV70" s="343">
        <v>0.3</v>
      </c>
      <c r="DW70" s="343">
        <v>0.2</v>
      </c>
      <c r="DX70" s="343">
        <v>0.1</v>
      </c>
      <c r="DY70" s="26" t="s">
        <v>149</v>
      </c>
      <c r="DZ70" s="26"/>
      <c r="EA70" s="27" t="s">
        <v>81</v>
      </c>
      <c r="EB70" s="28">
        <v>143000</v>
      </c>
      <c r="EC70" s="28">
        <v>157300</v>
      </c>
      <c r="ED70" s="28">
        <v>145200</v>
      </c>
      <c r="EE70" s="28">
        <v>188100</v>
      </c>
      <c r="EF70" s="28">
        <v>212300</v>
      </c>
      <c r="EG70" s="28">
        <v>188100</v>
      </c>
      <c r="EH70" s="28">
        <v>212300</v>
      </c>
      <c r="EI70" s="28">
        <v>188100</v>
      </c>
      <c r="EJ70" s="28">
        <v>224400</v>
      </c>
      <c r="EK70" s="31" t="s">
        <v>812</v>
      </c>
    </row>
    <row r="71" spans="1:141" ht="16.5" customHeight="1">
      <c r="A71" s="8"/>
      <c r="B71" s="30"/>
      <c r="C71" s="30"/>
      <c r="D71" s="30"/>
      <c r="E71" s="29"/>
      <c r="F71" s="333">
        <v>66</v>
      </c>
      <c r="G71" s="333" t="str">
        <f>IF(리스수식!$AT$2=1,차량정보!AZ71,IF(리스수식!$AT$2=2,차량정보!CS71,IF(리스수식!$AT$2=3,차량정보!EL71,IF(리스수식!$AT$2=4,차량정보!GE71,차량정보!HX71))))</f>
        <v>현대</v>
      </c>
      <c r="H71" s="333" t="str">
        <f>IF(리스수식!$AT$2=1,차량정보!BA71,IF(리스수식!$AT$2=2,차량정보!CT71,IF(리스수식!$AT$2=3,차량정보!EM71,IF(리스수식!$AT$2=4,차량정보!GF71,차량정보!HY71))))</f>
        <v>디 올 뉴 싼타페 1.6 HEV 5인승 2WD</v>
      </c>
      <c r="I71" s="333" t="str">
        <f>IF(리스수식!$AT$2=1,차량정보!BB71,IF(리스수식!$AT$2=2,차량정보!CU71,IF(리스수식!$AT$2=3,차량정보!EN71,IF(리스수식!$AT$2=4,차량정보!GG71,차량정보!HZ71))))</f>
        <v>하이브리드</v>
      </c>
      <c r="J71" s="475">
        <f>IF(리스수식!$AT$2=1,차량정보!BC71,IF(리스수식!$AT$2=2,차량정보!CV71,IF(리스수식!$AT$2=3,차량정보!EO71,IF(리스수식!$AT$2=4,차량정보!GH71,차량정보!IA71))))</f>
        <v>2.5000000000000001E-2</v>
      </c>
      <c r="K71" s="333" t="str">
        <f>IF(리스수식!$AT$2=1,차량정보!BD71,IF(리스수식!$AT$2=2,차량정보!CW71,IF(리스수식!$AT$2=3,차량정보!EP71,IF(리스수식!$AT$2=4,차량정보!GI71,차량정보!IB71))))</f>
        <v>하이브리드</v>
      </c>
      <c r="L71" s="333">
        <f>IF(리스수식!$AT$2=1,차량정보!BE71,IF(리스수식!$AT$2=2,차량정보!CX71,IF(리스수식!$AT$2=3,차량정보!EQ71,IF(리스수식!$AT$2=4,차량정보!GJ71,차량정보!IC71))))</f>
        <v>0</v>
      </c>
      <c r="M71" s="333">
        <f>IF(리스수식!$AT$2=1,차량정보!BF71,IF(리스수식!$AT$2=2,차량정보!CY71,IF(리스수식!$AT$2=3,차량정보!ER71,IF(리스수식!$AT$2=4,차량정보!GK71,차량정보!ID71))))</f>
        <v>1598</v>
      </c>
      <c r="N71" s="333">
        <f t="shared" ref="N71:N134" si="97">IF($I71="EV",130000,IF($I71="RV(11-12인)",65000,IF($I71="소형화물(1톤)",28500,$M71*(IF($M71&lt;=1000,104,0)+IF(AND($M71&gt;1000,$M71&lt;=1600),182,0)+IF($M71&gt;1600,260,0)))))</f>
        <v>290836</v>
      </c>
      <c r="O71" s="380">
        <f>IF(리스수식!$AT$2=1,차량정보!BH71,IF(리스수식!$AT$2=2,차량정보!DA71,IF(리스수식!$AT$2=3,차량정보!ET71,IF(리스수식!$AT$2=4,차량정보!GM71,차량정보!IF71))))</f>
        <v>0.76</v>
      </c>
      <c r="P71" s="380">
        <f>IF(리스수식!$AT$2=1,차량정보!BI71,IF(리스수식!$AT$2=2,차량정보!DB71,IF(리스수식!$AT$2=3,차량정보!EU71,IF(리스수식!$AT$2=4,차량정보!GN71,차량정보!IG71))))</f>
        <v>0.73499999999999999</v>
      </c>
      <c r="Q71" s="380">
        <f>IF(리스수식!$AT$2=1,차량정보!BJ71,IF(리스수식!$AT$2=2,차량정보!DC71,IF(리스수식!$AT$2=3,차량정보!EV71,IF(리스수식!$AT$2=4,차량정보!GO71,차량정보!IH71))))</f>
        <v>0.71000000000000008</v>
      </c>
      <c r="R71" s="380">
        <f>IF(리스수식!$AT$2=1,차량정보!BK71,IF(리스수식!$AT$2=2,차량정보!DD71,IF(리스수식!$AT$2=3,차량정보!EW71,IF(리스수식!$AT$2=4,차량정보!GP71,차량정보!II71))))</f>
        <v>0.69000000000000006</v>
      </c>
      <c r="S71" s="380">
        <f>IF(리스수식!$AT$2=1,차량정보!BL71,IF(리스수식!$AT$2=2,차량정보!DE71,IF(리스수식!$AT$2=3,차량정보!EX71,IF(리스수식!$AT$2=4,차량정보!GQ71,차량정보!IJ71))))</f>
        <v>0.67</v>
      </c>
      <c r="T71" s="380">
        <f>IF(리스수식!$AT$2=1,차량정보!BM71,IF(리스수식!$AT$2=2,차량정보!DF71,IF(리스수식!$AT$2=3,차량정보!EY71,IF(리스수식!$AT$2=4,차량정보!GR71,차량정보!IK71))))</f>
        <v>0.62</v>
      </c>
      <c r="U71" s="380">
        <f>IF(리스수식!$AT$2=1,차량정보!BN71,IF(리스수식!$AT$2=2,차량정보!DG71,IF(리스수식!$AT$2=3,차량정보!EZ71,IF(리스수식!$AT$2=4,차량정보!GS71,차량정보!IL71))))</f>
        <v>0.73</v>
      </c>
      <c r="V71" s="380">
        <f>IF(리스수식!$AT$2=1,차량정보!BO71,IF(리스수식!$AT$2=2,차량정보!DH71,IF(리스수식!$AT$2=3,차량정보!FA71,IF(리스수식!$AT$2=4,차량정보!GT71,차량정보!IM71))))</f>
        <v>0.70499999999999996</v>
      </c>
      <c r="W71" s="380">
        <f>IF(리스수식!$AT$2=1,차량정보!BP71,IF(리스수식!$AT$2=2,차량정보!DI71,IF(리스수식!$AT$2=3,차량정보!FB71,IF(리스수식!$AT$2=4,차량정보!GU71,차량정보!IN71))))</f>
        <v>0.68</v>
      </c>
      <c r="X71" s="380">
        <f>IF(리스수식!$AT$2=1,차량정보!BQ71,IF(리스수식!$AT$2=2,차량정보!DJ71,IF(리스수식!$AT$2=3,차량정보!FC71,IF(리스수식!$AT$2=4,차량정보!GV71,차량정보!IO71))))</f>
        <v>0.66</v>
      </c>
      <c r="Y71" s="380">
        <f>IF(리스수식!$AT$2=1,차량정보!BR71,IF(리스수식!$AT$2=2,차량정보!DK71,IF(리스수식!$AT$2=3,차량정보!FD71,IF(리스수식!$AT$2=4,차량정보!GW71,차량정보!IP71))))</f>
        <v>0.64</v>
      </c>
      <c r="Z71" s="380">
        <f>IF(리스수식!$AT$2=1,차량정보!BS71,IF(리스수식!$AT$2=2,차량정보!DL71,IF(리스수식!$AT$2=3,차량정보!FE71,IF(리스수식!$AT$2=4,차량정보!GX71,차량정보!IQ71))))</f>
        <v>0.59</v>
      </c>
      <c r="AA71" s="380">
        <f>IF(리스수식!$AT$2=1,차량정보!BT71,IF(리스수식!$AT$2=2,차량정보!DM71,IF(리스수식!$AT$2=3,차량정보!FF71,IF(리스수식!$AT$2=4,차량정보!GY71,차량정보!IR71))))</f>
        <v>0.66</v>
      </c>
      <c r="AB71" s="380">
        <f>IF(리스수식!$AT$2=1,차량정보!BU71,IF(리스수식!$AT$2=2,차량정보!DN71,IF(리스수식!$AT$2=3,차량정보!FG71,IF(리스수식!$AT$2=4,차량정보!GZ71,차량정보!IS71))))</f>
        <v>0.63500000000000001</v>
      </c>
      <c r="AC71" s="380">
        <f>IF(리스수식!$AT$2=1,차량정보!BV71,IF(리스수식!$AT$2=2,차량정보!DO71,IF(리스수식!$AT$2=3,차량정보!FH71,IF(리스수식!$AT$2=4,차량정보!HA71,차량정보!IT71))))</f>
        <v>0.61</v>
      </c>
      <c r="AD71" s="380">
        <f>IF(리스수식!$AT$2=1,차량정보!BW71,IF(리스수식!$AT$2=2,차량정보!DP71,IF(리스수식!$AT$2=3,차량정보!FI71,IF(리스수식!$AT$2=4,차량정보!HB71,차량정보!IU71))))</f>
        <v>0.59</v>
      </c>
      <c r="AE71" s="380">
        <f>IF(리스수식!$AT$2=1,차량정보!BX71,IF(리스수식!$AT$2=2,차량정보!DQ71,IF(리스수식!$AT$2=3,차량정보!FJ71,IF(리스수식!$AT$2=4,차량정보!HC71,차량정보!IV71))))</f>
        <v>0.56999999999999995</v>
      </c>
      <c r="AF71" s="380">
        <f>IF(리스수식!$AT$2=1,차량정보!BY71,IF(리스수식!$AT$2=2,차량정보!DR71,IF(리스수식!$AT$2=3,차량정보!FK71,IF(리스수식!$AT$2=4,차량정보!HD71,차량정보!IW71))))</f>
        <v>0.22</v>
      </c>
      <c r="AG71" s="380">
        <f>IF(리스수식!$AT$2=1,차량정보!BZ71,IF(리스수식!$AT$2=2,차량정보!DS71,IF(리스수식!$AT$2=3,차량정보!FL71,IF(리스수식!$AT$2=4,차량정보!HE71,차량정보!IX71))))</f>
        <v>0.57999999999999996</v>
      </c>
      <c r="AH71" s="380">
        <f>IF(리스수식!$AT$2=1,차량정보!CA71,IF(리스수식!$AT$2=2,차량정보!DT71,IF(리스수식!$AT$2=3,차량정보!FM71,IF(리스수식!$AT$2=4,차량정보!HF71,차량정보!IY71))))</f>
        <v>0.56000000000000005</v>
      </c>
      <c r="AI71" s="380">
        <f>IF(리스수식!$AT$2=1,차량정보!CB71,IF(리스수식!$AT$2=2,차량정보!DU71,IF(리스수식!$AT$2=3,차량정보!FN71,IF(리스수식!$AT$2=4,차량정보!HG71,차량정보!IZ71))))</f>
        <v>0.55000000000000004</v>
      </c>
      <c r="AJ71" s="380">
        <f>IF(리스수식!$AT$2=1,차량정보!CC71,IF(리스수식!$AT$2=2,차량정보!DV71,IF(리스수식!$AT$2=3,차량정보!FO71,IF(리스수식!$AT$2=4,차량정보!HH71,차량정보!JA71))))</f>
        <v>0.47</v>
      </c>
      <c r="AK71" s="380">
        <f>IF(리스수식!$AT$2=1,차량정보!CD71,IF(리스수식!$AT$2=2,차량정보!DW71,IF(리스수식!$AT$2=3,차량정보!FP71,IF(리스수식!$AT$2=4,차량정보!HI71,차량정보!JB71))))</f>
        <v>0.42</v>
      </c>
      <c r="AL71" s="380">
        <f>IF(리스수식!$AT$2=1,차량정보!CE71,IF(리스수식!$AT$2=2,차량정보!DX71,IF(리스수식!$AT$2=3,차량정보!FQ71,IF(리스수식!$AT$2=4,차량정보!HJ71,차량정보!JC71))))</f>
        <v>0.1</v>
      </c>
      <c r="AM71" s="333">
        <f>IF(리스수식!$AT$2=1,차량정보!CF71,IF(리스수식!$AT$2=2,차량정보!DY71,IF(리스수식!$AT$2=3,차량정보!FR71,IF(리스수식!$AT$2=4,차량정보!HK71,차량정보!JD71))))</f>
        <v>64</v>
      </c>
      <c r="AN71" s="333">
        <f>IF(리스수식!$AT$2=1,차량정보!CG71,IF(리스수식!$AT$2=2,차량정보!DZ71,IF(리스수식!$AT$2=3,차량정보!FS71,IF(리스수식!$AT$2=4,차량정보!HL71,차량정보!JE71))))</f>
        <v>0</v>
      </c>
      <c r="AO71" s="333" t="str">
        <f>IF(리스수식!$AT$2=1,차량정보!CH71,IF(리스수식!$AT$2=2,차량정보!EA71,IF(리스수식!$AT$2=3,차량정보!FT71,IF(리스수식!$AT$2=4,차량정보!HM71,차량정보!JF71))))</f>
        <v>울산</v>
      </c>
      <c r="AP71" s="333">
        <f>IF(리스수식!$AT$2=1,차량정보!CI71,IF(리스수식!$AT$2=2,차량정보!EB71,IF(리스수식!$AT$2=3,차량정보!FU71,IF(리스수식!$AT$2=4,차량정보!HN71,차량정보!JG71))))</f>
        <v>226000</v>
      </c>
      <c r="AQ71" s="333">
        <f>IF(리스수식!$AT$2=1,차량정보!CJ71,IF(리스수식!$AT$2=2,차량정보!EC71,IF(리스수식!$AT$2=3,차량정보!FV71,IF(리스수식!$AT$2=4,차량정보!HO71,차량정보!JH71))))</f>
        <v>215000</v>
      </c>
      <c r="AR71" s="333">
        <f>IF(리스수식!$AT$2=1,차량정보!CK71,IF(리스수식!$AT$2=2,차량정보!ED71,IF(리스수식!$AT$2=3,차량정보!FW71,IF(리스수식!$AT$2=4,차량정보!HP71,차량정보!JI71))))</f>
        <v>234000</v>
      </c>
      <c r="AS71" s="333">
        <f>IF(리스수식!$AT$2=1,차량정보!CL71,IF(리스수식!$AT$2=2,차량정보!EE71,IF(리스수식!$AT$2=3,차량정보!FX71,IF(리스수식!$AT$2=4,차량정보!HQ71,차량정보!JJ71))))</f>
        <v>248000</v>
      </c>
      <c r="AT71" s="333">
        <f>IF(리스수식!$AT$2=1,차량정보!CM71,IF(리스수식!$AT$2=2,차량정보!EF71,IF(리스수식!$AT$2=3,차량정보!FY71,IF(리스수식!$AT$2=4,차량정보!HR71,차량정보!JK71))))</f>
        <v>259000</v>
      </c>
      <c r="AU71" s="333">
        <f>IF(리스수식!$AT$2=1,차량정보!CN71,IF(리스수식!$AT$2=2,차량정보!EG71,IF(리스수식!$AT$2=3,차량정보!FZ71,IF(리스수식!$AT$2=4,차량정보!HS71,차량정보!JL71))))</f>
        <v>237000</v>
      </c>
      <c r="AV71" s="333">
        <f>IF(리스수식!$AT$2=1,차량정보!CO71,IF(리스수식!$AT$2=2,차량정보!EH71,IF(리스수식!$AT$2=3,차량정보!GA71,IF(리스수식!$AT$2=4,차량정보!HT71,차량정보!JM71))))</f>
        <v>237000</v>
      </c>
      <c r="AW71" s="333">
        <f>IF(리스수식!$AT$2=1,차량정보!CP71,IF(리스수식!$AT$2=2,차량정보!EI71,IF(리스수식!$AT$2=3,차량정보!GB71,IF(리스수식!$AT$2=4,차량정보!HU71,차량정보!JN71))))</f>
        <v>248000</v>
      </c>
      <c r="AX71" s="333">
        <f>IF(리스수식!$AT$2=1,차량정보!CQ71,IF(리스수식!$AT$2=2,차량정보!EJ71,IF(리스수식!$AT$2=3,차량정보!GC71,IF(리스수식!$AT$2=4,차량정보!HV71,차량정보!JO71))))</f>
        <v>281000</v>
      </c>
      <c r="AY71" s="11">
        <f>IF(리스수식!$AT$2=1,차량정보!CR71,IF(리스수식!$AT$2=2,차량정보!EK71,IF(리스수식!$AT$2=3,차량정보!GD71,IF(리스수식!$AT$2=4,차량정보!HW71,차량정보!JP71))))</f>
        <v>0</v>
      </c>
      <c r="AZ71" s="352" t="s">
        <v>38</v>
      </c>
      <c r="BA71" s="353" t="s">
        <v>638</v>
      </c>
      <c r="BB71" s="354" t="s">
        <v>83</v>
      </c>
      <c r="BC71" s="355">
        <v>2.5000000000000001E-2</v>
      </c>
      <c r="BD71" s="352" t="s">
        <v>406</v>
      </c>
      <c r="BE71" s="352"/>
      <c r="BF71" s="356">
        <v>1598</v>
      </c>
      <c r="BG71" s="356"/>
      <c r="BH71" s="357">
        <f t="shared" si="91"/>
        <v>0.76</v>
      </c>
      <c r="BI71" s="357">
        <f t="shared" si="92"/>
        <v>0.73499999999999999</v>
      </c>
      <c r="BJ71" s="357">
        <f t="shared" si="93"/>
        <v>0.71000000000000008</v>
      </c>
      <c r="BK71" s="357">
        <f t="shared" si="94"/>
        <v>0.69000000000000006</v>
      </c>
      <c r="BL71" s="357">
        <f t="shared" si="95"/>
        <v>0.67</v>
      </c>
      <c r="BM71" s="357">
        <f t="shared" si="96"/>
        <v>0.62</v>
      </c>
      <c r="BN71" s="442">
        <v>0.73</v>
      </c>
      <c r="BO71" s="342">
        <v>0.70499999999999996</v>
      </c>
      <c r="BP71" s="342">
        <v>0.68</v>
      </c>
      <c r="BQ71" s="342">
        <v>0.66</v>
      </c>
      <c r="BR71" s="342">
        <v>0.64</v>
      </c>
      <c r="BS71" s="342">
        <v>0.59</v>
      </c>
      <c r="BT71" s="442">
        <v>0.66</v>
      </c>
      <c r="BU71" s="342">
        <v>0.63500000000000001</v>
      </c>
      <c r="BV71" s="342">
        <v>0.61</v>
      </c>
      <c r="BW71" s="342">
        <v>0.59</v>
      </c>
      <c r="BX71" s="342">
        <v>0.56999999999999995</v>
      </c>
      <c r="BY71" s="342">
        <v>0.22</v>
      </c>
      <c r="BZ71" s="442">
        <v>0.57999999999999996</v>
      </c>
      <c r="CA71" s="342">
        <v>0.56000000000000005</v>
      </c>
      <c r="CB71" s="342">
        <v>0.55000000000000004</v>
      </c>
      <c r="CC71" s="342">
        <v>0.47</v>
      </c>
      <c r="CD71" s="342">
        <v>0.42</v>
      </c>
      <c r="CE71" s="342">
        <v>0.1</v>
      </c>
      <c r="CF71" s="352">
        <v>64</v>
      </c>
      <c r="CG71" s="352"/>
      <c r="CH71" s="359" t="s">
        <v>62</v>
      </c>
      <c r="CI71" s="360">
        <v>226000</v>
      </c>
      <c r="CJ71" s="360">
        <v>215000</v>
      </c>
      <c r="CK71" s="360">
        <v>234000</v>
      </c>
      <c r="CL71" s="360">
        <v>248000</v>
      </c>
      <c r="CM71" s="360">
        <v>259000</v>
      </c>
      <c r="CN71" s="360">
        <v>237000</v>
      </c>
      <c r="CO71" s="360">
        <v>237000</v>
      </c>
      <c r="CP71" s="360">
        <v>248000</v>
      </c>
      <c r="CQ71" s="360">
        <v>281000</v>
      </c>
      <c r="CR71" s="13"/>
      <c r="CS71" s="157" t="s">
        <v>63</v>
      </c>
      <c r="CT71" s="158" t="s">
        <v>246</v>
      </c>
      <c r="CU71" s="159" t="s">
        <v>70</v>
      </c>
      <c r="CV71" s="24">
        <v>0.03</v>
      </c>
      <c r="CW71" s="21" t="s">
        <v>188</v>
      </c>
      <c r="CX71" s="21" t="s">
        <v>72</v>
      </c>
      <c r="CY71" s="25">
        <v>2959</v>
      </c>
      <c r="CZ71" s="25"/>
      <c r="DA71" s="26">
        <f t="shared" si="9"/>
        <v>0.58000000000000007</v>
      </c>
      <c r="DB71" s="26">
        <f t="shared" si="9"/>
        <v>0.57000000000000006</v>
      </c>
      <c r="DC71" s="26">
        <f t="shared" si="9"/>
        <v>0.56000000000000005</v>
      </c>
      <c r="DD71" s="26">
        <f t="shared" si="9"/>
        <v>0.55000000000000004</v>
      </c>
      <c r="DE71" s="26">
        <f t="shared" si="9"/>
        <v>0.54</v>
      </c>
      <c r="DF71" s="26">
        <f t="shared" si="9"/>
        <v>0.43000000000000005</v>
      </c>
      <c r="DG71" s="443">
        <v>0.55000000000000004</v>
      </c>
      <c r="DH71" s="343">
        <v>0.54</v>
      </c>
      <c r="DI71" s="343">
        <v>0.53</v>
      </c>
      <c r="DJ71" s="343">
        <v>0.52</v>
      </c>
      <c r="DK71" s="343">
        <v>0.51</v>
      </c>
      <c r="DL71" s="343">
        <v>0.4</v>
      </c>
      <c r="DM71" s="443">
        <v>0.5</v>
      </c>
      <c r="DN71" s="343">
        <v>0.49</v>
      </c>
      <c r="DO71" s="343">
        <v>0.48</v>
      </c>
      <c r="DP71" s="343">
        <v>0.47</v>
      </c>
      <c r="DQ71" s="343">
        <v>0.3</v>
      </c>
      <c r="DR71" s="343">
        <v>0.2</v>
      </c>
      <c r="DS71" s="443">
        <v>0.45</v>
      </c>
      <c r="DT71" s="343">
        <v>0.44</v>
      </c>
      <c r="DU71" s="343">
        <v>0.43</v>
      </c>
      <c r="DV71" s="343">
        <v>0.3</v>
      </c>
      <c r="DW71" s="343">
        <v>0.2</v>
      </c>
      <c r="DX71" s="343">
        <v>0.1</v>
      </c>
      <c r="DY71" s="26" t="s">
        <v>237</v>
      </c>
      <c r="DZ71" s="26"/>
      <c r="EA71" s="27" t="s">
        <v>81</v>
      </c>
      <c r="EB71" s="28">
        <v>143000</v>
      </c>
      <c r="EC71" s="28">
        <v>157300</v>
      </c>
      <c r="ED71" s="28">
        <v>145200</v>
      </c>
      <c r="EE71" s="28">
        <v>188100</v>
      </c>
      <c r="EF71" s="28">
        <v>212300</v>
      </c>
      <c r="EG71" s="28">
        <v>188100</v>
      </c>
      <c r="EH71" s="28">
        <v>212300</v>
      </c>
      <c r="EI71" s="28">
        <v>188100</v>
      </c>
      <c r="EJ71" s="28">
        <v>224400</v>
      </c>
      <c r="EK71" s="31" t="s">
        <v>812</v>
      </c>
    </row>
    <row r="72" spans="1:141" ht="16.5" customHeight="1">
      <c r="B72" s="30"/>
      <c r="C72" s="30"/>
      <c r="D72" s="30"/>
      <c r="E72" s="29"/>
      <c r="F72" s="333">
        <v>67</v>
      </c>
      <c r="G72" s="333" t="str">
        <f>IF(리스수식!$AT$2=1,차량정보!AZ72,IF(리스수식!$AT$2=2,차량정보!CS72,IF(리스수식!$AT$2=3,차량정보!EL72,IF(리스수식!$AT$2=4,차량정보!GE72,차량정보!HX72))))</f>
        <v>현대</v>
      </c>
      <c r="H72" s="333" t="str">
        <f>IF(리스수식!$AT$2=1,차량정보!BA72,IF(리스수식!$AT$2=2,차량정보!CT72,IF(리스수식!$AT$2=3,차량정보!EM72,IF(리스수식!$AT$2=4,차량정보!GF72,차량정보!HY72))))</f>
        <v>디 올 뉴 싼타페 1.6 HEV 5인승 4WD</v>
      </c>
      <c r="I72" s="333" t="str">
        <f>IF(리스수식!$AT$2=1,차량정보!BB72,IF(리스수식!$AT$2=2,차량정보!CU72,IF(리스수식!$AT$2=3,차량정보!EN72,IF(리스수식!$AT$2=4,차량정보!GG72,차량정보!HZ72))))</f>
        <v>RV(5인이하)</v>
      </c>
      <c r="J72" s="475">
        <f>IF(리스수식!$AT$2=1,차량정보!BC72,IF(리스수식!$AT$2=2,차량정보!CV72,IF(리스수식!$AT$2=3,차량정보!EO72,IF(리스수식!$AT$2=4,차량정보!GH72,차량정보!IA72))))</f>
        <v>2.5000000000000001E-2</v>
      </c>
      <c r="K72" s="333" t="str">
        <f>IF(리스수식!$AT$2=1,차량정보!BD72,IF(리스수식!$AT$2=2,차량정보!CW72,IF(리스수식!$AT$2=3,차량정보!EP72,IF(리스수식!$AT$2=4,차량정보!GI72,차량정보!IB72))))</f>
        <v>가솔린</v>
      </c>
      <c r="L72" s="333">
        <f>IF(리스수식!$AT$2=1,차량정보!BE72,IF(리스수식!$AT$2=2,차량정보!CX72,IF(리스수식!$AT$2=3,차량정보!EQ72,IF(리스수식!$AT$2=4,차량정보!GJ72,차량정보!IC72))))</f>
        <v>0</v>
      </c>
      <c r="M72" s="333">
        <f>IF(리스수식!$AT$2=1,차량정보!BF72,IF(리스수식!$AT$2=2,차량정보!CY72,IF(리스수식!$AT$2=3,차량정보!ER72,IF(리스수식!$AT$2=4,차량정보!GK72,차량정보!ID72))))</f>
        <v>1598</v>
      </c>
      <c r="N72" s="333">
        <f t="shared" si="97"/>
        <v>290836</v>
      </c>
      <c r="O72" s="380">
        <f>IF(리스수식!$AT$2=1,차량정보!BH72,IF(리스수식!$AT$2=2,차량정보!DA72,IF(리스수식!$AT$2=3,차량정보!ET72,IF(리스수식!$AT$2=4,차량정보!GM72,차량정보!IF72))))</f>
        <v>0.76</v>
      </c>
      <c r="P72" s="380">
        <f>IF(리스수식!$AT$2=1,차량정보!BI72,IF(리스수식!$AT$2=2,차량정보!DB72,IF(리스수식!$AT$2=3,차량정보!EU72,IF(리스수식!$AT$2=4,차량정보!GN72,차량정보!IG72))))</f>
        <v>0.73499999999999999</v>
      </c>
      <c r="Q72" s="380">
        <f>IF(리스수식!$AT$2=1,차량정보!BJ72,IF(리스수식!$AT$2=2,차량정보!DC72,IF(리스수식!$AT$2=3,차량정보!EV72,IF(리스수식!$AT$2=4,차량정보!GO72,차량정보!IH72))))</f>
        <v>0.71000000000000008</v>
      </c>
      <c r="R72" s="380">
        <f>IF(리스수식!$AT$2=1,차량정보!BK72,IF(리스수식!$AT$2=2,차량정보!DD72,IF(리스수식!$AT$2=3,차량정보!EW72,IF(리스수식!$AT$2=4,차량정보!GP72,차량정보!II72))))</f>
        <v>0.69000000000000006</v>
      </c>
      <c r="S72" s="380">
        <f>IF(리스수식!$AT$2=1,차량정보!BL72,IF(리스수식!$AT$2=2,차량정보!DE72,IF(리스수식!$AT$2=3,차량정보!EX72,IF(리스수식!$AT$2=4,차량정보!GQ72,차량정보!IJ72))))</f>
        <v>0.67</v>
      </c>
      <c r="T72" s="380">
        <f>IF(리스수식!$AT$2=1,차량정보!BM72,IF(리스수식!$AT$2=2,차량정보!DF72,IF(리스수식!$AT$2=3,차량정보!EY72,IF(리스수식!$AT$2=4,차량정보!GR72,차량정보!IK72))))</f>
        <v>0.62</v>
      </c>
      <c r="U72" s="380">
        <f>IF(리스수식!$AT$2=1,차량정보!BN72,IF(리스수식!$AT$2=2,차량정보!DG72,IF(리스수식!$AT$2=3,차량정보!EZ72,IF(리스수식!$AT$2=4,차량정보!GS72,차량정보!IL72))))</f>
        <v>0.73</v>
      </c>
      <c r="V72" s="380">
        <f>IF(리스수식!$AT$2=1,차량정보!BO72,IF(리스수식!$AT$2=2,차량정보!DH72,IF(리스수식!$AT$2=3,차량정보!FA72,IF(리스수식!$AT$2=4,차량정보!GT72,차량정보!IM72))))</f>
        <v>0.70499999999999996</v>
      </c>
      <c r="W72" s="380">
        <f>IF(리스수식!$AT$2=1,차량정보!BP72,IF(리스수식!$AT$2=2,차량정보!DI72,IF(리스수식!$AT$2=3,차량정보!FB72,IF(리스수식!$AT$2=4,차량정보!GU72,차량정보!IN72))))</f>
        <v>0.68</v>
      </c>
      <c r="X72" s="380">
        <f>IF(리스수식!$AT$2=1,차량정보!BQ72,IF(리스수식!$AT$2=2,차량정보!DJ72,IF(리스수식!$AT$2=3,차량정보!FC72,IF(리스수식!$AT$2=4,차량정보!GV72,차량정보!IO72))))</f>
        <v>0.66</v>
      </c>
      <c r="Y72" s="380">
        <f>IF(리스수식!$AT$2=1,차량정보!BR72,IF(리스수식!$AT$2=2,차량정보!DK72,IF(리스수식!$AT$2=3,차량정보!FD72,IF(리스수식!$AT$2=4,차량정보!GW72,차량정보!IP72))))</f>
        <v>0.64</v>
      </c>
      <c r="Z72" s="380">
        <f>IF(리스수식!$AT$2=1,차량정보!BS72,IF(리스수식!$AT$2=2,차량정보!DL72,IF(리스수식!$AT$2=3,차량정보!FE72,IF(리스수식!$AT$2=4,차량정보!GX72,차량정보!IQ72))))</f>
        <v>0.59</v>
      </c>
      <c r="AA72" s="380">
        <f>IF(리스수식!$AT$2=1,차량정보!BT72,IF(리스수식!$AT$2=2,차량정보!DM72,IF(리스수식!$AT$2=3,차량정보!FF72,IF(리스수식!$AT$2=4,차량정보!GY72,차량정보!IR72))))</f>
        <v>0.66</v>
      </c>
      <c r="AB72" s="380">
        <f>IF(리스수식!$AT$2=1,차량정보!BU72,IF(리스수식!$AT$2=2,차량정보!DN72,IF(리스수식!$AT$2=3,차량정보!FG72,IF(리스수식!$AT$2=4,차량정보!GZ72,차량정보!IS72))))</f>
        <v>0.63500000000000001</v>
      </c>
      <c r="AC72" s="380">
        <f>IF(리스수식!$AT$2=1,차량정보!BV72,IF(리스수식!$AT$2=2,차량정보!DO72,IF(리스수식!$AT$2=3,차량정보!FH72,IF(리스수식!$AT$2=4,차량정보!HA72,차량정보!IT72))))</f>
        <v>0.61</v>
      </c>
      <c r="AD72" s="380">
        <f>IF(리스수식!$AT$2=1,차량정보!BW72,IF(리스수식!$AT$2=2,차량정보!DP72,IF(리스수식!$AT$2=3,차량정보!FI72,IF(리스수식!$AT$2=4,차량정보!HB72,차량정보!IU72))))</f>
        <v>0.59</v>
      </c>
      <c r="AE72" s="380">
        <f>IF(리스수식!$AT$2=1,차량정보!BX72,IF(리스수식!$AT$2=2,차량정보!DQ72,IF(리스수식!$AT$2=3,차량정보!FJ72,IF(리스수식!$AT$2=4,차량정보!HC72,차량정보!IV72))))</f>
        <v>0.56999999999999995</v>
      </c>
      <c r="AF72" s="380">
        <f>IF(리스수식!$AT$2=1,차량정보!BY72,IF(리스수식!$AT$2=2,차량정보!DR72,IF(리스수식!$AT$2=3,차량정보!FK72,IF(리스수식!$AT$2=4,차량정보!HD72,차량정보!IW72))))</f>
        <v>0.22</v>
      </c>
      <c r="AG72" s="380">
        <f>IF(리스수식!$AT$2=1,차량정보!BZ72,IF(리스수식!$AT$2=2,차량정보!DS72,IF(리스수식!$AT$2=3,차량정보!FL72,IF(리스수식!$AT$2=4,차량정보!HE72,차량정보!IX72))))</f>
        <v>0.57999999999999996</v>
      </c>
      <c r="AH72" s="380">
        <f>IF(리스수식!$AT$2=1,차량정보!CA72,IF(리스수식!$AT$2=2,차량정보!DT72,IF(리스수식!$AT$2=3,차량정보!FM72,IF(리스수식!$AT$2=4,차량정보!HF72,차량정보!IY72))))</f>
        <v>0.56000000000000005</v>
      </c>
      <c r="AI72" s="380">
        <f>IF(리스수식!$AT$2=1,차량정보!CB72,IF(리스수식!$AT$2=2,차량정보!DU72,IF(리스수식!$AT$2=3,차량정보!FN72,IF(리스수식!$AT$2=4,차량정보!HG72,차량정보!IZ72))))</f>
        <v>0.55000000000000004</v>
      </c>
      <c r="AJ72" s="380">
        <f>IF(리스수식!$AT$2=1,차량정보!CC72,IF(리스수식!$AT$2=2,차량정보!DV72,IF(리스수식!$AT$2=3,차량정보!FO72,IF(리스수식!$AT$2=4,차량정보!HH72,차량정보!JA72))))</f>
        <v>0.47</v>
      </c>
      <c r="AK72" s="380">
        <f>IF(리스수식!$AT$2=1,차량정보!CD72,IF(리스수식!$AT$2=2,차량정보!DW72,IF(리스수식!$AT$2=3,차량정보!FP72,IF(리스수식!$AT$2=4,차량정보!HI72,차량정보!JB72))))</f>
        <v>0.42</v>
      </c>
      <c r="AL72" s="380">
        <f>IF(리스수식!$AT$2=1,차량정보!CE72,IF(리스수식!$AT$2=2,차량정보!DX72,IF(리스수식!$AT$2=3,차량정보!FQ72,IF(리스수식!$AT$2=4,차량정보!HJ72,차량정보!JC72))))</f>
        <v>0.1</v>
      </c>
      <c r="AM72" s="333">
        <f>IF(리스수식!$AT$2=1,차량정보!CF72,IF(리스수식!$AT$2=2,차량정보!DY72,IF(리스수식!$AT$2=3,차량정보!FR72,IF(리스수식!$AT$2=4,차량정보!HK72,차량정보!JD72))))</f>
        <v>64</v>
      </c>
      <c r="AN72" s="333">
        <f>IF(리스수식!$AT$2=1,차량정보!CG72,IF(리스수식!$AT$2=2,차량정보!DZ72,IF(리스수식!$AT$2=3,차량정보!FS72,IF(리스수식!$AT$2=4,차량정보!HL72,차량정보!JE72))))</f>
        <v>0</v>
      </c>
      <c r="AO72" s="333" t="str">
        <f>IF(리스수식!$AT$2=1,차량정보!CH72,IF(리스수식!$AT$2=2,차량정보!EA72,IF(리스수식!$AT$2=3,차량정보!FT72,IF(리스수식!$AT$2=4,차량정보!HM72,차량정보!JF72))))</f>
        <v>울산</v>
      </c>
      <c r="AP72" s="333">
        <f>IF(리스수식!$AT$2=1,차량정보!CI72,IF(리스수식!$AT$2=2,차량정보!EB72,IF(리스수식!$AT$2=3,차량정보!FU72,IF(리스수식!$AT$2=4,차량정보!HN72,차량정보!JG72))))</f>
        <v>226000</v>
      </c>
      <c r="AQ72" s="333">
        <f>IF(리스수식!$AT$2=1,차량정보!CJ72,IF(리스수식!$AT$2=2,차량정보!EC72,IF(리스수식!$AT$2=3,차량정보!FV72,IF(리스수식!$AT$2=4,차량정보!HO72,차량정보!JH72))))</f>
        <v>215000</v>
      </c>
      <c r="AR72" s="333">
        <f>IF(리스수식!$AT$2=1,차량정보!CK72,IF(리스수식!$AT$2=2,차량정보!ED72,IF(리스수식!$AT$2=3,차량정보!FW72,IF(리스수식!$AT$2=4,차량정보!HP72,차량정보!JI72))))</f>
        <v>234000</v>
      </c>
      <c r="AS72" s="333">
        <f>IF(리스수식!$AT$2=1,차량정보!CL72,IF(리스수식!$AT$2=2,차량정보!EE72,IF(리스수식!$AT$2=3,차량정보!FX72,IF(리스수식!$AT$2=4,차량정보!HQ72,차량정보!JJ72))))</f>
        <v>248000</v>
      </c>
      <c r="AT72" s="333">
        <f>IF(리스수식!$AT$2=1,차량정보!CM72,IF(리스수식!$AT$2=2,차량정보!EF72,IF(리스수식!$AT$2=3,차량정보!FY72,IF(리스수식!$AT$2=4,차량정보!HR72,차량정보!JK72))))</f>
        <v>259000</v>
      </c>
      <c r="AU72" s="333">
        <f>IF(리스수식!$AT$2=1,차량정보!CN72,IF(리스수식!$AT$2=2,차량정보!EG72,IF(리스수식!$AT$2=3,차량정보!FZ72,IF(리스수식!$AT$2=4,차량정보!HS72,차량정보!JL72))))</f>
        <v>237000</v>
      </c>
      <c r="AV72" s="333">
        <f>IF(리스수식!$AT$2=1,차량정보!CO72,IF(리스수식!$AT$2=2,차량정보!EH72,IF(리스수식!$AT$2=3,차량정보!GA72,IF(리스수식!$AT$2=4,차량정보!HT72,차량정보!JM72))))</f>
        <v>237000</v>
      </c>
      <c r="AW72" s="333">
        <f>IF(리스수식!$AT$2=1,차량정보!CP72,IF(리스수식!$AT$2=2,차량정보!EI72,IF(리스수식!$AT$2=3,차량정보!GB72,IF(리스수식!$AT$2=4,차량정보!HU72,차량정보!JN72))))</f>
        <v>248000</v>
      </c>
      <c r="AX72" s="333">
        <f>IF(리스수식!$AT$2=1,차량정보!CQ72,IF(리스수식!$AT$2=2,차량정보!EJ72,IF(리스수식!$AT$2=3,차량정보!GC72,IF(리스수식!$AT$2=4,차량정보!HV72,차량정보!JO72))))</f>
        <v>281000</v>
      </c>
      <c r="AY72" s="11">
        <f>IF(리스수식!$AT$2=1,차량정보!CR72,IF(리스수식!$AT$2=2,차량정보!EK72,IF(리스수식!$AT$2=3,차량정보!GD72,IF(리스수식!$AT$2=4,차량정보!HW72,차량정보!JP72))))</f>
        <v>0</v>
      </c>
      <c r="AZ72" s="352" t="s">
        <v>38</v>
      </c>
      <c r="BA72" s="353" t="s">
        <v>639</v>
      </c>
      <c r="BB72" s="354" t="s">
        <v>74</v>
      </c>
      <c r="BC72" s="355">
        <v>2.5000000000000001E-2</v>
      </c>
      <c r="BD72" s="352" t="s">
        <v>407</v>
      </c>
      <c r="BE72" s="352"/>
      <c r="BF72" s="356">
        <v>1598</v>
      </c>
      <c r="BG72" s="356"/>
      <c r="BH72" s="357">
        <f t="shared" si="91"/>
        <v>0.76</v>
      </c>
      <c r="BI72" s="357">
        <f t="shared" si="92"/>
        <v>0.73499999999999999</v>
      </c>
      <c r="BJ72" s="357">
        <f t="shared" si="93"/>
        <v>0.71000000000000008</v>
      </c>
      <c r="BK72" s="357">
        <f t="shared" si="94"/>
        <v>0.69000000000000006</v>
      </c>
      <c r="BL72" s="357">
        <f t="shared" si="95"/>
        <v>0.67</v>
      </c>
      <c r="BM72" s="357">
        <f t="shared" si="96"/>
        <v>0.62</v>
      </c>
      <c r="BN72" s="442">
        <v>0.73</v>
      </c>
      <c r="BO72" s="342">
        <v>0.70499999999999996</v>
      </c>
      <c r="BP72" s="342">
        <v>0.68</v>
      </c>
      <c r="BQ72" s="342">
        <v>0.66</v>
      </c>
      <c r="BR72" s="342">
        <v>0.64</v>
      </c>
      <c r="BS72" s="342">
        <v>0.59</v>
      </c>
      <c r="BT72" s="442">
        <v>0.66</v>
      </c>
      <c r="BU72" s="342">
        <v>0.63500000000000001</v>
      </c>
      <c r="BV72" s="342">
        <v>0.61</v>
      </c>
      <c r="BW72" s="342">
        <v>0.59</v>
      </c>
      <c r="BX72" s="342">
        <v>0.56999999999999995</v>
      </c>
      <c r="BY72" s="342">
        <v>0.22</v>
      </c>
      <c r="BZ72" s="442">
        <v>0.57999999999999996</v>
      </c>
      <c r="CA72" s="342">
        <v>0.56000000000000005</v>
      </c>
      <c r="CB72" s="342">
        <v>0.55000000000000004</v>
      </c>
      <c r="CC72" s="342">
        <v>0.47</v>
      </c>
      <c r="CD72" s="342">
        <v>0.42</v>
      </c>
      <c r="CE72" s="342">
        <v>0.1</v>
      </c>
      <c r="CF72" s="352">
        <v>64</v>
      </c>
      <c r="CG72" s="352"/>
      <c r="CH72" s="359" t="s">
        <v>62</v>
      </c>
      <c r="CI72" s="360">
        <v>226000</v>
      </c>
      <c r="CJ72" s="360">
        <v>215000</v>
      </c>
      <c r="CK72" s="360">
        <v>234000</v>
      </c>
      <c r="CL72" s="360">
        <v>248000</v>
      </c>
      <c r="CM72" s="360">
        <v>259000</v>
      </c>
      <c r="CN72" s="360">
        <v>237000</v>
      </c>
      <c r="CO72" s="360">
        <v>237000</v>
      </c>
      <c r="CP72" s="360">
        <v>248000</v>
      </c>
      <c r="CQ72" s="360">
        <v>281000</v>
      </c>
      <c r="CR72" s="13"/>
      <c r="CS72" s="157" t="s">
        <v>63</v>
      </c>
      <c r="CT72" s="158" t="s">
        <v>247</v>
      </c>
      <c r="CU72" s="159" t="s">
        <v>74</v>
      </c>
      <c r="CV72" s="24">
        <v>0.03</v>
      </c>
      <c r="CW72" s="21" t="s">
        <v>71</v>
      </c>
      <c r="CX72" s="21" t="s">
        <v>72</v>
      </c>
      <c r="CY72" s="25">
        <v>2959</v>
      </c>
      <c r="CZ72" s="25"/>
      <c r="DA72" s="26">
        <f t="shared" si="9"/>
        <v>0.58000000000000007</v>
      </c>
      <c r="DB72" s="26">
        <f t="shared" si="9"/>
        <v>0.57000000000000006</v>
      </c>
      <c r="DC72" s="26">
        <f t="shared" si="9"/>
        <v>0.56000000000000005</v>
      </c>
      <c r="DD72" s="26">
        <f t="shared" si="9"/>
        <v>0.55000000000000004</v>
      </c>
      <c r="DE72" s="26">
        <f t="shared" si="9"/>
        <v>0.54</v>
      </c>
      <c r="DF72" s="26">
        <f t="shared" si="9"/>
        <v>0.43000000000000005</v>
      </c>
      <c r="DG72" s="443">
        <v>0.55000000000000004</v>
      </c>
      <c r="DH72" s="343">
        <v>0.54</v>
      </c>
      <c r="DI72" s="343">
        <v>0.53</v>
      </c>
      <c r="DJ72" s="343">
        <v>0.52</v>
      </c>
      <c r="DK72" s="343">
        <v>0.51</v>
      </c>
      <c r="DL72" s="343">
        <v>0.4</v>
      </c>
      <c r="DM72" s="443">
        <v>0.5</v>
      </c>
      <c r="DN72" s="343">
        <v>0.49</v>
      </c>
      <c r="DO72" s="343">
        <v>0.48</v>
      </c>
      <c r="DP72" s="343">
        <v>0.47</v>
      </c>
      <c r="DQ72" s="343">
        <v>0.3</v>
      </c>
      <c r="DR72" s="343">
        <v>0.2</v>
      </c>
      <c r="DS72" s="443">
        <v>0.45</v>
      </c>
      <c r="DT72" s="343">
        <v>0.44</v>
      </c>
      <c r="DU72" s="343">
        <v>0.43</v>
      </c>
      <c r="DV72" s="343">
        <v>0.3</v>
      </c>
      <c r="DW72" s="343">
        <v>0.2</v>
      </c>
      <c r="DX72" s="343">
        <v>0.1</v>
      </c>
      <c r="DY72" s="26" t="s">
        <v>149</v>
      </c>
      <c r="DZ72" s="26"/>
      <c r="EA72" s="27" t="s">
        <v>81</v>
      </c>
      <c r="EB72" s="28">
        <v>143000</v>
      </c>
      <c r="EC72" s="28">
        <v>157300</v>
      </c>
      <c r="ED72" s="28">
        <v>145200</v>
      </c>
      <c r="EE72" s="28">
        <v>188100</v>
      </c>
      <c r="EF72" s="28">
        <v>212300</v>
      </c>
      <c r="EG72" s="28">
        <v>188100</v>
      </c>
      <c r="EH72" s="28">
        <v>212300</v>
      </c>
      <c r="EI72" s="28">
        <v>188100</v>
      </c>
      <c r="EJ72" s="28">
        <v>224400</v>
      </c>
      <c r="EK72" s="31" t="s">
        <v>812</v>
      </c>
    </row>
    <row r="73" spans="1:141" ht="16.5" customHeight="1">
      <c r="B73" s="30"/>
      <c r="C73" s="30"/>
      <c r="D73" s="30"/>
      <c r="E73" s="29"/>
      <c r="F73" s="333">
        <v>68</v>
      </c>
      <c r="G73" s="333" t="str">
        <f>IF(리스수식!$AT$2=1,차량정보!AZ73,IF(리스수식!$AT$2=2,차량정보!CS73,IF(리스수식!$AT$2=3,차량정보!EL73,IF(리스수식!$AT$2=4,차량정보!GE73,차량정보!HX73))))</f>
        <v>현대</v>
      </c>
      <c r="H73" s="333" t="str">
        <f>IF(리스수식!$AT$2=1,차량정보!BA73,IF(리스수식!$AT$2=2,차량정보!CT73,IF(리스수식!$AT$2=3,차량정보!EM73,IF(리스수식!$AT$2=4,차량정보!GF73,차량정보!HY73))))</f>
        <v>디 올 뉴 싼타페 1.6 HEV 6인승 2WD</v>
      </c>
      <c r="I73" s="333" t="str">
        <f>IF(리스수식!$AT$2=1,차량정보!BB73,IF(리스수식!$AT$2=2,차량정보!CU73,IF(리스수식!$AT$2=3,차량정보!EN73,IF(리스수식!$AT$2=4,차량정보!GG73,차량정보!HZ73))))</f>
        <v>하이브리드</v>
      </c>
      <c r="J73" s="475">
        <f>IF(리스수식!$AT$2=1,차량정보!BC73,IF(리스수식!$AT$2=2,차량정보!CV73,IF(리스수식!$AT$2=3,차량정보!EO73,IF(리스수식!$AT$2=4,차량정보!GH73,차량정보!IA73))))</f>
        <v>2.5000000000000001E-2</v>
      </c>
      <c r="K73" s="333" t="str">
        <f>IF(리스수식!$AT$2=1,차량정보!BD73,IF(리스수식!$AT$2=2,차량정보!CW73,IF(리스수식!$AT$2=3,차량정보!EP73,IF(리스수식!$AT$2=4,차량정보!GI73,차량정보!IB73))))</f>
        <v>하이브리드</v>
      </c>
      <c r="L73" s="333">
        <f>IF(리스수식!$AT$2=1,차량정보!BE73,IF(리스수식!$AT$2=2,차량정보!CX73,IF(리스수식!$AT$2=3,차량정보!EQ73,IF(리스수식!$AT$2=4,차량정보!GJ73,차량정보!IC73))))</f>
        <v>0</v>
      </c>
      <c r="M73" s="333">
        <f>IF(리스수식!$AT$2=1,차량정보!BF73,IF(리스수식!$AT$2=2,차량정보!CY73,IF(리스수식!$AT$2=3,차량정보!ER73,IF(리스수식!$AT$2=4,차량정보!GK73,차량정보!ID73))))</f>
        <v>1598</v>
      </c>
      <c r="N73" s="333">
        <f t="shared" si="97"/>
        <v>290836</v>
      </c>
      <c r="O73" s="380">
        <f>IF(리스수식!$AT$2=1,차량정보!BH73,IF(리스수식!$AT$2=2,차량정보!DA73,IF(리스수식!$AT$2=3,차량정보!ET73,IF(리스수식!$AT$2=4,차량정보!GM73,차량정보!IF73))))</f>
        <v>0.76</v>
      </c>
      <c r="P73" s="380">
        <f>IF(리스수식!$AT$2=1,차량정보!BI73,IF(리스수식!$AT$2=2,차량정보!DB73,IF(리스수식!$AT$2=3,차량정보!EU73,IF(리스수식!$AT$2=4,차량정보!GN73,차량정보!IG73))))</f>
        <v>0.73499999999999999</v>
      </c>
      <c r="Q73" s="380">
        <f>IF(리스수식!$AT$2=1,차량정보!BJ73,IF(리스수식!$AT$2=2,차량정보!DC73,IF(리스수식!$AT$2=3,차량정보!EV73,IF(리스수식!$AT$2=4,차량정보!GO73,차량정보!IH73))))</f>
        <v>0.71000000000000008</v>
      </c>
      <c r="R73" s="380">
        <f>IF(리스수식!$AT$2=1,차량정보!BK73,IF(리스수식!$AT$2=2,차량정보!DD73,IF(리스수식!$AT$2=3,차량정보!EW73,IF(리스수식!$AT$2=4,차량정보!GP73,차량정보!II73))))</f>
        <v>0.69000000000000006</v>
      </c>
      <c r="S73" s="380">
        <f>IF(리스수식!$AT$2=1,차량정보!BL73,IF(리스수식!$AT$2=2,차량정보!DE73,IF(리스수식!$AT$2=3,차량정보!EX73,IF(리스수식!$AT$2=4,차량정보!GQ73,차량정보!IJ73))))</f>
        <v>0.67</v>
      </c>
      <c r="T73" s="380">
        <f>IF(리스수식!$AT$2=1,차량정보!BM73,IF(리스수식!$AT$2=2,차량정보!DF73,IF(리스수식!$AT$2=3,차량정보!EY73,IF(리스수식!$AT$2=4,차량정보!GR73,차량정보!IK73))))</f>
        <v>0.62</v>
      </c>
      <c r="U73" s="380">
        <f>IF(리스수식!$AT$2=1,차량정보!BN73,IF(리스수식!$AT$2=2,차량정보!DG73,IF(리스수식!$AT$2=3,차량정보!EZ73,IF(리스수식!$AT$2=4,차량정보!GS73,차량정보!IL73))))</f>
        <v>0.73</v>
      </c>
      <c r="V73" s="380">
        <f>IF(리스수식!$AT$2=1,차량정보!BO73,IF(리스수식!$AT$2=2,차량정보!DH73,IF(리스수식!$AT$2=3,차량정보!FA73,IF(리스수식!$AT$2=4,차량정보!GT73,차량정보!IM73))))</f>
        <v>0.70499999999999996</v>
      </c>
      <c r="W73" s="380">
        <f>IF(리스수식!$AT$2=1,차량정보!BP73,IF(리스수식!$AT$2=2,차량정보!DI73,IF(리스수식!$AT$2=3,차량정보!FB73,IF(리스수식!$AT$2=4,차량정보!GU73,차량정보!IN73))))</f>
        <v>0.68</v>
      </c>
      <c r="X73" s="380">
        <f>IF(리스수식!$AT$2=1,차량정보!BQ73,IF(리스수식!$AT$2=2,차량정보!DJ73,IF(리스수식!$AT$2=3,차량정보!FC73,IF(리스수식!$AT$2=4,차량정보!GV73,차량정보!IO73))))</f>
        <v>0.66</v>
      </c>
      <c r="Y73" s="380">
        <f>IF(리스수식!$AT$2=1,차량정보!BR73,IF(리스수식!$AT$2=2,차량정보!DK73,IF(리스수식!$AT$2=3,차량정보!FD73,IF(리스수식!$AT$2=4,차량정보!GW73,차량정보!IP73))))</f>
        <v>0.64</v>
      </c>
      <c r="Z73" s="380">
        <f>IF(리스수식!$AT$2=1,차량정보!BS73,IF(리스수식!$AT$2=2,차량정보!DL73,IF(리스수식!$AT$2=3,차량정보!FE73,IF(리스수식!$AT$2=4,차량정보!GX73,차량정보!IQ73))))</f>
        <v>0.59</v>
      </c>
      <c r="AA73" s="380">
        <f>IF(리스수식!$AT$2=1,차량정보!BT73,IF(리스수식!$AT$2=2,차량정보!DM73,IF(리스수식!$AT$2=3,차량정보!FF73,IF(리스수식!$AT$2=4,차량정보!GY73,차량정보!IR73))))</f>
        <v>0.66</v>
      </c>
      <c r="AB73" s="380">
        <f>IF(리스수식!$AT$2=1,차량정보!BU73,IF(리스수식!$AT$2=2,차량정보!DN73,IF(리스수식!$AT$2=3,차량정보!FG73,IF(리스수식!$AT$2=4,차량정보!GZ73,차량정보!IS73))))</f>
        <v>0.63500000000000001</v>
      </c>
      <c r="AC73" s="380">
        <f>IF(리스수식!$AT$2=1,차량정보!BV73,IF(리스수식!$AT$2=2,차량정보!DO73,IF(리스수식!$AT$2=3,차량정보!FH73,IF(리스수식!$AT$2=4,차량정보!HA73,차량정보!IT73))))</f>
        <v>0.61</v>
      </c>
      <c r="AD73" s="380">
        <f>IF(리스수식!$AT$2=1,차량정보!BW73,IF(리스수식!$AT$2=2,차량정보!DP73,IF(리스수식!$AT$2=3,차량정보!FI73,IF(리스수식!$AT$2=4,차량정보!HB73,차량정보!IU73))))</f>
        <v>0.59</v>
      </c>
      <c r="AE73" s="380">
        <f>IF(리스수식!$AT$2=1,차량정보!BX73,IF(리스수식!$AT$2=2,차량정보!DQ73,IF(리스수식!$AT$2=3,차량정보!FJ73,IF(리스수식!$AT$2=4,차량정보!HC73,차량정보!IV73))))</f>
        <v>0.56999999999999995</v>
      </c>
      <c r="AF73" s="380">
        <f>IF(리스수식!$AT$2=1,차량정보!BY73,IF(리스수식!$AT$2=2,차량정보!DR73,IF(리스수식!$AT$2=3,차량정보!FK73,IF(리스수식!$AT$2=4,차량정보!HD73,차량정보!IW73))))</f>
        <v>0.22</v>
      </c>
      <c r="AG73" s="380">
        <f>IF(리스수식!$AT$2=1,차량정보!BZ73,IF(리스수식!$AT$2=2,차량정보!DS73,IF(리스수식!$AT$2=3,차량정보!FL73,IF(리스수식!$AT$2=4,차량정보!HE73,차량정보!IX73))))</f>
        <v>0.57999999999999996</v>
      </c>
      <c r="AH73" s="380">
        <f>IF(리스수식!$AT$2=1,차량정보!CA73,IF(리스수식!$AT$2=2,차량정보!DT73,IF(리스수식!$AT$2=3,차량정보!FM73,IF(리스수식!$AT$2=4,차량정보!HF73,차량정보!IY73))))</f>
        <v>0.56000000000000005</v>
      </c>
      <c r="AI73" s="380">
        <f>IF(리스수식!$AT$2=1,차량정보!CB73,IF(리스수식!$AT$2=2,차량정보!DU73,IF(리스수식!$AT$2=3,차량정보!FN73,IF(리스수식!$AT$2=4,차량정보!HG73,차량정보!IZ73))))</f>
        <v>0.55000000000000004</v>
      </c>
      <c r="AJ73" s="380">
        <f>IF(리스수식!$AT$2=1,차량정보!CC73,IF(리스수식!$AT$2=2,차량정보!DV73,IF(리스수식!$AT$2=3,차량정보!FO73,IF(리스수식!$AT$2=4,차량정보!HH73,차량정보!JA73))))</f>
        <v>0.47</v>
      </c>
      <c r="AK73" s="380">
        <f>IF(리스수식!$AT$2=1,차량정보!CD73,IF(리스수식!$AT$2=2,차량정보!DW73,IF(리스수식!$AT$2=3,차량정보!FP73,IF(리스수식!$AT$2=4,차량정보!HI73,차량정보!JB73))))</f>
        <v>0.42</v>
      </c>
      <c r="AL73" s="380">
        <f>IF(리스수식!$AT$2=1,차량정보!CE73,IF(리스수식!$AT$2=2,차량정보!DX73,IF(리스수식!$AT$2=3,차량정보!FQ73,IF(리스수식!$AT$2=4,차량정보!HJ73,차량정보!JC73))))</f>
        <v>0.1</v>
      </c>
      <c r="AM73" s="333">
        <f>IF(리스수식!$AT$2=1,차량정보!CF73,IF(리스수식!$AT$2=2,차량정보!DY73,IF(리스수식!$AT$2=3,차량정보!FR73,IF(리스수식!$AT$2=4,차량정보!HK73,차량정보!JD73))))</f>
        <v>64</v>
      </c>
      <c r="AN73" s="333">
        <f>IF(리스수식!$AT$2=1,차량정보!CG73,IF(리스수식!$AT$2=2,차량정보!DZ73,IF(리스수식!$AT$2=3,차량정보!FS73,IF(리스수식!$AT$2=4,차량정보!HL73,차량정보!JE73))))</f>
        <v>0</v>
      </c>
      <c r="AO73" s="333" t="str">
        <f>IF(리스수식!$AT$2=1,차량정보!CH73,IF(리스수식!$AT$2=2,차량정보!EA73,IF(리스수식!$AT$2=3,차량정보!FT73,IF(리스수식!$AT$2=4,차량정보!HM73,차량정보!JF73))))</f>
        <v>울산</v>
      </c>
      <c r="AP73" s="333">
        <f>IF(리스수식!$AT$2=1,차량정보!CI73,IF(리스수식!$AT$2=2,차량정보!EB73,IF(리스수식!$AT$2=3,차량정보!FU73,IF(리스수식!$AT$2=4,차량정보!HN73,차량정보!JG73))))</f>
        <v>226000</v>
      </c>
      <c r="AQ73" s="333">
        <f>IF(리스수식!$AT$2=1,차량정보!CJ73,IF(리스수식!$AT$2=2,차량정보!EC73,IF(리스수식!$AT$2=3,차량정보!FV73,IF(리스수식!$AT$2=4,차량정보!HO73,차량정보!JH73))))</f>
        <v>215000</v>
      </c>
      <c r="AR73" s="333">
        <f>IF(리스수식!$AT$2=1,차량정보!CK73,IF(리스수식!$AT$2=2,차량정보!ED73,IF(리스수식!$AT$2=3,차량정보!FW73,IF(리스수식!$AT$2=4,차량정보!HP73,차량정보!JI73))))</f>
        <v>234000</v>
      </c>
      <c r="AS73" s="333">
        <f>IF(리스수식!$AT$2=1,차량정보!CL73,IF(리스수식!$AT$2=2,차량정보!EE73,IF(리스수식!$AT$2=3,차량정보!FX73,IF(리스수식!$AT$2=4,차량정보!HQ73,차량정보!JJ73))))</f>
        <v>248000</v>
      </c>
      <c r="AT73" s="333">
        <f>IF(리스수식!$AT$2=1,차량정보!CM73,IF(리스수식!$AT$2=2,차량정보!EF73,IF(리스수식!$AT$2=3,차량정보!FY73,IF(리스수식!$AT$2=4,차량정보!HR73,차량정보!JK73))))</f>
        <v>259000</v>
      </c>
      <c r="AU73" s="333">
        <f>IF(리스수식!$AT$2=1,차량정보!CN73,IF(리스수식!$AT$2=2,차량정보!EG73,IF(리스수식!$AT$2=3,차량정보!FZ73,IF(리스수식!$AT$2=4,차량정보!HS73,차량정보!JL73))))</f>
        <v>237000</v>
      </c>
      <c r="AV73" s="333">
        <f>IF(리스수식!$AT$2=1,차량정보!CO73,IF(리스수식!$AT$2=2,차량정보!EH73,IF(리스수식!$AT$2=3,차량정보!GA73,IF(리스수식!$AT$2=4,차량정보!HT73,차량정보!JM73))))</f>
        <v>237000</v>
      </c>
      <c r="AW73" s="333">
        <f>IF(리스수식!$AT$2=1,차량정보!CP73,IF(리스수식!$AT$2=2,차량정보!EI73,IF(리스수식!$AT$2=3,차량정보!GB73,IF(리스수식!$AT$2=4,차량정보!HU73,차량정보!JN73))))</f>
        <v>248000</v>
      </c>
      <c r="AX73" s="333">
        <f>IF(리스수식!$AT$2=1,차량정보!CQ73,IF(리스수식!$AT$2=2,차량정보!EJ73,IF(리스수식!$AT$2=3,차량정보!GC73,IF(리스수식!$AT$2=4,차량정보!HV73,차량정보!JO73))))</f>
        <v>281000</v>
      </c>
      <c r="AY73" s="11">
        <f>IF(리스수식!$AT$2=1,차량정보!CR73,IF(리스수식!$AT$2=2,차량정보!EK73,IF(리스수식!$AT$2=3,차량정보!GD73,IF(리스수식!$AT$2=4,차량정보!HW73,차량정보!JP73))))</f>
        <v>0</v>
      </c>
      <c r="AZ73" s="352" t="s">
        <v>38</v>
      </c>
      <c r="BA73" s="353" t="s">
        <v>640</v>
      </c>
      <c r="BB73" s="354" t="s">
        <v>83</v>
      </c>
      <c r="BC73" s="355">
        <v>2.5000000000000001E-2</v>
      </c>
      <c r="BD73" s="352" t="s">
        <v>406</v>
      </c>
      <c r="BE73" s="352"/>
      <c r="BF73" s="356">
        <v>1598</v>
      </c>
      <c r="BG73" s="356"/>
      <c r="BH73" s="357">
        <f t="shared" ref="BH73:BH74" si="98">BN73+3%</f>
        <v>0.76</v>
      </c>
      <c r="BI73" s="357">
        <f t="shared" ref="BI73:BI74" si="99">BO73+3%</f>
        <v>0.73499999999999999</v>
      </c>
      <c r="BJ73" s="357">
        <f t="shared" ref="BJ73:BJ74" si="100">BP73+3%</f>
        <v>0.71000000000000008</v>
      </c>
      <c r="BK73" s="357">
        <f t="shared" ref="BK73:BK74" si="101">BQ73+3%</f>
        <v>0.69000000000000006</v>
      </c>
      <c r="BL73" s="357">
        <f t="shared" ref="BL73:BL74" si="102">BR73+3%</f>
        <v>0.67</v>
      </c>
      <c r="BM73" s="357">
        <f t="shared" ref="BM73:BM74" si="103">BS73+3%</f>
        <v>0.62</v>
      </c>
      <c r="BN73" s="442">
        <v>0.73</v>
      </c>
      <c r="BO73" s="342">
        <v>0.70499999999999996</v>
      </c>
      <c r="BP73" s="342">
        <v>0.68</v>
      </c>
      <c r="BQ73" s="342">
        <v>0.66</v>
      </c>
      <c r="BR73" s="342">
        <v>0.64</v>
      </c>
      <c r="BS73" s="342">
        <v>0.59</v>
      </c>
      <c r="BT73" s="442">
        <v>0.66</v>
      </c>
      <c r="BU73" s="342">
        <v>0.63500000000000001</v>
      </c>
      <c r="BV73" s="342">
        <v>0.61</v>
      </c>
      <c r="BW73" s="342">
        <v>0.59</v>
      </c>
      <c r="BX73" s="342">
        <v>0.56999999999999995</v>
      </c>
      <c r="BY73" s="342">
        <v>0.22</v>
      </c>
      <c r="BZ73" s="442">
        <v>0.57999999999999996</v>
      </c>
      <c r="CA73" s="342">
        <v>0.56000000000000005</v>
      </c>
      <c r="CB73" s="342">
        <v>0.55000000000000004</v>
      </c>
      <c r="CC73" s="342">
        <v>0.47</v>
      </c>
      <c r="CD73" s="342">
        <v>0.42</v>
      </c>
      <c r="CE73" s="342">
        <v>0.1</v>
      </c>
      <c r="CF73" s="352">
        <v>64</v>
      </c>
      <c r="CG73" s="352"/>
      <c r="CH73" s="359" t="s">
        <v>62</v>
      </c>
      <c r="CI73" s="360">
        <v>226000</v>
      </c>
      <c r="CJ73" s="360">
        <v>215000</v>
      </c>
      <c r="CK73" s="360">
        <v>234000</v>
      </c>
      <c r="CL73" s="360">
        <v>248000</v>
      </c>
      <c r="CM73" s="360">
        <v>259000</v>
      </c>
      <c r="CN73" s="360">
        <v>237000</v>
      </c>
      <c r="CO73" s="360">
        <v>237000</v>
      </c>
      <c r="CP73" s="360">
        <v>248000</v>
      </c>
      <c r="CQ73" s="360">
        <v>281000</v>
      </c>
      <c r="CR73" s="13"/>
      <c r="CS73" s="157" t="s">
        <v>63</v>
      </c>
      <c r="CT73" s="158" t="s">
        <v>249</v>
      </c>
      <c r="CU73" s="159" t="s">
        <v>74</v>
      </c>
      <c r="CV73" s="24">
        <v>0.03</v>
      </c>
      <c r="CW73" s="21" t="s">
        <v>188</v>
      </c>
      <c r="CX73" s="21" t="s">
        <v>72</v>
      </c>
      <c r="CY73" s="25">
        <v>2959</v>
      </c>
      <c r="CZ73" s="25"/>
      <c r="DA73" s="26">
        <f t="shared" ref="DA73:DF95" si="104">DG73+3%</f>
        <v>0.58000000000000007</v>
      </c>
      <c r="DB73" s="26">
        <f t="shared" si="104"/>
        <v>0.57000000000000006</v>
      </c>
      <c r="DC73" s="26">
        <f t="shared" si="104"/>
        <v>0.56000000000000005</v>
      </c>
      <c r="DD73" s="26">
        <f t="shared" si="104"/>
        <v>0.55000000000000004</v>
      </c>
      <c r="DE73" s="26">
        <f t="shared" si="104"/>
        <v>0.54</v>
      </c>
      <c r="DF73" s="26">
        <f t="shared" si="104"/>
        <v>0.43000000000000005</v>
      </c>
      <c r="DG73" s="443">
        <v>0.55000000000000004</v>
      </c>
      <c r="DH73" s="343">
        <v>0.54</v>
      </c>
      <c r="DI73" s="343">
        <v>0.53</v>
      </c>
      <c r="DJ73" s="343">
        <v>0.52</v>
      </c>
      <c r="DK73" s="343">
        <v>0.51</v>
      </c>
      <c r="DL73" s="343">
        <v>0.4</v>
      </c>
      <c r="DM73" s="443">
        <v>0.5</v>
      </c>
      <c r="DN73" s="343">
        <v>0.49</v>
      </c>
      <c r="DO73" s="343">
        <v>0.48</v>
      </c>
      <c r="DP73" s="343">
        <v>0.47</v>
      </c>
      <c r="DQ73" s="343">
        <v>0.3</v>
      </c>
      <c r="DR73" s="343">
        <v>0.2</v>
      </c>
      <c r="DS73" s="443">
        <v>0.45</v>
      </c>
      <c r="DT73" s="343">
        <v>0.44</v>
      </c>
      <c r="DU73" s="343">
        <v>0.43</v>
      </c>
      <c r="DV73" s="343">
        <v>0.3</v>
      </c>
      <c r="DW73" s="343">
        <v>0.2</v>
      </c>
      <c r="DX73" s="343">
        <v>0.1</v>
      </c>
      <c r="DY73" s="26" t="s">
        <v>149</v>
      </c>
      <c r="DZ73" s="26"/>
      <c r="EA73" s="27" t="s">
        <v>81</v>
      </c>
      <c r="EB73" s="28">
        <v>143000</v>
      </c>
      <c r="EC73" s="28">
        <v>157300</v>
      </c>
      <c r="ED73" s="28">
        <v>145200</v>
      </c>
      <c r="EE73" s="28">
        <v>188100</v>
      </c>
      <c r="EF73" s="28">
        <v>212300</v>
      </c>
      <c r="EG73" s="28">
        <v>188100</v>
      </c>
      <c r="EH73" s="28">
        <v>212300</v>
      </c>
      <c r="EI73" s="28">
        <v>188100</v>
      </c>
      <c r="EJ73" s="28">
        <v>224400</v>
      </c>
      <c r="EK73" s="31" t="s">
        <v>812</v>
      </c>
    </row>
    <row r="74" spans="1:141" ht="16.5" customHeight="1">
      <c r="B74" s="30"/>
      <c r="C74" s="30"/>
      <c r="D74" s="30"/>
      <c r="E74" s="29"/>
      <c r="F74" s="333">
        <v>69</v>
      </c>
      <c r="G74" s="333" t="str">
        <f>IF(리스수식!$AT$2=1,차량정보!AZ74,IF(리스수식!$AT$2=2,차량정보!CS74,IF(리스수식!$AT$2=3,차량정보!EL74,IF(리스수식!$AT$2=4,차량정보!GE74,차량정보!HX74))))</f>
        <v>현대</v>
      </c>
      <c r="H74" s="333" t="str">
        <f>IF(리스수식!$AT$2=1,차량정보!BA74,IF(리스수식!$AT$2=2,차량정보!CT74,IF(리스수식!$AT$2=3,차량정보!EM74,IF(리스수식!$AT$2=4,차량정보!GF74,차량정보!HY74))))</f>
        <v>디 올 뉴 싼타페 1.6 HEV 6인승 4WD</v>
      </c>
      <c r="I74" s="333" t="str">
        <f>IF(리스수식!$AT$2=1,차량정보!BB74,IF(리스수식!$AT$2=2,차량정보!CU74,IF(리스수식!$AT$2=3,차량정보!EN74,IF(리스수식!$AT$2=4,차량정보!GG74,차량정보!HZ74))))</f>
        <v>RV(5인이하)</v>
      </c>
      <c r="J74" s="475">
        <f>IF(리스수식!$AT$2=1,차량정보!BC74,IF(리스수식!$AT$2=2,차량정보!CV74,IF(리스수식!$AT$2=3,차량정보!EO74,IF(리스수식!$AT$2=4,차량정보!GH74,차량정보!IA74))))</f>
        <v>2.5000000000000001E-2</v>
      </c>
      <c r="K74" s="333" t="str">
        <f>IF(리스수식!$AT$2=1,차량정보!BD74,IF(리스수식!$AT$2=2,차량정보!CW74,IF(리스수식!$AT$2=3,차량정보!EP74,IF(리스수식!$AT$2=4,차량정보!GI74,차량정보!IB74))))</f>
        <v>가솔린</v>
      </c>
      <c r="L74" s="333">
        <f>IF(리스수식!$AT$2=1,차량정보!BE74,IF(리스수식!$AT$2=2,차량정보!CX74,IF(리스수식!$AT$2=3,차량정보!EQ74,IF(리스수식!$AT$2=4,차량정보!GJ74,차량정보!IC74))))</f>
        <v>0</v>
      </c>
      <c r="M74" s="333">
        <f>IF(리스수식!$AT$2=1,차량정보!BF74,IF(리스수식!$AT$2=2,차량정보!CY74,IF(리스수식!$AT$2=3,차량정보!ER74,IF(리스수식!$AT$2=4,차량정보!GK74,차량정보!ID74))))</f>
        <v>1598</v>
      </c>
      <c r="N74" s="333">
        <f t="shared" si="97"/>
        <v>290836</v>
      </c>
      <c r="O74" s="380">
        <f>IF(리스수식!$AT$2=1,차량정보!BH74,IF(리스수식!$AT$2=2,차량정보!DA74,IF(리스수식!$AT$2=3,차량정보!ET74,IF(리스수식!$AT$2=4,차량정보!GM74,차량정보!IF74))))</f>
        <v>0.76</v>
      </c>
      <c r="P74" s="380">
        <f>IF(리스수식!$AT$2=1,차량정보!BI74,IF(리스수식!$AT$2=2,차량정보!DB74,IF(리스수식!$AT$2=3,차량정보!EU74,IF(리스수식!$AT$2=4,차량정보!GN74,차량정보!IG74))))</f>
        <v>0.73499999999999999</v>
      </c>
      <c r="Q74" s="380">
        <f>IF(리스수식!$AT$2=1,차량정보!BJ74,IF(리스수식!$AT$2=2,차량정보!DC74,IF(리스수식!$AT$2=3,차량정보!EV74,IF(리스수식!$AT$2=4,차량정보!GO74,차량정보!IH74))))</f>
        <v>0.71000000000000008</v>
      </c>
      <c r="R74" s="380">
        <f>IF(리스수식!$AT$2=1,차량정보!BK74,IF(리스수식!$AT$2=2,차량정보!DD74,IF(리스수식!$AT$2=3,차량정보!EW74,IF(리스수식!$AT$2=4,차량정보!GP74,차량정보!II74))))</f>
        <v>0.69000000000000006</v>
      </c>
      <c r="S74" s="380">
        <f>IF(리스수식!$AT$2=1,차량정보!BL74,IF(리스수식!$AT$2=2,차량정보!DE74,IF(리스수식!$AT$2=3,차량정보!EX74,IF(리스수식!$AT$2=4,차량정보!GQ74,차량정보!IJ74))))</f>
        <v>0.67</v>
      </c>
      <c r="T74" s="380">
        <f>IF(리스수식!$AT$2=1,차량정보!BM74,IF(리스수식!$AT$2=2,차량정보!DF74,IF(리스수식!$AT$2=3,차량정보!EY74,IF(리스수식!$AT$2=4,차량정보!GR74,차량정보!IK74))))</f>
        <v>0.62</v>
      </c>
      <c r="U74" s="380">
        <f>IF(리스수식!$AT$2=1,차량정보!BN74,IF(리스수식!$AT$2=2,차량정보!DG74,IF(리스수식!$AT$2=3,차량정보!EZ74,IF(리스수식!$AT$2=4,차량정보!GS74,차량정보!IL74))))</f>
        <v>0.73</v>
      </c>
      <c r="V74" s="380">
        <f>IF(리스수식!$AT$2=1,차량정보!BO74,IF(리스수식!$AT$2=2,차량정보!DH74,IF(리스수식!$AT$2=3,차량정보!FA74,IF(리스수식!$AT$2=4,차량정보!GT74,차량정보!IM74))))</f>
        <v>0.70499999999999996</v>
      </c>
      <c r="W74" s="380">
        <f>IF(리스수식!$AT$2=1,차량정보!BP74,IF(리스수식!$AT$2=2,차량정보!DI74,IF(리스수식!$AT$2=3,차량정보!FB74,IF(리스수식!$AT$2=4,차량정보!GU74,차량정보!IN74))))</f>
        <v>0.68</v>
      </c>
      <c r="X74" s="380">
        <f>IF(리스수식!$AT$2=1,차량정보!BQ74,IF(리스수식!$AT$2=2,차량정보!DJ74,IF(리스수식!$AT$2=3,차량정보!FC74,IF(리스수식!$AT$2=4,차량정보!GV74,차량정보!IO74))))</f>
        <v>0.66</v>
      </c>
      <c r="Y74" s="380">
        <f>IF(리스수식!$AT$2=1,차량정보!BR74,IF(리스수식!$AT$2=2,차량정보!DK74,IF(리스수식!$AT$2=3,차량정보!FD74,IF(리스수식!$AT$2=4,차량정보!GW74,차량정보!IP74))))</f>
        <v>0.64</v>
      </c>
      <c r="Z74" s="380">
        <f>IF(리스수식!$AT$2=1,차량정보!BS74,IF(리스수식!$AT$2=2,차량정보!DL74,IF(리스수식!$AT$2=3,차량정보!FE74,IF(리스수식!$AT$2=4,차량정보!GX74,차량정보!IQ74))))</f>
        <v>0.59</v>
      </c>
      <c r="AA74" s="380">
        <f>IF(리스수식!$AT$2=1,차량정보!BT74,IF(리스수식!$AT$2=2,차량정보!DM74,IF(리스수식!$AT$2=3,차량정보!FF74,IF(리스수식!$AT$2=4,차량정보!GY74,차량정보!IR74))))</f>
        <v>0.66</v>
      </c>
      <c r="AB74" s="380">
        <f>IF(리스수식!$AT$2=1,차량정보!BU74,IF(리스수식!$AT$2=2,차량정보!DN74,IF(리스수식!$AT$2=3,차량정보!FG74,IF(리스수식!$AT$2=4,차량정보!GZ74,차량정보!IS74))))</f>
        <v>0.63500000000000001</v>
      </c>
      <c r="AC74" s="380">
        <f>IF(리스수식!$AT$2=1,차량정보!BV74,IF(리스수식!$AT$2=2,차량정보!DO74,IF(리스수식!$AT$2=3,차량정보!FH74,IF(리스수식!$AT$2=4,차량정보!HA74,차량정보!IT74))))</f>
        <v>0.61</v>
      </c>
      <c r="AD74" s="380">
        <f>IF(리스수식!$AT$2=1,차량정보!BW74,IF(리스수식!$AT$2=2,차량정보!DP74,IF(리스수식!$AT$2=3,차량정보!FI74,IF(리스수식!$AT$2=4,차량정보!HB74,차량정보!IU74))))</f>
        <v>0.59</v>
      </c>
      <c r="AE74" s="380">
        <f>IF(리스수식!$AT$2=1,차량정보!BX74,IF(리스수식!$AT$2=2,차량정보!DQ74,IF(리스수식!$AT$2=3,차량정보!FJ74,IF(리스수식!$AT$2=4,차량정보!HC74,차량정보!IV74))))</f>
        <v>0.56999999999999995</v>
      </c>
      <c r="AF74" s="380">
        <f>IF(리스수식!$AT$2=1,차량정보!BY74,IF(리스수식!$AT$2=2,차량정보!DR74,IF(리스수식!$AT$2=3,차량정보!FK74,IF(리스수식!$AT$2=4,차량정보!HD74,차량정보!IW74))))</f>
        <v>0.22</v>
      </c>
      <c r="AG74" s="380">
        <f>IF(리스수식!$AT$2=1,차량정보!BZ74,IF(리스수식!$AT$2=2,차량정보!DS74,IF(리스수식!$AT$2=3,차량정보!FL74,IF(리스수식!$AT$2=4,차량정보!HE74,차량정보!IX74))))</f>
        <v>0.57999999999999996</v>
      </c>
      <c r="AH74" s="380">
        <f>IF(리스수식!$AT$2=1,차량정보!CA74,IF(리스수식!$AT$2=2,차량정보!DT74,IF(리스수식!$AT$2=3,차량정보!FM74,IF(리스수식!$AT$2=4,차량정보!HF74,차량정보!IY74))))</f>
        <v>0.56000000000000005</v>
      </c>
      <c r="AI74" s="380">
        <f>IF(리스수식!$AT$2=1,차량정보!CB74,IF(리스수식!$AT$2=2,차량정보!DU74,IF(리스수식!$AT$2=3,차량정보!FN74,IF(리스수식!$AT$2=4,차량정보!HG74,차량정보!IZ74))))</f>
        <v>0.55000000000000004</v>
      </c>
      <c r="AJ74" s="380">
        <f>IF(리스수식!$AT$2=1,차량정보!CC74,IF(리스수식!$AT$2=2,차량정보!DV74,IF(리스수식!$AT$2=3,차량정보!FO74,IF(리스수식!$AT$2=4,차량정보!HH74,차량정보!JA74))))</f>
        <v>0.47</v>
      </c>
      <c r="AK74" s="380">
        <f>IF(리스수식!$AT$2=1,차량정보!CD74,IF(리스수식!$AT$2=2,차량정보!DW74,IF(리스수식!$AT$2=3,차량정보!FP74,IF(리스수식!$AT$2=4,차량정보!HI74,차량정보!JB74))))</f>
        <v>0.42</v>
      </c>
      <c r="AL74" s="380">
        <f>IF(리스수식!$AT$2=1,차량정보!CE74,IF(리스수식!$AT$2=2,차량정보!DX74,IF(리스수식!$AT$2=3,차량정보!FQ74,IF(리스수식!$AT$2=4,차량정보!HJ74,차량정보!JC74))))</f>
        <v>0.1</v>
      </c>
      <c r="AM74" s="333">
        <f>IF(리스수식!$AT$2=1,차량정보!CF74,IF(리스수식!$AT$2=2,차량정보!DY74,IF(리스수식!$AT$2=3,차량정보!FR74,IF(리스수식!$AT$2=4,차량정보!HK74,차량정보!JD74))))</f>
        <v>64</v>
      </c>
      <c r="AN74" s="333">
        <f>IF(리스수식!$AT$2=1,차량정보!CG74,IF(리스수식!$AT$2=2,차량정보!DZ74,IF(리스수식!$AT$2=3,차량정보!FS74,IF(리스수식!$AT$2=4,차량정보!HL74,차량정보!JE74))))</f>
        <v>0</v>
      </c>
      <c r="AO74" s="333" t="str">
        <f>IF(리스수식!$AT$2=1,차량정보!CH74,IF(리스수식!$AT$2=2,차량정보!EA74,IF(리스수식!$AT$2=3,차량정보!FT74,IF(리스수식!$AT$2=4,차량정보!HM74,차량정보!JF74))))</f>
        <v>울산</v>
      </c>
      <c r="AP74" s="333">
        <f>IF(리스수식!$AT$2=1,차량정보!CI74,IF(리스수식!$AT$2=2,차량정보!EB74,IF(리스수식!$AT$2=3,차량정보!FU74,IF(리스수식!$AT$2=4,차량정보!HN74,차량정보!JG74))))</f>
        <v>226000</v>
      </c>
      <c r="AQ74" s="333">
        <f>IF(리스수식!$AT$2=1,차량정보!CJ74,IF(리스수식!$AT$2=2,차량정보!EC74,IF(리스수식!$AT$2=3,차량정보!FV74,IF(리스수식!$AT$2=4,차량정보!HO74,차량정보!JH74))))</f>
        <v>215000</v>
      </c>
      <c r="AR74" s="333">
        <f>IF(리스수식!$AT$2=1,차량정보!CK74,IF(리스수식!$AT$2=2,차량정보!ED74,IF(리스수식!$AT$2=3,차량정보!FW74,IF(리스수식!$AT$2=4,차량정보!HP74,차량정보!JI74))))</f>
        <v>234000</v>
      </c>
      <c r="AS74" s="333">
        <f>IF(리스수식!$AT$2=1,차량정보!CL74,IF(리스수식!$AT$2=2,차량정보!EE74,IF(리스수식!$AT$2=3,차량정보!FX74,IF(리스수식!$AT$2=4,차량정보!HQ74,차량정보!JJ74))))</f>
        <v>248000</v>
      </c>
      <c r="AT74" s="333">
        <f>IF(리스수식!$AT$2=1,차량정보!CM74,IF(리스수식!$AT$2=2,차량정보!EF74,IF(리스수식!$AT$2=3,차량정보!FY74,IF(리스수식!$AT$2=4,차량정보!HR74,차량정보!JK74))))</f>
        <v>259000</v>
      </c>
      <c r="AU74" s="333">
        <f>IF(리스수식!$AT$2=1,차량정보!CN74,IF(리스수식!$AT$2=2,차량정보!EG74,IF(리스수식!$AT$2=3,차량정보!FZ74,IF(리스수식!$AT$2=4,차량정보!HS74,차량정보!JL74))))</f>
        <v>237000</v>
      </c>
      <c r="AV74" s="333">
        <f>IF(리스수식!$AT$2=1,차량정보!CO74,IF(리스수식!$AT$2=2,차량정보!EH74,IF(리스수식!$AT$2=3,차량정보!GA74,IF(리스수식!$AT$2=4,차량정보!HT74,차량정보!JM74))))</f>
        <v>237000</v>
      </c>
      <c r="AW74" s="333">
        <f>IF(리스수식!$AT$2=1,차량정보!CP74,IF(리스수식!$AT$2=2,차량정보!EI74,IF(리스수식!$AT$2=3,차량정보!GB74,IF(리스수식!$AT$2=4,차량정보!HU74,차량정보!JN74))))</f>
        <v>248000</v>
      </c>
      <c r="AX74" s="333">
        <f>IF(리스수식!$AT$2=1,차량정보!CQ74,IF(리스수식!$AT$2=2,차량정보!EJ74,IF(리스수식!$AT$2=3,차량정보!GC74,IF(리스수식!$AT$2=4,차량정보!HV74,차량정보!JO74))))</f>
        <v>281000</v>
      </c>
      <c r="AY74" s="11">
        <f>IF(리스수식!$AT$2=1,차량정보!CR74,IF(리스수식!$AT$2=2,차량정보!EK74,IF(리스수식!$AT$2=3,차량정보!GD74,IF(리스수식!$AT$2=4,차량정보!HW74,차량정보!JP74))))</f>
        <v>0</v>
      </c>
      <c r="AZ74" s="352" t="s">
        <v>38</v>
      </c>
      <c r="BA74" s="353" t="s">
        <v>641</v>
      </c>
      <c r="BB74" s="354" t="s">
        <v>74</v>
      </c>
      <c r="BC74" s="355">
        <v>2.5000000000000001E-2</v>
      </c>
      <c r="BD74" s="352" t="s">
        <v>407</v>
      </c>
      <c r="BE74" s="352"/>
      <c r="BF74" s="356">
        <v>1598</v>
      </c>
      <c r="BG74" s="356"/>
      <c r="BH74" s="357">
        <f t="shared" si="98"/>
        <v>0.76</v>
      </c>
      <c r="BI74" s="357">
        <f t="shared" si="99"/>
        <v>0.73499999999999999</v>
      </c>
      <c r="BJ74" s="357">
        <f t="shared" si="100"/>
        <v>0.71000000000000008</v>
      </c>
      <c r="BK74" s="357">
        <f t="shared" si="101"/>
        <v>0.69000000000000006</v>
      </c>
      <c r="BL74" s="357">
        <f t="shared" si="102"/>
        <v>0.67</v>
      </c>
      <c r="BM74" s="357">
        <f t="shared" si="103"/>
        <v>0.62</v>
      </c>
      <c r="BN74" s="442">
        <v>0.73</v>
      </c>
      <c r="BO74" s="342">
        <v>0.70499999999999996</v>
      </c>
      <c r="BP74" s="342">
        <v>0.68</v>
      </c>
      <c r="BQ74" s="342">
        <v>0.66</v>
      </c>
      <c r="BR74" s="342">
        <v>0.64</v>
      </c>
      <c r="BS74" s="342">
        <v>0.59</v>
      </c>
      <c r="BT74" s="442">
        <v>0.66</v>
      </c>
      <c r="BU74" s="342">
        <v>0.63500000000000001</v>
      </c>
      <c r="BV74" s="342">
        <v>0.61</v>
      </c>
      <c r="BW74" s="342">
        <v>0.59</v>
      </c>
      <c r="BX74" s="342">
        <v>0.56999999999999995</v>
      </c>
      <c r="BY74" s="342">
        <v>0.22</v>
      </c>
      <c r="BZ74" s="442">
        <v>0.57999999999999996</v>
      </c>
      <c r="CA74" s="342">
        <v>0.56000000000000005</v>
      </c>
      <c r="CB74" s="342">
        <v>0.55000000000000004</v>
      </c>
      <c r="CC74" s="342">
        <v>0.47</v>
      </c>
      <c r="CD74" s="342">
        <v>0.42</v>
      </c>
      <c r="CE74" s="342">
        <v>0.1</v>
      </c>
      <c r="CF74" s="352">
        <v>64</v>
      </c>
      <c r="CG74" s="352"/>
      <c r="CH74" s="359" t="s">
        <v>62</v>
      </c>
      <c r="CI74" s="360">
        <v>226000</v>
      </c>
      <c r="CJ74" s="360">
        <v>215000</v>
      </c>
      <c r="CK74" s="360">
        <v>234000</v>
      </c>
      <c r="CL74" s="360">
        <v>248000</v>
      </c>
      <c r="CM74" s="360">
        <v>259000</v>
      </c>
      <c r="CN74" s="360">
        <v>237000</v>
      </c>
      <c r="CO74" s="360">
        <v>237000</v>
      </c>
      <c r="CP74" s="360">
        <v>248000</v>
      </c>
      <c r="CQ74" s="360">
        <v>281000</v>
      </c>
      <c r="CR74" s="13"/>
      <c r="CS74" s="157" t="s">
        <v>63</v>
      </c>
      <c r="CT74" s="158" t="s">
        <v>250</v>
      </c>
      <c r="CU74" s="159" t="s">
        <v>70</v>
      </c>
      <c r="CV74" s="24">
        <v>0.03</v>
      </c>
      <c r="CW74" s="21" t="s">
        <v>188</v>
      </c>
      <c r="CX74" s="21" t="s">
        <v>72</v>
      </c>
      <c r="CY74" s="25">
        <v>2959</v>
      </c>
      <c r="CZ74" s="25"/>
      <c r="DA74" s="26">
        <f t="shared" si="104"/>
        <v>0.58000000000000007</v>
      </c>
      <c r="DB74" s="26">
        <f t="shared" si="104"/>
        <v>0.57000000000000006</v>
      </c>
      <c r="DC74" s="26">
        <f t="shared" si="104"/>
        <v>0.56000000000000005</v>
      </c>
      <c r="DD74" s="26">
        <f t="shared" si="104"/>
        <v>0.55000000000000004</v>
      </c>
      <c r="DE74" s="26">
        <f t="shared" si="104"/>
        <v>0.54</v>
      </c>
      <c r="DF74" s="26">
        <f t="shared" si="104"/>
        <v>0.43000000000000005</v>
      </c>
      <c r="DG74" s="443">
        <v>0.55000000000000004</v>
      </c>
      <c r="DH74" s="343">
        <v>0.54</v>
      </c>
      <c r="DI74" s="343">
        <v>0.53</v>
      </c>
      <c r="DJ74" s="343">
        <v>0.52</v>
      </c>
      <c r="DK74" s="343">
        <v>0.51</v>
      </c>
      <c r="DL74" s="343">
        <v>0.4</v>
      </c>
      <c r="DM74" s="443">
        <v>0.5</v>
      </c>
      <c r="DN74" s="343">
        <v>0.49</v>
      </c>
      <c r="DO74" s="343">
        <v>0.48</v>
      </c>
      <c r="DP74" s="343">
        <v>0.47</v>
      </c>
      <c r="DQ74" s="343">
        <v>0.3</v>
      </c>
      <c r="DR74" s="343">
        <v>0.2</v>
      </c>
      <c r="DS74" s="443">
        <v>0.45</v>
      </c>
      <c r="DT74" s="343">
        <v>0.44</v>
      </c>
      <c r="DU74" s="343">
        <v>0.43</v>
      </c>
      <c r="DV74" s="343">
        <v>0.3</v>
      </c>
      <c r="DW74" s="343">
        <v>0.2</v>
      </c>
      <c r="DX74" s="343">
        <v>0.1</v>
      </c>
      <c r="DY74" s="26" t="s">
        <v>237</v>
      </c>
      <c r="DZ74" s="26"/>
      <c r="EA74" s="27" t="s">
        <v>81</v>
      </c>
      <c r="EB74" s="28">
        <v>143000</v>
      </c>
      <c r="EC74" s="28">
        <v>157300</v>
      </c>
      <c r="ED74" s="28">
        <v>145200</v>
      </c>
      <c r="EE74" s="28">
        <v>188100</v>
      </c>
      <c r="EF74" s="28">
        <v>212300</v>
      </c>
      <c r="EG74" s="28">
        <v>188100</v>
      </c>
      <c r="EH74" s="28">
        <v>212300</v>
      </c>
      <c r="EI74" s="28">
        <v>188100</v>
      </c>
      <c r="EJ74" s="28">
        <v>224400</v>
      </c>
      <c r="EK74" s="31" t="s">
        <v>812</v>
      </c>
    </row>
    <row r="75" spans="1:141" ht="16.5" customHeight="1">
      <c r="B75" s="30"/>
      <c r="E75" s="29"/>
      <c r="F75" s="333">
        <v>70</v>
      </c>
      <c r="G75" s="333" t="str">
        <f>IF(리스수식!$AT$2=1,차량정보!AZ75,IF(리스수식!$AT$2=2,차량정보!CS75,IF(리스수식!$AT$2=3,차량정보!EL75,IF(리스수식!$AT$2=4,차량정보!GE75,차량정보!HX75))))</f>
        <v>현대</v>
      </c>
      <c r="H75" s="333" t="str">
        <f>IF(리스수식!$AT$2=1,차량정보!BA75,IF(리스수식!$AT$2=2,차량정보!CT75,IF(리스수식!$AT$2=3,차량정보!EM75,IF(리스수식!$AT$2=4,차량정보!GF75,차량정보!HY75))))</f>
        <v>디 올 뉴 싼타페 1.6 HEV 7인승 2WD</v>
      </c>
      <c r="I75" s="333" t="str">
        <f>IF(리스수식!$AT$2=1,차량정보!BB75,IF(리스수식!$AT$2=2,차량정보!CU75,IF(리스수식!$AT$2=3,차량정보!EN75,IF(리스수식!$AT$2=4,차량정보!GG75,차량정보!HZ75))))</f>
        <v>하이브리드</v>
      </c>
      <c r="J75" s="475">
        <f>IF(리스수식!$AT$2=1,차량정보!BC75,IF(리스수식!$AT$2=2,차량정보!CV75,IF(리스수식!$AT$2=3,차량정보!EO75,IF(리스수식!$AT$2=4,차량정보!GH75,차량정보!IA75))))</f>
        <v>2.5000000000000001E-2</v>
      </c>
      <c r="K75" s="333" t="str">
        <f>IF(리스수식!$AT$2=1,차량정보!BD75,IF(리스수식!$AT$2=2,차량정보!CW75,IF(리스수식!$AT$2=3,차량정보!EP75,IF(리스수식!$AT$2=4,차량정보!GI75,차량정보!IB75))))</f>
        <v>하이브리드</v>
      </c>
      <c r="L75" s="333">
        <f>IF(리스수식!$AT$2=1,차량정보!BE75,IF(리스수식!$AT$2=2,차량정보!CX75,IF(리스수식!$AT$2=3,차량정보!EQ75,IF(리스수식!$AT$2=4,차량정보!GJ75,차량정보!IC75))))</f>
        <v>0</v>
      </c>
      <c r="M75" s="333">
        <f>IF(리스수식!$AT$2=1,차량정보!BF75,IF(리스수식!$AT$2=2,차량정보!CY75,IF(리스수식!$AT$2=3,차량정보!ER75,IF(리스수식!$AT$2=4,차량정보!GK75,차량정보!ID75))))</f>
        <v>1598</v>
      </c>
      <c r="N75" s="333">
        <f t="shared" si="97"/>
        <v>290836</v>
      </c>
      <c r="O75" s="380">
        <f>IF(리스수식!$AT$2=1,차량정보!BH75,IF(리스수식!$AT$2=2,차량정보!DA75,IF(리스수식!$AT$2=3,차량정보!ET75,IF(리스수식!$AT$2=4,차량정보!GM75,차량정보!IF75))))</f>
        <v>0.76</v>
      </c>
      <c r="P75" s="380">
        <f>IF(리스수식!$AT$2=1,차량정보!BI75,IF(리스수식!$AT$2=2,차량정보!DB75,IF(리스수식!$AT$2=3,차량정보!EU75,IF(리스수식!$AT$2=4,차량정보!GN75,차량정보!IG75))))</f>
        <v>0.73499999999999999</v>
      </c>
      <c r="Q75" s="380">
        <f>IF(리스수식!$AT$2=1,차량정보!BJ75,IF(리스수식!$AT$2=2,차량정보!DC75,IF(리스수식!$AT$2=3,차량정보!EV75,IF(리스수식!$AT$2=4,차량정보!GO75,차량정보!IH75))))</f>
        <v>0.71000000000000008</v>
      </c>
      <c r="R75" s="380">
        <f>IF(리스수식!$AT$2=1,차량정보!BK75,IF(리스수식!$AT$2=2,차량정보!DD75,IF(리스수식!$AT$2=3,차량정보!EW75,IF(리스수식!$AT$2=4,차량정보!GP75,차량정보!II75))))</f>
        <v>0.69000000000000006</v>
      </c>
      <c r="S75" s="380">
        <f>IF(리스수식!$AT$2=1,차량정보!BL75,IF(리스수식!$AT$2=2,차량정보!DE75,IF(리스수식!$AT$2=3,차량정보!EX75,IF(리스수식!$AT$2=4,차량정보!GQ75,차량정보!IJ75))))</f>
        <v>0.67</v>
      </c>
      <c r="T75" s="380">
        <f>IF(리스수식!$AT$2=1,차량정보!BM75,IF(리스수식!$AT$2=2,차량정보!DF75,IF(리스수식!$AT$2=3,차량정보!EY75,IF(리스수식!$AT$2=4,차량정보!GR75,차량정보!IK75))))</f>
        <v>0.62</v>
      </c>
      <c r="U75" s="380">
        <f>IF(리스수식!$AT$2=1,차량정보!BN75,IF(리스수식!$AT$2=2,차량정보!DG75,IF(리스수식!$AT$2=3,차량정보!EZ75,IF(리스수식!$AT$2=4,차량정보!GS75,차량정보!IL75))))</f>
        <v>0.73</v>
      </c>
      <c r="V75" s="380">
        <f>IF(리스수식!$AT$2=1,차량정보!BO75,IF(리스수식!$AT$2=2,차량정보!DH75,IF(리스수식!$AT$2=3,차량정보!FA75,IF(리스수식!$AT$2=4,차량정보!GT75,차량정보!IM75))))</f>
        <v>0.70499999999999996</v>
      </c>
      <c r="W75" s="380">
        <f>IF(리스수식!$AT$2=1,차량정보!BP75,IF(리스수식!$AT$2=2,차량정보!DI75,IF(리스수식!$AT$2=3,차량정보!FB75,IF(리스수식!$AT$2=4,차량정보!GU75,차량정보!IN75))))</f>
        <v>0.68</v>
      </c>
      <c r="X75" s="380">
        <f>IF(리스수식!$AT$2=1,차량정보!BQ75,IF(리스수식!$AT$2=2,차량정보!DJ75,IF(리스수식!$AT$2=3,차량정보!FC75,IF(리스수식!$AT$2=4,차량정보!GV75,차량정보!IO75))))</f>
        <v>0.66</v>
      </c>
      <c r="Y75" s="380">
        <f>IF(리스수식!$AT$2=1,차량정보!BR75,IF(리스수식!$AT$2=2,차량정보!DK75,IF(리스수식!$AT$2=3,차량정보!FD75,IF(리스수식!$AT$2=4,차량정보!GW75,차량정보!IP75))))</f>
        <v>0.64</v>
      </c>
      <c r="Z75" s="380">
        <f>IF(리스수식!$AT$2=1,차량정보!BS75,IF(리스수식!$AT$2=2,차량정보!DL75,IF(리스수식!$AT$2=3,차량정보!FE75,IF(리스수식!$AT$2=4,차량정보!GX75,차량정보!IQ75))))</f>
        <v>0.59</v>
      </c>
      <c r="AA75" s="380">
        <f>IF(리스수식!$AT$2=1,차량정보!BT75,IF(리스수식!$AT$2=2,차량정보!DM75,IF(리스수식!$AT$2=3,차량정보!FF75,IF(리스수식!$AT$2=4,차량정보!GY75,차량정보!IR75))))</f>
        <v>0.66</v>
      </c>
      <c r="AB75" s="380">
        <f>IF(리스수식!$AT$2=1,차량정보!BU75,IF(리스수식!$AT$2=2,차량정보!DN75,IF(리스수식!$AT$2=3,차량정보!FG75,IF(리스수식!$AT$2=4,차량정보!GZ75,차량정보!IS75))))</f>
        <v>0.63500000000000001</v>
      </c>
      <c r="AC75" s="380">
        <f>IF(리스수식!$AT$2=1,차량정보!BV75,IF(리스수식!$AT$2=2,차량정보!DO75,IF(리스수식!$AT$2=3,차량정보!FH75,IF(리스수식!$AT$2=4,차량정보!HA75,차량정보!IT75))))</f>
        <v>0.61</v>
      </c>
      <c r="AD75" s="380">
        <f>IF(리스수식!$AT$2=1,차량정보!BW75,IF(리스수식!$AT$2=2,차량정보!DP75,IF(리스수식!$AT$2=3,차량정보!FI75,IF(리스수식!$AT$2=4,차량정보!HB75,차량정보!IU75))))</f>
        <v>0.59</v>
      </c>
      <c r="AE75" s="380">
        <f>IF(리스수식!$AT$2=1,차량정보!BX75,IF(리스수식!$AT$2=2,차량정보!DQ75,IF(리스수식!$AT$2=3,차량정보!FJ75,IF(리스수식!$AT$2=4,차량정보!HC75,차량정보!IV75))))</f>
        <v>0.56999999999999995</v>
      </c>
      <c r="AF75" s="380">
        <f>IF(리스수식!$AT$2=1,차량정보!BY75,IF(리스수식!$AT$2=2,차량정보!DR75,IF(리스수식!$AT$2=3,차량정보!FK75,IF(리스수식!$AT$2=4,차량정보!HD75,차량정보!IW75))))</f>
        <v>0.22</v>
      </c>
      <c r="AG75" s="380">
        <f>IF(리스수식!$AT$2=1,차량정보!BZ75,IF(리스수식!$AT$2=2,차량정보!DS75,IF(리스수식!$AT$2=3,차량정보!FL75,IF(리스수식!$AT$2=4,차량정보!HE75,차량정보!IX75))))</f>
        <v>0.57999999999999996</v>
      </c>
      <c r="AH75" s="380">
        <f>IF(리스수식!$AT$2=1,차량정보!CA75,IF(리스수식!$AT$2=2,차량정보!DT75,IF(리스수식!$AT$2=3,차량정보!FM75,IF(리스수식!$AT$2=4,차량정보!HF75,차량정보!IY75))))</f>
        <v>0.56000000000000005</v>
      </c>
      <c r="AI75" s="380">
        <f>IF(리스수식!$AT$2=1,차량정보!CB75,IF(리스수식!$AT$2=2,차량정보!DU75,IF(리스수식!$AT$2=3,차량정보!FN75,IF(리스수식!$AT$2=4,차량정보!HG75,차량정보!IZ75))))</f>
        <v>0.55000000000000004</v>
      </c>
      <c r="AJ75" s="380">
        <f>IF(리스수식!$AT$2=1,차량정보!CC75,IF(리스수식!$AT$2=2,차량정보!DV75,IF(리스수식!$AT$2=3,차량정보!FO75,IF(리스수식!$AT$2=4,차량정보!HH75,차량정보!JA75))))</f>
        <v>0.47</v>
      </c>
      <c r="AK75" s="380">
        <f>IF(리스수식!$AT$2=1,차량정보!CD75,IF(리스수식!$AT$2=2,차량정보!DW75,IF(리스수식!$AT$2=3,차량정보!FP75,IF(리스수식!$AT$2=4,차량정보!HI75,차량정보!JB75))))</f>
        <v>0.42</v>
      </c>
      <c r="AL75" s="380">
        <f>IF(리스수식!$AT$2=1,차량정보!CE75,IF(리스수식!$AT$2=2,차량정보!DX75,IF(리스수식!$AT$2=3,차량정보!FQ75,IF(리스수식!$AT$2=4,차량정보!HJ75,차량정보!JC75))))</f>
        <v>0.1</v>
      </c>
      <c r="AM75" s="333">
        <f>IF(리스수식!$AT$2=1,차량정보!CF75,IF(리스수식!$AT$2=2,차량정보!DY75,IF(리스수식!$AT$2=3,차량정보!FR75,IF(리스수식!$AT$2=4,차량정보!HK75,차량정보!JD75))))</f>
        <v>64</v>
      </c>
      <c r="AN75" s="333">
        <f>IF(리스수식!$AT$2=1,차량정보!CG75,IF(리스수식!$AT$2=2,차량정보!DZ75,IF(리스수식!$AT$2=3,차량정보!FS75,IF(리스수식!$AT$2=4,차량정보!HL75,차량정보!JE75))))</f>
        <v>0</v>
      </c>
      <c r="AO75" s="333" t="str">
        <f>IF(리스수식!$AT$2=1,차량정보!CH75,IF(리스수식!$AT$2=2,차량정보!EA75,IF(리스수식!$AT$2=3,차량정보!FT75,IF(리스수식!$AT$2=4,차량정보!HM75,차량정보!JF75))))</f>
        <v>울산</v>
      </c>
      <c r="AP75" s="333">
        <f>IF(리스수식!$AT$2=1,차량정보!CI75,IF(리스수식!$AT$2=2,차량정보!EB75,IF(리스수식!$AT$2=3,차량정보!FU75,IF(리스수식!$AT$2=4,차량정보!HN75,차량정보!JG75))))</f>
        <v>226000</v>
      </c>
      <c r="AQ75" s="333">
        <f>IF(리스수식!$AT$2=1,차량정보!CJ75,IF(리스수식!$AT$2=2,차량정보!EC75,IF(리스수식!$AT$2=3,차량정보!FV75,IF(리스수식!$AT$2=4,차량정보!HO75,차량정보!JH75))))</f>
        <v>215000</v>
      </c>
      <c r="AR75" s="333">
        <f>IF(리스수식!$AT$2=1,차량정보!CK75,IF(리스수식!$AT$2=2,차량정보!ED75,IF(리스수식!$AT$2=3,차량정보!FW75,IF(리스수식!$AT$2=4,차량정보!HP75,차량정보!JI75))))</f>
        <v>234000</v>
      </c>
      <c r="AS75" s="333">
        <f>IF(리스수식!$AT$2=1,차량정보!CL75,IF(리스수식!$AT$2=2,차량정보!EE75,IF(리스수식!$AT$2=3,차량정보!FX75,IF(리스수식!$AT$2=4,차량정보!HQ75,차량정보!JJ75))))</f>
        <v>248000</v>
      </c>
      <c r="AT75" s="333">
        <f>IF(리스수식!$AT$2=1,차량정보!CM75,IF(리스수식!$AT$2=2,차량정보!EF75,IF(리스수식!$AT$2=3,차량정보!FY75,IF(리스수식!$AT$2=4,차량정보!HR75,차량정보!JK75))))</f>
        <v>259000</v>
      </c>
      <c r="AU75" s="333">
        <f>IF(리스수식!$AT$2=1,차량정보!CN75,IF(리스수식!$AT$2=2,차량정보!EG75,IF(리스수식!$AT$2=3,차량정보!FZ75,IF(리스수식!$AT$2=4,차량정보!HS75,차량정보!JL75))))</f>
        <v>237000</v>
      </c>
      <c r="AV75" s="333">
        <f>IF(리스수식!$AT$2=1,차량정보!CO75,IF(리스수식!$AT$2=2,차량정보!EH75,IF(리스수식!$AT$2=3,차량정보!GA75,IF(리스수식!$AT$2=4,차량정보!HT75,차량정보!JM75))))</f>
        <v>237000</v>
      </c>
      <c r="AW75" s="333">
        <f>IF(리스수식!$AT$2=1,차량정보!CP75,IF(리스수식!$AT$2=2,차량정보!EI75,IF(리스수식!$AT$2=3,차량정보!GB75,IF(리스수식!$AT$2=4,차량정보!HU75,차량정보!JN75))))</f>
        <v>248000</v>
      </c>
      <c r="AX75" s="333">
        <f>IF(리스수식!$AT$2=1,차량정보!CQ75,IF(리스수식!$AT$2=2,차량정보!EJ75,IF(리스수식!$AT$2=3,차량정보!GC75,IF(리스수식!$AT$2=4,차량정보!HV75,차량정보!JO75))))</f>
        <v>281000</v>
      </c>
      <c r="AY75" s="11">
        <f>IF(리스수식!$AT$2=1,차량정보!CR75,IF(리스수식!$AT$2=2,차량정보!EK75,IF(리스수식!$AT$2=3,차량정보!GD75,IF(리스수식!$AT$2=4,차량정보!HW75,차량정보!JP75))))</f>
        <v>0</v>
      </c>
      <c r="AZ75" s="352" t="s">
        <v>38</v>
      </c>
      <c r="BA75" s="353" t="s">
        <v>642</v>
      </c>
      <c r="BB75" s="354" t="s">
        <v>83</v>
      </c>
      <c r="BC75" s="355">
        <v>2.5000000000000001E-2</v>
      </c>
      <c r="BD75" s="352" t="s">
        <v>408</v>
      </c>
      <c r="BE75" s="352"/>
      <c r="BF75" s="356">
        <v>1598</v>
      </c>
      <c r="BG75" s="356"/>
      <c r="BH75" s="357">
        <f t="shared" si="91"/>
        <v>0.76</v>
      </c>
      <c r="BI75" s="357">
        <f t="shared" si="92"/>
        <v>0.73499999999999999</v>
      </c>
      <c r="BJ75" s="357">
        <f t="shared" si="93"/>
        <v>0.71000000000000008</v>
      </c>
      <c r="BK75" s="357">
        <f t="shared" si="94"/>
        <v>0.69000000000000006</v>
      </c>
      <c r="BL75" s="357">
        <f t="shared" si="95"/>
        <v>0.67</v>
      </c>
      <c r="BM75" s="357">
        <f t="shared" si="96"/>
        <v>0.62</v>
      </c>
      <c r="BN75" s="442">
        <v>0.73</v>
      </c>
      <c r="BO75" s="342">
        <v>0.70499999999999996</v>
      </c>
      <c r="BP75" s="342">
        <v>0.68</v>
      </c>
      <c r="BQ75" s="342">
        <v>0.66</v>
      </c>
      <c r="BR75" s="342">
        <v>0.64</v>
      </c>
      <c r="BS75" s="342">
        <v>0.59</v>
      </c>
      <c r="BT75" s="442">
        <v>0.66</v>
      </c>
      <c r="BU75" s="342">
        <v>0.63500000000000001</v>
      </c>
      <c r="BV75" s="342">
        <v>0.61</v>
      </c>
      <c r="BW75" s="342">
        <v>0.59</v>
      </c>
      <c r="BX75" s="342">
        <v>0.56999999999999995</v>
      </c>
      <c r="BY75" s="342">
        <v>0.22</v>
      </c>
      <c r="BZ75" s="442">
        <v>0.57999999999999996</v>
      </c>
      <c r="CA75" s="342">
        <v>0.56000000000000005</v>
      </c>
      <c r="CB75" s="342">
        <v>0.55000000000000004</v>
      </c>
      <c r="CC75" s="342">
        <v>0.47</v>
      </c>
      <c r="CD75" s="342">
        <v>0.42</v>
      </c>
      <c r="CE75" s="342">
        <v>0.1</v>
      </c>
      <c r="CF75" s="352">
        <v>64</v>
      </c>
      <c r="CG75" s="352"/>
      <c r="CH75" s="359" t="s">
        <v>62</v>
      </c>
      <c r="CI75" s="360">
        <v>226000</v>
      </c>
      <c r="CJ75" s="360">
        <v>215000</v>
      </c>
      <c r="CK75" s="360">
        <v>234000</v>
      </c>
      <c r="CL75" s="360">
        <v>248000</v>
      </c>
      <c r="CM75" s="360">
        <v>259000</v>
      </c>
      <c r="CN75" s="360">
        <v>237000</v>
      </c>
      <c r="CO75" s="360">
        <v>237000</v>
      </c>
      <c r="CP75" s="360">
        <v>248000</v>
      </c>
      <c r="CQ75" s="360">
        <v>281000</v>
      </c>
      <c r="CR75" s="203"/>
      <c r="CS75" s="190" t="s">
        <v>63</v>
      </c>
      <c r="CT75" s="200" t="s">
        <v>182</v>
      </c>
      <c r="CU75" s="201" t="s">
        <v>183</v>
      </c>
      <c r="CV75" s="202" t="s">
        <v>183</v>
      </c>
      <c r="CW75" s="190" t="s">
        <v>183</v>
      </c>
      <c r="CX75" s="190" t="s">
        <v>183</v>
      </c>
      <c r="CY75" s="189" t="s">
        <v>183</v>
      </c>
      <c r="CZ75" s="189" t="s">
        <v>183</v>
      </c>
      <c r="DA75" s="26"/>
      <c r="DB75" s="26"/>
      <c r="DC75" s="26"/>
      <c r="DD75" s="26"/>
      <c r="DE75" s="26"/>
      <c r="DF75" s="26"/>
      <c r="DG75" s="443"/>
      <c r="DH75" s="343"/>
      <c r="DI75" s="343"/>
      <c r="DJ75" s="343"/>
      <c r="DK75" s="343"/>
      <c r="DL75" s="343"/>
      <c r="DM75" s="443"/>
      <c r="DN75" s="343"/>
      <c r="DO75" s="343"/>
      <c r="DP75" s="343"/>
      <c r="DQ75" s="343"/>
      <c r="DR75" s="343"/>
      <c r="DS75" s="443"/>
      <c r="DT75" s="343"/>
      <c r="DU75" s="343"/>
      <c r="DV75" s="343"/>
      <c r="DW75" s="343"/>
      <c r="DX75" s="343"/>
      <c r="DY75" s="191" t="s">
        <v>183</v>
      </c>
      <c r="DZ75" s="191"/>
      <c r="EA75" s="192" t="s">
        <v>183</v>
      </c>
      <c r="EB75" s="193" t="s">
        <v>183</v>
      </c>
      <c r="EC75" s="193" t="s">
        <v>183</v>
      </c>
      <c r="ED75" s="193" t="s">
        <v>183</v>
      </c>
      <c r="EE75" s="193" t="s">
        <v>183</v>
      </c>
      <c r="EF75" s="193" t="s">
        <v>183</v>
      </c>
      <c r="EG75" s="193" t="s">
        <v>183</v>
      </c>
      <c r="EH75" s="193" t="s">
        <v>183</v>
      </c>
      <c r="EI75" s="193" t="s">
        <v>183</v>
      </c>
      <c r="EJ75" s="193" t="s">
        <v>183</v>
      </c>
    </row>
    <row r="76" spans="1:141" ht="16.5" customHeight="1">
      <c r="B76" s="30"/>
      <c r="E76" s="29"/>
      <c r="F76" s="333">
        <v>71</v>
      </c>
      <c r="G76" s="333" t="str">
        <f>IF(리스수식!$AT$2=1,차량정보!AZ76,IF(리스수식!$AT$2=2,차량정보!CS76,IF(리스수식!$AT$2=3,차량정보!EL76,IF(리스수식!$AT$2=4,차량정보!GE76,차량정보!HX76))))</f>
        <v>현대</v>
      </c>
      <c r="H76" s="333" t="str">
        <f>IF(리스수식!$AT$2=1,차량정보!BA76,IF(리스수식!$AT$2=2,차량정보!CT76,IF(리스수식!$AT$2=3,차량정보!EM76,IF(리스수식!$AT$2=4,차량정보!GF76,차량정보!HY76))))</f>
        <v>디 올 뉴 싼타페 1.6 HEV 7인승 4WD</v>
      </c>
      <c r="I76" s="333" t="str">
        <f>IF(리스수식!$AT$2=1,차량정보!BB76,IF(리스수식!$AT$2=2,차량정보!CU76,IF(리스수식!$AT$2=3,차량정보!EN76,IF(리스수식!$AT$2=4,차량정보!GG76,차량정보!HZ76))))</f>
        <v>RV(7-10인)</v>
      </c>
      <c r="J76" s="475">
        <f>IF(리스수식!$AT$2=1,차량정보!BC76,IF(리스수식!$AT$2=2,차량정보!CV76,IF(리스수식!$AT$2=3,차량정보!EO76,IF(리스수식!$AT$2=4,차량정보!GH76,차량정보!IA76))))</f>
        <v>2.5000000000000001E-2</v>
      </c>
      <c r="K76" s="333" t="str">
        <f>IF(리스수식!$AT$2=1,차량정보!BD76,IF(리스수식!$AT$2=2,차량정보!CW76,IF(리스수식!$AT$2=3,차량정보!EP76,IF(리스수식!$AT$2=4,차량정보!GI76,차량정보!IB76))))</f>
        <v>가솔린</v>
      </c>
      <c r="L76" s="333">
        <f>IF(리스수식!$AT$2=1,차량정보!BE76,IF(리스수식!$AT$2=2,차량정보!CX76,IF(리스수식!$AT$2=3,차량정보!EQ76,IF(리스수식!$AT$2=4,차량정보!GJ76,차량정보!IC76))))</f>
        <v>0</v>
      </c>
      <c r="M76" s="333">
        <f>IF(리스수식!$AT$2=1,차량정보!BF76,IF(리스수식!$AT$2=2,차량정보!CY76,IF(리스수식!$AT$2=3,차량정보!ER76,IF(리스수식!$AT$2=4,차량정보!GK76,차량정보!ID76))))</f>
        <v>1598</v>
      </c>
      <c r="N76" s="333">
        <f t="shared" si="97"/>
        <v>290836</v>
      </c>
      <c r="O76" s="380">
        <f>IF(리스수식!$AT$2=1,차량정보!BH76,IF(리스수식!$AT$2=2,차량정보!DA76,IF(리스수식!$AT$2=3,차량정보!ET76,IF(리스수식!$AT$2=4,차량정보!GM76,차량정보!IF76))))</f>
        <v>0.76</v>
      </c>
      <c r="P76" s="380">
        <f>IF(리스수식!$AT$2=1,차량정보!BI76,IF(리스수식!$AT$2=2,차량정보!DB76,IF(리스수식!$AT$2=3,차량정보!EU76,IF(리스수식!$AT$2=4,차량정보!GN76,차량정보!IG76))))</f>
        <v>0.73499999999999999</v>
      </c>
      <c r="Q76" s="380">
        <f>IF(리스수식!$AT$2=1,차량정보!BJ76,IF(리스수식!$AT$2=2,차량정보!DC76,IF(리스수식!$AT$2=3,차량정보!EV76,IF(리스수식!$AT$2=4,차량정보!GO76,차량정보!IH76))))</f>
        <v>0.71000000000000008</v>
      </c>
      <c r="R76" s="380">
        <f>IF(리스수식!$AT$2=1,차량정보!BK76,IF(리스수식!$AT$2=2,차량정보!DD76,IF(리스수식!$AT$2=3,차량정보!EW76,IF(리스수식!$AT$2=4,차량정보!GP76,차량정보!II76))))</f>
        <v>0.69000000000000006</v>
      </c>
      <c r="S76" s="380">
        <f>IF(리스수식!$AT$2=1,차량정보!BL76,IF(리스수식!$AT$2=2,차량정보!DE76,IF(리스수식!$AT$2=3,차량정보!EX76,IF(리스수식!$AT$2=4,차량정보!GQ76,차량정보!IJ76))))</f>
        <v>0.67</v>
      </c>
      <c r="T76" s="380">
        <f>IF(리스수식!$AT$2=1,차량정보!BM76,IF(리스수식!$AT$2=2,차량정보!DF76,IF(리스수식!$AT$2=3,차량정보!EY76,IF(리스수식!$AT$2=4,차량정보!GR76,차량정보!IK76))))</f>
        <v>0.62</v>
      </c>
      <c r="U76" s="380">
        <f>IF(리스수식!$AT$2=1,차량정보!BN76,IF(리스수식!$AT$2=2,차량정보!DG76,IF(리스수식!$AT$2=3,차량정보!EZ76,IF(리스수식!$AT$2=4,차량정보!GS76,차량정보!IL76))))</f>
        <v>0.73</v>
      </c>
      <c r="V76" s="380">
        <f>IF(리스수식!$AT$2=1,차량정보!BO76,IF(리스수식!$AT$2=2,차량정보!DH76,IF(리스수식!$AT$2=3,차량정보!FA76,IF(리스수식!$AT$2=4,차량정보!GT76,차량정보!IM76))))</f>
        <v>0.70499999999999996</v>
      </c>
      <c r="W76" s="380">
        <f>IF(리스수식!$AT$2=1,차량정보!BP76,IF(리스수식!$AT$2=2,차량정보!DI76,IF(리스수식!$AT$2=3,차량정보!FB76,IF(리스수식!$AT$2=4,차량정보!GU76,차량정보!IN76))))</f>
        <v>0.68</v>
      </c>
      <c r="X76" s="380">
        <f>IF(리스수식!$AT$2=1,차량정보!BQ76,IF(리스수식!$AT$2=2,차량정보!DJ76,IF(리스수식!$AT$2=3,차량정보!FC76,IF(리스수식!$AT$2=4,차량정보!GV76,차량정보!IO76))))</f>
        <v>0.66</v>
      </c>
      <c r="Y76" s="380">
        <f>IF(리스수식!$AT$2=1,차량정보!BR76,IF(리스수식!$AT$2=2,차량정보!DK76,IF(리스수식!$AT$2=3,차량정보!FD76,IF(리스수식!$AT$2=4,차량정보!GW76,차량정보!IP76))))</f>
        <v>0.64</v>
      </c>
      <c r="Z76" s="380">
        <f>IF(리스수식!$AT$2=1,차량정보!BS76,IF(리스수식!$AT$2=2,차량정보!DL76,IF(리스수식!$AT$2=3,차량정보!FE76,IF(리스수식!$AT$2=4,차량정보!GX76,차량정보!IQ76))))</f>
        <v>0.59</v>
      </c>
      <c r="AA76" s="380">
        <f>IF(리스수식!$AT$2=1,차량정보!BT76,IF(리스수식!$AT$2=2,차량정보!DM76,IF(리스수식!$AT$2=3,차량정보!FF76,IF(리스수식!$AT$2=4,차량정보!GY76,차량정보!IR76))))</f>
        <v>0.66</v>
      </c>
      <c r="AB76" s="380">
        <f>IF(리스수식!$AT$2=1,차량정보!BU76,IF(리스수식!$AT$2=2,차량정보!DN76,IF(리스수식!$AT$2=3,차량정보!FG76,IF(리스수식!$AT$2=4,차량정보!GZ76,차량정보!IS76))))</f>
        <v>0.63500000000000001</v>
      </c>
      <c r="AC76" s="380">
        <f>IF(리스수식!$AT$2=1,차량정보!BV76,IF(리스수식!$AT$2=2,차량정보!DO76,IF(리스수식!$AT$2=3,차량정보!FH76,IF(리스수식!$AT$2=4,차량정보!HA76,차량정보!IT76))))</f>
        <v>0.61</v>
      </c>
      <c r="AD76" s="380">
        <f>IF(리스수식!$AT$2=1,차량정보!BW76,IF(리스수식!$AT$2=2,차량정보!DP76,IF(리스수식!$AT$2=3,차량정보!FI76,IF(리스수식!$AT$2=4,차량정보!HB76,차량정보!IU76))))</f>
        <v>0.59</v>
      </c>
      <c r="AE76" s="380">
        <f>IF(리스수식!$AT$2=1,차량정보!BX76,IF(리스수식!$AT$2=2,차량정보!DQ76,IF(리스수식!$AT$2=3,차량정보!FJ76,IF(리스수식!$AT$2=4,차량정보!HC76,차량정보!IV76))))</f>
        <v>0.56999999999999995</v>
      </c>
      <c r="AF76" s="380">
        <f>IF(리스수식!$AT$2=1,차량정보!BY76,IF(리스수식!$AT$2=2,차량정보!DR76,IF(리스수식!$AT$2=3,차량정보!FK76,IF(리스수식!$AT$2=4,차량정보!HD76,차량정보!IW76))))</f>
        <v>0.22</v>
      </c>
      <c r="AG76" s="380">
        <f>IF(리스수식!$AT$2=1,차량정보!BZ76,IF(리스수식!$AT$2=2,차량정보!DS76,IF(리스수식!$AT$2=3,차량정보!FL76,IF(리스수식!$AT$2=4,차량정보!HE76,차량정보!IX76))))</f>
        <v>0.57999999999999996</v>
      </c>
      <c r="AH76" s="380">
        <f>IF(리스수식!$AT$2=1,차량정보!CA76,IF(리스수식!$AT$2=2,차량정보!DT76,IF(리스수식!$AT$2=3,차량정보!FM76,IF(리스수식!$AT$2=4,차량정보!HF76,차량정보!IY76))))</f>
        <v>0.56000000000000005</v>
      </c>
      <c r="AI76" s="380">
        <f>IF(리스수식!$AT$2=1,차량정보!CB76,IF(리스수식!$AT$2=2,차량정보!DU76,IF(리스수식!$AT$2=3,차량정보!FN76,IF(리스수식!$AT$2=4,차량정보!HG76,차량정보!IZ76))))</f>
        <v>0.55000000000000004</v>
      </c>
      <c r="AJ76" s="380">
        <f>IF(리스수식!$AT$2=1,차량정보!CC76,IF(리스수식!$AT$2=2,차량정보!DV76,IF(리스수식!$AT$2=3,차량정보!FO76,IF(리스수식!$AT$2=4,차량정보!HH76,차량정보!JA76))))</f>
        <v>0.47</v>
      </c>
      <c r="AK76" s="380">
        <f>IF(리스수식!$AT$2=1,차량정보!CD76,IF(리스수식!$AT$2=2,차량정보!DW76,IF(리스수식!$AT$2=3,차량정보!FP76,IF(리스수식!$AT$2=4,차량정보!HI76,차량정보!JB76))))</f>
        <v>0.42</v>
      </c>
      <c r="AL76" s="380">
        <f>IF(리스수식!$AT$2=1,차량정보!CE76,IF(리스수식!$AT$2=2,차량정보!DX76,IF(리스수식!$AT$2=3,차량정보!FQ76,IF(리스수식!$AT$2=4,차량정보!HJ76,차량정보!JC76))))</f>
        <v>0.1</v>
      </c>
      <c r="AM76" s="333">
        <f>IF(리스수식!$AT$2=1,차량정보!CF76,IF(리스수식!$AT$2=2,차량정보!DY76,IF(리스수식!$AT$2=3,차량정보!FR76,IF(리스수식!$AT$2=4,차량정보!HK76,차량정보!JD76))))</f>
        <v>64</v>
      </c>
      <c r="AN76" s="333">
        <f>IF(리스수식!$AT$2=1,차량정보!CG76,IF(리스수식!$AT$2=2,차량정보!DZ76,IF(리스수식!$AT$2=3,차량정보!FS76,IF(리스수식!$AT$2=4,차량정보!HL76,차량정보!JE76))))</f>
        <v>0</v>
      </c>
      <c r="AO76" s="333" t="str">
        <f>IF(리스수식!$AT$2=1,차량정보!CH76,IF(리스수식!$AT$2=2,차량정보!EA76,IF(리스수식!$AT$2=3,차량정보!FT76,IF(리스수식!$AT$2=4,차량정보!HM76,차량정보!JF76))))</f>
        <v>울산</v>
      </c>
      <c r="AP76" s="333">
        <f>IF(리스수식!$AT$2=1,차량정보!CI76,IF(리스수식!$AT$2=2,차량정보!EB76,IF(리스수식!$AT$2=3,차량정보!FU76,IF(리스수식!$AT$2=4,차량정보!HN76,차량정보!JG76))))</f>
        <v>226000</v>
      </c>
      <c r="AQ76" s="333">
        <f>IF(리스수식!$AT$2=1,차량정보!CJ76,IF(리스수식!$AT$2=2,차량정보!EC76,IF(리스수식!$AT$2=3,차량정보!FV76,IF(리스수식!$AT$2=4,차량정보!HO76,차량정보!JH76))))</f>
        <v>215000</v>
      </c>
      <c r="AR76" s="333">
        <f>IF(리스수식!$AT$2=1,차량정보!CK76,IF(리스수식!$AT$2=2,차량정보!ED76,IF(리스수식!$AT$2=3,차량정보!FW76,IF(리스수식!$AT$2=4,차량정보!HP76,차량정보!JI76))))</f>
        <v>234000</v>
      </c>
      <c r="AS76" s="333">
        <f>IF(리스수식!$AT$2=1,차량정보!CL76,IF(리스수식!$AT$2=2,차량정보!EE76,IF(리스수식!$AT$2=3,차량정보!FX76,IF(리스수식!$AT$2=4,차량정보!HQ76,차량정보!JJ76))))</f>
        <v>248000</v>
      </c>
      <c r="AT76" s="333">
        <f>IF(리스수식!$AT$2=1,차량정보!CM76,IF(리스수식!$AT$2=2,차량정보!EF76,IF(리스수식!$AT$2=3,차량정보!FY76,IF(리스수식!$AT$2=4,차량정보!HR76,차량정보!JK76))))</f>
        <v>259000</v>
      </c>
      <c r="AU76" s="333">
        <f>IF(리스수식!$AT$2=1,차량정보!CN76,IF(리스수식!$AT$2=2,차량정보!EG76,IF(리스수식!$AT$2=3,차량정보!FZ76,IF(리스수식!$AT$2=4,차량정보!HS76,차량정보!JL76))))</f>
        <v>237000</v>
      </c>
      <c r="AV76" s="333">
        <f>IF(리스수식!$AT$2=1,차량정보!CO76,IF(리스수식!$AT$2=2,차량정보!EH76,IF(리스수식!$AT$2=3,차량정보!GA76,IF(리스수식!$AT$2=4,차량정보!HT76,차량정보!JM76))))</f>
        <v>237000</v>
      </c>
      <c r="AW76" s="333">
        <f>IF(리스수식!$AT$2=1,차량정보!CP76,IF(리스수식!$AT$2=2,차량정보!EI76,IF(리스수식!$AT$2=3,차량정보!GB76,IF(리스수식!$AT$2=4,차량정보!HU76,차량정보!JN76))))</f>
        <v>248000</v>
      </c>
      <c r="AX76" s="333">
        <f>IF(리스수식!$AT$2=1,차량정보!CQ76,IF(리스수식!$AT$2=2,차량정보!EJ76,IF(리스수식!$AT$2=3,차량정보!GC76,IF(리스수식!$AT$2=4,차량정보!HV76,차량정보!JO76))))</f>
        <v>281000</v>
      </c>
      <c r="AY76" s="11">
        <f>IF(리스수식!$AT$2=1,차량정보!CR76,IF(리스수식!$AT$2=2,차량정보!EK76,IF(리스수식!$AT$2=3,차량정보!GD76,IF(리스수식!$AT$2=4,차량정보!HW76,차량정보!JP76))))</f>
        <v>0</v>
      </c>
      <c r="AZ76" s="352" t="s">
        <v>38</v>
      </c>
      <c r="BA76" s="353" t="s">
        <v>643</v>
      </c>
      <c r="BB76" s="354" t="s">
        <v>70</v>
      </c>
      <c r="BC76" s="355">
        <v>2.5000000000000001E-2</v>
      </c>
      <c r="BD76" s="352" t="s">
        <v>409</v>
      </c>
      <c r="BE76" s="352"/>
      <c r="BF76" s="356">
        <v>1598</v>
      </c>
      <c r="BG76" s="356"/>
      <c r="BH76" s="357">
        <f t="shared" si="91"/>
        <v>0.76</v>
      </c>
      <c r="BI76" s="357">
        <f t="shared" si="92"/>
        <v>0.73499999999999999</v>
      </c>
      <c r="BJ76" s="357">
        <f t="shared" si="93"/>
        <v>0.71000000000000008</v>
      </c>
      <c r="BK76" s="357">
        <f t="shared" si="94"/>
        <v>0.69000000000000006</v>
      </c>
      <c r="BL76" s="357">
        <f t="shared" si="95"/>
        <v>0.67</v>
      </c>
      <c r="BM76" s="357">
        <f t="shared" si="96"/>
        <v>0.62</v>
      </c>
      <c r="BN76" s="442">
        <v>0.73</v>
      </c>
      <c r="BO76" s="342">
        <v>0.70499999999999996</v>
      </c>
      <c r="BP76" s="342">
        <v>0.68</v>
      </c>
      <c r="BQ76" s="342">
        <v>0.66</v>
      </c>
      <c r="BR76" s="342">
        <v>0.64</v>
      </c>
      <c r="BS76" s="342">
        <v>0.59</v>
      </c>
      <c r="BT76" s="442">
        <v>0.66</v>
      </c>
      <c r="BU76" s="342">
        <v>0.63500000000000001</v>
      </c>
      <c r="BV76" s="342">
        <v>0.61</v>
      </c>
      <c r="BW76" s="342">
        <v>0.59</v>
      </c>
      <c r="BX76" s="342">
        <v>0.56999999999999995</v>
      </c>
      <c r="BY76" s="342">
        <v>0.22</v>
      </c>
      <c r="BZ76" s="442">
        <v>0.57999999999999996</v>
      </c>
      <c r="CA76" s="342">
        <v>0.56000000000000005</v>
      </c>
      <c r="CB76" s="342">
        <v>0.55000000000000004</v>
      </c>
      <c r="CC76" s="342">
        <v>0.47</v>
      </c>
      <c r="CD76" s="342">
        <v>0.42</v>
      </c>
      <c r="CE76" s="342">
        <v>0.1</v>
      </c>
      <c r="CF76" s="352">
        <v>64</v>
      </c>
      <c r="CG76" s="352"/>
      <c r="CH76" s="359" t="s">
        <v>62</v>
      </c>
      <c r="CI76" s="360">
        <v>226000</v>
      </c>
      <c r="CJ76" s="360">
        <v>215000</v>
      </c>
      <c r="CK76" s="360">
        <v>234000</v>
      </c>
      <c r="CL76" s="360">
        <v>248000</v>
      </c>
      <c r="CM76" s="360">
        <v>259000</v>
      </c>
      <c r="CN76" s="360">
        <v>237000</v>
      </c>
      <c r="CO76" s="360">
        <v>237000</v>
      </c>
      <c r="CP76" s="360">
        <v>248000</v>
      </c>
      <c r="CQ76" s="360">
        <v>281000</v>
      </c>
      <c r="CR76" s="13"/>
      <c r="CS76" s="219" t="s">
        <v>206</v>
      </c>
      <c r="CT76" s="221" t="s">
        <v>714</v>
      </c>
      <c r="CU76" s="222" t="s">
        <v>70</v>
      </c>
      <c r="CV76" s="24">
        <v>0.03</v>
      </c>
      <c r="CW76" s="21" t="s">
        <v>188</v>
      </c>
      <c r="CX76" s="21"/>
      <c r="CY76" s="25">
        <v>2151</v>
      </c>
      <c r="CZ76" s="25"/>
      <c r="DA76" s="26">
        <f t="shared" si="104"/>
        <v>0.67</v>
      </c>
      <c r="DB76" s="26">
        <f t="shared" si="104"/>
        <v>0.66</v>
      </c>
      <c r="DC76" s="26">
        <f t="shared" si="104"/>
        <v>0.65</v>
      </c>
      <c r="DD76" s="26">
        <f t="shared" si="104"/>
        <v>0.64</v>
      </c>
      <c r="DE76" s="26">
        <f t="shared" si="104"/>
        <v>0.61</v>
      </c>
      <c r="DF76" s="26">
        <f t="shared" si="104"/>
        <v>0.43000000000000005</v>
      </c>
      <c r="DG76" s="443">
        <v>0.64</v>
      </c>
      <c r="DH76" s="343">
        <v>0.63</v>
      </c>
      <c r="DI76" s="343">
        <v>0.62</v>
      </c>
      <c r="DJ76" s="343">
        <v>0.61</v>
      </c>
      <c r="DK76" s="343">
        <v>0.57999999999999996</v>
      </c>
      <c r="DL76" s="345">
        <v>0.4</v>
      </c>
      <c r="DM76" s="443">
        <v>0.56000000000000005</v>
      </c>
      <c r="DN76" s="343">
        <v>0.55000000000000004</v>
      </c>
      <c r="DO76" s="343">
        <v>0.54</v>
      </c>
      <c r="DP76" s="343">
        <v>0.53</v>
      </c>
      <c r="DQ76" s="345">
        <v>0.3</v>
      </c>
      <c r="DR76" s="345">
        <v>0.2</v>
      </c>
      <c r="DS76" s="443">
        <v>0.49</v>
      </c>
      <c r="DT76" s="343">
        <v>0.48</v>
      </c>
      <c r="DU76" s="343">
        <v>0.47</v>
      </c>
      <c r="DV76" s="345">
        <v>0.3</v>
      </c>
      <c r="DW76" s="345">
        <v>0.2</v>
      </c>
      <c r="DX76" s="345">
        <v>0.1</v>
      </c>
      <c r="DY76" s="26" t="s">
        <v>237</v>
      </c>
      <c r="DZ76" s="26"/>
      <c r="EA76" s="27" t="s">
        <v>79</v>
      </c>
      <c r="EB76" s="28">
        <v>159500</v>
      </c>
      <c r="EC76" s="28">
        <v>177100</v>
      </c>
      <c r="ED76" s="28">
        <v>165000</v>
      </c>
      <c r="EE76" s="28">
        <v>201300</v>
      </c>
      <c r="EF76" s="28">
        <v>225500</v>
      </c>
      <c r="EG76" s="28">
        <v>201300</v>
      </c>
      <c r="EH76" s="28">
        <v>225500</v>
      </c>
      <c r="EI76" s="28">
        <v>201300</v>
      </c>
      <c r="EJ76" s="28">
        <v>237600</v>
      </c>
      <c r="EK76" s="31" t="s">
        <v>812</v>
      </c>
    </row>
    <row r="77" spans="1:141" ht="16.5" customHeight="1">
      <c r="F77" s="333">
        <v>72</v>
      </c>
      <c r="G77" s="333" t="str">
        <f>IF(리스수식!$AT$2=1,차량정보!AZ77,IF(리스수식!$AT$2=2,차량정보!CS77,IF(리스수식!$AT$2=3,차량정보!EL77,IF(리스수식!$AT$2=4,차량정보!GE77,차량정보!HX77))))</f>
        <v>현대</v>
      </c>
      <c r="H77" s="333" t="str">
        <f>IF(리스수식!$AT$2=1,차량정보!BA77,IF(리스수식!$AT$2=2,차량정보!CT77,IF(리스수식!$AT$2=3,차량정보!EM77,IF(리스수식!$AT$2=4,차량정보!GF77,차량정보!HY77))))</f>
        <v xml:space="preserve">­­­­­­­­­­­­­­­­­­­­­­­­­­­­­­­­­­­­­­­­­­­­­­­­­­­­­­­­­­­­­­­­­­­­­­­­­­­­­­­­­­­­­­­­­­­­­­­­ </v>
      </c>
      <c r="I77" s="333" t="str">
        <f>IF(리스수식!$AT$2=1,차량정보!BB77,IF(리스수식!$AT$2=2,차량정보!CU77,IF(리스수식!$AT$2=3,차량정보!EN77,IF(리스수식!$AT$2=4,차량정보!GG77,차량정보!HZ77))))</f>
        <v>-</v>
      </c>
      <c r="J77" s="475" t="str">
        <f>IF(리스수식!$AT$2=1,차량정보!BC77,IF(리스수식!$AT$2=2,차량정보!CV77,IF(리스수식!$AT$2=3,차량정보!EO77,IF(리스수식!$AT$2=4,차량정보!GH77,차량정보!IA77))))</f>
        <v>-</v>
      </c>
      <c r="K77" s="333" t="str">
        <f>IF(리스수식!$AT$2=1,차량정보!BD77,IF(리스수식!$AT$2=2,차량정보!CW77,IF(리스수식!$AT$2=3,차량정보!EP77,IF(리스수식!$AT$2=4,차량정보!GI77,차량정보!IB77))))</f>
        <v>-</v>
      </c>
      <c r="L77" s="333">
        <f>IF(리스수식!$AT$2=1,차량정보!BE77,IF(리스수식!$AT$2=2,차량정보!CX77,IF(리스수식!$AT$2=3,차량정보!EQ77,IF(리스수식!$AT$2=4,차량정보!GJ77,차량정보!IC77))))</f>
        <v>0</v>
      </c>
      <c r="M77" s="333" t="str">
        <f>IF(리스수식!$AT$2=1,차량정보!BF77,IF(리스수식!$AT$2=2,차량정보!CY77,IF(리스수식!$AT$2=3,차량정보!ER77,IF(리스수식!$AT$2=4,차량정보!GK77,차량정보!ID77))))</f>
        <v>-</v>
      </c>
      <c r="N77" s="333" t="e">
        <f t="shared" si="97"/>
        <v>#VALUE!</v>
      </c>
      <c r="O77" s="380">
        <f>IF(리스수식!$AT$2=1,차량정보!BH77,IF(리스수식!$AT$2=2,차량정보!DA77,IF(리스수식!$AT$2=3,차량정보!ET77,IF(리스수식!$AT$2=4,차량정보!GM77,차량정보!IF77))))</f>
        <v>0</v>
      </c>
      <c r="P77" s="380">
        <f>IF(리스수식!$AT$2=1,차량정보!BI77,IF(리스수식!$AT$2=2,차량정보!DB77,IF(리스수식!$AT$2=3,차량정보!EU77,IF(리스수식!$AT$2=4,차량정보!GN77,차량정보!IG77))))</f>
        <v>0</v>
      </c>
      <c r="Q77" s="380">
        <f>IF(리스수식!$AT$2=1,차량정보!BJ77,IF(리스수식!$AT$2=2,차량정보!DC77,IF(리스수식!$AT$2=3,차량정보!EV77,IF(리스수식!$AT$2=4,차량정보!GO77,차량정보!IH77))))</f>
        <v>0</v>
      </c>
      <c r="R77" s="380">
        <f>IF(리스수식!$AT$2=1,차량정보!BK77,IF(리스수식!$AT$2=2,차량정보!DD77,IF(리스수식!$AT$2=3,차량정보!EW77,IF(리스수식!$AT$2=4,차량정보!GP77,차량정보!II77))))</f>
        <v>0</v>
      </c>
      <c r="S77" s="380">
        <f>IF(리스수식!$AT$2=1,차량정보!BL77,IF(리스수식!$AT$2=2,차량정보!DE77,IF(리스수식!$AT$2=3,차량정보!EX77,IF(리스수식!$AT$2=4,차량정보!GQ77,차량정보!IJ77))))</f>
        <v>0</v>
      </c>
      <c r="T77" s="380">
        <f>IF(리스수식!$AT$2=1,차량정보!BM77,IF(리스수식!$AT$2=2,차량정보!DF77,IF(리스수식!$AT$2=3,차량정보!EY77,IF(리스수식!$AT$2=4,차량정보!GR77,차량정보!IK77))))</f>
        <v>0</v>
      </c>
      <c r="U77" s="380">
        <f>IF(리스수식!$AT$2=1,차량정보!BN77,IF(리스수식!$AT$2=2,차량정보!DG77,IF(리스수식!$AT$2=3,차량정보!EZ77,IF(리스수식!$AT$2=4,차량정보!GS77,차량정보!IL77))))</f>
        <v>0</v>
      </c>
      <c r="V77" s="380">
        <f>IF(리스수식!$AT$2=1,차량정보!BO77,IF(리스수식!$AT$2=2,차량정보!DH77,IF(리스수식!$AT$2=3,차량정보!FA77,IF(리스수식!$AT$2=4,차량정보!GT77,차량정보!IM77))))</f>
        <v>0</v>
      </c>
      <c r="W77" s="380">
        <f>IF(리스수식!$AT$2=1,차량정보!BP77,IF(리스수식!$AT$2=2,차량정보!DI77,IF(리스수식!$AT$2=3,차량정보!FB77,IF(리스수식!$AT$2=4,차량정보!GU77,차량정보!IN77))))</f>
        <v>0</v>
      </c>
      <c r="X77" s="380">
        <f>IF(리스수식!$AT$2=1,차량정보!BQ77,IF(리스수식!$AT$2=2,차량정보!DJ77,IF(리스수식!$AT$2=3,차량정보!FC77,IF(리스수식!$AT$2=4,차량정보!GV77,차량정보!IO77))))</f>
        <v>0</v>
      </c>
      <c r="Y77" s="380">
        <f>IF(리스수식!$AT$2=1,차량정보!BR77,IF(리스수식!$AT$2=2,차량정보!DK77,IF(리스수식!$AT$2=3,차량정보!FD77,IF(리스수식!$AT$2=4,차량정보!GW77,차량정보!IP77))))</f>
        <v>0</v>
      </c>
      <c r="Z77" s="380">
        <f>IF(리스수식!$AT$2=1,차량정보!BS77,IF(리스수식!$AT$2=2,차량정보!DL77,IF(리스수식!$AT$2=3,차량정보!FE77,IF(리스수식!$AT$2=4,차량정보!GX77,차량정보!IQ77))))</f>
        <v>0</v>
      </c>
      <c r="AA77" s="380">
        <f>IF(리스수식!$AT$2=1,차량정보!BT77,IF(리스수식!$AT$2=2,차량정보!DM77,IF(리스수식!$AT$2=3,차량정보!FF77,IF(리스수식!$AT$2=4,차량정보!GY77,차량정보!IR77))))</f>
        <v>0</v>
      </c>
      <c r="AB77" s="380">
        <f>IF(리스수식!$AT$2=1,차량정보!BU77,IF(리스수식!$AT$2=2,차량정보!DN77,IF(리스수식!$AT$2=3,차량정보!FG77,IF(리스수식!$AT$2=4,차량정보!GZ77,차량정보!IS77))))</f>
        <v>0</v>
      </c>
      <c r="AC77" s="380">
        <f>IF(리스수식!$AT$2=1,차량정보!BV77,IF(리스수식!$AT$2=2,차량정보!DO77,IF(리스수식!$AT$2=3,차량정보!FH77,IF(리스수식!$AT$2=4,차량정보!HA77,차량정보!IT77))))</f>
        <v>0</v>
      </c>
      <c r="AD77" s="380">
        <f>IF(리스수식!$AT$2=1,차량정보!BW77,IF(리스수식!$AT$2=2,차량정보!DP77,IF(리스수식!$AT$2=3,차량정보!FI77,IF(리스수식!$AT$2=4,차량정보!HB77,차량정보!IU77))))</f>
        <v>0</v>
      </c>
      <c r="AE77" s="380">
        <f>IF(리스수식!$AT$2=1,차량정보!BX77,IF(리스수식!$AT$2=2,차량정보!DQ77,IF(리스수식!$AT$2=3,차량정보!FJ77,IF(리스수식!$AT$2=4,차량정보!HC77,차량정보!IV77))))</f>
        <v>0</v>
      </c>
      <c r="AF77" s="380">
        <f>IF(리스수식!$AT$2=1,차량정보!BY77,IF(리스수식!$AT$2=2,차량정보!DR77,IF(리스수식!$AT$2=3,차량정보!FK77,IF(리스수식!$AT$2=4,차량정보!HD77,차량정보!IW77))))</f>
        <v>0</v>
      </c>
      <c r="AG77" s="380">
        <f>IF(리스수식!$AT$2=1,차량정보!BZ77,IF(리스수식!$AT$2=2,차량정보!DS77,IF(리스수식!$AT$2=3,차량정보!FL77,IF(리스수식!$AT$2=4,차량정보!HE77,차량정보!IX77))))</f>
        <v>0</v>
      </c>
      <c r="AH77" s="380">
        <f>IF(리스수식!$AT$2=1,차량정보!CA77,IF(리스수식!$AT$2=2,차량정보!DT77,IF(리스수식!$AT$2=3,차량정보!FM77,IF(리스수식!$AT$2=4,차량정보!HF77,차량정보!IY77))))</f>
        <v>0</v>
      </c>
      <c r="AI77" s="380">
        <f>IF(리스수식!$AT$2=1,차량정보!CB77,IF(리스수식!$AT$2=2,차량정보!DU77,IF(리스수식!$AT$2=3,차량정보!FN77,IF(리스수식!$AT$2=4,차량정보!HG77,차량정보!IZ77))))</f>
        <v>0</v>
      </c>
      <c r="AJ77" s="380">
        <f>IF(리스수식!$AT$2=1,차량정보!CC77,IF(리스수식!$AT$2=2,차량정보!DV77,IF(리스수식!$AT$2=3,차량정보!FO77,IF(리스수식!$AT$2=4,차량정보!HH77,차량정보!JA77))))</f>
        <v>0</v>
      </c>
      <c r="AK77" s="380">
        <f>IF(리스수식!$AT$2=1,차량정보!CD77,IF(리스수식!$AT$2=2,차량정보!DW77,IF(리스수식!$AT$2=3,차량정보!FP77,IF(리스수식!$AT$2=4,차량정보!HI77,차량정보!JB77))))</f>
        <v>0</v>
      </c>
      <c r="AL77" s="380">
        <f>IF(리스수식!$AT$2=1,차량정보!CE77,IF(리스수식!$AT$2=2,차량정보!DX77,IF(리스수식!$AT$2=3,차량정보!FQ77,IF(리스수식!$AT$2=4,차량정보!HJ77,차량정보!JC77))))</f>
        <v>0</v>
      </c>
      <c r="AM77" s="333">
        <f>IF(리스수식!$AT$2=1,차량정보!CF77,IF(리스수식!$AT$2=2,차량정보!DY77,IF(리스수식!$AT$2=3,차량정보!FR77,IF(리스수식!$AT$2=4,차량정보!HK77,차량정보!JD77))))</f>
        <v>0</v>
      </c>
      <c r="AN77" s="333">
        <f>IF(리스수식!$AT$2=1,차량정보!CG77,IF(리스수식!$AT$2=2,차량정보!DZ77,IF(리스수식!$AT$2=3,차량정보!FS77,IF(리스수식!$AT$2=4,차량정보!HL77,차량정보!JE77))))</f>
        <v>0</v>
      </c>
      <c r="AO77" s="333" t="str">
        <f>IF(리스수식!$AT$2=1,차량정보!CH77,IF(리스수식!$AT$2=2,차량정보!EA77,IF(리스수식!$AT$2=3,차량정보!FT77,IF(리스수식!$AT$2=4,차량정보!HM77,차량정보!JF77))))</f>
        <v>-</v>
      </c>
      <c r="AP77" s="333" t="str">
        <f>IF(리스수식!$AT$2=1,차량정보!CI77,IF(리스수식!$AT$2=2,차량정보!EB77,IF(리스수식!$AT$2=3,차량정보!FU77,IF(리스수식!$AT$2=4,차량정보!HN77,차량정보!JG77))))</f>
        <v>-</v>
      </c>
      <c r="AQ77" s="333" t="str">
        <f>IF(리스수식!$AT$2=1,차량정보!CJ77,IF(리스수식!$AT$2=2,차량정보!EC77,IF(리스수식!$AT$2=3,차량정보!FV77,IF(리스수식!$AT$2=4,차량정보!HO77,차량정보!JH77))))</f>
        <v>-</v>
      </c>
      <c r="AR77" s="333" t="str">
        <f>IF(리스수식!$AT$2=1,차량정보!CK77,IF(리스수식!$AT$2=2,차량정보!ED77,IF(리스수식!$AT$2=3,차량정보!FW77,IF(리스수식!$AT$2=4,차량정보!HP77,차량정보!JI77))))</f>
        <v>-</v>
      </c>
      <c r="AS77" s="333" t="str">
        <f>IF(리스수식!$AT$2=1,차량정보!CL77,IF(리스수식!$AT$2=2,차량정보!EE77,IF(리스수식!$AT$2=3,차량정보!FX77,IF(리스수식!$AT$2=4,차량정보!HQ77,차량정보!JJ77))))</f>
        <v>-</v>
      </c>
      <c r="AT77" s="333" t="str">
        <f>IF(리스수식!$AT$2=1,차량정보!CM77,IF(리스수식!$AT$2=2,차량정보!EF77,IF(리스수식!$AT$2=3,차량정보!FY77,IF(리스수식!$AT$2=4,차량정보!HR77,차량정보!JK77))))</f>
        <v>-</v>
      </c>
      <c r="AU77" s="333" t="str">
        <f>IF(리스수식!$AT$2=1,차량정보!CN77,IF(리스수식!$AT$2=2,차량정보!EG77,IF(리스수식!$AT$2=3,차량정보!FZ77,IF(리스수식!$AT$2=4,차량정보!HS77,차량정보!JL77))))</f>
        <v>-</v>
      </c>
      <c r="AV77" s="333" t="str">
        <f>IF(리스수식!$AT$2=1,차량정보!CO77,IF(리스수식!$AT$2=2,차량정보!EH77,IF(리스수식!$AT$2=3,차량정보!GA77,IF(리스수식!$AT$2=4,차량정보!HT77,차량정보!JM77))))</f>
        <v>-</v>
      </c>
      <c r="AW77" s="333" t="str">
        <f>IF(리스수식!$AT$2=1,차량정보!CP77,IF(리스수식!$AT$2=2,차량정보!EI77,IF(리스수식!$AT$2=3,차량정보!GB77,IF(리스수식!$AT$2=4,차량정보!HU77,차량정보!JN77))))</f>
        <v>-</v>
      </c>
      <c r="AX77" s="333" t="str">
        <f>IF(리스수식!$AT$2=1,차량정보!CQ77,IF(리스수식!$AT$2=2,차량정보!EJ77,IF(리스수식!$AT$2=3,차량정보!GC77,IF(리스수식!$AT$2=4,차량정보!HV77,차량정보!JO77))))</f>
        <v>-</v>
      </c>
      <c r="AY77" s="11">
        <f>IF(리스수식!$AT$2=1,차량정보!CR77,IF(리스수식!$AT$2=2,차량정보!EK77,IF(리스수식!$AT$2=3,차량정보!GD77,IF(리스수식!$AT$2=4,차량정보!HW77,차량정보!JP77))))</f>
        <v>0</v>
      </c>
      <c r="AZ77" s="352" t="s">
        <v>38</v>
      </c>
      <c r="BA77" s="353" t="s">
        <v>182</v>
      </c>
      <c r="BB77" s="354" t="s">
        <v>183</v>
      </c>
      <c r="BC77" s="355" t="s">
        <v>183</v>
      </c>
      <c r="BD77" s="352" t="s">
        <v>183</v>
      </c>
      <c r="BE77" s="352"/>
      <c r="BF77" s="356" t="s">
        <v>183</v>
      </c>
      <c r="BG77" s="356"/>
      <c r="BH77" s="357"/>
      <c r="BI77" s="357"/>
      <c r="BJ77" s="357"/>
      <c r="BK77" s="357"/>
      <c r="BL77" s="357"/>
      <c r="BM77" s="357"/>
      <c r="BN77" s="442"/>
      <c r="BO77" s="342"/>
      <c r="BP77" s="342"/>
      <c r="BQ77" s="342"/>
      <c r="BR77" s="342"/>
      <c r="BS77" s="342"/>
      <c r="BT77" s="442"/>
      <c r="BU77" s="342"/>
      <c r="BV77" s="342"/>
      <c r="BW77" s="342"/>
      <c r="BX77" s="342"/>
      <c r="BY77" s="342"/>
      <c r="BZ77" s="442"/>
      <c r="CA77" s="342"/>
      <c r="CB77" s="342"/>
      <c r="CC77" s="342"/>
      <c r="CD77" s="342"/>
      <c r="CE77" s="342"/>
      <c r="CF77" s="358"/>
      <c r="CG77" s="358"/>
      <c r="CH77" s="359" t="s">
        <v>183</v>
      </c>
      <c r="CI77" s="360" t="s">
        <v>183</v>
      </c>
      <c r="CJ77" s="360" t="s">
        <v>183</v>
      </c>
      <c r="CK77" s="360" t="s">
        <v>183</v>
      </c>
      <c r="CL77" s="360" t="s">
        <v>183</v>
      </c>
      <c r="CM77" s="360" t="s">
        <v>183</v>
      </c>
      <c r="CN77" s="360" t="s">
        <v>183</v>
      </c>
      <c r="CO77" s="360" t="s">
        <v>183</v>
      </c>
      <c r="CP77" s="360" t="s">
        <v>183</v>
      </c>
      <c r="CQ77" s="360" t="s">
        <v>183</v>
      </c>
      <c r="CR77" s="205"/>
      <c r="CS77" s="219" t="s">
        <v>206</v>
      </c>
      <c r="CT77" s="221" t="s">
        <v>715</v>
      </c>
      <c r="CU77" s="222" t="s">
        <v>70</v>
      </c>
      <c r="CV77" s="24">
        <v>0.03</v>
      </c>
      <c r="CW77" s="21" t="s">
        <v>188</v>
      </c>
      <c r="CX77" s="21" t="s">
        <v>189</v>
      </c>
      <c r="CY77" s="25">
        <v>2151</v>
      </c>
      <c r="CZ77" s="25"/>
      <c r="DA77" s="26">
        <f t="shared" si="104"/>
        <v>0.69500000000000006</v>
      </c>
      <c r="DB77" s="26">
        <f t="shared" si="104"/>
        <v>0.68</v>
      </c>
      <c r="DC77" s="26">
        <f t="shared" si="104"/>
        <v>0.67</v>
      </c>
      <c r="DD77" s="26">
        <f t="shared" si="104"/>
        <v>0.64</v>
      </c>
      <c r="DE77" s="26">
        <f t="shared" si="104"/>
        <v>0.62</v>
      </c>
      <c r="DF77" s="26">
        <f t="shared" si="104"/>
        <v>0.43000000000000005</v>
      </c>
      <c r="DG77" s="449">
        <v>0.66500000000000004</v>
      </c>
      <c r="DH77" s="345">
        <v>0.65</v>
      </c>
      <c r="DI77" s="345">
        <v>0.64</v>
      </c>
      <c r="DJ77" s="345">
        <v>0.61</v>
      </c>
      <c r="DK77" s="345">
        <v>0.59</v>
      </c>
      <c r="DL77" s="345">
        <v>0.4</v>
      </c>
      <c r="DM77" s="449">
        <v>0.6</v>
      </c>
      <c r="DN77" s="345">
        <v>0.57999999999999996</v>
      </c>
      <c r="DO77" s="345">
        <v>0.56999999999999995</v>
      </c>
      <c r="DP77" s="345">
        <v>0.54</v>
      </c>
      <c r="DQ77" s="345">
        <v>0.3</v>
      </c>
      <c r="DR77" s="345">
        <v>0.2</v>
      </c>
      <c r="DS77" s="449">
        <v>0.53</v>
      </c>
      <c r="DT77" s="345">
        <v>0.52</v>
      </c>
      <c r="DU77" s="345">
        <v>0.48</v>
      </c>
      <c r="DV77" s="345">
        <v>0.3</v>
      </c>
      <c r="DW77" s="345">
        <v>0.2</v>
      </c>
      <c r="DX77" s="345">
        <v>0.1</v>
      </c>
      <c r="DY77" s="26" t="s">
        <v>237</v>
      </c>
      <c r="DZ77" s="26" t="s">
        <v>189</v>
      </c>
      <c r="EA77" s="27" t="s">
        <v>79</v>
      </c>
      <c r="EB77" s="28">
        <v>159500</v>
      </c>
      <c r="EC77" s="28">
        <v>177100</v>
      </c>
      <c r="ED77" s="28">
        <v>165000</v>
      </c>
      <c r="EE77" s="28">
        <v>201300</v>
      </c>
      <c r="EF77" s="28">
        <v>225500</v>
      </c>
      <c r="EG77" s="28">
        <v>201300</v>
      </c>
      <c r="EH77" s="28">
        <v>225500</v>
      </c>
      <c r="EI77" s="28">
        <v>201300</v>
      </c>
      <c r="EJ77" s="28">
        <v>237600</v>
      </c>
      <c r="EK77" s="31" t="s">
        <v>812</v>
      </c>
    </row>
    <row r="78" spans="1:141" ht="16.5" customHeight="1">
      <c r="F78" s="333">
        <v>73</v>
      </c>
      <c r="G78" s="333" t="str">
        <f>IF(리스수식!$AT$2=1,차량정보!AZ78,IF(리스수식!$AT$2=2,차량정보!CS78,IF(리스수식!$AT$2=3,차량정보!EL78,IF(리스수식!$AT$2=4,차량정보!GE78,차량정보!HX78))))</f>
        <v>현대</v>
      </c>
      <c r="H78" s="333" t="str">
        <f>IF(리스수식!$AT$2=1,차량정보!BA78,IF(리스수식!$AT$2=2,차량정보!CT78,IF(리스수식!$AT$2=3,차량정보!EM78,IF(리스수식!$AT$2=4,차량정보!GF78,차량정보!HY78))))</f>
        <v>팰리세이드 2.2 디젤</v>
      </c>
      <c r="I78" s="333" t="str">
        <f>IF(리스수식!$AT$2=1,차량정보!BB78,IF(리스수식!$AT$2=2,차량정보!CU78,IF(리스수식!$AT$2=3,차량정보!EN78,IF(리스수식!$AT$2=4,차량정보!GG78,차량정보!HZ78))))</f>
        <v>RV(7-10인)</v>
      </c>
      <c r="J78" s="475">
        <f>IF(리스수식!$AT$2=1,차량정보!BC78,IF(리스수식!$AT$2=2,차량정보!CV78,IF(리스수식!$AT$2=3,차량정보!EO78,IF(리스수식!$AT$2=4,차량정보!GH78,차량정보!IA78))))</f>
        <v>2.5000000000000001E-2</v>
      </c>
      <c r="K78" s="333" t="str">
        <f>IF(리스수식!$AT$2=1,차량정보!BD78,IF(리스수식!$AT$2=2,차량정보!CW78,IF(리스수식!$AT$2=3,차량정보!EP78,IF(리스수식!$AT$2=4,차량정보!GI78,차량정보!IB78))))</f>
        <v>디젤</v>
      </c>
      <c r="L78" s="333" t="str">
        <f>IF(리스수식!$AT$2=1,차량정보!BE78,IF(리스수식!$AT$2=2,차량정보!CX78,IF(리스수식!$AT$2=3,차량정보!EQ78,IF(리스수식!$AT$2=4,차량정보!GJ78,차량정보!IC78))))</f>
        <v>면제</v>
      </c>
      <c r="M78" s="333">
        <f>IF(리스수식!$AT$2=1,차량정보!BF78,IF(리스수식!$AT$2=2,차량정보!CY78,IF(리스수식!$AT$2=3,차량정보!ER78,IF(리스수식!$AT$2=4,차량정보!GK78,차량정보!ID78))))</f>
        <v>2199</v>
      </c>
      <c r="N78" s="333">
        <f t="shared" si="97"/>
        <v>571740</v>
      </c>
      <c r="O78" s="380">
        <f>IF(리스수식!$AT$2=1,차량정보!BH78,IF(리스수식!$AT$2=2,차량정보!DA78,IF(리스수식!$AT$2=3,차량정보!ET78,IF(리스수식!$AT$2=4,차량정보!GM78,차량정보!IF78))))</f>
        <v>0.63</v>
      </c>
      <c r="P78" s="380">
        <f>IF(리스수식!$AT$2=1,차량정보!BI78,IF(리스수식!$AT$2=2,차량정보!DB78,IF(리스수식!$AT$2=3,차량정보!EU78,IF(리스수식!$AT$2=4,차량정보!GN78,차량정보!IG78))))</f>
        <v>0.62</v>
      </c>
      <c r="Q78" s="380">
        <f>IF(리스수식!$AT$2=1,차량정보!BJ78,IF(리스수식!$AT$2=2,차량정보!DC78,IF(리스수식!$AT$2=3,차량정보!EV78,IF(리스수식!$AT$2=4,차량정보!GO78,차량정보!IH78))))</f>
        <v>0.61</v>
      </c>
      <c r="R78" s="380">
        <f>IF(리스수식!$AT$2=1,차량정보!BK78,IF(리스수식!$AT$2=2,차량정보!DD78,IF(리스수식!$AT$2=3,차량정보!EW78,IF(리스수식!$AT$2=4,차량정보!GP78,차량정보!II78))))</f>
        <v>0.6</v>
      </c>
      <c r="S78" s="380">
        <f>IF(리스수식!$AT$2=1,차량정보!BL78,IF(리스수식!$AT$2=2,차량정보!DE78,IF(리스수식!$AT$2=3,차량정보!EX78,IF(리스수식!$AT$2=4,차량정보!GQ78,차량정보!IJ78))))</f>
        <v>0.59000000000000008</v>
      </c>
      <c r="T78" s="380">
        <f>IF(리스수식!$AT$2=1,차량정보!BM78,IF(리스수식!$AT$2=2,차량정보!DF78,IF(리스수식!$AT$2=3,차량정보!EY78,IF(리스수식!$AT$2=4,차량정보!GR78,차량정보!IK78))))</f>
        <v>0.58000000000000007</v>
      </c>
      <c r="U78" s="380">
        <f>IF(리스수식!$AT$2=1,차량정보!BN78,IF(리스수식!$AT$2=2,차량정보!DG78,IF(리스수식!$AT$2=3,차량정보!EZ78,IF(리스수식!$AT$2=4,차량정보!GS78,차량정보!IL78))))</f>
        <v>0.6</v>
      </c>
      <c r="V78" s="380">
        <f>IF(리스수식!$AT$2=1,차량정보!BO78,IF(리스수식!$AT$2=2,차량정보!DH78,IF(리스수식!$AT$2=3,차량정보!FA78,IF(리스수식!$AT$2=4,차량정보!GT78,차량정보!IM78))))</f>
        <v>0.59</v>
      </c>
      <c r="W78" s="380">
        <f>IF(리스수식!$AT$2=1,차량정보!BP78,IF(리스수식!$AT$2=2,차량정보!DI78,IF(리스수식!$AT$2=3,차량정보!FB78,IF(리스수식!$AT$2=4,차량정보!GU78,차량정보!IN78))))</f>
        <v>0.57999999999999996</v>
      </c>
      <c r="X78" s="380">
        <f>IF(리스수식!$AT$2=1,차량정보!BQ78,IF(리스수식!$AT$2=2,차량정보!DJ78,IF(리스수식!$AT$2=3,차량정보!FC78,IF(리스수식!$AT$2=4,차량정보!GV78,차량정보!IO78))))</f>
        <v>0.56999999999999995</v>
      </c>
      <c r="Y78" s="380">
        <f>IF(리스수식!$AT$2=1,차량정보!BR78,IF(리스수식!$AT$2=2,차량정보!DK78,IF(리스수식!$AT$2=3,차량정보!FD78,IF(리스수식!$AT$2=4,차량정보!GW78,차량정보!IP78))))</f>
        <v>0.56000000000000005</v>
      </c>
      <c r="Z78" s="380">
        <f>IF(리스수식!$AT$2=1,차량정보!BS78,IF(리스수식!$AT$2=2,차량정보!DL78,IF(리스수식!$AT$2=3,차량정보!FE78,IF(리스수식!$AT$2=4,차량정보!GX78,차량정보!IQ78))))</f>
        <v>0.55000000000000004</v>
      </c>
      <c r="AA78" s="380">
        <f>IF(리스수식!$AT$2=1,차량정보!BT78,IF(리스수식!$AT$2=2,차량정보!DM78,IF(리스수식!$AT$2=3,차량정보!FF78,IF(리스수식!$AT$2=4,차량정보!GY78,차량정보!IR78))))</f>
        <v>0.5</v>
      </c>
      <c r="AB78" s="380">
        <f>IF(리스수식!$AT$2=1,차량정보!BU78,IF(리스수식!$AT$2=2,차량정보!DN78,IF(리스수식!$AT$2=3,차량정보!FG78,IF(리스수식!$AT$2=4,차량정보!GZ78,차량정보!IS78))))</f>
        <v>0.49</v>
      </c>
      <c r="AC78" s="380">
        <f>IF(리스수식!$AT$2=1,차량정보!BV78,IF(리스수식!$AT$2=2,차량정보!DO78,IF(리스수식!$AT$2=3,차량정보!FH78,IF(리스수식!$AT$2=4,차량정보!HA78,차량정보!IT78))))</f>
        <v>0.48</v>
      </c>
      <c r="AD78" s="380">
        <f>IF(리스수식!$AT$2=1,차량정보!BW78,IF(리스수식!$AT$2=2,차량정보!DP78,IF(리스수식!$AT$2=3,차량정보!FI78,IF(리스수식!$AT$2=4,차량정보!HB78,차량정보!IU78))))</f>
        <v>0.47</v>
      </c>
      <c r="AE78" s="380">
        <f>IF(리스수식!$AT$2=1,차량정보!BX78,IF(리스수식!$AT$2=2,차량정보!DQ78,IF(리스수식!$AT$2=3,차량정보!FJ78,IF(리스수식!$AT$2=4,차량정보!HC78,차량정보!IV78))))</f>
        <v>0.46</v>
      </c>
      <c r="AF78" s="380">
        <f>IF(리스수식!$AT$2=1,차량정보!BY78,IF(리스수식!$AT$2=2,차량정보!DR78,IF(리스수식!$AT$2=3,차량정보!FK78,IF(리스수식!$AT$2=4,차량정보!HD78,차량정보!IW78))))</f>
        <v>0.27</v>
      </c>
      <c r="AG78" s="380">
        <f>IF(리스수식!$AT$2=1,차량정보!BZ78,IF(리스수식!$AT$2=2,차량정보!DS78,IF(리스수식!$AT$2=3,차량정보!FL78,IF(리스수식!$AT$2=4,차량정보!HE78,차량정보!IX78))))</f>
        <v>0.45</v>
      </c>
      <c r="AH78" s="380">
        <f>IF(리스수식!$AT$2=1,차량정보!CA78,IF(리스수식!$AT$2=2,차량정보!DT78,IF(리스수식!$AT$2=3,차량정보!FM78,IF(리스수식!$AT$2=4,차량정보!HF78,차량정보!IY78))))</f>
        <v>0.44</v>
      </c>
      <c r="AI78" s="380">
        <f>IF(리스수식!$AT$2=1,차량정보!CB78,IF(리스수식!$AT$2=2,차량정보!DU78,IF(리스수식!$AT$2=3,차량정보!FN78,IF(리스수식!$AT$2=4,차량정보!HG78,차량정보!IZ78))))</f>
        <v>0.43</v>
      </c>
      <c r="AJ78" s="380">
        <f>IF(리스수식!$AT$2=1,차량정보!CC78,IF(리스수식!$AT$2=2,차량정보!DV78,IF(리스수식!$AT$2=3,차량정보!FO78,IF(리스수식!$AT$2=4,차량정보!HH78,차량정보!JA78))))</f>
        <v>0.42</v>
      </c>
      <c r="AK78" s="380">
        <f>IF(리스수식!$AT$2=1,차량정보!CD78,IF(리스수식!$AT$2=2,차량정보!DW78,IF(리스수식!$AT$2=3,차량정보!FP78,IF(리스수식!$AT$2=4,차량정보!HI78,차량정보!JB78))))</f>
        <v>0.41</v>
      </c>
      <c r="AL78" s="380">
        <f>IF(리스수식!$AT$2=1,차량정보!CE78,IF(리스수식!$AT$2=2,차량정보!DX78,IF(리스수식!$AT$2=3,차량정보!FQ78,IF(리스수식!$AT$2=4,차량정보!HJ78,차량정보!JC78))))</f>
        <v>0.2</v>
      </c>
      <c r="AM78" s="333">
        <f>IF(리스수식!$AT$2=1,차량정보!CF78,IF(리스수식!$AT$2=2,차량정보!DY78,IF(리스수식!$AT$2=3,차량정보!FR78,IF(리스수식!$AT$2=4,차량정보!HK78,차량정보!JD78))))</f>
        <v>640</v>
      </c>
      <c r="AN78" s="333">
        <f>IF(리스수식!$AT$2=1,차량정보!CG78,IF(리스수식!$AT$2=2,차량정보!DZ78,IF(리스수식!$AT$2=3,차량정보!FS78,IF(리스수식!$AT$2=4,차량정보!HL78,차량정보!JE78))))</f>
        <v>0</v>
      </c>
      <c r="AO78" s="333" t="str">
        <f>IF(리스수식!$AT$2=1,차량정보!CH78,IF(리스수식!$AT$2=2,차량정보!EA78,IF(리스수식!$AT$2=3,차량정보!FT78,IF(리스수식!$AT$2=4,차량정보!HM78,차량정보!JF78))))</f>
        <v>울산</v>
      </c>
      <c r="AP78" s="333">
        <f>IF(리스수식!$AT$2=1,차량정보!CI78,IF(리스수식!$AT$2=2,차량정보!EB78,IF(리스수식!$AT$2=3,차량정보!FU78,IF(리스수식!$AT$2=4,차량정보!HN78,차량정보!JG78))))</f>
        <v>226000</v>
      </c>
      <c r="AQ78" s="333">
        <f>IF(리스수식!$AT$2=1,차량정보!CJ78,IF(리스수식!$AT$2=2,차량정보!EC78,IF(리스수식!$AT$2=3,차량정보!FV78,IF(리스수식!$AT$2=4,차량정보!HO78,차량정보!JH78))))</f>
        <v>215000</v>
      </c>
      <c r="AR78" s="333">
        <f>IF(리스수식!$AT$2=1,차량정보!CK78,IF(리스수식!$AT$2=2,차량정보!ED78,IF(리스수식!$AT$2=3,차량정보!FW78,IF(리스수식!$AT$2=4,차량정보!HP78,차량정보!JI78))))</f>
        <v>234000</v>
      </c>
      <c r="AS78" s="333">
        <f>IF(리스수식!$AT$2=1,차량정보!CL78,IF(리스수식!$AT$2=2,차량정보!EE78,IF(리스수식!$AT$2=3,차량정보!FX78,IF(리스수식!$AT$2=4,차량정보!HQ78,차량정보!JJ78))))</f>
        <v>248000</v>
      </c>
      <c r="AT78" s="333">
        <f>IF(리스수식!$AT$2=1,차량정보!CM78,IF(리스수식!$AT$2=2,차량정보!EF78,IF(리스수식!$AT$2=3,차량정보!FY78,IF(리스수식!$AT$2=4,차량정보!HR78,차량정보!JK78))))</f>
        <v>259000</v>
      </c>
      <c r="AU78" s="333">
        <f>IF(리스수식!$AT$2=1,차량정보!CN78,IF(리스수식!$AT$2=2,차량정보!EG78,IF(리스수식!$AT$2=3,차량정보!FZ78,IF(리스수식!$AT$2=4,차량정보!HS78,차량정보!JL78))))</f>
        <v>237000</v>
      </c>
      <c r="AV78" s="333">
        <f>IF(리스수식!$AT$2=1,차량정보!CO78,IF(리스수식!$AT$2=2,차량정보!EH78,IF(리스수식!$AT$2=3,차량정보!GA78,IF(리스수식!$AT$2=4,차량정보!HT78,차량정보!JM78))))</f>
        <v>237000</v>
      </c>
      <c r="AW78" s="333">
        <f>IF(리스수식!$AT$2=1,차량정보!CP78,IF(리스수식!$AT$2=2,차량정보!EI78,IF(리스수식!$AT$2=3,차량정보!GB78,IF(리스수식!$AT$2=4,차량정보!HU78,차량정보!JN78))))</f>
        <v>248000</v>
      </c>
      <c r="AX78" s="333">
        <f>IF(리스수식!$AT$2=1,차량정보!CQ78,IF(리스수식!$AT$2=2,차량정보!EJ78,IF(리스수식!$AT$2=3,차량정보!GC78,IF(리스수식!$AT$2=4,차량정보!HV78,차량정보!JO78))))</f>
        <v>281000</v>
      </c>
      <c r="AY78" s="11">
        <f>IF(리스수식!$AT$2=1,차량정보!CR78,IF(리스수식!$AT$2=2,차량정보!EK78,IF(리스수식!$AT$2=3,차량정보!GD78,IF(리스수식!$AT$2=4,차량정보!HW78,차량정보!JP78))))</f>
        <v>0</v>
      </c>
      <c r="AZ78" s="352" t="s">
        <v>38</v>
      </c>
      <c r="BA78" s="353" t="s">
        <v>628</v>
      </c>
      <c r="BB78" s="354" t="s">
        <v>224</v>
      </c>
      <c r="BC78" s="355">
        <v>2.5000000000000001E-2</v>
      </c>
      <c r="BD78" s="352" t="s">
        <v>188</v>
      </c>
      <c r="BE78" s="352" t="s">
        <v>189</v>
      </c>
      <c r="BF78" s="356">
        <v>2199</v>
      </c>
      <c r="BG78" s="356"/>
      <c r="BH78" s="357">
        <f t="shared" si="91"/>
        <v>0.63</v>
      </c>
      <c r="BI78" s="357">
        <f t="shared" si="92"/>
        <v>0.62</v>
      </c>
      <c r="BJ78" s="357">
        <f t="shared" si="93"/>
        <v>0.61</v>
      </c>
      <c r="BK78" s="357">
        <f t="shared" si="94"/>
        <v>0.6</v>
      </c>
      <c r="BL78" s="357">
        <f t="shared" si="95"/>
        <v>0.59000000000000008</v>
      </c>
      <c r="BM78" s="357">
        <f t="shared" si="96"/>
        <v>0.58000000000000007</v>
      </c>
      <c r="BN78" s="442">
        <v>0.6</v>
      </c>
      <c r="BO78" s="342">
        <v>0.59</v>
      </c>
      <c r="BP78" s="342">
        <v>0.57999999999999996</v>
      </c>
      <c r="BQ78" s="342">
        <v>0.56999999999999995</v>
      </c>
      <c r="BR78" s="342">
        <v>0.56000000000000005</v>
      </c>
      <c r="BS78" s="342">
        <v>0.55000000000000004</v>
      </c>
      <c r="BT78" s="442">
        <v>0.5</v>
      </c>
      <c r="BU78" s="342">
        <v>0.49</v>
      </c>
      <c r="BV78" s="342">
        <v>0.48</v>
      </c>
      <c r="BW78" s="342">
        <v>0.47</v>
      </c>
      <c r="BX78" s="342">
        <v>0.46</v>
      </c>
      <c r="BY78" s="342">
        <v>0.27</v>
      </c>
      <c r="BZ78" s="442">
        <v>0.45</v>
      </c>
      <c r="CA78" s="342">
        <v>0.44</v>
      </c>
      <c r="CB78" s="342">
        <v>0.43</v>
      </c>
      <c r="CC78" s="342">
        <v>0.42</v>
      </c>
      <c r="CD78" s="342">
        <v>0.41</v>
      </c>
      <c r="CE78" s="342">
        <v>0.2</v>
      </c>
      <c r="CF78" s="352">
        <v>640</v>
      </c>
      <c r="CG78" s="352"/>
      <c r="CH78" s="359" t="s">
        <v>62</v>
      </c>
      <c r="CI78" s="360">
        <v>226000</v>
      </c>
      <c r="CJ78" s="360">
        <v>215000</v>
      </c>
      <c r="CK78" s="360">
        <v>234000</v>
      </c>
      <c r="CL78" s="360">
        <v>248000</v>
      </c>
      <c r="CM78" s="360">
        <v>259000</v>
      </c>
      <c r="CN78" s="360">
        <v>237000</v>
      </c>
      <c r="CO78" s="360">
        <v>237000</v>
      </c>
      <c r="CP78" s="360">
        <v>248000</v>
      </c>
      <c r="CQ78" s="360">
        <v>281000</v>
      </c>
      <c r="CR78" s="205"/>
      <c r="CS78" s="21" t="s">
        <v>206</v>
      </c>
      <c r="CT78" s="22" t="s">
        <v>716</v>
      </c>
      <c r="CU78" s="23" t="s">
        <v>70</v>
      </c>
      <c r="CV78" s="24">
        <v>0.03</v>
      </c>
      <c r="CW78" s="21" t="s">
        <v>201</v>
      </c>
      <c r="CX78" s="21"/>
      <c r="CY78" s="25">
        <v>3470</v>
      </c>
      <c r="CZ78" s="25"/>
      <c r="DA78" s="26">
        <f t="shared" si="104"/>
        <v>0.76</v>
      </c>
      <c r="DB78" s="26">
        <f t="shared" si="104"/>
        <v>0.73499999999999999</v>
      </c>
      <c r="DC78" s="26">
        <f t="shared" si="104"/>
        <v>0.71000000000000008</v>
      </c>
      <c r="DD78" s="26">
        <f t="shared" si="104"/>
        <v>0.69000000000000006</v>
      </c>
      <c r="DE78" s="26">
        <f t="shared" si="104"/>
        <v>0.68</v>
      </c>
      <c r="DF78" s="26">
        <f t="shared" si="104"/>
        <v>0.63</v>
      </c>
      <c r="DG78" s="449">
        <v>0.73</v>
      </c>
      <c r="DH78" s="345">
        <v>0.70499999999999996</v>
      </c>
      <c r="DI78" s="345">
        <v>0.68</v>
      </c>
      <c r="DJ78" s="345">
        <v>0.66</v>
      </c>
      <c r="DK78" s="345">
        <v>0.65</v>
      </c>
      <c r="DL78" s="345">
        <v>0.6</v>
      </c>
      <c r="DM78" s="449">
        <v>0.68</v>
      </c>
      <c r="DN78" s="345">
        <v>0.65</v>
      </c>
      <c r="DO78" s="345">
        <v>0.64</v>
      </c>
      <c r="DP78" s="345">
        <v>0.61</v>
      </c>
      <c r="DQ78" s="345">
        <v>0.56000000000000005</v>
      </c>
      <c r="DR78" s="345">
        <v>0.2</v>
      </c>
      <c r="DS78" s="449">
        <v>0.6</v>
      </c>
      <c r="DT78" s="345">
        <v>0.57499999999999996</v>
      </c>
      <c r="DU78" s="345">
        <v>0.56000000000000005</v>
      </c>
      <c r="DV78" s="345">
        <v>0.51</v>
      </c>
      <c r="DW78" s="345">
        <v>0.4</v>
      </c>
      <c r="DX78" s="345">
        <v>0.1</v>
      </c>
      <c r="DY78" s="26" t="s">
        <v>237</v>
      </c>
      <c r="DZ78" s="176"/>
      <c r="EA78" s="27" t="s">
        <v>79</v>
      </c>
      <c r="EB78" s="28">
        <v>159500</v>
      </c>
      <c r="EC78" s="28">
        <v>177100</v>
      </c>
      <c r="ED78" s="28">
        <v>165000</v>
      </c>
      <c r="EE78" s="28">
        <v>201300</v>
      </c>
      <c r="EF78" s="28">
        <v>225500</v>
      </c>
      <c r="EG78" s="28">
        <v>201300</v>
      </c>
      <c r="EH78" s="28">
        <v>225500</v>
      </c>
      <c r="EI78" s="28">
        <v>201300</v>
      </c>
      <c r="EJ78" s="28">
        <v>237600</v>
      </c>
      <c r="EK78" s="31" t="s">
        <v>812</v>
      </c>
    </row>
    <row r="79" spans="1:141" ht="16.5" customHeight="1">
      <c r="F79" s="333">
        <v>74</v>
      </c>
      <c r="G79" s="333" t="str">
        <f>IF(리스수식!$AT$2=1,차량정보!AZ79,IF(리스수식!$AT$2=2,차량정보!CS79,IF(리스수식!$AT$2=3,차량정보!EL79,IF(리스수식!$AT$2=4,차량정보!GE79,차량정보!HX79))))</f>
        <v>현대</v>
      </c>
      <c r="H79" s="333" t="str">
        <f>IF(리스수식!$AT$2=1,차량정보!BA79,IF(리스수식!$AT$2=2,차량정보!CT79,IF(리스수식!$AT$2=3,차량정보!EM79,IF(리스수식!$AT$2=4,차량정보!GF79,차량정보!HY79))))</f>
        <v>팰리세이드 3.8 가솔린</v>
      </c>
      <c r="I79" s="333" t="str">
        <f>IF(리스수식!$AT$2=1,차량정보!BB79,IF(리스수식!$AT$2=2,차량정보!CU79,IF(리스수식!$AT$2=3,차량정보!EN79,IF(리스수식!$AT$2=4,차량정보!GG79,차량정보!HZ79))))</f>
        <v>RV(7-10인)</v>
      </c>
      <c r="J79" s="475">
        <f>IF(리스수식!$AT$2=1,차량정보!BC79,IF(리스수식!$AT$2=2,차량정보!CV79,IF(리스수식!$AT$2=3,차량정보!EO79,IF(리스수식!$AT$2=4,차량정보!GH79,차량정보!IA79))))</f>
        <v>2.5000000000000001E-2</v>
      </c>
      <c r="K79" s="333" t="str">
        <f>IF(리스수식!$AT$2=1,차량정보!BD79,IF(리스수식!$AT$2=2,차량정보!CW79,IF(리스수식!$AT$2=3,차량정보!EP79,IF(리스수식!$AT$2=4,차량정보!GI79,차량정보!IB79))))</f>
        <v>가솔린</v>
      </c>
      <c r="L79" s="333">
        <f>IF(리스수식!$AT$2=1,차량정보!BE79,IF(리스수식!$AT$2=2,차량정보!CX79,IF(리스수식!$AT$2=3,차량정보!EQ79,IF(리스수식!$AT$2=4,차량정보!GJ79,차량정보!IC79))))</f>
        <v>0</v>
      </c>
      <c r="M79" s="333">
        <f>IF(리스수식!$AT$2=1,차량정보!BF79,IF(리스수식!$AT$2=2,차량정보!CY79,IF(리스수식!$AT$2=3,차량정보!ER79,IF(리스수식!$AT$2=4,차량정보!GK79,차량정보!ID79))))</f>
        <v>3778</v>
      </c>
      <c r="N79" s="333">
        <f t="shared" si="97"/>
        <v>982280</v>
      </c>
      <c r="O79" s="380">
        <f>IF(리스수식!$AT$2=1,차량정보!BH79,IF(리스수식!$AT$2=2,차량정보!DA79,IF(리스수식!$AT$2=3,차량정보!ET79,IF(리스수식!$AT$2=4,차량정보!GM79,차량정보!IF79))))</f>
        <v>0.73</v>
      </c>
      <c r="P79" s="380">
        <f>IF(리스수식!$AT$2=1,차량정보!BI79,IF(리스수식!$AT$2=2,차량정보!DB79,IF(리스수식!$AT$2=3,차량정보!EU79,IF(리스수식!$AT$2=4,차량정보!GN79,차량정보!IG79))))</f>
        <v>0.72</v>
      </c>
      <c r="Q79" s="380">
        <f>IF(리스수식!$AT$2=1,차량정보!BJ79,IF(리스수식!$AT$2=2,차량정보!DC79,IF(리스수식!$AT$2=3,차량정보!EV79,IF(리스수식!$AT$2=4,차량정보!GO79,차량정보!IH79))))</f>
        <v>0.71000000000000008</v>
      </c>
      <c r="R79" s="380">
        <f>IF(리스수식!$AT$2=1,차량정보!BK79,IF(리스수식!$AT$2=2,차량정보!DD79,IF(리스수식!$AT$2=3,차량정보!EW79,IF(리스수식!$AT$2=4,차량정보!GP79,차량정보!II79))))</f>
        <v>0.70000000000000007</v>
      </c>
      <c r="S79" s="380">
        <f>IF(리스수식!$AT$2=1,차량정보!BL79,IF(리스수식!$AT$2=2,차량정보!DE79,IF(리스수식!$AT$2=3,차량정보!EX79,IF(리스수식!$AT$2=4,차량정보!GQ79,차량정보!IJ79))))</f>
        <v>0.69000000000000006</v>
      </c>
      <c r="T79" s="380">
        <f>IF(리스수식!$AT$2=1,차량정보!BM79,IF(리스수식!$AT$2=2,차량정보!DF79,IF(리스수식!$AT$2=3,차량정보!EY79,IF(리스수식!$AT$2=4,차량정보!GR79,차량정보!IK79))))</f>
        <v>0.6</v>
      </c>
      <c r="U79" s="380">
        <f>IF(리스수식!$AT$2=1,차량정보!BN79,IF(리스수식!$AT$2=2,차량정보!DG79,IF(리스수식!$AT$2=3,차량정보!EZ79,IF(리스수식!$AT$2=4,차량정보!GS79,차량정보!IL79))))</f>
        <v>0.7</v>
      </c>
      <c r="V79" s="380">
        <f>IF(리스수식!$AT$2=1,차량정보!BO79,IF(리스수식!$AT$2=2,차량정보!DH79,IF(리스수식!$AT$2=3,차량정보!FA79,IF(리스수식!$AT$2=4,차량정보!GT79,차량정보!IM79))))</f>
        <v>0.69</v>
      </c>
      <c r="W79" s="380">
        <f>IF(리스수식!$AT$2=1,차량정보!BP79,IF(리스수식!$AT$2=2,차량정보!DI79,IF(리스수식!$AT$2=3,차량정보!FB79,IF(리스수식!$AT$2=4,차량정보!GU79,차량정보!IN79))))</f>
        <v>0.68</v>
      </c>
      <c r="X79" s="380">
        <f>IF(리스수식!$AT$2=1,차량정보!BQ79,IF(리스수식!$AT$2=2,차량정보!DJ79,IF(리스수식!$AT$2=3,차량정보!FC79,IF(리스수식!$AT$2=4,차량정보!GV79,차량정보!IO79))))</f>
        <v>0.67</v>
      </c>
      <c r="Y79" s="380">
        <f>IF(리스수식!$AT$2=1,차량정보!BR79,IF(리스수식!$AT$2=2,차량정보!DK79,IF(리스수식!$AT$2=3,차량정보!FD79,IF(리스수식!$AT$2=4,차량정보!GW79,차량정보!IP79))))</f>
        <v>0.66</v>
      </c>
      <c r="Z79" s="380">
        <f>IF(리스수식!$AT$2=1,차량정보!BS79,IF(리스수식!$AT$2=2,차량정보!DL79,IF(리스수식!$AT$2=3,차량정보!FE79,IF(리스수식!$AT$2=4,차량정보!GX79,차량정보!IQ79))))</f>
        <v>0.56999999999999995</v>
      </c>
      <c r="AA79" s="380">
        <f>IF(리스수식!$AT$2=1,차량정보!BT79,IF(리스수식!$AT$2=2,차량정보!DM79,IF(리스수식!$AT$2=3,차량정보!FF79,IF(리스수식!$AT$2=4,차량정보!GY79,차량정보!IR79))))</f>
        <v>0.64</v>
      </c>
      <c r="AB79" s="380">
        <f>IF(리스수식!$AT$2=1,차량정보!BU79,IF(리스수식!$AT$2=2,차량정보!DN79,IF(리스수식!$AT$2=3,차량정보!FG79,IF(리스수식!$AT$2=4,차량정보!GZ79,차량정보!IS79))))</f>
        <v>0.63</v>
      </c>
      <c r="AC79" s="380">
        <f>IF(리스수식!$AT$2=1,차량정보!BV79,IF(리스수식!$AT$2=2,차량정보!DO79,IF(리스수식!$AT$2=3,차량정보!FH79,IF(리스수식!$AT$2=4,차량정보!HA79,차량정보!IT79))))</f>
        <v>0.62</v>
      </c>
      <c r="AD79" s="380">
        <f>IF(리스수식!$AT$2=1,차량정보!BW79,IF(리스수식!$AT$2=2,차량정보!DP79,IF(리스수식!$AT$2=3,차량정보!FI79,IF(리스수식!$AT$2=4,차량정보!HB79,차량정보!IU79))))</f>
        <v>0.61</v>
      </c>
      <c r="AE79" s="380">
        <f>IF(리스수식!$AT$2=1,차량정보!BX79,IF(리스수식!$AT$2=2,차량정보!DQ79,IF(리스수식!$AT$2=3,차량정보!FJ79,IF(리스수식!$AT$2=4,차량정보!HC79,차량정보!IV79))))</f>
        <v>0.55000000000000004</v>
      </c>
      <c r="AF79" s="380">
        <f>IF(리스수식!$AT$2=1,차량정보!BY79,IF(리스수식!$AT$2=2,차량정보!DR79,IF(리스수식!$AT$2=3,차량정보!FK79,IF(리스수식!$AT$2=4,차량정보!HD79,차량정보!IW79))))</f>
        <v>0.27</v>
      </c>
      <c r="AG79" s="380">
        <f>IF(리스수식!$AT$2=1,차량정보!BZ79,IF(리스수식!$AT$2=2,차량정보!DS79,IF(리스수식!$AT$2=3,차량정보!FL79,IF(리스수식!$AT$2=4,차량정보!HE79,차량정보!IX79))))</f>
        <v>0.57999999999999996</v>
      </c>
      <c r="AH79" s="380">
        <f>IF(리스수식!$AT$2=1,차량정보!CA79,IF(리스수식!$AT$2=2,차량정보!DT79,IF(리스수식!$AT$2=3,차량정보!FM79,IF(리스수식!$AT$2=4,차량정보!HF79,차량정보!IY79))))</f>
        <v>0.56999999999999995</v>
      </c>
      <c r="AI79" s="380">
        <f>IF(리스수식!$AT$2=1,차량정보!CB79,IF(리스수식!$AT$2=2,차량정보!DU79,IF(리스수식!$AT$2=3,차량정보!FN79,IF(리스수식!$AT$2=4,차량정보!HG79,차량정보!IZ79))))</f>
        <v>0.56000000000000005</v>
      </c>
      <c r="AJ79" s="380">
        <f>IF(리스수식!$AT$2=1,차량정보!CC79,IF(리스수식!$AT$2=2,차량정보!DV79,IF(리스수식!$AT$2=3,차량정보!FO79,IF(리스수식!$AT$2=4,차량정보!HH79,차량정보!JA79))))</f>
        <v>0.42</v>
      </c>
      <c r="AK79" s="380">
        <f>IF(리스수식!$AT$2=1,차량정보!CD79,IF(리스수식!$AT$2=2,차량정보!DW79,IF(리스수식!$AT$2=3,차량정보!FP79,IF(리스수식!$AT$2=4,차량정보!HI79,차량정보!JB79))))</f>
        <v>0.38</v>
      </c>
      <c r="AL79" s="380">
        <f>IF(리스수식!$AT$2=1,차량정보!CE79,IF(리스수식!$AT$2=2,차량정보!DX79,IF(리스수식!$AT$2=3,차량정보!FQ79,IF(리스수식!$AT$2=4,차량정보!HJ79,차량정보!JC79))))</f>
        <v>0.2</v>
      </c>
      <c r="AM79" s="333">
        <f>IF(리스수식!$AT$2=1,차량정보!CF79,IF(리스수식!$AT$2=2,차량정보!DY79,IF(리스수식!$AT$2=3,차량정보!FR79,IF(리스수식!$AT$2=4,차량정보!HK79,차량정보!JD79))))</f>
        <v>640</v>
      </c>
      <c r="AN79" s="333">
        <f>IF(리스수식!$AT$2=1,차량정보!CG79,IF(리스수식!$AT$2=2,차량정보!DZ79,IF(리스수식!$AT$2=3,차량정보!FS79,IF(리스수식!$AT$2=4,차량정보!HL79,차량정보!JE79))))</f>
        <v>0</v>
      </c>
      <c r="AO79" s="333" t="str">
        <f>IF(리스수식!$AT$2=1,차량정보!CH79,IF(리스수식!$AT$2=2,차량정보!EA79,IF(리스수식!$AT$2=3,차량정보!FT79,IF(리스수식!$AT$2=4,차량정보!HM79,차량정보!JF79))))</f>
        <v>울산</v>
      </c>
      <c r="AP79" s="333">
        <f>IF(리스수식!$AT$2=1,차량정보!CI79,IF(리스수식!$AT$2=2,차량정보!EB79,IF(리스수식!$AT$2=3,차량정보!FU79,IF(리스수식!$AT$2=4,차량정보!HN79,차량정보!JG79))))</f>
        <v>226000</v>
      </c>
      <c r="AQ79" s="333">
        <f>IF(리스수식!$AT$2=1,차량정보!CJ79,IF(리스수식!$AT$2=2,차량정보!EC79,IF(리스수식!$AT$2=3,차량정보!FV79,IF(리스수식!$AT$2=4,차량정보!HO79,차량정보!JH79))))</f>
        <v>215000</v>
      </c>
      <c r="AR79" s="333">
        <f>IF(리스수식!$AT$2=1,차량정보!CK79,IF(리스수식!$AT$2=2,차량정보!ED79,IF(리스수식!$AT$2=3,차량정보!FW79,IF(리스수식!$AT$2=4,차량정보!HP79,차량정보!JI79))))</f>
        <v>234000</v>
      </c>
      <c r="AS79" s="333">
        <f>IF(리스수식!$AT$2=1,차량정보!CL79,IF(리스수식!$AT$2=2,차량정보!EE79,IF(리스수식!$AT$2=3,차량정보!FX79,IF(리스수식!$AT$2=4,차량정보!HQ79,차량정보!JJ79))))</f>
        <v>248000</v>
      </c>
      <c r="AT79" s="333">
        <f>IF(리스수식!$AT$2=1,차량정보!CM79,IF(리스수식!$AT$2=2,차량정보!EF79,IF(리스수식!$AT$2=3,차량정보!FY79,IF(리스수식!$AT$2=4,차량정보!HR79,차량정보!JK79))))</f>
        <v>259000</v>
      </c>
      <c r="AU79" s="333">
        <f>IF(리스수식!$AT$2=1,차량정보!CN79,IF(리스수식!$AT$2=2,차량정보!EG79,IF(리스수식!$AT$2=3,차량정보!FZ79,IF(리스수식!$AT$2=4,차량정보!HS79,차량정보!JL79))))</f>
        <v>237000</v>
      </c>
      <c r="AV79" s="333">
        <f>IF(리스수식!$AT$2=1,차량정보!CO79,IF(리스수식!$AT$2=2,차량정보!EH79,IF(리스수식!$AT$2=3,차량정보!GA79,IF(리스수식!$AT$2=4,차량정보!HT79,차량정보!JM79))))</f>
        <v>237000</v>
      </c>
      <c r="AW79" s="333">
        <f>IF(리스수식!$AT$2=1,차량정보!CP79,IF(리스수식!$AT$2=2,차량정보!EI79,IF(리스수식!$AT$2=3,차량정보!GB79,IF(리스수식!$AT$2=4,차량정보!HU79,차량정보!JN79))))</f>
        <v>248000</v>
      </c>
      <c r="AX79" s="333">
        <f>IF(리스수식!$AT$2=1,차량정보!CQ79,IF(리스수식!$AT$2=2,차량정보!EJ79,IF(리스수식!$AT$2=3,차량정보!GC79,IF(리스수식!$AT$2=4,차량정보!HV79,차량정보!JO79))))</f>
        <v>281000</v>
      </c>
      <c r="AY79" s="11">
        <f>IF(리스수식!$AT$2=1,차량정보!CR79,IF(리스수식!$AT$2=2,차량정보!EK79,IF(리스수식!$AT$2=3,차량정보!GD79,IF(리스수식!$AT$2=4,차량정보!HW79,차량정보!JP79))))</f>
        <v>0</v>
      </c>
      <c r="AZ79" s="352" t="s">
        <v>38</v>
      </c>
      <c r="BA79" s="353" t="s">
        <v>629</v>
      </c>
      <c r="BB79" s="354" t="s">
        <v>224</v>
      </c>
      <c r="BC79" s="355">
        <v>2.5000000000000001E-2</v>
      </c>
      <c r="BD79" s="352" t="s">
        <v>201</v>
      </c>
      <c r="BE79" s="352"/>
      <c r="BF79" s="356">
        <v>3778</v>
      </c>
      <c r="BG79" s="356"/>
      <c r="BH79" s="357">
        <f t="shared" si="91"/>
        <v>0.73</v>
      </c>
      <c r="BI79" s="357">
        <f t="shared" si="92"/>
        <v>0.72</v>
      </c>
      <c r="BJ79" s="357">
        <f t="shared" si="93"/>
        <v>0.71000000000000008</v>
      </c>
      <c r="BK79" s="357">
        <f t="shared" si="94"/>
        <v>0.70000000000000007</v>
      </c>
      <c r="BL79" s="357">
        <f t="shared" si="95"/>
        <v>0.69000000000000006</v>
      </c>
      <c r="BM79" s="357">
        <f t="shared" si="96"/>
        <v>0.6</v>
      </c>
      <c r="BN79" s="442">
        <v>0.7</v>
      </c>
      <c r="BO79" s="342">
        <v>0.69</v>
      </c>
      <c r="BP79" s="342">
        <v>0.68</v>
      </c>
      <c r="BQ79" s="342">
        <v>0.67</v>
      </c>
      <c r="BR79" s="342">
        <v>0.66</v>
      </c>
      <c r="BS79" s="342">
        <v>0.56999999999999995</v>
      </c>
      <c r="BT79" s="442">
        <v>0.64</v>
      </c>
      <c r="BU79" s="342">
        <v>0.63</v>
      </c>
      <c r="BV79" s="342">
        <v>0.62</v>
      </c>
      <c r="BW79" s="342">
        <v>0.61</v>
      </c>
      <c r="BX79" s="342">
        <v>0.55000000000000004</v>
      </c>
      <c r="BY79" s="342">
        <v>0.27</v>
      </c>
      <c r="BZ79" s="442">
        <v>0.57999999999999996</v>
      </c>
      <c r="CA79" s="342">
        <v>0.56999999999999995</v>
      </c>
      <c r="CB79" s="342">
        <v>0.56000000000000005</v>
      </c>
      <c r="CC79" s="342">
        <v>0.42</v>
      </c>
      <c r="CD79" s="342">
        <v>0.38</v>
      </c>
      <c r="CE79" s="342">
        <v>0.2</v>
      </c>
      <c r="CF79" s="352">
        <v>640</v>
      </c>
      <c r="CG79" s="352"/>
      <c r="CH79" s="359" t="s">
        <v>62</v>
      </c>
      <c r="CI79" s="360">
        <v>226000</v>
      </c>
      <c r="CJ79" s="360">
        <v>215000</v>
      </c>
      <c r="CK79" s="360">
        <v>234000</v>
      </c>
      <c r="CL79" s="360">
        <v>248000</v>
      </c>
      <c r="CM79" s="360">
        <v>259000</v>
      </c>
      <c r="CN79" s="360">
        <v>237000</v>
      </c>
      <c r="CO79" s="360">
        <v>237000</v>
      </c>
      <c r="CP79" s="360">
        <v>248000</v>
      </c>
      <c r="CQ79" s="360">
        <v>281000</v>
      </c>
      <c r="CR79" s="205"/>
      <c r="CS79" s="21" t="s">
        <v>206</v>
      </c>
      <c r="CT79" s="22" t="s">
        <v>717</v>
      </c>
      <c r="CU79" s="23" t="s">
        <v>70</v>
      </c>
      <c r="CV79" s="24">
        <v>0.03</v>
      </c>
      <c r="CW79" s="21" t="s">
        <v>201</v>
      </c>
      <c r="CX79" s="21"/>
      <c r="CY79" s="25">
        <v>3470</v>
      </c>
      <c r="CZ79" s="25"/>
      <c r="DA79" s="26">
        <f t="shared" si="104"/>
        <v>0.76</v>
      </c>
      <c r="DB79" s="26">
        <f t="shared" si="104"/>
        <v>0.73499999999999999</v>
      </c>
      <c r="DC79" s="26">
        <f t="shared" si="104"/>
        <v>0.71000000000000008</v>
      </c>
      <c r="DD79" s="26">
        <f t="shared" si="104"/>
        <v>0.69000000000000006</v>
      </c>
      <c r="DE79" s="26">
        <f t="shared" si="104"/>
        <v>0.68</v>
      </c>
      <c r="DF79" s="26">
        <f t="shared" si="104"/>
        <v>0.63</v>
      </c>
      <c r="DG79" s="449">
        <v>0.73</v>
      </c>
      <c r="DH79" s="345">
        <v>0.70499999999999996</v>
      </c>
      <c r="DI79" s="345">
        <v>0.68</v>
      </c>
      <c r="DJ79" s="345">
        <v>0.66</v>
      </c>
      <c r="DK79" s="345">
        <v>0.65</v>
      </c>
      <c r="DL79" s="345">
        <v>0.6</v>
      </c>
      <c r="DM79" s="449">
        <v>0.68</v>
      </c>
      <c r="DN79" s="345">
        <v>0.65</v>
      </c>
      <c r="DO79" s="345">
        <v>0.64</v>
      </c>
      <c r="DP79" s="345">
        <v>0.61</v>
      </c>
      <c r="DQ79" s="345">
        <v>0.56000000000000005</v>
      </c>
      <c r="DR79" s="345">
        <v>0.2</v>
      </c>
      <c r="DS79" s="449">
        <v>0.6</v>
      </c>
      <c r="DT79" s="345">
        <v>0.57499999999999996</v>
      </c>
      <c r="DU79" s="345">
        <v>0.56000000000000005</v>
      </c>
      <c r="DV79" s="345">
        <v>0.51</v>
      </c>
      <c r="DW79" s="345">
        <v>0.4</v>
      </c>
      <c r="DX79" s="345">
        <v>0.1</v>
      </c>
      <c r="DY79" s="26" t="s">
        <v>237</v>
      </c>
      <c r="DZ79" s="26" t="s">
        <v>189</v>
      </c>
      <c r="EA79" s="27" t="s">
        <v>79</v>
      </c>
      <c r="EB79" s="28">
        <v>159500</v>
      </c>
      <c r="EC79" s="28">
        <v>177100</v>
      </c>
      <c r="ED79" s="28">
        <v>165000</v>
      </c>
      <c r="EE79" s="28">
        <v>201300</v>
      </c>
      <c r="EF79" s="28">
        <v>225500</v>
      </c>
      <c r="EG79" s="28">
        <v>201300</v>
      </c>
      <c r="EH79" s="28">
        <v>225500</v>
      </c>
      <c r="EI79" s="28">
        <v>201300</v>
      </c>
      <c r="EJ79" s="28">
        <v>237600</v>
      </c>
      <c r="EK79" s="31" t="s">
        <v>812</v>
      </c>
    </row>
    <row r="80" spans="1:141" ht="16.5" customHeight="1">
      <c r="F80" s="333">
        <v>75</v>
      </c>
      <c r="G80" s="333" t="str">
        <f>IF(리스수식!$AT$2=1,차량정보!AZ80,IF(리스수식!$AT$2=2,차량정보!CS80,IF(리스수식!$AT$2=3,차량정보!EL80,IF(리스수식!$AT$2=4,차량정보!GE80,차량정보!HX80))))</f>
        <v>현대</v>
      </c>
      <c r="H80" s="333" t="str">
        <f>IF(리스수식!$AT$2=1,차량정보!BA80,IF(리스수식!$AT$2=2,차량정보!CT80,IF(리스수식!$AT$2=3,차량정보!EM80,IF(리스수식!$AT$2=4,차량정보!GF80,차량정보!HY80))))</f>
        <v xml:space="preserve">­­­­­­­­­­­­­­­­­­­­­­­­­­­­­­­­­­­­­­­­­­­­­­­­­­­­­­­­­­­­­­­­­­­­­­­­­­­­­­­­­­­­­­­­­­­­­­­­ </v>
      </c>
      <c r="I80" s="333" t="str">
        <f>IF(리스수식!$AT$2=1,차량정보!BB80,IF(리스수식!$AT$2=2,차량정보!CU80,IF(리스수식!$AT$2=3,차량정보!EN80,IF(리스수식!$AT$2=4,차량정보!GG80,차량정보!HZ80))))</f>
        <v>-</v>
      </c>
      <c r="J80" s="475" t="str">
        <f>IF(리스수식!$AT$2=1,차량정보!BC80,IF(리스수식!$AT$2=2,차량정보!CV80,IF(리스수식!$AT$2=3,차량정보!EO80,IF(리스수식!$AT$2=4,차량정보!GH80,차량정보!IA80))))</f>
        <v>-</v>
      </c>
      <c r="K80" s="333" t="str">
        <f>IF(리스수식!$AT$2=1,차량정보!BD80,IF(리스수식!$AT$2=2,차량정보!CW80,IF(리스수식!$AT$2=3,차량정보!EP80,IF(리스수식!$AT$2=4,차량정보!GI80,차량정보!IB80))))</f>
        <v>-</v>
      </c>
      <c r="L80" s="333">
        <f>IF(리스수식!$AT$2=1,차량정보!BE80,IF(리스수식!$AT$2=2,차량정보!CX80,IF(리스수식!$AT$2=3,차량정보!EQ80,IF(리스수식!$AT$2=4,차량정보!GJ80,차량정보!IC80))))</f>
        <v>0</v>
      </c>
      <c r="M80" s="333" t="str">
        <f>IF(리스수식!$AT$2=1,차량정보!BF80,IF(리스수식!$AT$2=2,차량정보!CY80,IF(리스수식!$AT$2=3,차량정보!ER80,IF(리스수식!$AT$2=4,차량정보!GK80,차량정보!ID80))))</f>
        <v>-</v>
      </c>
      <c r="N80" s="333" t="e">
        <f t="shared" si="97"/>
        <v>#VALUE!</v>
      </c>
      <c r="O80" s="380">
        <f>IF(리스수식!$AT$2=1,차량정보!BH80,IF(리스수식!$AT$2=2,차량정보!DA80,IF(리스수식!$AT$2=3,차량정보!ET80,IF(리스수식!$AT$2=4,차량정보!GM80,차량정보!IF80))))</f>
        <v>0</v>
      </c>
      <c r="P80" s="380">
        <f>IF(리스수식!$AT$2=1,차량정보!BI80,IF(리스수식!$AT$2=2,차량정보!DB80,IF(리스수식!$AT$2=3,차량정보!EU80,IF(리스수식!$AT$2=4,차량정보!GN80,차량정보!IG80))))</f>
        <v>0</v>
      </c>
      <c r="Q80" s="380">
        <f>IF(리스수식!$AT$2=1,차량정보!BJ80,IF(리스수식!$AT$2=2,차량정보!DC80,IF(리스수식!$AT$2=3,차량정보!EV80,IF(리스수식!$AT$2=4,차량정보!GO80,차량정보!IH80))))</f>
        <v>0</v>
      </c>
      <c r="R80" s="380">
        <f>IF(리스수식!$AT$2=1,차량정보!BK80,IF(리스수식!$AT$2=2,차량정보!DD80,IF(리스수식!$AT$2=3,차량정보!EW80,IF(리스수식!$AT$2=4,차량정보!GP80,차량정보!II80))))</f>
        <v>0</v>
      </c>
      <c r="S80" s="380">
        <f>IF(리스수식!$AT$2=1,차량정보!BL80,IF(리스수식!$AT$2=2,차량정보!DE80,IF(리스수식!$AT$2=3,차량정보!EX80,IF(리스수식!$AT$2=4,차량정보!GQ80,차량정보!IJ80))))</f>
        <v>0</v>
      </c>
      <c r="T80" s="380">
        <f>IF(리스수식!$AT$2=1,차량정보!BM80,IF(리스수식!$AT$2=2,차량정보!DF80,IF(리스수식!$AT$2=3,차량정보!EY80,IF(리스수식!$AT$2=4,차량정보!GR80,차량정보!IK80))))</f>
        <v>0</v>
      </c>
      <c r="U80" s="380">
        <f>IF(리스수식!$AT$2=1,차량정보!BN80,IF(리스수식!$AT$2=2,차량정보!DG80,IF(리스수식!$AT$2=3,차량정보!EZ80,IF(리스수식!$AT$2=4,차량정보!GS80,차량정보!IL80))))</f>
        <v>0</v>
      </c>
      <c r="V80" s="380">
        <f>IF(리스수식!$AT$2=1,차량정보!BO80,IF(리스수식!$AT$2=2,차량정보!DH80,IF(리스수식!$AT$2=3,차량정보!FA80,IF(리스수식!$AT$2=4,차량정보!GT80,차량정보!IM80))))</f>
        <v>0</v>
      </c>
      <c r="W80" s="380">
        <f>IF(리스수식!$AT$2=1,차량정보!BP80,IF(리스수식!$AT$2=2,차량정보!DI80,IF(리스수식!$AT$2=3,차량정보!FB80,IF(리스수식!$AT$2=4,차량정보!GU80,차량정보!IN80))))</f>
        <v>0</v>
      </c>
      <c r="X80" s="380">
        <f>IF(리스수식!$AT$2=1,차량정보!BQ80,IF(리스수식!$AT$2=2,차량정보!DJ80,IF(리스수식!$AT$2=3,차량정보!FC80,IF(리스수식!$AT$2=4,차량정보!GV80,차량정보!IO80))))</f>
        <v>0</v>
      </c>
      <c r="Y80" s="380">
        <f>IF(리스수식!$AT$2=1,차량정보!BR80,IF(리스수식!$AT$2=2,차량정보!DK80,IF(리스수식!$AT$2=3,차량정보!FD80,IF(리스수식!$AT$2=4,차량정보!GW80,차량정보!IP80))))</f>
        <v>0</v>
      </c>
      <c r="Z80" s="380">
        <f>IF(리스수식!$AT$2=1,차량정보!BS80,IF(리스수식!$AT$2=2,차량정보!DL80,IF(리스수식!$AT$2=3,차량정보!FE80,IF(리스수식!$AT$2=4,차량정보!GX80,차량정보!IQ80))))</f>
        <v>0</v>
      </c>
      <c r="AA80" s="380">
        <f>IF(리스수식!$AT$2=1,차량정보!BT80,IF(리스수식!$AT$2=2,차량정보!DM80,IF(리스수식!$AT$2=3,차량정보!FF80,IF(리스수식!$AT$2=4,차량정보!GY80,차량정보!IR80))))</f>
        <v>0</v>
      </c>
      <c r="AB80" s="380">
        <f>IF(리스수식!$AT$2=1,차량정보!BU80,IF(리스수식!$AT$2=2,차량정보!DN80,IF(리스수식!$AT$2=3,차량정보!FG80,IF(리스수식!$AT$2=4,차량정보!GZ80,차량정보!IS80))))</f>
        <v>0</v>
      </c>
      <c r="AC80" s="380">
        <f>IF(리스수식!$AT$2=1,차량정보!BV80,IF(리스수식!$AT$2=2,차량정보!DO80,IF(리스수식!$AT$2=3,차량정보!FH80,IF(리스수식!$AT$2=4,차량정보!HA80,차량정보!IT80))))</f>
        <v>0</v>
      </c>
      <c r="AD80" s="380">
        <f>IF(리스수식!$AT$2=1,차량정보!BW80,IF(리스수식!$AT$2=2,차량정보!DP80,IF(리스수식!$AT$2=3,차량정보!FI80,IF(리스수식!$AT$2=4,차량정보!HB80,차량정보!IU80))))</f>
        <v>0</v>
      </c>
      <c r="AE80" s="380">
        <f>IF(리스수식!$AT$2=1,차량정보!BX80,IF(리스수식!$AT$2=2,차량정보!DQ80,IF(리스수식!$AT$2=3,차량정보!FJ80,IF(리스수식!$AT$2=4,차량정보!HC80,차량정보!IV80))))</f>
        <v>0</v>
      </c>
      <c r="AF80" s="380">
        <f>IF(리스수식!$AT$2=1,차량정보!BY80,IF(리스수식!$AT$2=2,차량정보!DR80,IF(리스수식!$AT$2=3,차량정보!FK80,IF(리스수식!$AT$2=4,차량정보!HD80,차량정보!IW80))))</f>
        <v>0</v>
      </c>
      <c r="AG80" s="380">
        <f>IF(리스수식!$AT$2=1,차량정보!BZ80,IF(리스수식!$AT$2=2,차량정보!DS80,IF(리스수식!$AT$2=3,차량정보!FL80,IF(리스수식!$AT$2=4,차량정보!HE80,차량정보!IX80))))</f>
        <v>0</v>
      </c>
      <c r="AH80" s="380">
        <f>IF(리스수식!$AT$2=1,차량정보!CA80,IF(리스수식!$AT$2=2,차량정보!DT80,IF(리스수식!$AT$2=3,차량정보!FM80,IF(리스수식!$AT$2=4,차량정보!HF80,차량정보!IY80))))</f>
        <v>0</v>
      </c>
      <c r="AI80" s="380">
        <f>IF(리스수식!$AT$2=1,차량정보!CB80,IF(리스수식!$AT$2=2,차량정보!DU80,IF(리스수식!$AT$2=3,차량정보!FN80,IF(리스수식!$AT$2=4,차량정보!HG80,차량정보!IZ80))))</f>
        <v>0</v>
      </c>
      <c r="AJ80" s="380">
        <f>IF(리스수식!$AT$2=1,차량정보!CC80,IF(리스수식!$AT$2=2,차량정보!DV80,IF(리스수식!$AT$2=3,차량정보!FO80,IF(리스수식!$AT$2=4,차량정보!HH80,차량정보!JA80))))</f>
        <v>0</v>
      </c>
      <c r="AK80" s="380">
        <f>IF(리스수식!$AT$2=1,차량정보!CD80,IF(리스수식!$AT$2=2,차량정보!DW80,IF(리스수식!$AT$2=3,차량정보!FP80,IF(리스수식!$AT$2=4,차량정보!HI80,차량정보!JB80))))</f>
        <v>0</v>
      </c>
      <c r="AL80" s="380">
        <f>IF(리스수식!$AT$2=1,차량정보!CE80,IF(리스수식!$AT$2=2,차량정보!DX80,IF(리스수식!$AT$2=3,차량정보!FQ80,IF(리스수식!$AT$2=4,차량정보!HJ80,차량정보!JC80))))</f>
        <v>0</v>
      </c>
      <c r="AM80" s="333">
        <f>IF(리스수식!$AT$2=1,차량정보!CF80,IF(리스수식!$AT$2=2,차량정보!DY80,IF(리스수식!$AT$2=3,차량정보!FR80,IF(리스수식!$AT$2=4,차량정보!HK80,차량정보!JD80))))</f>
        <v>0</v>
      </c>
      <c r="AN80" s="333">
        <f>IF(리스수식!$AT$2=1,차량정보!CG80,IF(리스수식!$AT$2=2,차량정보!DZ80,IF(리스수식!$AT$2=3,차량정보!FS80,IF(리스수식!$AT$2=4,차량정보!HL80,차량정보!JE80))))</f>
        <v>0</v>
      </c>
      <c r="AO80" s="333" t="str">
        <f>IF(리스수식!$AT$2=1,차량정보!CH80,IF(리스수식!$AT$2=2,차량정보!EA80,IF(리스수식!$AT$2=3,차량정보!FT80,IF(리스수식!$AT$2=4,차량정보!HM80,차량정보!JF80))))</f>
        <v>-</v>
      </c>
      <c r="AP80" s="333" t="str">
        <f>IF(리스수식!$AT$2=1,차량정보!CI80,IF(리스수식!$AT$2=2,차량정보!EB80,IF(리스수식!$AT$2=3,차량정보!FU80,IF(리스수식!$AT$2=4,차량정보!HN80,차량정보!JG80))))</f>
        <v>-</v>
      </c>
      <c r="AQ80" s="333" t="str">
        <f>IF(리스수식!$AT$2=1,차량정보!CJ80,IF(리스수식!$AT$2=2,차량정보!EC80,IF(리스수식!$AT$2=3,차량정보!FV80,IF(리스수식!$AT$2=4,차량정보!HO80,차량정보!JH80))))</f>
        <v>-</v>
      </c>
      <c r="AR80" s="333" t="str">
        <f>IF(리스수식!$AT$2=1,차량정보!CK80,IF(리스수식!$AT$2=2,차량정보!ED80,IF(리스수식!$AT$2=3,차량정보!FW80,IF(리스수식!$AT$2=4,차량정보!HP80,차량정보!JI80))))</f>
        <v>-</v>
      </c>
      <c r="AS80" s="333" t="str">
        <f>IF(리스수식!$AT$2=1,차량정보!CL80,IF(리스수식!$AT$2=2,차량정보!EE80,IF(리스수식!$AT$2=3,차량정보!FX80,IF(리스수식!$AT$2=4,차량정보!HQ80,차량정보!JJ80))))</f>
        <v>-</v>
      </c>
      <c r="AT80" s="333" t="str">
        <f>IF(리스수식!$AT$2=1,차량정보!CM80,IF(리스수식!$AT$2=2,차량정보!EF80,IF(리스수식!$AT$2=3,차량정보!FY80,IF(리스수식!$AT$2=4,차량정보!HR80,차량정보!JK80))))</f>
        <v>-</v>
      </c>
      <c r="AU80" s="333" t="str">
        <f>IF(리스수식!$AT$2=1,차량정보!CN80,IF(리스수식!$AT$2=2,차량정보!EG80,IF(리스수식!$AT$2=3,차량정보!FZ80,IF(리스수식!$AT$2=4,차량정보!HS80,차량정보!JL80))))</f>
        <v>-</v>
      </c>
      <c r="AV80" s="333" t="str">
        <f>IF(리스수식!$AT$2=1,차량정보!CO80,IF(리스수식!$AT$2=2,차량정보!EH80,IF(리스수식!$AT$2=3,차량정보!GA80,IF(리스수식!$AT$2=4,차량정보!HT80,차량정보!JM80))))</f>
        <v>-</v>
      </c>
      <c r="AW80" s="333" t="str">
        <f>IF(리스수식!$AT$2=1,차량정보!CP80,IF(리스수식!$AT$2=2,차량정보!EI80,IF(리스수식!$AT$2=3,차량정보!GB80,IF(리스수식!$AT$2=4,차량정보!HU80,차량정보!JN80))))</f>
        <v>-</v>
      </c>
      <c r="AX80" s="333" t="str">
        <f>IF(리스수식!$AT$2=1,차량정보!CQ80,IF(리스수식!$AT$2=2,차량정보!EJ80,IF(리스수식!$AT$2=3,차량정보!GC80,IF(리스수식!$AT$2=4,차량정보!HV80,차량정보!JO80))))</f>
        <v>-</v>
      </c>
      <c r="AY80" s="11">
        <f>IF(리스수식!$AT$2=1,차량정보!CR80,IF(리스수식!$AT$2=2,차량정보!EK80,IF(리스수식!$AT$2=3,차량정보!GD80,IF(리스수식!$AT$2=4,차량정보!HW80,차량정보!JP80))))</f>
        <v>0</v>
      </c>
      <c r="AZ80" s="352" t="s">
        <v>38</v>
      </c>
      <c r="BA80" s="353" t="s">
        <v>182</v>
      </c>
      <c r="BB80" s="354" t="s">
        <v>183</v>
      </c>
      <c r="BC80" s="355" t="s">
        <v>183</v>
      </c>
      <c r="BD80" s="352" t="s">
        <v>183</v>
      </c>
      <c r="BE80" s="352"/>
      <c r="BF80" s="356" t="s">
        <v>183</v>
      </c>
      <c r="BG80" s="356"/>
      <c r="BH80" s="357"/>
      <c r="BI80" s="357"/>
      <c r="BJ80" s="357"/>
      <c r="BK80" s="357"/>
      <c r="BL80" s="357"/>
      <c r="BM80" s="357"/>
      <c r="BN80" s="442"/>
      <c r="BO80" s="342"/>
      <c r="BP80" s="342"/>
      <c r="BQ80" s="342"/>
      <c r="BR80" s="342"/>
      <c r="BS80" s="342"/>
      <c r="BT80" s="442"/>
      <c r="BU80" s="342"/>
      <c r="BV80" s="342"/>
      <c r="BW80" s="342"/>
      <c r="BX80" s="342"/>
      <c r="BY80" s="342"/>
      <c r="BZ80" s="442"/>
      <c r="CA80" s="342"/>
      <c r="CB80" s="342"/>
      <c r="CC80" s="342"/>
      <c r="CD80" s="342"/>
      <c r="CE80" s="342"/>
      <c r="CF80" s="358"/>
      <c r="CG80" s="358"/>
      <c r="CH80" s="359" t="s">
        <v>183</v>
      </c>
      <c r="CI80" s="360" t="s">
        <v>183</v>
      </c>
      <c r="CJ80" s="360" t="s">
        <v>183</v>
      </c>
      <c r="CK80" s="360" t="s">
        <v>183</v>
      </c>
      <c r="CL80" s="360" t="s">
        <v>183</v>
      </c>
      <c r="CM80" s="360" t="s">
        <v>183</v>
      </c>
      <c r="CN80" s="360" t="s">
        <v>183</v>
      </c>
      <c r="CO80" s="360" t="s">
        <v>183</v>
      </c>
      <c r="CP80" s="360" t="s">
        <v>183</v>
      </c>
      <c r="CQ80" s="360" t="s">
        <v>183</v>
      </c>
      <c r="CR80" s="205"/>
      <c r="CS80" s="190" t="s">
        <v>63</v>
      </c>
      <c r="CT80" s="200" t="s">
        <v>182</v>
      </c>
      <c r="CU80" s="201" t="s">
        <v>183</v>
      </c>
      <c r="CV80" s="202" t="s">
        <v>183</v>
      </c>
      <c r="CW80" s="190" t="s">
        <v>183</v>
      </c>
      <c r="CX80" s="190" t="s">
        <v>183</v>
      </c>
      <c r="CY80" s="189" t="s">
        <v>183</v>
      </c>
      <c r="CZ80" s="189" t="s">
        <v>183</v>
      </c>
      <c r="DA80" s="26"/>
      <c r="DB80" s="26"/>
      <c r="DC80" s="26"/>
      <c r="DD80" s="26"/>
      <c r="DE80" s="26"/>
      <c r="DF80" s="26"/>
      <c r="DG80" s="450"/>
      <c r="DH80" s="346"/>
      <c r="DI80" s="346"/>
      <c r="DJ80" s="346"/>
      <c r="DK80" s="346"/>
      <c r="DL80" s="346"/>
      <c r="DM80" s="450"/>
      <c r="DN80" s="346"/>
      <c r="DO80" s="346"/>
      <c r="DP80" s="346"/>
      <c r="DQ80" s="346"/>
      <c r="DR80" s="346"/>
      <c r="DS80" s="450"/>
      <c r="DT80" s="346"/>
      <c r="DU80" s="346"/>
      <c r="DV80" s="346"/>
      <c r="DW80" s="346"/>
      <c r="DX80" s="346"/>
      <c r="DY80" s="191" t="s">
        <v>183</v>
      </c>
      <c r="DZ80" s="191"/>
      <c r="EA80" s="192" t="s">
        <v>183</v>
      </c>
      <c r="EB80" s="193" t="s">
        <v>183</v>
      </c>
      <c r="EC80" s="193" t="s">
        <v>183</v>
      </c>
      <c r="ED80" s="193" t="s">
        <v>183</v>
      </c>
      <c r="EE80" s="193" t="s">
        <v>183</v>
      </c>
      <c r="EF80" s="193" t="s">
        <v>183</v>
      </c>
      <c r="EG80" s="193" t="s">
        <v>183</v>
      </c>
      <c r="EH80" s="193" t="s">
        <v>183</v>
      </c>
      <c r="EI80" s="193" t="s">
        <v>183</v>
      </c>
      <c r="EJ80" s="193" t="s">
        <v>183</v>
      </c>
    </row>
    <row r="81" spans="6:141" ht="16.5" customHeight="1">
      <c r="F81" s="333">
        <v>76</v>
      </c>
      <c r="G81" s="333" t="str">
        <f>IF(리스수식!$AT$2=1,차량정보!AZ81,IF(리스수식!$AT$2=2,차량정보!CS81,IF(리스수식!$AT$2=3,차량정보!EL81,IF(리스수식!$AT$2=4,차량정보!GE81,차량정보!HX81))))</f>
        <v>현대</v>
      </c>
      <c r="H81" s="333" t="str">
        <f>IF(리스수식!$AT$2=1,차량정보!BA81,IF(리스수식!$AT$2=2,차량정보!CT81,IF(리스수식!$AT$2=3,차량정보!EM81,IF(리스수식!$AT$2=4,차량정보!GF81,차량정보!HY81))))</f>
        <v>스타리아 2.2 디젤 카고(화물)</v>
      </c>
      <c r="I81" s="333" t="str">
        <f>IF(리스수식!$AT$2=1,차량정보!BB81,IF(리스수식!$AT$2=2,차량정보!CU81,IF(리스수식!$AT$2=3,차량정보!EN81,IF(리스수식!$AT$2=4,차량정보!GG81,차량정보!HZ81))))</f>
        <v>소형화물(1톤)</v>
      </c>
      <c r="J81" s="475">
        <f>IF(리스수식!$AT$2=1,차량정보!BC81,IF(리스수식!$AT$2=2,차량정보!CV81,IF(리스수식!$AT$2=3,차량정보!EO81,IF(리스수식!$AT$2=4,차량정보!GH81,차량정보!IA81))))</f>
        <v>2.5000000000000001E-2</v>
      </c>
      <c r="K81" s="333" t="str">
        <f>IF(리스수식!$AT$2=1,차량정보!BD81,IF(리스수식!$AT$2=2,차량정보!CW81,IF(리스수식!$AT$2=3,차량정보!EP81,IF(리스수식!$AT$2=4,차량정보!GI81,차량정보!IB81))))</f>
        <v>디젤</v>
      </c>
      <c r="L81" s="333" t="str">
        <f>IF(리스수식!$AT$2=1,차량정보!BE81,IF(리스수식!$AT$2=2,차량정보!CX81,IF(리스수식!$AT$2=3,차량정보!EQ81,IF(리스수식!$AT$2=4,차량정보!GJ81,차량정보!IC81))))</f>
        <v>면제</v>
      </c>
      <c r="M81" s="333">
        <f>IF(리스수식!$AT$2=1,차량정보!BF81,IF(리스수식!$AT$2=2,차량정보!CY81,IF(리스수식!$AT$2=3,차량정보!ER81,IF(리스수식!$AT$2=4,차량정보!GK81,차량정보!ID81))))</f>
        <v>2197</v>
      </c>
      <c r="N81" s="333">
        <f t="shared" si="97"/>
        <v>28500</v>
      </c>
      <c r="O81" s="380">
        <f>IF(리스수식!$AT$2=1,차량정보!BH81,IF(리스수식!$AT$2=2,차량정보!DA81,IF(리스수식!$AT$2=3,차량정보!ET81,IF(리스수식!$AT$2=4,차량정보!GM81,차량정보!IF81))))</f>
        <v>0.6</v>
      </c>
      <c r="P81" s="380">
        <f>IF(리스수식!$AT$2=1,차량정보!BI81,IF(리스수식!$AT$2=2,차량정보!DB81,IF(리스수식!$AT$2=3,차량정보!EU81,IF(리스수식!$AT$2=4,차량정보!GN81,차량정보!IG81))))</f>
        <v>0.59000000000000008</v>
      </c>
      <c r="Q81" s="380">
        <f>IF(리스수식!$AT$2=1,차량정보!BJ81,IF(리스수식!$AT$2=2,차량정보!DC81,IF(리스수식!$AT$2=3,차량정보!EV81,IF(리스수식!$AT$2=4,차량정보!GO81,차량정보!IH81))))</f>
        <v>0.58000000000000007</v>
      </c>
      <c r="R81" s="380">
        <f>IF(리스수식!$AT$2=1,차량정보!BK81,IF(리스수식!$AT$2=2,차량정보!DD81,IF(리스수식!$AT$2=3,차량정보!EW81,IF(리스수식!$AT$2=4,차량정보!GP81,차량정보!II81))))</f>
        <v>0.57000000000000006</v>
      </c>
      <c r="S81" s="380">
        <f>IF(리스수식!$AT$2=1,차량정보!BL81,IF(리스수식!$AT$2=2,차량정보!DE81,IF(리스수식!$AT$2=3,차량정보!EX81,IF(리스수식!$AT$2=4,차량정보!GQ81,차량정보!IJ81))))</f>
        <v>0.56000000000000005</v>
      </c>
      <c r="T81" s="380">
        <f>IF(리스수식!$AT$2=1,차량정보!BM81,IF(리스수식!$AT$2=2,차량정보!DF81,IF(리스수식!$AT$2=3,차량정보!EY81,IF(리스수식!$AT$2=4,차량정보!GR81,차량정보!IK81))))</f>
        <v>0.49</v>
      </c>
      <c r="U81" s="380">
        <f>IF(리스수식!$AT$2=1,차량정보!BN81,IF(리스수식!$AT$2=2,차량정보!DG81,IF(리스수식!$AT$2=3,차량정보!EZ81,IF(리스수식!$AT$2=4,차량정보!GS81,차량정보!IL81))))</f>
        <v>0.56999999999999995</v>
      </c>
      <c r="V81" s="380">
        <f>IF(리스수식!$AT$2=1,차량정보!BO81,IF(리스수식!$AT$2=2,차량정보!DH81,IF(리스수식!$AT$2=3,차량정보!FA81,IF(리스수식!$AT$2=4,차량정보!GT81,차량정보!IM81))))</f>
        <v>0.56000000000000005</v>
      </c>
      <c r="W81" s="380">
        <f>IF(리스수식!$AT$2=1,차량정보!BP81,IF(리스수식!$AT$2=2,차량정보!DI81,IF(리스수식!$AT$2=3,차량정보!FB81,IF(리스수식!$AT$2=4,차량정보!GU81,차량정보!IN81))))</f>
        <v>0.55000000000000004</v>
      </c>
      <c r="X81" s="380">
        <f>IF(리스수식!$AT$2=1,차량정보!BQ81,IF(리스수식!$AT$2=2,차량정보!DJ81,IF(리스수식!$AT$2=3,차량정보!FC81,IF(리스수식!$AT$2=4,차량정보!GV81,차량정보!IO81))))</f>
        <v>0.54</v>
      </c>
      <c r="Y81" s="380">
        <f>IF(리스수식!$AT$2=1,차량정보!BR81,IF(리스수식!$AT$2=2,차량정보!DK81,IF(리스수식!$AT$2=3,차량정보!FD81,IF(리스수식!$AT$2=4,차량정보!GW81,차량정보!IP81))))</f>
        <v>0.53</v>
      </c>
      <c r="Z81" s="380">
        <f>IF(리스수식!$AT$2=1,차량정보!BS81,IF(리스수식!$AT$2=2,차량정보!DL81,IF(리스수식!$AT$2=3,차량정보!FE81,IF(리스수식!$AT$2=4,차량정보!GX81,차량정보!IQ81))))</f>
        <v>0.46</v>
      </c>
      <c r="AA81" s="380">
        <f>IF(리스수식!$AT$2=1,차량정보!BT81,IF(리스수식!$AT$2=2,차량정보!DM81,IF(리스수식!$AT$2=3,차량정보!FF81,IF(리스수식!$AT$2=4,차량정보!GY81,차량정보!IR81))))</f>
        <v>0.5</v>
      </c>
      <c r="AB81" s="380">
        <f>IF(리스수식!$AT$2=1,차량정보!BU81,IF(리스수식!$AT$2=2,차량정보!DN81,IF(리스수식!$AT$2=3,차량정보!FG81,IF(리스수식!$AT$2=4,차량정보!GZ81,차량정보!IS81))))</f>
        <v>0.49</v>
      </c>
      <c r="AC81" s="380">
        <f>IF(리스수식!$AT$2=1,차량정보!BV81,IF(리스수식!$AT$2=2,차량정보!DO81,IF(리스수식!$AT$2=3,차량정보!FH81,IF(리스수식!$AT$2=4,차량정보!HA81,차량정보!IT81))))</f>
        <v>0.48</v>
      </c>
      <c r="AD81" s="380">
        <f>IF(리스수식!$AT$2=1,차량정보!BW81,IF(리스수식!$AT$2=2,차량정보!DP81,IF(리스수식!$AT$2=3,차량정보!FI81,IF(리스수식!$AT$2=4,차량정보!HB81,차량정보!IU81))))</f>
        <v>0.47</v>
      </c>
      <c r="AE81" s="380">
        <f>IF(리스수식!$AT$2=1,차량정보!BX81,IF(리스수식!$AT$2=2,차량정보!DQ81,IF(리스수식!$AT$2=3,차량정보!FJ81,IF(리스수식!$AT$2=4,차량정보!HC81,차량정보!IV81))))</f>
        <v>0.39</v>
      </c>
      <c r="AF81" s="380">
        <f>IF(리스수식!$AT$2=1,차량정보!BY81,IF(리스수식!$AT$2=2,차량정보!DR81,IF(리스수식!$AT$2=3,차량정보!FK81,IF(리스수식!$AT$2=4,차량정보!HD81,차량정보!IW81))))</f>
        <v>0.3</v>
      </c>
      <c r="AG81" s="380">
        <f>IF(리스수식!$AT$2=1,차량정보!BZ81,IF(리스수식!$AT$2=2,차량정보!DS81,IF(리스수식!$AT$2=3,차량정보!FL81,IF(리스수식!$AT$2=4,차량정보!HE81,차량정보!IX81))))</f>
        <v>0.44</v>
      </c>
      <c r="AH81" s="380">
        <f>IF(리스수식!$AT$2=1,차량정보!CA81,IF(리스수식!$AT$2=2,차량정보!DT81,IF(리스수식!$AT$2=3,차량정보!FM81,IF(리스수식!$AT$2=4,차량정보!HF81,차량정보!IY81))))</f>
        <v>0.43</v>
      </c>
      <c r="AI81" s="380">
        <f>IF(리스수식!$AT$2=1,차량정보!CB81,IF(리스수식!$AT$2=2,차량정보!DU81,IF(리스수식!$AT$2=3,차량정보!FN81,IF(리스수식!$AT$2=4,차량정보!HG81,차량정보!IZ81))))</f>
        <v>0.42</v>
      </c>
      <c r="AJ81" s="380">
        <f>IF(리스수식!$AT$2=1,차량정보!CC81,IF(리스수식!$AT$2=2,차량정보!DV81,IF(리스수식!$AT$2=3,차량정보!FO81,IF(리스수식!$AT$2=4,차량정보!HH81,차량정보!JA81))))</f>
        <v>0.37</v>
      </c>
      <c r="AK81" s="380">
        <f>IF(리스수식!$AT$2=1,차량정보!CD81,IF(리스수식!$AT$2=2,차량정보!DW81,IF(리스수식!$AT$2=3,차량정보!FP81,IF(리스수식!$AT$2=4,차량정보!HI81,차량정보!JB81))))</f>
        <v>0.32</v>
      </c>
      <c r="AL81" s="380">
        <f>IF(리스수식!$AT$2=1,차량정보!CE81,IF(리스수식!$AT$2=2,차량정보!DX81,IF(리스수식!$AT$2=3,차량정보!FQ81,IF(리스수식!$AT$2=4,차량정보!HJ81,차량정보!JC81))))</f>
        <v>0.22</v>
      </c>
      <c r="AM81" s="333">
        <f>IF(리스수식!$AT$2=1,차량정보!CF81,IF(리스수식!$AT$2=2,차량정보!DY81,IF(리스수식!$AT$2=3,차량정보!FR81,IF(리스수식!$AT$2=4,차량정보!HK81,차량정보!JD81))))</f>
        <v>0</v>
      </c>
      <c r="AN81" s="333" t="str">
        <f>IF(리스수식!$AT$2=1,차량정보!CG81,IF(리스수식!$AT$2=2,차량정보!DZ81,IF(리스수식!$AT$2=3,차량정보!FS81,IF(리스수식!$AT$2=4,차량정보!HL81,차량정보!JE81))))</f>
        <v>면제</v>
      </c>
      <c r="AO81" s="333" t="str">
        <f>IF(리스수식!$AT$2=1,차량정보!CH81,IF(리스수식!$AT$2=2,차량정보!EA81,IF(리스수식!$AT$2=3,차량정보!FT81,IF(리스수식!$AT$2=4,차량정보!HM81,차량정보!JF81))))</f>
        <v>울산</v>
      </c>
      <c r="AP81" s="333">
        <f>IF(리스수식!$AT$2=1,차량정보!CI81,IF(리스수식!$AT$2=2,차량정보!EB81,IF(리스수식!$AT$2=3,차량정보!FU81,IF(리스수식!$AT$2=4,차량정보!HN81,차량정보!JG81))))</f>
        <v>226000</v>
      </c>
      <c r="AQ81" s="333">
        <f>IF(리스수식!$AT$2=1,차량정보!CJ81,IF(리스수식!$AT$2=2,차량정보!EC81,IF(리스수식!$AT$2=3,차량정보!FV81,IF(리스수식!$AT$2=4,차량정보!HO81,차량정보!JH81))))</f>
        <v>215000</v>
      </c>
      <c r="AR81" s="333">
        <f>IF(리스수식!$AT$2=1,차량정보!CK81,IF(리스수식!$AT$2=2,차량정보!ED81,IF(리스수식!$AT$2=3,차량정보!FW81,IF(리스수식!$AT$2=4,차량정보!HP81,차량정보!JI81))))</f>
        <v>234000</v>
      </c>
      <c r="AS81" s="333">
        <f>IF(리스수식!$AT$2=1,차량정보!CL81,IF(리스수식!$AT$2=2,차량정보!EE81,IF(리스수식!$AT$2=3,차량정보!FX81,IF(리스수식!$AT$2=4,차량정보!HQ81,차량정보!JJ81))))</f>
        <v>248000</v>
      </c>
      <c r="AT81" s="333">
        <f>IF(리스수식!$AT$2=1,차량정보!CM81,IF(리스수식!$AT$2=2,차량정보!EF81,IF(리스수식!$AT$2=3,차량정보!FY81,IF(리스수식!$AT$2=4,차량정보!HR81,차량정보!JK81))))</f>
        <v>259000</v>
      </c>
      <c r="AU81" s="333">
        <f>IF(리스수식!$AT$2=1,차량정보!CN81,IF(리스수식!$AT$2=2,차량정보!EG81,IF(리스수식!$AT$2=3,차량정보!FZ81,IF(리스수식!$AT$2=4,차량정보!HS81,차량정보!JL81))))</f>
        <v>237000</v>
      </c>
      <c r="AV81" s="333">
        <f>IF(리스수식!$AT$2=1,차량정보!CO81,IF(리스수식!$AT$2=2,차량정보!EH81,IF(리스수식!$AT$2=3,차량정보!GA81,IF(리스수식!$AT$2=4,차량정보!HT81,차량정보!JM81))))</f>
        <v>237000</v>
      </c>
      <c r="AW81" s="333">
        <f>IF(리스수식!$AT$2=1,차량정보!CP81,IF(리스수식!$AT$2=2,차량정보!EI81,IF(리스수식!$AT$2=3,차량정보!GB81,IF(리스수식!$AT$2=4,차량정보!HU81,차량정보!JN81))))</f>
        <v>248000</v>
      </c>
      <c r="AX81" s="333">
        <f>IF(리스수식!$AT$2=1,차량정보!CQ81,IF(리스수식!$AT$2=2,차량정보!EJ81,IF(리스수식!$AT$2=3,차량정보!GC81,IF(리스수식!$AT$2=4,차량정보!HV81,차량정보!JO81))))</f>
        <v>281000</v>
      </c>
      <c r="AY81" s="11">
        <f>IF(리스수식!$AT$2=1,차량정보!CR81,IF(리스수식!$AT$2=2,차량정보!EK81,IF(리스수식!$AT$2=3,차량정보!GD81,IF(리스수식!$AT$2=4,차량정보!HW81,차량정보!JP81))))</f>
        <v>0</v>
      </c>
      <c r="AZ81" s="352" t="s">
        <v>38</v>
      </c>
      <c r="BA81" s="353" t="s">
        <v>262</v>
      </c>
      <c r="BB81" s="354" t="s">
        <v>76</v>
      </c>
      <c r="BC81" s="355">
        <v>2.5000000000000001E-2</v>
      </c>
      <c r="BD81" s="352" t="s">
        <v>71</v>
      </c>
      <c r="BE81" s="352" t="s">
        <v>72</v>
      </c>
      <c r="BF81" s="356">
        <v>2197</v>
      </c>
      <c r="BG81" s="356"/>
      <c r="BH81" s="357">
        <f t="shared" si="91"/>
        <v>0.6</v>
      </c>
      <c r="BI81" s="357">
        <f t="shared" si="92"/>
        <v>0.59000000000000008</v>
      </c>
      <c r="BJ81" s="357">
        <f t="shared" si="93"/>
        <v>0.58000000000000007</v>
      </c>
      <c r="BK81" s="357">
        <f t="shared" si="94"/>
        <v>0.57000000000000006</v>
      </c>
      <c r="BL81" s="357">
        <f t="shared" si="95"/>
        <v>0.56000000000000005</v>
      </c>
      <c r="BM81" s="357">
        <f t="shared" si="96"/>
        <v>0.49</v>
      </c>
      <c r="BN81" s="442">
        <v>0.56999999999999995</v>
      </c>
      <c r="BO81" s="342">
        <v>0.56000000000000005</v>
      </c>
      <c r="BP81" s="342">
        <v>0.55000000000000004</v>
      </c>
      <c r="BQ81" s="342">
        <v>0.54</v>
      </c>
      <c r="BR81" s="342">
        <v>0.53</v>
      </c>
      <c r="BS81" s="342">
        <v>0.46</v>
      </c>
      <c r="BT81" s="442">
        <v>0.5</v>
      </c>
      <c r="BU81" s="342">
        <v>0.49</v>
      </c>
      <c r="BV81" s="342">
        <v>0.48</v>
      </c>
      <c r="BW81" s="342">
        <v>0.47</v>
      </c>
      <c r="BX81" s="342">
        <v>0.39</v>
      </c>
      <c r="BY81" s="342">
        <v>0.3</v>
      </c>
      <c r="BZ81" s="442">
        <v>0.44</v>
      </c>
      <c r="CA81" s="342">
        <v>0.43</v>
      </c>
      <c r="CB81" s="342">
        <v>0.42</v>
      </c>
      <c r="CC81" s="342">
        <v>0.37</v>
      </c>
      <c r="CD81" s="342">
        <v>0.32</v>
      </c>
      <c r="CE81" s="342">
        <v>0.22</v>
      </c>
      <c r="CF81" s="358"/>
      <c r="CG81" s="358" t="s">
        <v>189</v>
      </c>
      <c r="CH81" s="359" t="s">
        <v>62</v>
      </c>
      <c r="CI81" s="360">
        <v>226000</v>
      </c>
      <c r="CJ81" s="360">
        <v>215000</v>
      </c>
      <c r="CK81" s="360">
        <v>234000</v>
      </c>
      <c r="CL81" s="360">
        <v>248000</v>
      </c>
      <c r="CM81" s="360">
        <v>259000</v>
      </c>
      <c r="CN81" s="360">
        <v>237000</v>
      </c>
      <c r="CO81" s="360">
        <v>237000</v>
      </c>
      <c r="CP81" s="360">
        <v>248000</v>
      </c>
      <c r="CQ81" s="360">
        <v>281000</v>
      </c>
      <c r="CR81" s="31"/>
      <c r="CS81" s="21" t="s">
        <v>206</v>
      </c>
      <c r="CT81" s="262" t="s">
        <v>719</v>
      </c>
      <c r="CU81" s="23" t="s">
        <v>70</v>
      </c>
      <c r="CV81" s="24">
        <v>0.02</v>
      </c>
      <c r="CW81" s="21" t="s">
        <v>201</v>
      </c>
      <c r="CX81" s="261"/>
      <c r="CY81" s="25">
        <v>1598</v>
      </c>
      <c r="CZ81" s="265"/>
      <c r="DA81" s="26">
        <f t="shared" ref="DA81:DA82" si="105">DG81+3%</f>
        <v>0.76</v>
      </c>
      <c r="DB81" s="26">
        <f t="shared" ref="DB81:DB82" si="106">DH81+3%</f>
        <v>0.74</v>
      </c>
      <c r="DC81" s="26">
        <f t="shared" ref="DC81:DC82" si="107">DI81+3%</f>
        <v>0.73</v>
      </c>
      <c r="DD81" s="26">
        <f t="shared" ref="DD81:DD82" si="108">DJ81+3%</f>
        <v>0.69000000000000006</v>
      </c>
      <c r="DE81" s="26">
        <f t="shared" ref="DE81:DE82" si="109">DK81+3%</f>
        <v>0.68</v>
      </c>
      <c r="DF81" s="26">
        <f t="shared" ref="DF81:DF82" si="110">DL81+3%</f>
        <v>0.63</v>
      </c>
      <c r="DG81" s="449">
        <v>0.73</v>
      </c>
      <c r="DH81" s="345">
        <v>0.71</v>
      </c>
      <c r="DI81" s="345">
        <v>0.7</v>
      </c>
      <c r="DJ81" s="345">
        <v>0.66</v>
      </c>
      <c r="DK81" s="345">
        <v>0.65</v>
      </c>
      <c r="DL81" s="345">
        <v>0.6</v>
      </c>
      <c r="DM81" s="449">
        <v>0.68</v>
      </c>
      <c r="DN81" s="345">
        <v>0.66</v>
      </c>
      <c r="DO81" s="345">
        <v>0.65</v>
      </c>
      <c r="DP81" s="345">
        <v>0.61</v>
      </c>
      <c r="DQ81" s="345">
        <v>0.56000000000000005</v>
      </c>
      <c r="DR81" s="345">
        <v>0.2</v>
      </c>
      <c r="DS81" s="449">
        <v>0.6</v>
      </c>
      <c r="DT81" s="345">
        <v>0.57999999999999996</v>
      </c>
      <c r="DU81" s="345">
        <v>0.56999999999999995</v>
      </c>
      <c r="DV81" s="345">
        <v>0.51</v>
      </c>
      <c r="DW81" s="345">
        <v>0.4</v>
      </c>
      <c r="DX81" s="345">
        <v>0.1</v>
      </c>
      <c r="DY81" s="26" t="s">
        <v>237</v>
      </c>
      <c r="DZ81" s="176"/>
      <c r="EA81" s="27" t="s">
        <v>79</v>
      </c>
      <c r="EB81" s="28">
        <v>159500</v>
      </c>
      <c r="EC81" s="28">
        <v>177100</v>
      </c>
      <c r="ED81" s="28">
        <v>165000</v>
      </c>
      <c r="EE81" s="28">
        <v>201300</v>
      </c>
      <c r="EF81" s="28">
        <v>225500</v>
      </c>
      <c r="EG81" s="28">
        <v>201300</v>
      </c>
      <c r="EH81" s="28">
        <v>225500</v>
      </c>
      <c r="EI81" s="28">
        <v>201300</v>
      </c>
      <c r="EJ81" s="28">
        <v>237600</v>
      </c>
      <c r="EK81" s="31" t="s">
        <v>812</v>
      </c>
    </row>
    <row r="82" spans="6:141" ht="16.5" customHeight="1">
      <c r="F82" s="333">
        <v>77</v>
      </c>
      <c r="G82" s="333" t="str">
        <f>IF(리스수식!$AT$2=1,차량정보!AZ82,IF(리스수식!$AT$2=2,차량정보!CS82,IF(리스수식!$AT$2=3,차량정보!EL82,IF(리스수식!$AT$2=4,차량정보!GE82,차량정보!HX82))))</f>
        <v>현대</v>
      </c>
      <c r="H82" s="333" t="str">
        <f>IF(리스수식!$AT$2=1,차량정보!BA82,IF(리스수식!$AT$2=2,차량정보!CT82,IF(리스수식!$AT$2=3,차량정보!EM82,IF(리스수식!$AT$2=4,차량정보!GF82,차량정보!HY82))))</f>
        <v>스타리아 2.2 디젤 라운지 7인승</v>
      </c>
      <c r="I82" s="333" t="str">
        <f>IF(리스수식!$AT$2=1,차량정보!BB82,IF(리스수식!$AT$2=2,차량정보!CU82,IF(리스수식!$AT$2=3,차량정보!EN82,IF(리스수식!$AT$2=4,차량정보!GG82,차량정보!HZ82))))</f>
        <v>RV(7-10인)</v>
      </c>
      <c r="J82" s="475">
        <f>IF(리스수식!$AT$2=1,차량정보!BC82,IF(리스수식!$AT$2=2,차량정보!CV82,IF(리스수식!$AT$2=3,차량정보!EO82,IF(리스수식!$AT$2=4,차량정보!GH82,차량정보!IA82))))</f>
        <v>2.5000000000000001E-2</v>
      </c>
      <c r="K82" s="333" t="str">
        <f>IF(리스수식!$AT$2=1,차량정보!BD82,IF(리스수식!$AT$2=2,차량정보!CW82,IF(리스수식!$AT$2=3,차량정보!EP82,IF(리스수식!$AT$2=4,차량정보!GI82,차량정보!IB82))))</f>
        <v>디젤</v>
      </c>
      <c r="L82" s="333" t="str">
        <f>IF(리스수식!$AT$2=1,차량정보!BE82,IF(리스수식!$AT$2=2,차량정보!CX82,IF(리스수식!$AT$2=3,차량정보!EQ82,IF(리스수식!$AT$2=4,차량정보!GJ82,차량정보!IC82))))</f>
        <v>면제</v>
      </c>
      <c r="M82" s="333">
        <f>IF(리스수식!$AT$2=1,차량정보!BF82,IF(리스수식!$AT$2=2,차량정보!CY82,IF(리스수식!$AT$2=3,차량정보!ER82,IF(리스수식!$AT$2=4,차량정보!GK82,차량정보!ID82))))</f>
        <v>2197</v>
      </c>
      <c r="N82" s="333">
        <f t="shared" si="97"/>
        <v>571220</v>
      </c>
      <c r="O82" s="380">
        <f>IF(리스수식!$AT$2=1,차량정보!BH82,IF(리스수식!$AT$2=2,차량정보!DA82,IF(리스수식!$AT$2=3,차량정보!ET82,IF(리스수식!$AT$2=4,차량정보!GM82,차량정보!IF82))))</f>
        <v>0.63</v>
      </c>
      <c r="P82" s="380">
        <f>IF(리스수식!$AT$2=1,차량정보!BI82,IF(리스수식!$AT$2=2,차량정보!DB82,IF(리스수식!$AT$2=3,차량정보!EU82,IF(리스수식!$AT$2=4,차량정보!GN82,차량정보!IG82))))</f>
        <v>0.62</v>
      </c>
      <c r="Q82" s="380">
        <f>IF(리스수식!$AT$2=1,차량정보!BJ82,IF(리스수식!$AT$2=2,차량정보!DC82,IF(리스수식!$AT$2=3,차량정보!EV82,IF(리스수식!$AT$2=4,차량정보!GO82,차량정보!IH82))))</f>
        <v>0.61</v>
      </c>
      <c r="R82" s="380">
        <f>IF(리스수식!$AT$2=1,차량정보!BK82,IF(리스수식!$AT$2=2,차량정보!DD82,IF(리스수식!$AT$2=3,차량정보!EW82,IF(리스수식!$AT$2=4,차량정보!GP82,차량정보!II82))))</f>
        <v>0.6</v>
      </c>
      <c r="S82" s="380">
        <f>IF(리스수식!$AT$2=1,차량정보!BL82,IF(리스수식!$AT$2=2,차량정보!DE82,IF(리스수식!$AT$2=3,차량정보!EX82,IF(리스수식!$AT$2=4,차량정보!GQ82,차량정보!IJ82))))</f>
        <v>0.59000000000000008</v>
      </c>
      <c r="T82" s="380">
        <f>IF(리스수식!$AT$2=1,차량정보!BM82,IF(리스수식!$AT$2=2,차량정보!DF82,IF(리스수식!$AT$2=3,차량정보!EY82,IF(리스수식!$AT$2=4,차량정보!GR82,차량정보!IK82))))</f>
        <v>0.49</v>
      </c>
      <c r="U82" s="380">
        <f>IF(리스수식!$AT$2=1,차량정보!BN82,IF(리스수식!$AT$2=2,차량정보!DG82,IF(리스수식!$AT$2=3,차량정보!EZ82,IF(리스수식!$AT$2=4,차량정보!GS82,차량정보!IL82))))</f>
        <v>0.6</v>
      </c>
      <c r="V82" s="380">
        <f>IF(리스수식!$AT$2=1,차량정보!BO82,IF(리스수식!$AT$2=2,차량정보!DH82,IF(리스수식!$AT$2=3,차량정보!FA82,IF(리스수식!$AT$2=4,차량정보!GT82,차량정보!IM82))))</f>
        <v>0.59</v>
      </c>
      <c r="W82" s="380">
        <f>IF(리스수식!$AT$2=1,차량정보!BP82,IF(리스수식!$AT$2=2,차량정보!DI82,IF(리스수식!$AT$2=3,차량정보!FB82,IF(리스수식!$AT$2=4,차량정보!GU82,차량정보!IN82))))</f>
        <v>0.57999999999999996</v>
      </c>
      <c r="X82" s="380">
        <f>IF(리스수식!$AT$2=1,차량정보!BQ82,IF(리스수식!$AT$2=2,차량정보!DJ82,IF(리스수식!$AT$2=3,차량정보!FC82,IF(리스수식!$AT$2=4,차량정보!GV82,차량정보!IO82))))</f>
        <v>0.56999999999999995</v>
      </c>
      <c r="Y82" s="380">
        <f>IF(리스수식!$AT$2=1,차량정보!BR82,IF(리스수식!$AT$2=2,차량정보!DK82,IF(리스수식!$AT$2=3,차량정보!FD82,IF(리스수식!$AT$2=4,차량정보!GW82,차량정보!IP82))))</f>
        <v>0.56000000000000005</v>
      </c>
      <c r="Z82" s="380">
        <f>IF(리스수식!$AT$2=1,차량정보!BS82,IF(리스수식!$AT$2=2,차량정보!DL82,IF(리스수식!$AT$2=3,차량정보!FE82,IF(리스수식!$AT$2=4,차량정보!GX82,차량정보!IQ82))))</f>
        <v>0.46</v>
      </c>
      <c r="AA82" s="380">
        <f>IF(리스수식!$AT$2=1,차량정보!BT82,IF(리스수식!$AT$2=2,차량정보!DM82,IF(리스수식!$AT$2=3,차량정보!FF82,IF(리스수식!$AT$2=4,차량정보!GY82,차량정보!IR82))))</f>
        <v>0.53</v>
      </c>
      <c r="AB82" s="380">
        <f>IF(리스수식!$AT$2=1,차량정보!BU82,IF(리스수식!$AT$2=2,차량정보!DN82,IF(리스수식!$AT$2=3,차량정보!FG82,IF(리스수식!$AT$2=4,차량정보!GZ82,차량정보!IS82))))</f>
        <v>0.52</v>
      </c>
      <c r="AC82" s="380">
        <f>IF(리스수식!$AT$2=1,차량정보!BV82,IF(리스수식!$AT$2=2,차량정보!DO82,IF(리스수식!$AT$2=3,차량정보!FH82,IF(리스수식!$AT$2=4,차량정보!HA82,차량정보!IT82))))</f>
        <v>0.51</v>
      </c>
      <c r="AD82" s="380">
        <f>IF(리스수식!$AT$2=1,차량정보!BW82,IF(리스수식!$AT$2=2,차량정보!DP82,IF(리스수식!$AT$2=3,차량정보!FI82,IF(리스수식!$AT$2=4,차량정보!HB82,차량정보!IU82))))</f>
        <v>0.5</v>
      </c>
      <c r="AE82" s="380">
        <f>IF(리스수식!$AT$2=1,차량정보!BX82,IF(리스수식!$AT$2=2,차량정보!DQ82,IF(리스수식!$AT$2=3,차량정보!FJ82,IF(리스수식!$AT$2=4,차량정보!HC82,차량정보!IV82))))</f>
        <v>0.42</v>
      </c>
      <c r="AF82" s="380">
        <f>IF(리스수식!$AT$2=1,차량정보!BY82,IF(리스수식!$AT$2=2,차량정보!DR82,IF(리스수식!$AT$2=3,차량정보!FK82,IF(리스수식!$AT$2=4,차량정보!HD82,차량정보!IW82))))</f>
        <v>0.3</v>
      </c>
      <c r="AG82" s="380">
        <f>IF(리스수식!$AT$2=1,차량정보!BZ82,IF(리스수식!$AT$2=2,차량정보!DS82,IF(리스수식!$AT$2=3,차량정보!FL82,IF(리스수식!$AT$2=4,차량정보!HE82,차량정보!IX82))))</f>
        <v>0.47</v>
      </c>
      <c r="AH82" s="380">
        <f>IF(리스수식!$AT$2=1,차량정보!CA82,IF(리스수식!$AT$2=2,차량정보!DT82,IF(리스수식!$AT$2=3,차량정보!FM82,IF(리스수식!$AT$2=4,차량정보!HF82,차량정보!IY82))))</f>
        <v>0.46</v>
      </c>
      <c r="AI82" s="380">
        <f>IF(리스수식!$AT$2=1,차량정보!CB82,IF(리스수식!$AT$2=2,차량정보!DU82,IF(리스수식!$AT$2=3,차량정보!FN82,IF(리스수식!$AT$2=4,차량정보!HG82,차량정보!IZ82))))</f>
        <v>0.45</v>
      </c>
      <c r="AJ82" s="380">
        <f>IF(리스수식!$AT$2=1,차량정보!CC82,IF(리스수식!$AT$2=2,차량정보!DV82,IF(리스수식!$AT$2=3,차량정보!FO82,IF(리스수식!$AT$2=4,차량정보!HH82,차량정보!JA82))))</f>
        <v>0.37</v>
      </c>
      <c r="AK82" s="380">
        <f>IF(리스수식!$AT$2=1,차량정보!CD82,IF(리스수식!$AT$2=2,차량정보!DW82,IF(리스수식!$AT$2=3,차량정보!FP82,IF(리스수식!$AT$2=4,차량정보!HI82,차량정보!JB82))))</f>
        <v>0.32</v>
      </c>
      <c r="AL82" s="380">
        <f>IF(리스수식!$AT$2=1,차량정보!CE82,IF(리스수식!$AT$2=2,차량정보!DX82,IF(리스수식!$AT$2=3,차량정보!FQ82,IF(리스수식!$AT$2=4,차량정보!HJ82,차량정보!JC82))))</f>
        <v>0.22</v>
      </c>
      <c r="AM82" s="333">
        <f>IF(리스수식!$AT$2=1,차량정보!CF82,IF(리스수식!$AT$2=2,차량정보!DY82,IF(리스수식!$AT$2=3,차량정보!FR82,IF(리스수식!$AT$2=4,차량정보!HK82,차량정보!JD82))))</f>
        <v>0</v>
      </c>
      <c r="AN82" s="333">
        <f>IF(리스수식!$AT$2=1,차량정보!CG82,IF(리스수식!$AT$2=2,차량정보!DZ82,IF(리스수식!$AT$2=3,차량정보!FS82,IF(리스수식!$AT$2=4,차량정보!HL82,차량정보!JE82))))</f>
        <v>0</v>
      </c>
      <c r="AO82" s="333" t="str">
        <f>IF(리스수식!$AT$2=1,차량정보!CH82,IF(리스수식!$AT$2=2,차량정보!EA82,IF(리스수식!$AT$2=3,차량정보!FT82,IF(리스수식!$AT$2=4,차량정보!HM82,차량정보!JF82))))</f>
        <v>울산</v>
      </c>
      <c r="AP82" s="333">
        <f>IF(리스수식!$AT$2=1,차량정보!CI82,IF(리스수식!$AT$2=2,차량정보!EB82,IF(리스수식!$AT$2=3,차량정보!FU82,IF(리스수식!$AT$2=4,차량정보!HN82,차량정보!JG82))))</f>
        <v>226000</v>
      </c>
      <c r="AQ82" s="333">
        <f>IF(리스수식!$AT$2=1,차량정보!CJ82,IF(리스수식!$AT$2=2,차량정보!EC82,IF(리스수식!$AT$2=3,차량정보!FV82,IF(리스수식!$AT$2=4,차량정보!HO82,차량정보!JH82))))</f>
        <v>215000</v>
      </c>
      <c r="AR82" s="333">
        <f>IF(리스수식!$AT$2=1,차량정보!CK82,IF(리스수식!$AT$2=2,차량정보!ED82,IF(리스수식!$AT$2=3,차량정보!FW82,IF(리스수식!$AT$2=4,차량정보!HP82,차량정보!JI82))))</f>
        <v>234000</v>
      </c>
      <c r="AS82" s="333">
        <f>IF(리스수식!$AT$2=1,차량정보!CL82,IF(리스수식!$AT$2=2,차량정보!EE82,IF(리스수식!$AT$2=3,차량정보!FX82,IF(리스수식!$AT$2=4,차량정보!HQ82,차량정보!JJ82))))</f>
        <v>248000</v>
      </c>
      <c r="AT82" s="333">
        <f>IF(리스수식!$AT$2=1,차량정보!CM82,IF(리스수식!$AT$2=2,차량정보!EF82,IF(리스수식!$AT$2=3,차량정보!FY82,IF(리스수식!$AT$2=4,차량정보!HR82,차량정보!JK82))))</f>
        <v>259000</v>
      </c>
      <c r="AU82" s="333">
        <f>IF(리스수식!$AT$2=1,차량정보!CN82,IF(리스수식!$AT$2=2,차량정보!EG82,IF(리스수식!$AT$2=3,차량정보!FZ82,IF(리스수식!$AT$2=4,차량정보!HS82,차량정보!JL82))))</f>
        <v>237000</v>
      </c>
      <c r="AV82" s="333">
        <f>IF(리스수식!$AT$2=1,차량정보!CO82,IF(리스수식!$AT$2=2,차량정보!EH82,IF(리스수식!$AT$2=3,차량정보!GA82,IF(리스수식!$AT$2=4,차량정보!HT82,차량정보!JM82))))</f>
        <v>237000</v>
      </c>
      <c r="AW82" s="333">
        <f>IF(리스수식!$AT$2=1,차량정보!CP82,IF(리스수식!$AT$2=2,차량정보!EI82,IF(리스수식!$AT$2=3,차량정보!GB82,IF(리스수식!$AT$2=4,차량정보!HU82,차량정보!JN82))))</f>
        <v>248000</v>
      </c>
      <c r="AX82" s="333">
        <f>IF(리스수식!$AT$2=1,차량정보!CQ82,IF(리스수식!$AT$2=2,차량정보!EJ82,IF(리스수식!$AT$2=3,차량정보!GC82,IF(리스수식!$AT$2=4,차량정보!HV82,차량정보!JO82))))</f>
        <v>281000</v>
      </c>
      <c r="AY82" s="11">
        <f>IF(리스수식!$AT$2=1,차량정보!CR82,IF(리스수식!$AT$2=2,차량정보!EK82,IF(리스수식!$AT$2=3,차량정보!GD82,IF(리스수식!$AT$2=4,차량정보!HW82,차량정보!JP82))))</f>
        <v>0</v>
      </c>
      <c r="AZ82" s="352" t="s">
        <v>38</v>
      </c>
      <c r="BA82" s="353" t="s">
        <v>164</v>
      </c>
      <c r="BB82" s="354" t="s">
        <v>224</v>
      </c>
      <c r="BC82" s="355">
        <v>2.5000000000000001E-2</v>
      </c>
      <c r="BD82" s="352" t="s">
        <v>188</v>
      </c>
      <c r="BE82" s="352" t="s">
        <v>189</v>
      </c>
      <c r="BF82" s="356">
        <v>2197</v>
      </c>
      <c r="BG82" s="356"/>
      <c r="BH82" s="357">
        <f t="shared" si="91"/>
        <v>0.63</v>
      </c>
      <c r="BI82" s="357">
        <f t="shared" si="92"/>
        <v>0.62</v>
      </c>
      <c r="BJ82" s="357">
        <f t="shared" si="93"/>
        <v>0.61</v>
      </c>
      <c r="BK82" s="357">
        <f t="shared" si="94"/>
        <v>0.6</v>
      </c>
      <c r="BL82" s="357">
        <f t="shared" si="95"/>
        <v>0.59000000000000008</v>
      </c>
      <c r="BM82" s="357">
        <f t="shared" si="96"/>
        <v>0.49</v>
      </c>
      <c r="BN82" s="442">
        <v>0.6</v>
      </c>
      <c r="BO82" s="342">
        <v>0.59</v>
      </c>
      <c r="BP82" s="342">
        <v>0.57999999999999996</v>
      </c>
      <c r="BQ82" s="342">
        <v>0.56999999999999995</v>
      </c>
      <c r="BR82" s="342">
        <v>0.56000000000000005</v>
      </c>
      <c r="BS82" s="342">
        <v>0.46</v>
      </c>
      <c r="BT82" s="442">
        <v>0.53</v>
      </c>
      <c r="BU82" s="342">
        <v>0.52</v>
      </c>
      <c r="BV82" s="342">
        <v>0.51</v>
      </c>
      <c r="BW82" s="342">
        <v>0.5</v>
      </c>
      <c r="BX82" s="342">
        <v>0.42</v>
      </c>
      <c r="BY82" s="342">
        <v>0.3</v>
      </c>
      <c r="BZ82" s="442">
        <v>0.47</v>
      </c>
      <c r="CA82" s="342">
        <v>0.46</v>
      </c>
      <c r="CB82" s="342">
        <v>0.45</v>
      </c>
      <c r="CC82" s="342">
        <v>0.37</v>
      </c>
      <c r="CD82" s="342">
        <v>0.32</v>
      </c>
      <c r="CE82" s="342">
        <v>0.22</v>
      </c>
      <c r="CF82" s="358"/>
      <c r="CG82" s="358"/>
      <c r="CH82" s="359" t="s">
        <v>62</v>
      </c>
      <c r="CI82" s="360">
        <v>226000</v>
      </c>
      <c r="CJ82" s="360">
        <v>215000</v>
      </c>
      <c r="CK82" s="360">
        <v>234000</v>
      </c>
      <c r="CL82" s="360">
        <v>248000</v>
      </c>
      <c r="CM82" s="360">
        <v>259000</v>
      </c>
      <c r="CN82" s="360">
        <v>237000</v>
      </c>
      <c r="CO82" s="360">
        <v>237000</v>
      </c>
      <c r="CP82" s="360">
        <v>248000</v>
      </c>
      <c r="CQ82" s="360">
        <v>281000</v>
      </c>
      <c r="CR82" s="203"/>
      <c r="CS82" s="21" t="s">
        <v>206</v>
      </c>
      <c r="CT82" s="262" t="s">
        <v>720</v>
      </c>
      <c r="CU82" s="23" t="s">
        <v>70</v>
      </c>
      <c r="CV82" s="24">
        <v>0.02</v>
      </c>
      <c r="CW82" s="21" t="s">
        <v>201</v>
      </c>
      <c r="CX82" s="261"/>
      <c r="CY82" s="25">
        <v>1598</v>
      </c>
      <c r="CZ82" s="265"/>
      <c r="DA82" s="26">
        <f t="shared" si="105"/>
        <v>0.76</v>
      </c>
      <c r="DB82" s="26">
        <f t="shared" si="106"/>
        <v>0.74</v>
      </c>
      <c r="DC82" s="26">
        <f t="shared" si="107"/>
        <v>0.73</v>
      </c>
      <c r="DD82" s="26">
        <f t="shared" si="108"/>
        <v>0.69000000000000006</v>
      </c>
      <c r="DE82" s="26">
        <f t="shared" si="109"/>
        <v>0.68</v>
      </c>
      <c r="DF82" s="26">
        <f t="shared" si="110"/>
        <v>0.63</v>
      </c>
      <c r="DG82" s="449">
        <v>0.73</v>
      </c>
      <c r="DH82" s="345">
        <v>0.71</v>
      </c>
      <c r="DI82" s="345">
        <v>0.7</v>
      </c>
      <c r="DJ82" s="345">
        <v>0.66</v>
      </c>
      <c r="DK82" s="345">
        <v>0.65</v>
      </c>
      <c r="DL82" s="345">
        <v>0.6</v>
      </c>
      <c r="DM82" s="449">
        <v>0.68</v>
      </c>
      <c r="DN82" s="345">
        <v>0.66</v>
      </c>
      <c r="DO82" s="345">
        <v>0.65</v>
      </c>
      <c r="DP82" s="345">
        <v>0.61</v>
      </c>
      <c r="DQ82" s="345">
        <v>0.56000000000000005</v>
      </c>
      <c r="DR82" s="345">
        <v>0.2</v>
      </c>
      <c r="DS82" s="449">
        <v>0.6</v>
      </c>
      <c r="DT82" s="345">
        <v>0.57999999999999996</v>
      </c>
      <c r="DU82" s="345">
        <v>0.56999999999999995</v>
      </c>
      <c r="DV82" s="345">
        <v>0.51</v>
      </c>
      <c r="DW82" s="345">
        <v>0.4</v>
      </c>
      <c r="DX82" s="345">
        <v>0.1</v>
      </c>
      <c r="DY82" s="26" t="s">
        <v>237</v>
      </c>
      <c r="DZ82" s="26" t="s">
        <v>189</v>
      </c>
      <c r="EA82" s="27" t="s">
        <v>79</v>
      </c>
      <c r="EB82" s="28">
        <v>159500</v>
      </c>
      <c r="EC82" s="28">
        <v>177100</v>
      </c>
      <c r="ED82" s="28">
        <v>165000</v>
      </c>
      <c r="EE82" s="28">
        <v>201300</v>
      </c>
      <c r="EF82" s="28">
        <v>225500</v>
      </c>
      <c r="EG82" s="28">
        <v>201300</v>
      </c>
      <c r="EH82" s="28">
        <v>225500</v>
      </c>
      <c r="EI82" s="28">
        <v>201300</v>
      </c>
      <c r="EJ82" s="28">
        <v>237600</v>
      </c>
      <c r="EK82" s="31" t="s">
        <v>812</v>
      </c>
    </row>
    <row r="83" spans="6:141" ht="16.5" customHeight="1">
      <c r="F83" s="333">
        <v>78</v>
      </c>
      <c r="G83" s="333" t="str">
        <f>IF(리스수식!$AT$2=1,차량정보!AZ83,IF(리스수식!$AT$2=2,차량정보!CS83,IF(리스수식!$AT$2=3,차량정보!EL83,IF(리스수식!$AT$2=4,차량정보!GE83,차량정보!HX83))))</f>
        <v>현대</v>
      </c>
      <c r="H83" s="333" t="str">
        <f>IF(리스수식!$AT$2=1,차량정보!BA83,IF(리스수식!$AT$2=2,차량정보!CT83,IF(리스수식!$AT$2=3,차량정보!EM83,IF(리스수식!$AT$2=4,차량정보!GF83,차량정보!HY83))))</f>
        <v>스타리아 2.2 디젤 라운지 9인승</v>
      </c>
      <c r="I83" s="333" t="str">
        <f>IF(리스수식!$AT$2=1,차량정보!BB83,IF(리스수식!$AT$2=2,차량정보!CU83,IF(리스수식!$AT$2=3,차량정보!EN83,IF(리스수식!$AT$2=4,차량정보!GG83,차량정보!HZ83))))</f>
        <v>RV(7-10인)</v>
      </c>
      <c r="J83" s="475">
        <f>IF(리스수식!$AT$2=1,차량정보!BC83,IF(리스수식!$AT$2=2,차량정보!CV83,IF(리스수식!$AT$2=3,차량정보!EO83,IF(리스수식!$AT$2=4,차량정보!GH83,차량정보!IA83))))</f>
        <v>2.5000000000000001E-2</v>
      </c>
      <c r="K83" s="333" t="str">
        <f>IF(리스수식!$AT$2=1,차량정보!BD83,IF(리스수식!$AT$2=2,차량정보!CW83,IF(리스수식!$AT$2=3,차량정보!EP83,IF(리스수식!$AT$2=4,차량정보!GI83,차량정보!IB83))))</f>
        <v>디젤</v>
      </c>
      <c r="L83" s="333" t="str">
        <f>IF(리스수식!$AT$2=1,차량정보!BE83,IF(리스수식!$AT$2=2,차량정보!CX83,IF(리스수식!$AT$2=3,차량정보!EQ83,IF(리스수식!$AT$2=4,차량정보!GJ83,차량정보!IC83))))</f>
        <v>면제</v>
      </c>
      <c r="M83" s="333">
        <f>IF(리스수식!$AT$2=1,차량정보!BF83,IF(리스수식!$AT$2=2,차량정보!CY83,IF(리스수식!$AT$2=3,차량정보!ER83,IF(리스수식!$AT$2=4,차량정보!GK83,차량정보!ID83))))</f>
        <v>2197</v>
      </c>
      <c r="N83" s="333">
        <f t="shared" si="97"/>
        <v>571220</v>
      </c>
      <c r="O83" s="380">
        <f>IF(리스수식!$AT$2=1,차량정보!BH83,IF(리스수식!$AT$2=2,차량정보!DA83,IF(리스수식!$AT$2=3,차량정보!ET83,IF(리스수식!$AT$2=4,차량정보!GM83,차량정보!IF83))))</f>
        <v>0.62</v>
      </c>
      <c r="P83" s="380">
        <f>IF(리스수식!$AT$2=1,차량정보!BI83,IF(리스수식!$AT$2=2,차량정보!DB83,IF(리스수식!$AT$2=3,차량정보!EU83,IF(리스수식!$AT$2=4,차량정보!GN83,차량정보!IG83))))</f>
        <v>0.61</v>
      </c>
      <c r="Q83" s="380">
        <f>IF(리스수식!$AT$2=1,차량정보!BJ83,IF(리스수식!$AT$2=2,차량정보!DC83,IF(리스수식!$AT$2=3,차량정보!EV83,IF(리스수식!$AT$2=4,차량정보!GO83,차량정보!IH83))))</f>
        <v>0.6</v>
      </c>
      <c r="R83" s="380">
        <f>IF(리스수식!$AT$2=1,차량정보!BK83,IF(리스수식!$AT$2=2,차량정보!DD83,IF(리스수식!$AT$2=3,차량정보!EW83,IF(리스수식!$AT$2=4,차량정보!GP83,차량정보!II83))))</f>
        <v>0.59000000000000008</v>
      </c>
      <c r="S83" s="380">
        <f>IF(리스수식!$AT$2=1,차량정보!BL83,IF(리스수식!$AT$2=2,차량정보!DE83,IF(리스수식!$AT$2=3,차량정보!EX83,IF(리스수식!$AT$2=4,차량정보!GQ83,차량정보!IJ83))))</f>
        <v>0.58000000000000007</v>
      </c>
      <c r="T83" s="380">
        <f>IF(리스수식!$AT$2=1,차량정보!BM83,IF(리스수식!$AT$2=2,차량정보!DF83,IF(리스수식!$AT$2=3,차량정보!EY83,IF(리스수식!$AT$2=4,차량정보!GR83,차량정보!IK83))))</f>
        <v>0.47</v>
      </c>
      <c r="U83" s="380">
        <f>IF(리스수식!$AT$2=1,차량정보!BN83,IF(리스수식!$AT$2=2,차량정보!DG83,IF(리스수식!$AT$2=3,차량정보!EZ83,IF(리스수식!$AT$2=4,차량정보!GS83,차량정보!IL83))))</f>
        <v>0.59</v>
      </c>
      <c r="V83" s="380">
        <f>IF(리스수식!$AT$2=1,차량정보!BO83,IF(리스수식!$AT$2=2,차량정보!DH83,IF(리스수식!$AT$2=3,차량정보!FA83,IF(리스수식!$AT$2=4,차량정보!GT83,차량정보!IM83))))</f>
        <v>0.57999999999999996</v>
      </c>
      <c r="W83" s="380">
        <f>IF(리스수식!$AT$2=1,차량정보!BP83,IF(리스수식!$AT$2=2,차량정보!DI83,IF(리스수식!$AT$2=3,차량정보!FB83,IF(리스수식!$AT$2=4,차량정보!GU83,차량정보!IN83))))</f>
        <v>0.56999999999999995</v>
      </c>
      <c r="X83" s="380">
        <f>IF(리스수식!$AT$2=1,차량정보!BQ83,IF(리스수식!$AT$2=2,차량정보!DJ83,IF(리스수식!$AT$2=3,차량정보!FC83,IF(리스수식!$AT$2=4,차량정보!GV83,차량정보!IO83))))</f>
        <v>0.56000000000000005</v>
      </c>
      <c r="Y83" s="380">
        <f>IF(리스수식!$AT$2=1,차량정보!BR83,IF(리스수식!$AT$2=2,차량정보!DK83,IF(리스수식!$AT$2=3,차량정보!FD83,IF(리스수식!$AT$2=4,차량정보!GW83,차량정보!IP83))))</f>
        <v>0.55000000000000004</v>
      </c>
      <c r="Z83" s="380">
        <f>IF(리스수식!$AT$2=1,차량정보!BS83,IF(리스수식!$AT$2=2,차량정보!DL83,IF(리스수식!$AT$2=3,차량정보!FE83,IF(리스수식!$AT$2=4,차량정보!GX83,차량정보!IQ83))))</f>
        <v>0.44</v>
      </c>
      <c r="AA83" s="380">
        <f>IF(리스수식!$AT$2=1,차량정보!BT83,IF(리스수식!$AT$2=2,차량정보!DM83,IF(리스수식!$AT$2=3,차량정보!FF83,IF(리스수식!$AT$2=4,차량정보!GY83,차량정보!IR83))))</f>
        <v>0.52</v>
      </c>
      <c r="AB83" s="380">
        <f>IF(리스수식!$AT$2=1,차량정보!BU83,IF(리스수식!$AT$2=2,차량정보!DN83,IF(리스수식!$AT$2=3,차량정보!FG83,IF(리스수식!$AT$2=4,차량정보!GZ83,차량정보!IS83))))</f>
        <v>0.51</v>
      </c>
      <c r="AC83" s="380">
        <f>IF(리스수식!$AT$2=1,차량정보!BV83,IF(리스수식!$AT$2=2,차량정보!DO83,IF(리스수식!$AT$2=3,차량정보!FH83,IF(리스수식!$AT$2=4,차량정보!HA83,차량정보!IT83))))</f>
        <v>0.5</v>
      </c>
      <c r="AD83" s="380">
        <f>IF(리스수식!$AT$2=1,차량정보!BW83,IF(리스수식!$AT$2=2,차량정보!DP83,IF(리스수식!$AT$2=3,차량정보!FI83,IF(리스수식!$AT$2=4,차량정보!HB83,차량정보!IU83))))</f>
        <v>0.49</v>
      </c>
      <c r="AE83" s="380">
        <f>IF(리스수식!$AT$2=1,차량정보!BX83,IF(리스수식!$AT$2=2,차량정보!DQ83,IF(리스수식!$AT$2=3,차량정보!FJ83,IF(리스수식!$AT$2=4,차량정보!HC83,차량정보!IV83))))</f>
        <v>0.44</v>
      </c>
      <c r="AF83" s="380">
        <f>IF(리스수식!$AT$2=1,차량정보!BY83,IF(리스수식!$AT$2=2,차량정보!DR83,IF(리스수식!$AT$2=3,차량정보!FK83,IF(리스수식!$AT$2=4,차량정보!HD83,차량정보!IW83))))</f>
        <v>0.3</v>
      </c>
      <c r="AG83" s="380">
        <f>IF(리스수식!$AT$2=1,차량정보!BZ83,IF(리스수식!$AT$2=2,차량정보!DS83,IF(리스수식!$AT$2=3,차량정보!FL83,IF(리스수식!$AT$2=4,차량정보!HE83,차량정보!IX83))))</f>
        <v>0.46</v>
      </c>
      <c r="AH83" s="380">
        <f>IF(리스수식!$AT$2=1,차량정보!CA83,IF(리스수식!$AT$2=2,차량정보!DT83,IF(리스수식!$AT$2=3,차량정보!FM83,IF(리스수식!$AT$2=4,차량정보!HF83,차량정보!IY83))))</f>
        <v>0.45</v>
      </c>
      <c r="AI83" s="380">
        <f>IF(리스수식!$AT$2=1,차량정보!CB83,IF(리스수식!$AT$2=2,차량정보!DU83,IF(리스수식!$AT$2=3,차량정보!FN83,IF(리스수식!$AT$2=4,차량정보!HG83,차량정보!IZ83))))</f>
        <v>0.44</v>
      </c>
      <c r="AJ83" s="380">
        <f>IF(리스수식!$AT$2=1,차량정보!CC83,IF(리스수식!$AT$2=2,차량정보!DV83,IF(리스수식!$AT$2=3,차량정보!FO83,IF(리스수식!$AT$2=4,차량정보!HH83,차량정보!JA83))))</f>
        <v>0.37</v>
      </c>
      <c r="AK83" s="380">
        <f>IF(리스수식!$AT$2=1,차량정보!CD83,IF(리스수식!$AT$2=2,차량정보!DW83,IF(리스수식!$AT$2=3,차량정보!FP83,IF(리스수식!$AT$2=4,차량정보!HI83,차량정보!JB83))))</f>
        <v>0.32</v>
      </c>
      <c r="AL83" s="380">
        <f>IF(리스수식!$AT$2=1,차량정보!CE83,IF(리스수식!$AT$2=2,차량정보!DX83,IF(리스수식!$AT$2=3,차량정보!FQ83,IF(리스수식!$AT$2=4,차량정보!HJ83,차량정보!JC83))))</f>
        <v>0.22</v>
      </c>
      <c r="AM83" s="333">
        <f>IF(리스수식!$AT$2=1,차량정보!CF83,IF(리스수식!$AT$2=2,차량정보!DY83,IF(리스수식!$AT$2=3,차량정보!FR83,IF(리스수식!$AT$2=4,차량정보!HK83,차량정보!JD83))))</f>
        <v>0</v>
      </c>
      <c r="AN83" s="333" t="str">
        <f>IF(리스수식!$AT$2=1,차량정보!CG83,IF(리스수식!$AT$2=2,차량정보!DZ83,IF(리스수식!$AT$2=3,차량정보!FS83,IF(리스수식!$AT$2=4,차량정보!HL83,차량정보!JE83))))</f>
        <v>면제</v>
      </c>
      <c r="AO83" s="333" t="str">
        <f>IF(리스수식!$AT$2=1,차량정보!CH83,IF(리스수식!$AT$2=2,차량정보!EA83,IF(리스수식!$AT$2=3,차량정보!FT83,IF(리스수식!$AT$2=4,차량정보!HM83,차량정보!JF83))))</f>
        <v>울산</v>
      </c>
      <c r="AP83" s="333">
        <f>IF(리스수식!$AT$2=1,차량정보!CI83,IF(리스수식!$AT$2=2,차량정보!EB83,IF(리스수식!$AT$2=3,차량정보!FU83,IF(리스수식!$AT$2=4,차량정보!HN83,차량정보!JG83))))</f>
        <v>226000</v>
      </c>
      <c r="AQ83" s="333">
        <f>IF(리스수식!$AT$2=1,차량정보!CJ83,IF(리스수식!$AT$2=2,차량정보!EC83,IF(리스수식!$AT$2=3,차량정보!FV83,IF(리스수식!$AT$2=4,차량정보!HO83,차량정보!JH83))))</f>
        <v>215000</v>
      </c>
      <c r="AR83" s="333">
        <f>IF(리스수식!$AT$2=1,차량정보!CK83,IF(리스수식!$AT$2=2,차량정보!ED83,IF(리스수식!$AT$2=3,차량정보!FW83,IF(리스수식!$AT$2=4,차량정보!HP83,차량정보!JI83))))</f>
        <v>234000</v>
      </c>
      <c r="AS83" s="333">
        <f>IF(리스수식!$AT$2=1,차량정보!CL83,IF(리스수식!$AT$2=2,차량정보!EE83,IF(리스수식!$AT$2=3,차량정보!FX83,IF(리스수식!$AT$2=4,차량정보!HQ83,차량정보!JJ83))))</f>
        <v>248000</v>
      </c>
      <c r="AT83" s="333">
        <f>IF(리스수식!$AT$2=1,차량정보!CM83,IF(리스수식!$AT$2=2,차량정보!EF83,IF(리스수식!$AT$2=3,차량정보!FY83,IF(리스수식!$AT$2=4,차량정보!HR83,차량정보!JK83))))</f>
        <v>259000</v>
      </c>
      <c r="AU83" s="333">
        <f>IF(리스수식!$AT$2=1,차량정보!CN83,IF(리스수식!$AT$2=2,차량정보!EG83,IF(리스수식!$AT$2=3,차량정보!FZ83,IF(리스수식!$AT$2=4,차량정보!HS83,차량정보!JL83))))</f>
        <v>237000</v>
      </c>
      <c r="AV83" s="333">
        <f>IF(리스수식!$AT$2=1,차량정보!CO83,IF(리스수식!$AT$2=2,차량정보!EH83,IF(리스수식!$AT$2=3,차량정보!GA83,IF(리스수식!$AT$2=4,차량정보!HT83,차량정보!JM83))))</f>
        <v>237000</v>
      </c>
      <c r="AW83" s="333">
        <f>IF(리스수식!$AT$2=1,차량정보!CP83,IF(리스수식!$AT$2=2,차량정보!EI83,IF(리스수식!$AT$2=3,차량정보!GB83,IF(리스수식!$AT$2=4,차량정보!HU83,차량정보!JN83))))</f>
        <v>248000</v>
      </c>
      <c r="AX83" s="333">
        <f>IF(리스수식!$AT$2=1,차량정보!CQ83,IF(리스수식!$AT$2=2,차량정보!EJ83,IF(리스수식!$AT$2=3,차량정보!GC83,IF(리스수식!$AT$2=4,차량정보!HV83,차량정보!JO83))))</f>
        <v>281000</v>
      </c>
      <c r="AY83" s="11">
        <f>IF(리스수식!$AT$2=1,차량정보!CR83,IF(리스수식!$AT$2=2,차량정보!EK83,IF(리스수식!$AT$2=3,차량정보!GD83,IF(리스수식!$AT$2=4,차량정보!HW83,차량정보!JP83))))</f>
        <v>0</v>
      </c>
      <c r="AZ83" s="352" t="s">
        <v>38</v>
      </c>
      <c r="BA83" s="353" t="s">
        <v>253</v>
      </c>
      <c r="BB83" s="354" t="s">
        <v>224</v>
      </c>
      <c r="BC83" s="355">
        <v>2.5000000000000001E-2</v>
      </c>
      <c r="BD83" s="352" t="s">
        <v>71</v>
      </c>
      <c r="BE83" s="352" t="s">
        <v>72</v>
      </c>
      <c r="BF83" s="356">
        <v>2197</v>
      </c>
      <c r="BG83" s="356"/>
      <c r="BH83" s="357">
        <f t="shared" si="91"/>
        <v>0.62</v>
      </c>
      <c r="BI83" s="357">
        <f t="shared" si="92"/>
        <v>0.61</v>
      </c>
      <c r="BJ83" s="357">
        <f t="shared" si="93"/>
        <v>0.6</v>
      </c>
      <c r="BK83" s="357">
        <f t="shared" si="94"/>
        <v>0.59000000000000008</v>
      </c>
      <c r="BL83" s="357">
        <f t="shared" si="95"/>
        <v>0.58000000000000007</v>
      </c>
      <c r="BM83" s="357">
        <f t="shared" si="96"/>
        <v>0.47</v>
      </c>
      <c r="BN83" s="442">
        <v>0.59</v>
      </c>
      <c r="BO83" s="342">
        <v>0.57999999999999996</v>
      </c>
      <c r="BP83" s="342">
        <v>0.56999999999999995</v>
      </c>
      <c r="BQ83" s="342">
        <v>0.56000000000000005</v>
      </c>
      <c r="BR83" s="342">
        <v>0.55000000000000004</v>
      </c>
      <c r="BS83" s="342">
        <v>0.44</v>
      </c>
      <c r="BT83" s="442">
        <v>0.52</v>
      </c>
      <c r="BU83" s="342">
        <v>0.51</v>
      </c>
      <c r="BV83" s="342">
        <v>0.5</v>
      </c>
      <c r="BW83" s="342">
        <v>0.49</v>
      </c>
      <c r="BX83" s="342">
        <v>0.44</v>
      </c>
      <c r="BY83" s="342">
        <v>0.3</v>
      </c>
      <c r="BZ83" s="442">
        <v>0.46</v>
      </c>
      <c r="CA83" s="342">
        <v>0.45</v>
      </c>
      <c r="CB83" s="342">
        <v>0.44</v>
      </c>
      <c r="CC83" s="342">
        <v>0.37</v>
      </c>
      <c r="CD83" s="342">
        <v>0.32</v>
      </c>
      <c r="CE83" s="342">
        <v>0.22</v>
      </c>
      <c r="CF83" s="358"/>
      <c r="CG83" s="358" t="s">
        <v>189</v>
      </c>
      <c r="CH83" s="359" t="s">
        <v>62</v>
      </c>
      <c r="CI83" s="360">
        <v>226000</v>
      </c>
      <c r="CJ83" s="360">
        <v>215000</v>
      </c>
      <c r="CK83" s="360">
        <v>234000</v>
      </c>
      <c r="CL83" s="360">
        <v>248000</v>
      </c>
      <c r="CM83" s="360">
        <v>259000</v>
      </c>
      <c r="CN83" s="360">
        <v>237000</v>
      </c>
      <c r="CO83" s="360">
        <v>237000</v>
      </c>
      <c r="CP83" s="360">
        <v>248000</v>
      </c>
      <c r="CQ83" s="360">
        <v>281000</v>
      </c>
      <c r="CR83" s="31"/>
      <c r="CS83" s="21"/>
      <c r="CT83" s="200" t="s">
        <v>182</v>
      </c>
      <c r="CU83" s="201"/>
      <c r="CV83" s="202"/>
      <c r="CW83" s="190"/>
      <c r="CX83" s="190"/>
      <c r="CY83" s="189"/>
      <c r="CZ83" s="189"/>
      <c r="DA83" s="26"/>
      <c r="DB83" s="26"/>
      <c r="DC83" s="26"/>
      <c r="DD83" s="26"/>
      <c r="DE83" s="26"/>
      <c r="DF83" s="26"/>
      <c r="DG83" s="450"/>
      <c r="DH83" s="346"/>
      <c r="DI83" s="346"/>
      <c r="DJ83" s="346"/>
      <c r="DK83" s="346"/>
      <c r="DL83" s="346"/>
      <c r="DM83" s="450"/>
      <c r="DN83" s="346"/>
      <c r="DO83" s="346"/>
      <c r="DP83" s="346"/>
      <c r="DQ83" s="346"/>
      <c r="DR83" s="346"/>
      <c r="DS83" s="450"/>
      <c r="DT83" s="346"/>
      <c r="DU83" s="346"/>
      <c r="DV83" s="346"/>
      <c r="DW83" s="346"/>
      <c r="DX83" s="346"/>
      <c r="DY83" s="191"/>
      <c r="DZ83" s="191"/>
      <c r="EA83" s="192"/>
      <c r="EB83" s="193"/>
      <c r="EC83" s="193"/>
      <c r="ED83" s="193"/>
      <c r="EE83" s="193"/>
      <c r="EF83" s="193"/>
      <c r="EG83" s="193"/>
      <c r="EH83" s="193"/>
      <c r="EI83" s="193"/>
      <c r="EJ83" s="193"/>
    </row>
    <row r="84" spans="6:141" ht="16.5" customHeight="1">
      <c r="F84" s="333">
        <v>79</v>
      </c>
      <c r="G84" s="333" t="str">
        <f>IF(리스수식!$AT$2=1,차량정보!AZ84,IF(리스수식!$AT$2=2,차량정보!CS84,IF(리스수식!$AT$2=3,차량정보!EL84,IF(리스수식!$AT$2=4,차량정보!GE84,차량정보!HX84))))</f>
        <v>현대</v>
      </c>
      <c r="H84" s="333" t="str">
        <f>IF(리스수식!$AT$2=1,차량정보!BA84,IF(리스수식!$AT$2=2,차량정보!CT84,IF(리스수식!$AT$2=3,차량정보!EM84,IF(리스수식!$AT$2=4,차량정보!GF84,차량정보!HY84))))</f>
        <v>스타리아 2.2 디젤 투어러 9인승</v>
      </c>
      <c r="I84" s="333" t="str">
        <f>IF(리스수식!$AT$2=1,차량정보!BB84,IF(리스수식!$AT$2=2,차량정보!CU84,IF(리스수식!$AT$2=3,차량정보!EN84,IF(리스수식!$AT$2=4,차량정보!GG84,차량정보!HZ84))))</f>
        <v>RV(7-10인)</v>
      </c>
      <c r="J84" s="475">
        <f>IF(리스수식!$AT$2=1,차량정보!BC84,IF(리스수식!$AT$2=2,차량정보!CV84,IF(리스수식!$AT$2=3,차량정보!EO84,IF(리스수식!$AT$2=4,차량정보!GH84,차량정보!IA84))))</f>
        <v>2.5000000000000001E-2</v>
      </c>
      <c r="K84" s="333" t="str">
        <f>IF(리스수식!$AT$2=1,차량정보!BD84,IF(리스수식!$AT$2=2,차량정보!CW84,IF(리스수식!$AT$2=3,차량정보!EP84,IF(리스수식!$AT$2=4,차량정보!GI84,차량정보!IB84))))</f>
        <v>디젤</v>
      </c>
      <c r="L84" s="333" t="str">
        <f>IF(리스수식!$AT$2=1,차량정보!BE84,IF(리스수식!$AT$2=2,차량정보!CX84,IF(리스수식!$AT$2=3,차량정보!EQ84,IF(리스수식!$AT$2=4,차량정보!GJ84,차량정보!IC84))))</f>
        <v>면제</v>
      </c>
      <c r="M84" s="333">
        <f>IF(리스수식!$AT$2=1,차량정보!BF84,IF(리스수식!$AT$2=2,차량정보!CY84,IF(리스수식!$AT$2=3,차량정보!ER84,IF(리스수식!$AT$2=4,차량정보!GK84,차량정보!ID84))))</f>
        <v>2197</v>
      </c>
      <c r="N84" s="333">
        <f t="shared" si="97"/>
        <v>571220</v>
      </c>
      <c r="O84" s="380">
        <f>IF(리스수식!$AT$2=1,차량정보!BH84,IF(리스수식!$AT$2=2,차량정보!DA84,IF(리스수식!$AT$2=3,차량정보!ET84,IF(리스수식!$AT$2=4,차량정보!GM84,차량정보!IF84))))</f>
        <v>0.65</v>
      </c>
      <c r="P84" s="380">
        <f>IF(리스수식!$AT$2=1,차량정보!BI84,IF(리스수식!$AT$2=2,차량정보!DB84,IF(리스수식!$AT$2=3,차량정보!EU84,IF(리스수식!$AT$2=4,차량정보!GN84,차량정보!IG84))))</f>
        <v>0.64</v>
      </c>
      <c r="Q84" s="380">
        <f>IF(리스수식!$AT$2=1,차량정보!BJ84,IF(리스수식!$AT$2=2,차량정보!DC84,IF(리스수식!$AT$2=3,차량정보!EV84,IF(리스수식!$AT$2=4,차량정보!GO84,차량정보!IH84))))</f>
        <v>0.63</v>
      </c>
      <c r="R84" s="380">
        <f>IF(리스수식!$AT$2=1,차량정보!BK84,IF(리스수식!$AT$2=2,차량정보!DD84,IF(리스수식!$AT$2=3,차량정보!EW84,IF(리스수식!$AT$2=4,차량정보!GP84,차량정보!II84))))</f>
        <v>0.62</v>
      </c>
      <c r="S84" s="380">
        <f>IF(리스수식!$AT$2=1,차량정보!BL84,IF(리스수식!$AT$2=2,차량정보!DE84,IF(리스수식!$AT$2=3,차량정보!EX84,IF(리스수식!$AT$2=4,차량정보!GQ84,차량정보!IJ84))))</f>
        <v>0.61</v>
      </c>
      <c r="T84" s="380">
        <f>IF(리스수식!$AT$2=1,차량정보!BM84,IF(리스수식!$AT$2=2,차량정보!DF84,IF(리스수식!$AT$2=3,차량정보!EY84,IF(리스수식!$AT$2=4,차량정보!GR84,차량정보!IK84))))</f>
        <v>0.47</v>
      </c>
      <c r="U84" s="380">
        <f>IF(리스수식!$AT$2=1,차량정보!BN84,IF(리스수식!$AT$2=2,차량정보!DG84,IF(리스수식!$AT$2=3,차량정보!EZ84,IF(리스수식!$AT$2=4,차량정보!GS84,차량정보!IL84))))</f>
        <v>0.62</v>
      </c>
      <c r="V84" s="380">
        <f>IF(리스수식!$AT$2=1,차량정보!BO84,IF(리스수식!$AT$2=2,차량정보!DH84,IF(리스수식!$AT$2=3,차량정보!FA84,IF(리스수식!$AT$2=4,차량정보!GT84,차량정보!IM84))))</f>
        <v>0.61</v>
      </c>
      <c r="W84" s="380">
        <f>IF(리스수식!$AT$2=1,차량정보!BP84,IF(리스수식!$AT$2=2,차량정보!DI84,IF(리스수식!$AT$2=3,차량정보!FB84,IF(리스수식!$AT$2=4,차량정보!GU84,차량정보!IN84))))</f>
        <v>0.6</v>
      </c>
      <c r="X84" s="380">
        <f>IF(리스수식!$AT$2=1,차량정보!BQ84,IF(리스수식!$AT$2=2,차량정보!DJ84,IF(리스수식!$AT$2=3,차량정보!FC84,IF(리스수식!$AT$2=4,차량정보!GV84,차량정보!IO84))))</f>
        <v>0.59</v>
      </c>
      <c r="Y84" s="380">
        <f>IF(리스수식!$AT$2=1,차량정보!BR84,IF(리스수식!$AT$2=2,차량정보!DK84,IF(리스수식!$AT$2=3,차량정보!FD84,IF(리스수식!$AT$2=4,차량정보!GW84,차량정보!IP84))))</f>
        <v>0.57999999999999996</v>
      </c>
      <c r="Z84" s="380">
        <f>IF(리스수식!$AT$2=1,차량정보!BS84,IF(리스수식!$AT$2=2,차량정보!DL84,IF(리스수식!$AT$2=3,차량정보!FE84,IF(리스수식!$AT$2=4,차량정보!GX84,차량정보!IQ84))))</f>
        <v>0.44</v>
      </c>
      <c r="AA84" s="380">
        <f>IF(리스수식!$AT$2=1,차량정보!BT84,IF(리스수식!$AT$2=2,차량정보!DM84,IF(리스수식!$AT$2=3,차량정보!FF84,IF(리스수식!$AT$2=4,차량정보!GY84,차량정보!IR84))))</f>
        <v>0.55000000000000004</v>
      </c>
      <c r="AB84" s="380">
        <f>IF(리스수식!$AT$2=1,차량정보!BU84,IF(리스수식!$AT$2=2,차량정보!DN84,IF(리스수식!$AT$2=3,차량정보!FG84,IF(리스수식!$AT$2=4,차량정보!GZ84,차량정보!IS84))))</f>
        <v>0.54</v>
      </c>
      <c r="AC84" s="380">
        <f>IF(리스수식!$AT$2=1,차량정보!BV84,IF(리스수식!$AT$2=2,차량정보!DO84,IF(리스수식!$AT$2=3,차량정보!FH84,IF(리스수식!$AT$2=4,차량정보!HA84,차량정보!IT84))))</f>
        <v>0.53</v>
      </c>
      <c r="AD84" s="380">
        <f>IF(리스수식!$AT$2=1,차량정보!BW84,IF(리스수식!$AT$2=2,차량정보!DP84,IF(리스수식!$AT$2=3,차량정보!FI84,IF(리스수식!$AT$2=4,차량정보!HB84,차량정보!IU84))))</f>
        <v>0.52</v>
      </c>
      <c r="AE84" s="380">
        <f>IF(리스수식!$AT$2=1,차량정보!BX84,IF(리스수식!$AT$2=2,차량정보!DQ84,IF(리스수식!$AT$2=3,차량정보!FJ84,IF(리스수식!$AT$2=4,차량정보!HC84,차량정보!IV84))))</f>
        <v>0.47</v>
      </c>
      <c r="AF84" s="380">
        <f>IF(리스수식!$AT$2=1,차량정보!BY84,IF(리스수식!$AT$2=2,차량정보!DR84,IF(리스수식!$AT$2=3,차량정보!FK84,IF(리스수식!$AT$2=4,차량정보!HD84,차량정보!IW84))))</f>
        <v>0.3</v>
      </c>
      <c r="AG84" s="380">
        <f>IF(리스수식!$AT$2=1,차량정보!BZ84,IF(리스수식!$AT$2=2,차량정보!DS84,IF(리스수식!$AT$2=3,차량정보!FL84,IF(리스수식!$AT$2=4,차량정보!HE84,차량정보!IX84))))</f>
        <v>0.49</v>
      </c>
      <c r="AH84" s="380">
        <f>IF(리스수식!$AT$2=1,차량정보!CA84,IF(리스수식!$AT$2=2,차량정보!DT84,IF(리스수식!$AT$2=3,차량정보!FM84,IF(리스수식!$AT$2=4,차량정보!HF84,차량정보!IY84))))</f>
        <v>0.48</v>
      </c>
      <c r="AI84" s="380">
        <f>IF(리스수식!$AT$2=1,차량정보!CB84,IF(리스수식!$AT$2=2,차량정보!DU84,IF(리스수식!$AT$2=3,차량정보!FN84,IF(리스수식!$AT$2=4,차량정보!HG84,차량정보!IZ84))))</f>
        <v>0.47</v>
      </c>
      <c r="AJ84" s="380">
        <f>IF(리스수식!$AT$2=1,차량정보!CC84,IF(리스수식!$AT$2=2,차량정보!DV84,IF(리스수식!$AT$2=3,차량정보!FO84,IF(리스수식!$AT$2=4,차량정보!HH84,차량정보!JA84))))</f>
        <v>0.37</v>
      </c>
      <c r="AK84" s="380">
        <f>IF(리스수식!$AT$2=1,차량정보!CD84,IF(리스수식!$AT$2=2,차량정보!DW84,IF(리스수식!$AT$2=3,차량정보!FP84,IF(리스수식!$AT$2=4,차량정보!HI84,차량정보!JB84))))</f>
        <v>0.32</v>
      </c>
      <c r="AL84" s="380">
        <f>IF(리스수식!$AT$2=1,차량정보!CE84,IF(리스수식!$AT$2=2,차량정보!DX84,IF(리스수식!$AT$2=3,차량정보!FQ84,IF(리스수식!$AT$2=4,차량정보!HJ84,차량정보!JC84))))</f>
        <v>0.22</v>
      </c>
      <c r="AM84" s="333">
        <f>IF(리스수식!$AT$2=1,차량정보!CF84,IF(리스수식!$AT$2=2,차량정보!DY84,IF(리스수식!$AT$2=3,차량정보!FR84,IF(리스수식!$AT$2=4,차량정보!HK84,차량정보!JD84))))</f>
        <v>0</v>
      </c>
      <c r="AN84" s="333" t="str">
        <f>IF(리스수식!$AT$2=1,차량정보!CG84,IF(리스수식!$AT$2=2,차량정보!DZ84,IF(리스수식!$AT$2=3,차량정보!FS84,IF(리스수식!$AT$2=4,차량정보!HL84,차량정보!JE84))))</f>
        <v>면제</v>
      </c>
      <c r="AO84" s="333" t="str">
        <f>IF(리스수식!$AT$2=1,차량정보!CH84,IF(리스수식!$AT$2=2,차량정보!EA84,IF(리스수식!$AT$2=3,차량정보!FT84,IF(리스수식!$AT$2=4,차량정보!HM84,차량정보!JF84))))</f>
        <v>울산</v>
      </c>
      <c r="AP84" s="333">
        <f>IF(리스수식!$AT$2=1,차량정보!CI84,IF(리스수식!$AT$2=2,차량정보!EB84,IF(리스수식!$AT$2=3,차량정보!FU84,IF(리스수식!$AT$2=4,차량정보!HN84,차량정보!JG84))))</f>
        <v>226000</v>
      </c>
      <c r="AQ84" s="333">
        <f>IF(리스수식!$AT$2=1,차량정보!CJ84,IF(리스수식!$AT$2=2,차량정보!EC84,IF(리스수식!$AT$2=3,차량정보!FV84,IF(리스수식!$AT$2=4,차량정보!HO84,차량정보!JH84))))</f>
        <v>215000</v>
      </c>
      <c r="AR84" s="333">
        <f>IF(리스수식!$AT$2=1,차량정보!CK84,IF(리스수식!$AT$2=2,차량정보!ED84,IF(리스수식!$AT$2=3,차량정보!FW84,IF(리스수식!$AT$2=4,차량정보!HP84,차량정보!JI84))))</f>
        <v>234000</v>
      </c>
      <c r="AS84" s="333">
        <f>IF(리스수식!$AT$2=1,차량정보!CL84,IF(리스수식!$AT$2=2,차량정보!EE84,IF(리스수식!$AT$2=3,차량정보!FX84,IF(리스수식!$AT$2=4,차량정보!HQ84,차량정보!JJ84))))</f>
        <v>248000</v>
      </c>
      <c r="AT84" s="333">
        <f>IF(리스수식!$AT$2=1,차량정보!CM84,IF(리스수식!$AT$2=2,차량정보!EF84,IF(리스수식!$AT$2=3,차량정보!FY84,IF(리스수식!$AT$2=4,차량정보!HR84,차량정보!JK84))))</f>
        <v>259000</v>
      </c>
      <c r="AU84" s="333">
        <f>IF(리스수식!$AT$2=1,차량정보!CN84,IF(리스수식!$AT$2=2,차량정보!EG84,IF(리스수식!$AT$2=3,차량정보!FZ84,IF(리스수식!$AT$2=4,차량정보!HS84,차량정보!JL84))))</f>
        <v>237000</v>
      </c>
      <c r="AV84" s="333">
        <f>IF(리스수식!$AT$2=1,차량정보!CO84,IF(리스수식!$AT$2=2,차량정보!EH84,IF(리스수식!$AT$2=3,차량정보!GA84,IF(리스수식!$AT$2=4,차량정보!HT84,차량정보!JM84))))</f>
        <v>237000</v>
      </c>
      <c r="AW84" s="333">
        <f>IF(리스수식!$AT$2=1,차량정보!CP84,IF(리스수식!$AT$2=2,차량정보!EI84,IF(리스수식!$AT$2=3,차량정보!GB84,IF(리스수식!$AT$2=4,차량정보!HU84,차량정보!JN84))))</f>
        <v>248000</v>
      </c>
      <c r="AX84" s="333">
        <f>IF(리스수식!$AT$2=1,차량정보!CQ84,IF(리스수식!$AT$2=2,차량정보!EJ84,IF(리스수식!$AT$2=3,차량정보!GC84,IF(리스수식!$AT$2=4,차량정보!HV84,차량정보!JO84))))</f>
        <v>281000</v>
      </c>
      <c r="AY84" s="11">
        <f>IF(리스수식!$AT$2=1,차량정보!CR84,IF(리스수식!$AT$2=2,차량정보!EK84,IF(리스수식!$AT$2=3,차량정보!GD84,IF(리스수식!$AT$2=4,차량정보!HW84,차량정보!JP84))))</f>
        <v>0</v>
      </c>
      <c r="AZ84" s="352" t="s">
        <v>204</v>
      </c>
      <c r="BA84" s="353" t="s">
        <v>254</v>
      </c>
      <c r="BB84" s="354" t="s">
        <v>224</v>
      </c>
      <c r="BC84" s="355">
        <v>2.5000000000000001E-2</v>
      </c>
      <c r="BD84" s="352" t="s">
        <v>188</v>
      </c>
      <c r="BE84" s="352" t="s">
        <v>189</v>
      </c>
      <c r="BF84" s="356">
        <v>2197</v>
      </c>
      <c r="BG84" s="356"/>
      <c r="BH84" s="357">
        <f t="shared" si="91"/>
        <v>0.65</v>
      </c>
      <c r="BI84" s="357">
        <f t="shared" si="92"/>
        <v>0.64</v>
      </c>
      <c r="BJ84" s="357">
        <f t="shared" si="93"/>
        <v>0.63</v>
      </c>
      <c r="BK84" s="357">
        <f t="shared" si="94"/>
        <v>0.62</v>
      </c>
      <c r="BL84" s="357">
        <f t="shared" si="95"/>
        <v>0.61</v>
      </c>
      <c r="BM84" s="357">
        <f t="shared" si="96"/>
        <v>0.47</v>
      </c>
      <c r="BN84" s="442">
        <v>0.62</v>
      </c>
      <c r="BO84" s="342">
        <v>0.61</v>
      </c>
      <c r="BP84" s="342">
        <v>0.6</v>
      </c>
      <c r="BQ84" s="342">
        <v>0.59</v>
      </c>
      <c r="BR84" s="342">
        <v>0.57999999999999996</v>
      </c>
      <c r="BS84" s="342">
        <v>0.44</v>
      </c>
      <c r="BT84" s="442">
        <v>0.55000000000000004</v>
      </c>
      <c r="BU84" s="342">
        <v>0.54</v>
      </c>
      <c r="BV84" s="342">
        <v>0.53</v>
      </c>
      <c r="BW84" s="342">
        <v>0.52</v>
      </c>
      <c r="BX84" s="342">
        <v>0.47</v>
      </c>
      <c r="BY84" s="342">
        <v>0.3</v>
      </c>
      <c r="BZ84" s="442">
        <v>0.49</v>
      </c>
      <c r="CA84" s="342">
        <v>0.48</v>
      </c>
      <c r="CB84" s="342">
        <v>0.47</v>
      </c>
      <c r="CC84" s="342">
        <v>0.37</v>
      </c>
      <c r="CD84" s="342">
        <v>0.32</v>
      </c>
      <c r="CE84" s="342">
        <v>0.22</v>
      </c>
      <c r="CF84" s="358"/>
      <c r="CG84" s="358" t="s">
        <v>189</v>
      </c>
      <c r="CH84" s="359" t="s">
        <v>62</v>
      </c>
      <c r="CI84" s="360">
        <v>226000</v>
      </c>
      <c r="CJ84" s="360">
        <v>215000</v>
      </c>
      <c r="CK84" s="360">
        <v>234000</v>
      </c>
      <c r="CL84" s="360">
        <v>248000</v>
      </c>
      <c r="CM84" s="360">
        <v>259000</v>
      </c>
      <c r="CN84" s="360">
        <v>237000</v>
      </c>
      <c r="CO84" s="360">
        <v>237000</v>
      </c>
      <c r="CP84" s="360">
        <v>248000</v>
      </c>
      <c r="CQ84" s="360">
        <v>281000</v>
      </c>
      <c r="CR84" s="31"/>
      <c r="CS84" s="21" t="s">
        <v>206</v>
      </c>
      <c r="CT84" s="22" t="s">
        <v>781</v>
      </c>
      <c r="CU84" s="159" t="s">
        <v>74</v>
      </c>
      <c r="CV84" s="24">
        <v>0.03</v>
      </c>
      <c r="CW84" s="21" t="s">
        <v>201</v>
      </c>
      <c r="CX84" s="157"/>
      <c r="CY84" s="161">
        <v>3470</v>
      </c>
      <c r="CZ84" s="161"/>
      <c r="DA84" s="26">
        <f t="shared" si="104"/>
        <v>0.62</v>
      </c>
      <c r="DB84" s="26">
        <f t="shared" si="104"/>
        <v>0.61</v>
      </c>
      <c r="DC84" s="26">
        <f t="shared" si="104"/>
        <v>0.6</v>
      </c>
      <c r="DD84" s="26">
        <f t="shared" si="104"/>
        <v>0.59000000000000008</v>
      </c>
      <c r="DE84" s="26">
        <f t="shared" si="104"/>
        <v>0.58000000000000007</v>
      </c>
      <c r="DF84" s="26">
        <f t="shared" si="104"/>
        <v>0.43000000000000005</v>
      </c>
      <c r="DG84" s="449">
        <v>0.59</v>
      </c>
      <c r="DH84" s="345">
        <v>0.57999999999999996</v>
      </c>
      <c r="DI84" s="345">
        <v>0.56999999999999995</v>
      </c>
      <c r="DJ84" s="345">
        <v>0.56000000000000005</v>
      </c>
      <c r="DK84" s="345">
        <v>0.55000000000000004</v>
      </c>
      <c r="DL84" s="345">
        <v>0.4</v>
      </c>
      <c r="DM84" s="449">
        <v>0.52</v>
      </c>
      <c r="DN84" s="345">
        <v>0.51</v>
      </c>
      <c r="DO84" s="345">
        <v>0.5</v>
      </c>
      <c r="DP84" s="345">
        <v>0.49</v>
      </c>
      <c r="DQ84" s="345">
        <v>0.3</v>
      </c>
      <c r="DR84" s="345">
        <v>0.2</v>
      </c>
      <c r="DS84" s="449">
        <v>0.40500000000000003</v>
      </c>
      <c r="DT84" s="345">
        <v>0.4</v>
      </c>
      <c r="DU84" s="345">
        <v>0.39500000000000002</v>
      </c>
      <c r="DV84" s="345">
        <v>0.3</v>
      </c>
      <c r="DW84" s="345">
        <v>0.2</v>
      </c>
      <c r="DX84" s="345">
        <v>0.1</v>
      </c>
      <c r="DY84" s="26" t="s">
        <v>237</v>
      </c>
      <c r="DZ84" s="176"/>
      <c r="EA84" s="27" t="s">
        <v>79</v>
      </c>
      <c r="EB84" s="28">
        <v>159500</v>
      </c>
      <c r="EC84" s="28">
        <v>177100</v>
      </c>
      <c r="ED84" s="28">
        <v>165000</v>
      </c>
      <c r="EE84" s="28">
        <v>201300</v>
      </c>
      <c r="EF84" s="28">
        <v>225500</v>
      </c>
      <c r="EG84" s="28">
        <v>201300</v>
      </c>
      <c r="EH84" s="28">
        <v>225500</v>
      </c>
      <c r="EI84" s="28">
        <v>201300</v>
      </c>
      <c r="EJ84" s="28">
        <v>237600</v>
      </c>
      <c r="EK84" s="31" t="s">
        <v>812</v>
      </c>
    </row>
    <row r="85" spans="6:141" ht="16.5" customHeight="1">
      <c r="F85" s="333">
        <v>80</v>
      </c>
      <c r="G85" s="333" t="str">
        <f>IF(리스수식!$AT$2=1,차량정보!AZ85,IF(리스수식!$AT$2=2,차량정보!CS85,IF(리스수식!$AT$2=3,차량정보!EL85,IF(리스수식!$AT$2=4,차량정보!GE85,차량정보!HX85))))</f>
        <v>현대</v>
      </c>
      <c r="H85" s="333" t="str">
        <f>IF(리스수식!$AT$2=1,차량정보!BA85,IF(리스수식!$AT$2=2,차량정보!CT85,IF(리스수식!$AT$2=3,차량정보!EM85,IF(리스수식!$AT$2=4,차량정보!GF85,차량정보!HY85))))</f>
        <v>스타리아 2.2 디젤 투어러 11인승</v>
      </c>
      <c r="I85" s="333" t="str">
        <f>IF(리스수식!$AT$2=1,차량정보!BB85,IF(리스수식!$AT$2=2,차량정보!CU85,IF(리스수식!$AT$2=3,차량정보!EN85,IF(리스수식!$AT$2=4,차량정보!GG85,차량정보!HZ85))))</f>
        <v>RV(11-12인)</v>
      </c>
      <c r="J85" s="475">
        <f>IF(리스수식!$AT$2=1,차량정보!BC85,IF(리스수식!$AT$2=2,차량정보!CV85,IF(리스수식!$AT$2=3,차량정보!EO85,IF(리스수식!$AT$2=4,차량정보!GH85,차량정보!IA85))))</f>
        <v>2.5000000000000001E-2</v>
      </c>
      <c r="K85" s="333" t="str">
        <f>IF(리스수식!$AT$2=1,차량정보!BD85,IF(리스수식!$AT$2=2,차량정보!CW85,IF(리스수식!$AT$2=3,차량정보!EP85,IF(리스수식!$AT$2=4,차량정보!GI85,차량정보!IB85))))</f>
        <v>디젤</v>
      </c>
      <c r="L85" s="333" t="str">
        <f>IF(리스수식!$AT$2=1,차량정보!BE85,IF(리스수식!$AT$2=2,차량정보!CX85,IF(리스수식!$AT$2=3,차량정보!EQ85,IF(리스수식!$AT$2=4,차량정보!GJ85,차량정보!IC85))))</f>
        <v>면제</v>
      </c>
      <c r="M85" s="333">
        <f>IF(리스수식!$AT$2=1,차량정보!BF85,IF(리스수식!$AT$2=2,차량정보!CY85,IF(리스수식!$AT$2=3,차량정보!ER85,IF(리스수식!$AT$2=4,차량정보!GK85,차량정보!ID85))))</f>
        <v>2197</v>
      </c>
      <c r="N85" s="333">
        <f t="shared" si="97"/>
        <v>65000</v>
      </c>
      <c r="O85" s="380">
        <f>IF(리스수식!$AT$2=1,차량정보!BH85,IF(리스수식!$AT$2=2,차량정보!DA85,IF(리스수식!$AT$2=3,차량정보!ET85,IF(리스수식!$AT$2=4,차량정보!GM85,차량정보!IF85))))</f>
        <v>0.62</v>
      </c>
      <c r="P85" s="380">
        <f>IF(리스수식!$AT$2=1,차량정보!BI85,IF(리스수식!$AT$2=2,차량정보!DB85,IF(리스수식!$AT$2=3,차량정보!EU85,IF(리스수식!$AT$2=4,차량정보!GN85,차량정보!IG85))))</f>
        <v>0.61</v>
      </c>
      <c r="Q85" s="380">
        <f>IF(리스수식!$AT$2=1,차량정보!BJ85,IF(리스수식!$AT$2=2,차량정보!DC85,IF(리스수식!$AT$2=3,차량정보!EV85,IF(리스수식!$AT$2=4,차량정보!GO85,차량정보!IH85))))</f>
        <v>0.6</v>
      </c>
      <c r="R85" s="380">
        <f>IF(리스수식!$AT$2=1,차량정보!BK85,IF(리스수식!$AT$2=2,차량정보!DD85,IF(리스수식!$AT$2=3,차량정보!EW85,IF(리스수식!$AT$2=4,차량정보!GP85,차량정보!II85))))</f>
        <v>0.59000000000000008</v>
      </c>
      <c r="S85" s="380">
        <f>IF(리스수식!$AT$2=1,차량정보!BL85,IF(리스수식!$AT$2=2,차량정보!DE85,IF(리스수식!$AT$2=3,차량정보!EX85,IF(리스수식!$AT$2=4,차량정보!GQ85,차량정보!IJ85))))</f>
        <v>0.58000000000000007</v>
      </c>
      <c r="T85" s="380">
        <f>IF(리스수식!$AT$2=1,차량정보!BM85,IF(리스수식!$AT$2=2,차량정보!DF85,IF(리스수식!$AT$2=3,차량정보!EY85,IF(리스수식!$AT$2=4,차량정보!GR85,차량정보!IK85))))</f>
        <v>0.47</v>
      </c>
      <c r="U85" s="380">
        <f>IF(리스수식!$AT$2=1,차량정보!BN85,IF(리스수식!$AT$2=2,차량정보!DG85,IF(리스수식!$AT$2=3,차량정보!EZ85,IF(리스수식!$AT$2=4,차량정보!GS85,차량정보!IL85))))</f>
        <v>0.59</v>
      </c>
      <c r="V85" s="380">
        <f>IF(리스수식!$AT$2=1,차량정보!BO85,IF(리스수식!$AT$2=2,차량정보!DH85,IF(리스수식!$AT$2=3,차량정보!FA85,IF(리스수식!$AT$2=4,차량정보!GT85,차량정보!IM85))))</f>
        <v>0.57999999999999996</v>
      </c>
      <c r="W85" s="380">
        <f>IF(리스수식!$AT$2=1,차량정보!BP85,IF(리스수식!$AT$2=2,차량정보!DI85,IF(리스수식!$AT$2=3,차량정보!FB85,IF(리스수식!$AT$2=4,차량정보!GU85,차량정보!IN85))))</f>
        <v>0.56999999999999995</v>
      </c>
      <c r="X85" s="380">
        <f>IF(리스수식!$AT$2=1,차량정보!BQ85,IF(리스수식!$AT$2=2,차량정보!DJ85,IF(리스수식!$AT$2=3,차량정보!FC85,IF(리스수식!$AT$2=4,차량정보!GV85,차량정보!IO85))))</f>
        <v>0.56000000000000005</v>
      </c>
      <c r="Y85" s="380">
        <f>IF(리스수식!$AT$2=1,차량정보!BR85,IF(리스수식!$AT$2=2,차량정보!DK85,IF(리스수식!$AT$2=3,차량정보!FD85,IF(리스수식!$AT$2=4,차량정보!GW85,차량정보!IP85))))</f>
        <v>0.55000000000000004</v>
      </c>
      <c r="Z85" s="380">
        <f>IF(리스수식!$AT$2=1,차량정보!BS85,IF(리스수식!$AT$2=2,차량정보!DL85,IF(리스수식!$AT$2=3,차량정보!FE85,IF(리스수식!$AT$2=4,차량정보!GX85,차량정보!IQ85))))</f>
        <v>0.44</v>
      </c>
      <c r="AA85" s="380">
        <f>IF(리스수식!$AT$2=1,차량정보!BT85,IF(리스수식!$AT$2=2,차량정보!DM85,IF(리스수식!$AT$2=3,차량정보!FF85,IF(리스수식!$AT$2=4,차량정보!GY85,차량정보!IR85))))</f>
        <v>0.52</v>
      </c>
      <c r="AB85" s="380">
        <f>IF(리스수식!$AT$2=1,차량정보!BU85,IF(리스수식!$AT$2=2,차량정보!DN85,IF(리스수식!$AT$2=3,차량정보!FG85,IF(리스수식!$AT$2=4,차량정보!GZ85,차량정보!IS85))))</f>
        <v>0.51</v>
      </c>
      <c r="AC85" s="380">
        <f>IF(리스수식!$AT$2=1,차량정보!BV85,IF(리스수식!$AT$2=2,차량정보!DO85,IF(리스수식!$AT$2=3,차량정보!FH85,IF(리스수식!$AT$2=4,차량정보!HA85,차량정보!IT85))))</f>
        <v>0.5</v>
      </c>
      <c r="AD85" s="380">
        <f>IF(리스수식!$AT$2=1,차량정보!BW85,IF(리스수식!$AT$2=2,차량정보!DP85,IF(리스수식!$AT$2=3,차량정보!FI85,IF(리스수식!$AT$2=4,차량정보!HB85,차량정보!IU85))))</f>
        <v>0.49</v>
      </c>
      <c r="AE85" s="380">
        <f>IF(리스수식!$AT$2=1,차량정보!BX85,IF(리스수식!$AT$2=2,차량정보!DQ85,IF(리스수식!$AT$2=3,차량정보!FJ85,IF(리스수식!$AT$2=4,차량정보!HC85,차량정보!IV85))))</f>
        <v>0.45</v>
      </c>
      <c r="AF85" s="380">
        <f>IF(리스수식!$AT$2=1,차량정보!BY85,IF(리스수식!$AT$2=2,차량정보!DR85,IF(리스수식!$AT$2=3,차량정보!FK85,IF(리스수식!$AT$2=4,차량정보!HD85,차량정보!IW85))))</f>
        <v>0.3</v>
      </c>
      <c r="AG85" s="380">
        <f>IF(리스수식!$AT$2=1,차량정보!BZ85,IF(리스수식!$AT$2=2,차량정보!DS85,IF(리스수식!$AT$2=3,차량정보!FL85,IF(리스수식!$AT$2=4,차량정보!HE85,차량정보!IX85))))</f>
        <v>0.46</v>
      </c>
      <c r="AH85" s="380">
        <f>IF(리스수식!$AT$2=1,차량정보!CA85,IF(리스수식!$AT$2=2,차량정보!DT85,IF(리스수식!$AT$2=3,차량정보!FM85,IF(리스수식!$AT$2=4,차량정보!HF85,차량정보!IY85))))</f>
        <v>0.45</v>
      </c>
      <c r="AI85" s="380">
        <f>IF(리스수식!$AT$2=1,차량정보!CB85,IF(리스수식!$AT$2=2,차량정보!DU85,IF(리스수식!$AT$2=3,차량정보!FN85,IF(리스수식!$AT$2=4,차량정보!HG85,차량정보!IZ85))))</f>
        <v>0.44</v>
      </c>
      <c r="AJ85" s="380">
        <f>IF(리스수식!$AT$2=1,차량정보!CC85,IF(리스수식!$AT$2=2,차량정보!DV85,IF(리스수식!$AT$2=3,차량정보!FO85,IF(리스수식!$AT$2=4,차량정보!HH85,차량정보!JA85))))</f>
        <v>0.37</v>
      </c>
      <c r="AK85" s="380">
        <f>IF(리스수식!$AT$2=1,차량정보!CD85,IF(리스수식!$AT$2=2,차량정보!DW85,IF(리스수식!$AT$2=3,차량정보!FP85,IF(리스수식!$AT$2=4,차량정보!HI85,차량정보!JB85))))</f>
        <v>0.32</v>
      </c>
      <c r="AL85" s="380">
        <f>IF(리스수식!$AT$2=1,차량정보!CE85,IF(리스수식!$AT$2=2,차량정보!DX85,IF(리스수식!$AT$2=3,차량정보!FQ85,IF(리스수식!$AT$2=4,차량정보!HJ85,차량정보!JC85))))</f>
        <v>0.22</v>
      </c>
      <c r="AM85" s="333">
        <f>IF(리스수식!$AT$2=1,차량정보!CF85,IF(리스수식!$AT$2=2,차량정보!DY85,IF(리스수식!$AT$2=3,차량정보!FR85,IF(리스수식!$AT$2=4,차량정보!HK85,차량정보!JD85))))</f>
        <v>0</v>
      </c>
      <c r="AN85" s="333" t="str">
        <f>IF(리스수식!$AT$2=1,차량정보!CG85,IF(리스수식!$AT$2=2,차량정보!DZ85,IF(리스수식!$AT$2=3,차량정보!FS85,IF(리스수식!$AT$2=4,차량정보!HL85,차량정보!JE85))))</f>
        <v>면제</v>
      </c>
      <c r="AO85" s="333" t="str">
        <f>IF(리스수식!$AT$2=1,차량정보!CH85,IF(리스수식!$AT$2=2,차량정보!EA85,IF(리스수식!$AT$2=3,차량정보!FT85,IF(리스수식!$AT$2=4,차량정보!HM85,차량정보!JF85))))</f>
        <v>울산</v>
      </c>
      <c r="AP85" s="333">
        <f>IF(리스수식!$AT$2=1,차량정보!CI85,IF(리스수식!$AT$2=2,차량정보!EB85,IF(리스수식!$AT$2=3,차량정보!FU85,IF(리스수식!$AT$2=4,차량정보!HN85,차량정보!JG85))))</f>
        <v>226000</v>
      </c>
      <c r="AQ85" s="333">
        <f>IF(리스수식!$AT$2=1,차량정보!CJ85,IF(리스수식!$AT$2=2,차량정보!EC85,IF(리스수식!$AT$2=3,차량정보!FV85,IF(리스수식!$AT$2=4,차량정보!HO85,차량정보!JH85))))</f>
        <v>215000</v>
      </c>
      <c r="AR85" s="333">
        <f>IF(리스수식!$AT$2=1,차량정보!CK85,IF(리스수식!$AT$2=2,차량정보!ED85,IF(리스수식!$AT$2=3,차량정보!FW85,IF(리스수식!$AT$2=4,차량정보!HP85,차량정보!JI85))))</f>
        <v>234000</v>
      </c>
      <c r="AS85" s="333">
        <f>IF(리스수식!$AT$2=1,차량정보!CL85,IF(리스수식!$AT$2=2,차량정보!EE85,IF(리스수식!$AT$2=3,차량정보!FX85,IF(리스수식!$AT$2=4,차량정보!HQ85,차량정보!JJ85))))</f>
        <v>248000</v>
      </c>
      <c r="AT85" s="333">
        <f>IF(리스수식!$AT$2=1,차량정보!CM85,IF(리스수식!$AT$2=2,차량정보!EF85,IF(리스수식!$AT$2=3,차량정보!FY85,IF(리스수식!$AT$2=4,차량정보!HR85,차량정보!JK85))))</f>
        <v>259000</v>
      </c>
      <c r="AU85" s="333">
        <f>IF(리스수식!$AT$2=1,차량정보!CN85,IF(리스수식!$AT$2=2,차량정보!EG85,IF(리스수식!$AT$2=3,차량정보!FZ85,IF(리스수식!$AT$2=4,차량정보!HS85,차량정보!JL85))))</f>
        <v>237000</v>
      </c>
      <c r="AV85" s="333">
        <f>IF(리스수식!$AT$2=1,차량정보!CO85,IF(리스수식!$AT$2=2,차량정보!EH85,IF(리스수식!$AT$2=3,차량정보!GA85,IF(리스수식!$AT$2=4,차량정보!HT85,차량정보!JM85))))</f>
        <v>237000</v>
      </c>
      <c r="AW85" s="333">
        <f>IF(리스수식!$AT$2=1,차량정보!CP85,IF(리스수식!$AT$2=2,차량정보!EI85,IF(리스수식!$AT$2=3,차량정보!GB85,IF(리스수식!$AT$2=4,차량정보!HU85,차량정보!JN85))))</f>
        <v>248000</v>
      </c>
      <c r="AX85" s="333">
        <f>IF(리스수식!$AT$2=1,차량정보!CQ85,IF(리스수식!$AT$2=2,차량정보!EJ85,IF(리스수식!$AT$2=3,차량정보!GC85,IF(리스수식!$AT$2=4,차량정보!HV85,차량정보!JO85))))</f>
        <v>281000</v>
      </c>
      <c r="AY85" s="11">
        <f>IF(리스수식!$AT$2=1,차량정보!CR85,IF(리스수식!$AT$2=2,차량정보!EK85,IF(리스수식!$AT$2=3,차량정보!GD85,IF(리스수식!$AT$2=4,차량정보!HW85,차량정보!JP85))))</f>
        <v>0</v>
      </c>
      <c r="AZ85" s="352" t="s">
        <v>204</v>
      </c>
      <c r="BA85" s="353" t="s">
        <v>255</v>
      </c>
      <c r="BB85" s="354" t="s">
        <v>78</v>
      </c>
      <c r="BC85" s="355">
        <v>2.5000000000000001E-2</v>
      </c>
      <c r="BD85" s="352" t="s">
        <v>71</v>
      </c>
      <c r="BE85" s="352" t="s">
        <v>72</v>
      </c>
      <c r="BF85" s="356">
        <v>2197</v>
      </c>
      <c r="BG85" s="356"/>
      <c r="BH85" s="357">
        <f t="shared" si="91"/>
        <v>0.62</v>
      </c>
      <c r="BI85" s="357">
        <f t="shared" si="92"/>
        <v>0.61</v>
      </c>
      <c r="BJ85" s="357">
        <f t="shared" si="93"/>
        <v>0.6</v>
      </c>
      <c r="BK85" s="357">
        <f t="shared" si="94"/>
        <v>0.59000000000000008</v>
      </c>
      <c r="BL85" s="357">
        <f t="shared" si="95"/>
        <v>0.58000000000000007</v>
      </c>
      <c r="BM85" s="357">
        <f t="shared" si="96"/>
        <v>0.47</v>
      </c>
      <c r="BN85" s="442">
        <v>0.59</v>
      </c>
      <c r="BO85" s="342">
        <v>0.57999999999999996</v>
      </c>
      <c r="BP85" s="342">
        <v>0.56999999999999995</v>
      </c>
      <c r="BQ85" s="342">
        <v>0.56000000000000005</v>
      </c>
      <c r="BR85" s="342">
        <v>0.55000000000000004</v>
      </c>
      <c r="BS85" s="342">
        <v>0.44</v>
      </c>
      <c r="BT85" s="442">
        <v>0.52</v>
      </c>
      <c r="BU85" s="342">
        <v>0.51</v>
      </c>
      <c r="BV85" s="342">
        <v>0.5</v>
      </c>
      <c r="BW85" s="342">
        <v>0.49</v>
      </c>
      <c r="BX85" s="342">
        <v>0.45</v>
      </c>
      <c r="BY85" s="342">
        <v>0.3</v>
      </c>
      <c r="BZ85" s="442">
        <v>0.46</v>
      </c>
      <c r="CA85" s="342">
        <v>0.45</v>
      </c>
      <c r="CB85" s="342">
        <v>0.44</v>
      </c>
      <c r="CC85" s="342">
        <v>0.37</v>
      </c>
      <c r="CD85" s="342">
        <v>0.32</v>
      </c>
      <c r="CE85" s="342">
        <v>0.22</v>
      </c>
      <c r="CF85" s="358"/>
      <c r="CG85" s="358" t="s">
        <v>189</v>
      </c>
      <c r="CH85" s="359" t="s">
        <v>62</v>
      </c>
      <c r="CI85" s="360">
        <v>226000</v>
      </c>
      <c r="CJ85" s="360">
        <v>215000</v>
      </c>
      <c r="CK85" s="360">
        <v>234000</v>
      </c>
      <c r="CL85" s="360">
        <v>248000</v>
      </c>
      <c r="CM85" s="360">
        <v>259000</v>
      </c>
      <c r="CN85" s="360">
        <v>237000</v>
      </c>
      <c r="CO85" s="360">
        <v>237000</v>
      </c>
      <c r="CP85" s="360">
        <v>248000</v>
      </c>
      <c r="CQ85" s="360">
        <v>281000</v>
      </c>
      <c r="CR85" s="31"/>
      <c r="CS85" s="21" t="s">
        <v>206</v>
      </c>
      <c r="CT85" s="22" t="s">
        <v>782</v>
      </c>
      <c r="CU85" s="23" t="s">
        <v>70</v>
      </c>
      <c r="CV85" s="24">
        <v>0.03</v>
      </c>
      <c r="CW85" s="21" t="s">
        <v>201</v>
      </c>
      <c r="CX85" s="157"/>
      <c r="CY85" s="161">
        <v>3470</v>
      </c>
      <c r="CZ85" s="161"/>
      <c r="DA85" s="26">
        <f t="shared" si="104"/>
        <v>0.45999999999999996</v>
      </c>
      <c r="DB85" s="26">
        <f t="shared" si="104"/>
        <v>0.44999999999999996</v>
      </c>
      <c r="DC85" s="26">
        <f t="shared" si="104"/>
        <v>0.43999999999999995</v>
      </c>
      <c r="DD85" s="26">
        <f t="shared" si="104"/>
        <v>0.43000000000000005</v>
      </c>
      <c r="DE85" s="26">
        <f t="shared" si="104"/>
        <v>0.42000000000000004</v>
      </c>
      <c r="DF85" s="26">
        <f t="shared" si="104"/>
        <v>0.38</v>
      </c>
      <c r="DG85" s="449">
        <v>0.43</v>
      </c>
      <c r="DH85" s="345">
        <v>0.42</v>
      </c>
      <c r="DI85" s="345">
        <v>0.41</v>
      </c>
      <c r="DJ85" s="345">
        <v>0.4</v>
      </c>
      <c r="DK85" s="345">
        <v>0.39</v>
      </c>
      <c r="DL85" s="345">
        <v>0.35</v>
      </c>
      <c r="DM85" s="449">
        <v>0.36</v>
      </c>
      <c r="DN85" s="345">
        <v>0.35</v>
      </c>
      <c r="DO85" s="345">
        <v>0.34</v>
      </c>
      <c r="DP85" s="345">
        <v>0.33</v>
      </c>
      <c r="DQ85" s="345">
        <v>0.3</v>
      </c>
      <c r="DR85" s="345">
        <v>0.2</v>
      </c>
      <c r="DS85" s="449">
        <v>0.24</v>
      </c>
      <c r="DT85" s="345">
        <v>0.23</v>
      </c>
      <c r="DU85" s="345">
        <v>0.22</v>
      </c>
      <c r="DV85" s="345">
        <v>0.2</v>
      </c>
      <c r="DW85" s="345">
        <v>0.19</v>
      </c>
      <c r="DX85" s="345">
        <v>0.1</v>
      </c>
      <c r="DY85" s="26" t="s">
        <v>237</v>
      </c>
      <c r="DZ85" s="176"/>
      <c r="EA85" s="27" t="s">
        <v>79</v>
      </c>
      <c r="EB85" s="28">
        <v>159500</v>
      </c>
      <c r="EC85" s="28">
        <v>177100</v>
      </c>
      <c r="ED85" s="28">
        <v>165000</v>
      </c>
      <c r="EE85" s="28">
        <v>201300</v>
      </c>
      <c r="EF85" s="28">
        <v>225500</v>
      </c>
      <c r="EG85" s="28">
        <v>201300</v>
      </c>
      <c r="EH85" s="28">
        <v>225500</v>
      </c>
      <c r="EI85" s="28">
        <v>201300</v>
      </c>
      <c r="EJ85" s="28">
        <v>237600</v>
      </c>
      <c r="EK85" s="31" t="s">
        <v>812</v>
      </c>
    </row>
    <row r="86" spans="6:141" ht="16.5" customHeight="1">
      <c r="F86" s="333">
        <v>81</v>
      </c>
      <c r="G86" s="333" t="str">
        <f>IF(리스수식!$AT$2=1,차량정보!AZ86,IF(리스수식!$AT$2=2,차량정보!CS86,IF(리스수식!$AT$2=3,차량정보!EL86,IF(리스수식!$AT$2=4,차량정보!GE86,차량정보!HX86))))</f>
        <v>현대</v>
      </c>
      <c r="H86" s="333" t="str">
        <f>IF(리스수식!$AT$2=1,차량정보!BA86,IF(리스수식!$AT$2=2,차량정보!CT86,IF(리스수식!$AT$2=3,차량정보!EM86,IF(리스수식!$AT$2=4,차량정보!GF86,차량정보!HY86))))</f>
        <v>스타리아 3.5 LPG 카고(화물)</v>
      </c>
      <c r="I86" s="333" t="str">
        <f>IF(리스수식!$AT$2=1,차량정보!BB86,IF(리스수식!$AT$2=2,차량정보!CU86,IF(리스수식!$AT$2=3,차량정보!EN86,IF(리스수식!$AT$2=4,차량정보!GG86,차량정보!HZ86))))</f>
        <v>소형화물(1톤)</v>
      </c>
      <c r="J86" s="475">
        <f>IF(리스수식!$AT$2=1,차량정보!BC86,IF(리스수식!$AT$2=2,차량정보!CV86,IF(리스수식!$AT$2=3,차량정보!EO86,IF(리스수식!$AT$2=4,차량정보!GH86,차량정보!IA86))))</f>
        <v>2.5000000000000001E-2</v>
      </c>
      <c r="K86" s="333" t="str">
        <f>IF(리스수식!$AT$2=1,차량정보!BD86,IF(리스수식!$AT$2=2,차량정보!CW86,IF(리스수식!$AT$2=3,차량정보!EP86,IF(리스수식!$AT$2=4,차량정보!GI86,차량정보!IB86))))</f>
        <v>LPG</v>
      </c>
      <c r="L86" s="333">
        <f>IF(리스수식!$AT$2=1,차량정보!BE86,IF(리스수식!$AT$2=2,차량정보!CX86,IF(리스수식!$AT$2=3,차량정보!EQ86,IF(리스수식!$AT$2=4,차량정보!GJ86,차량정보!IC86))))</f>
        <v>0</v>
      </c>
      <c r="M86" s="333">
        <f>IF(리스수식!$AT$2=1,차량정보!BF86,IF(리스수식!$AT$2=2,차량정보!CY86,IF(리스수식!$AT$2=3,차량정보!ER86,IF(리스수식!$AT$2=4,차량정보!GK86,차량정보!ID86))))</f>
        <v>3470</v>
      </c>
      <c r="N86" s="333">
        <f t="shared" si="97"/>
        <v>28500</v>
      </c>
      <c r="O86" s="380">
        <f>IF(리스수식!$AT$2=1,차량정보!BH86,IF(리스수식!$AT$2=2,차량정보!DA86,IF(리스수식!$AT$2=3,차량정보!ET86,IF(리스수식!$AT$2=4,차량정보!GM86,차량정보!IF86))))</f>
        <v>0.62</v>
      </c>
      <c r="P86" s="380">
        <f>IF(리스수식!$AT$2=1,차량정보!BI86,IF(리스수식!$AT$2=2,차량정보!DB86,IF(리스수식!$AT$2=3,차량정보!EU86,IF(리스수식!$AT$2=4,차량정보!GN86,차량정보!IG86))))</f>
        <v>0.61</v>
      </c>
      <c r="Q86" s="380">
        <f>IF(리스수식!$AT$2=1,차량정보!BJ86,IF(리스수식!$AT$2=2,차량정보!DC86,IF(리스수식!$AT$2=3,차량정보!EV86,IF(리스수식!$AT$2=4,차량정보!GO86,차량정보!IH86))))</f>
        <v>0.6</v>
      </c>
      <c r="R86" s="380">
        <f>IF(리스수식!$AT$2=1,차량정보!BK86,IF(리스수식!$AT$2=2,차량정보!DD86,IF(리스수식!$AT$2=3,차량정보!EW86,IF(리스수식!$AT$2=4,차량정보!GP86,차량정보!II86))))</f>
        <v>0.59000000000000008</v>
      </c>
      <c r="S86" s="380">
        <f>IF(리스수식!$AT$2=1,차량정보!BL86,IF(리스수식!$AT$2=2,차량정보!DE86,IF(리스수식!$AT$2=3,차량정보!EX86,IF(리스수식!$AT$2=4,차량정보!GQ86,차량정보!IJ86))))</f>
        <v>0.53</v>
      </c>
      <c r="T86" s="380">
        <f>IF(리스수식!$AT$2=1,차량정보!BM86,IF(리스수식!$AT$2=2,차량정보!DF86,IF(리스수식!$AT$2=3,차량정보!EY86,IF(리스수식!$AT$2=4,차량정보!GR86,차량정보!IK86))))</f>
        <v>0.47</v>
      </c>
      <c r="U86" s="380">
        <f>IF(리스수식!$AT$2=1,차량정보!BN86,IF(리스수식!$AT$2=2,차량정보!DG86,IF(리스수식!$AT$2=3,차량정보!EZ86,IF(리스수식!$AT$2=4,차량정보!GS86,차량정보!IL86))))</f>
        <v>0.59</v>
      </c>
      <c r="V86" s="380">
        <f>IF(리스수식!$AT$2=1,차량정보!BO86,IF(리스수식!$AT$2=2,차량정보!DH86,IF(리스수식!$AT$2=3,차량정보!FA86,IF(리스수식!$AT$2=4,차량정보!GT86,차량정보!IM86))))</f>
        <v>0.57999999999999996</v>
      </c>
      <c r="W86" s="380">
        <f>IF(리스수식!$AT$2=1,차량정보!BP86,IF(리스수식!$AT$2=2,차량정보!DI86,IF(리스수식!$AT$2=3,차량정보!FB86,IF(리스수식!$AT$2=4,차량정보!GU86,차량정보!IN86))))</f>
        <v>0.56999999999999995</v>
      </c>
      <c r="X86" s="380">
        <f>IF(리스수식!$AT$2=1,차량정보!BQ86,IF(리스수식!$AT$2=2,차량정보!DJ86,IF(리스수식!$AT$2=3,차량정보!FC86,IF(리스수식!$AT$2=4,차량정보!GV86,차량정보!IO86))))</f>
        <v>0.56000000000000005</v>
      </c>
      <c r="Y86" s="380">
        <f>IF(리스수식!$AT$2=1,차량정보!BR86,IF(리스수식!$AT$2=2,차량정보!DK86,IF(리스수식!$AT$2=3,차량정보!FD86,IF(리스수식!$AT$2=4,차량정보!GW86,차량정보!IP86))))</f>
        <v>0.5</v>
      </c>
      <c r="Z86" s="380">
        <f>IF(리스수식!$AT$2=1,차량정보!BS86,IF(리스수식!$AT$2=2,차량정보!DL86,IF(리스수식!$AT$2=3,차량정보!FE86,IF(리스수식!$AT$2=4,차량정보!GX86,차량정보!IQ86))))</f>
        <v>0.44</v>
      </c>
      <c r="AA86" s="380">
        <f>IF(리스수식!$AT$2=1,차량정보!BT86,IF(리스수식!$AT$2=2,차량정보!DM86,IF(리스수식!$AT$2=3,차량정보!FF86,IF(리스수식!$AT$2=4,차량정보!GY86,차량정보!IR86))))</f>
        <v>0.52</v>
      </c>
      <c r="AB86" s="380">
        <f>IF(리스수식!$AT$2=1,차량정보!BU86,IF(리스수식!$AT$2=2,차량정보!DN86,IF(리스수식!$AT$2=3,차량정보!FG86,IF(리스수식!$AT$2=4,차량정보!GZ86,차량정보!IS86))))</f>
        <v>0.51</v>
      </c>
      <c r="AC86" s="380">
        <f>IF(리스수식!$AT$2=1,차량정보!BV86,IF(리스수식!$AT$2=2,차량정보!DO86,IF(리스수식!$AT$2=3,차량정보!FH86,IF(리스수식!$AT$2=4,차량정보!HA86,차량정보!IT86))))</f>
        <v>0.5</v>
      </c>
      <c r="AD86" s="380">
        <f>IF(리스수식!$AT$2=1,차량정보!BW86,IF(리스수식!$AT$2=2,차량정보!DP86,IF(리스수식!$AT$2=3,차량정보!FI86,IF(리스수식!$AT$2=4,차량정보!HB86,차량정보!IU86))))</f>
        <v>0.49</v>
      </c>
      <c r="AE86" s="380">
        <f>IF(리스수식!$AT$2=1,차량정보!BX86,IF(리스수식!$AT$2=2,차량정보!DQ86,IF(리스수식!$AT$2=3,차량정보!FJ86,IF(리스수식!$AT$2=4,차량정보!HC86,차량정보!IV86))))</f>
        <v>0.43</v>
      </c>
      <c r="AF86" s="380">
        <f>IF(리스수식!$AT$2=1,차량정보!BY86,IF(리스수식!$AT$2=2,차량정보!DR86,IF(리스수식!$AT$2=3,차량정보!FK86,IF(리스수식!$AT$2=4,차량정보!HD86,차량정보!IW86))))</f>
        <v>0.3</v>
      </c>
      <c r="AG86" s="380">
        <f>IF(리스수식!$AT$2=1,차량정보!BZ86,IF(리스수식!$AT$2=2,차량정보!DS86,IF(리스수식!$AT$2=3,차량정보!FL86,IF(리스수식!$AT$2=4,차량정보!HE86,차량정보!IX86))))</f>
        <v>0.45</v>
      </c>
      <c r="AH86" s="380">
        <f>IF(리스수식!$AT$2=1,차량정보!CA86,IF(리스수식!$AT$2=2,차량정보!DT86,IF(리스수식!$AT$2=3,차량정보!FM86,IF(리스수식!$AT$2=4,차량정보!HF86,차량정보!IY86))))</f>
        <v>0.44</v>
      </c>
      <c r="AI86" s="380">
        <f>IF(리스수식!$AT$2=1,차량정보!CB86,IF(리스수식!$AT$2=2,차량정보!DU86,IF(리스수식!$AT$2=3,차량정보!FN86,IF(리스수식!$AT$2=4,차량정보!HG86,차량정보!IZ86))))</f>
        <v>0.43</v>
      </c>
      <c r="AJ86" s="380">
        <f>IF(리스수식!$AT$2=1,차량정보!CC86,IF(리스수식!$AT$2=2,차량정보!DV86,IF(리스수식!$AT$2=3,차량정보!FO86,IF(리스수식!$AT$2=4,차량정보!HH86,차량정보!JA86))))</f>
        <v>0.39</v>
      </c>
      <c r="AK86" s="380">
        <f>IF(리스수식!$AT$2=1,차량정보!CD86,IF(리스수식!$AT$2=2,차량정보!DW86,IF(리스수식!$AT$2=3,차량정보!FP86,IF(리스수식!$AT$2=4,차량정보!HI86,차량정보!JB86))))</f>
        <v>0.37</v>
      </c>
      <c r="AL86" s="380">
        <f>IF(리스수식!$AT$2=1,차량정보!CE86,IF(리스수식!$AT$2=2,차량정보!DX86,IF(리스수식!$AT$2=3,차량정보!FQ86,IF(리스수식!$AT$2=4,차량정보!HJ86,차량정보!JC86))))</f>
        <v>0.22</v>
      </c>
      <c r="AM86" s="333">
        <f>IF(리스수식!$AT$2=1,차량정보!CF86,IF(리스수식!$AT$2=2,차량정보!DY86,IF(리스수식!$AT$2=3,차량정보!FR86,IF(리스수식!$AT$2=4,차량정보!HK86,차량정보!JD86))))</f>
        <v>0</v>
      </c>
      <c r="AN86" s="333" t="str">
        <f>IF(리스수식!$AT$2=1,차량정보!CG86,IF(리스수식!$AT$2=2,차량정보!DZ86,IF(리스수식!$AT$2=3,차량정보!FS86,IF(리스수식!$AT$2=4,차량정보!HL86,차량정보!JE86))))</f>
        <v>면제</v>
      </c>
      <c r="AO86" s="333" t="str">
        <f>IF(리스수식!$AT$2=1,차량정보!CH86,IF(리스수식!$AT$2=2,차량정보!EA86,IF(리스수식!$AT$2=3,차량정보!FT86,IF(리스수식!$AT$2=4,차량정보!HM86,차량정보!JF86))))</f>
        <v>울산</v>
      </c>
      <c r="AP86" s="333">
        <f>IF(리스수식!$AT$2=1,차량정보!CI86,IF(리스수식!$AT$2=2,차량정보!EB86,IF(리스수식!$AT$2=3,차량정보!FU86,IF(리스수식!$AT$2=4,차량정보!HN86,차량정보!JG86))))</f>
        <v>226000</v>
      </c>
      <c r="AQ86" s="333">
        <f>IF(리스수식!$AT$2=1,차량정보!CJ86,IF(리스수식!$AT$2=2,차량정보!EC86,IF(리스수식!$AT$2=3,차량정보!FV86,IF(리스수식!$AT$2=4,차량정보!HO86,차량정보!JH86))))</f>
        <v>215000</v>
      </c>
      <c r="AR86" s="333">
        <f>IF(리스수식!$AT$2=1,차량정보!CK86,IF(리스수식!$AT$2=2,차량정보!ED86,IF(리스수식!$AT$2=3,차량정보!FW86,IF(리스수식!$AT$2=4,차량정보!HP86,차량정보!JI86))))</f>
        <v>234000</v>
      </c>
      <c r="AS86" s="333">
        <f>IF(리스수식!$AT$2=1,차량정보!CL86,IF(리스수식!$AT$2=2,차량정보!EE86,IF(리스수식!$AT$2=3,차량정보!FX86,IF(리스수식!$AT$2=4,차량정보!HQ86,차량정보!JJ86))))</f>
        <v>248000</v>
      </c>
      <c r="AT86" s="333">
        <f>IF(리스수식!$AT$2=1,차량정보!CM86,IF(리스수식!$AT$2=2,차량정보!EF86,IF(리스수식!$AT$2=3,차량정보!FY86,IF(리스수식!$AT$2=4,차량정보!HR86,차량정보!JK86))))</f>
        <v>259000</v>
      </c>
      <c r="AU86" s="333">
        <f>IF(리스수식!$AT$2=1,차량정보!CN86,IF(리스수식!$AT$2=2,차량정보!EG86,IF(리스수식!$AT$2=3,차량정보!FZ86,IF(리스수식!$AT$2=4,차량정보!HS86,차량정보!JL86))))</f>
        <v>237000</v>
      </c>
      <c r="AV86" s="333">
        <f>IF(리스수식!$AT$2=1,차량정보!CO86,IF(리스수식!$AT$2=2,차량정보!EH86,IF(리스수식!$AT$2=3,차량정보!GA86,IF(리스수식!$AT$2=4,차량정보!HT86,차량정보!JM86))))</f>
        <v>237000</v>
      </c>
      <c r="AW86" s="333">
        <f>IF(리스수식!$AT$2=1,차량정보!CP86,IF(리스수식!$AT$2=2,차량정보!EI86,IF(리스수식!$AT$2=3,차량정보!GB86,IF(리스수식!$AT$2=4,차량정보!HU86,차량정보!JN86))))</f>
        <v>248000</v>
      </c>
      <c r="AX86" s="333">
        <f>IF(리스수식!$AT$2=1,차량정보!CQ86,IF(리스수식!$AT$2=2,차량정보!EJ86,IF(리스수식!$AT$2=3,차량정보!GC86,IF(리스수식!$AT$2=4,차량정보!HV86,차량정보!JO86))))</f>
        <v>281000</v>
      </c>
      <c r="AY86" s="11">
        <f>IF(리스수식!$AT$2=1,차량정보!CR86,IF(리스수식!$AT$2=2,차량정보!EK86,IF(리스수식!$AT$2=3,차량정보!GD86,IF(리스수식!$AT$2=4,차량정보!HW86,차량정보!JP86))))</f>
        <v>0</v>
      </c>
      <c r="AZ86" s="352" t="s">
        <v>204</v>
      </c>
      <c r="BA86" s="353" t="s">
        <v>256</v>
      </c>
      <c r="BB86" s="354" t="s">
        <v>76</v>
      </c>
      <c r="BC86" s="355">
        <v>2.5000000000000001E-2</v>
      </c>
      <c r="BD86" s="352" t="s">
        <v>257</v>
      </c>
      <c r="BE86" s="352"/>
      <c r="BF86" s="356">
        <v>3470</v>
      </c>
      <c r="BG86" s="356"/>
      <c r="BH86" s="357">
        <f t="shared" si="91"/>
        <v>0.62</v>
      </c>
      <c r="BI86" s="357">
        <f t="shared" si="92"/>
        <v>0.61</v>
      </c>
      <c r="BJ86" s="357">
        <f t="shared" si="93"/>
        <v>0.6</v>
      </c>
      <c r="BK86" s="357">
        <f t="shared" si="94"/>
        <v>0.59000000000000008</v>
      </c>
      <c r="BL86" s="357">
        <f t="shared" si="95"/>
        <v>0.53</v>
      </c>
      <c r="BM86" s="357">
        <f t="shared" si="96"/>
        <v>0.47</v>
      </c>
      <c r="BN86" s="442">
        <v>0.59</v>
      </c>
      <c r="BO86" s="342">
        <v>0.57999999999999996</v>
      </c>
      <c r="BP86" s="342">
        <v>0.56999999999999995</v>
      </c>
      <c r="BQ86" s="342">
        <v>0.56000000000000005</v>
      </c>
      <c r="BR86" s="342">
        <v>0.5</v>
      </c>
      <c r="BS86" s="342">
        <v>0.44</v>
      </c>
      <c r="BT86" s="442">
        <v>0.52</v>
      </c>
      <c r="BU86" s="342">
        <v>0.51</v>
      </c>
      <c r="BV86" s="342">
        <v>0.5</v>
      </c>
      <c r="BW86" s="342">
        <v>0.49</v>
      </c>
      <c r="BX86" s="342">
        <v>0.43</v>
      </c>
      <c r="BY86" s="342">
        <v>0.3</v>
      </c>
      <c r="BZ86" s="442">
        <v>0.45</v>
      </c>
      <c r="CA86" s="342">
        <v>0.44</v>
      </c>
      <c r="CB86" s="342">
        <v>0.43</v>
      </c>
      <c r="CC86" s="342">
        <v>0.39</v>
      </c>
      <c r="CD86" s="342">
        <v>0.37</v>
      </c>
      <c r="CE86" s="342">
        <v>0.22</v>
      </c>
      <c r="CF86" s="358"/>
      <c r="CG86" s="358" t="s">
        <v>189</v>
      </c>
      <c r="CH86" s="359" t="s">
        <v>62</v>
      </c>
      <c r="CI86" s="360">
        <v>226000</v>
      </c>
      <c r="CJ86" s="360">
        <v>215000</v>
      </c>
      <c r="CK86" s="360">
        <v>234000</v>
      </c>
      <c r="CL86" s="360">
        <v>248000</v>
      </c>
      <c r="CM86" s="360">
        <v>259000</v>
      </c>
      <c r="CN86" s="360">
        <v>237000</v>
      </c>
      <c r="CO86" s="360">
        <v>237000</v>
      </c>
      <c r="CP86" s="360">
        <v>248000</v>
      </c>
      <c r="CQ86" s="360">
        <v>281000</v>
      </c>
      <c r="CR86" s="31"/>
      <c r="CS86" s="21" t="s">
        <v>206</v>
      </c>
      <c r="CT86" s="22" t="s">
        <v>783</v>
      </c>
      <c r="CU86" s="23" t="s">
        <v>70</v>
      </c>
      <c r="CV86" s="24">
        <v>0.03</v>
      </c>
      <c r="CW86" s="21" t="s">
        <v>201</v>
      </c>
      <c r="CX86" s="21"/>
      <c r="CY86" s="161">
        <v>3470</v>
      </c>
      <c r="CZ86" s="161"/>
      <c r="DA86" s="26">
        <f t="shared" si="104"/>
        <v>0.45999999999999996</v>
      </c>
      <c r="DB86" s="26">
        <f t="shared" si="104"/>
        <v>0.44999999999999996</v>
      </c>
      <c r="DC86" s="26">
        <f t="shared" si="104"/>
        <v>0.43999999999999995</v>
      </c>
      <c r="DD86" s="26">
        <f t="shared" si="104"/>
        <v>0.43000000000000005</v>
      </c>
      <c r="DE86" s="26">
        <f t="shared" si="104"/>
        <v>0.42000000000000004</v>
      </c>
      <c r="DF86" s="26">
        <f t="shared" si="104"/>
        <v>0.38</v>
      </c>
      <c r="DG86" s="449">
        <v>0.43</v>
      </c>
      <c r="DH86" s="345">
        <v>0.42</v>
      </c>
      <c r="DI86" s="345">
        <v>0.41</v>
      </c>
      <c r="DJ86" s="345">
        <v>0.4</v>
      </c>
      <c r="DK86" s="345">
        <v>0.39</v>
      </c>
      <c r="DL86" s="345">
        <v>0.35</v>
      </c>
      <c r="DM86" s="449">
        <v>0.36</v>
      </c>
      <c r="DN86" s="345">
        <v>0.35</v>
      </c>
      <c r="DO86" s="345">
        <v>0.34</v>
      </c>
      <c r="DP86" s="345">
        <v>0.33</v>
      </c>
      <c r="DQ86" s="345">
        <v>0.3</v>
      </c>
      <c r="DR86" s="345">
        <v>0.2</v>
      </c>
      <c r="DS86" s="449">
        <v>0.24</v>
      </c>
      <c r="DT86" s="345">
        <v>0.23</v>
      </c>
      <c r="DU86" s="345">
        <v>0.22</v>
      </c>
      <c r="DV86" s="345">
        <v>0.2</v>
      </c>
      <c r="DW86" s="345">
        <v>0.19</v>
      </c>
      <c r="DX86" s="345">
        <v>0.1</v>
      </c>
      <c r="DY86" s="26" t="s">
        <v>237</v>
      </c>
      <c r="DZ86" s="26" t="s">
        <v>189</v>
      </c>
      <c r="EA86" s="27" t="s">
        <v>79</v>
      </c>
      <c r="EB86" s="28">
        <v>159500</v>
      </c>
      <c r="EC86" s="28">
        <v>177100</v>
      </c>
      <c r="ED86" s="28">
        <v>165000</v>
      </c>
      <c r="EE86" s="28">
        <v>201300</v>
      </c>
      <c r="EF86" s="28">
        <v>225500</v>
      </c>
      <c r="EG86" s="28">
        <v>201300</v>
      </c>
      <c r="EH86" s="28">
        <v>225500</v>
      </c>
      <c r="EI86" s="28">
        <v>201300</v>
      </c>
      <c r="EJ86" s="28">
        <v>237600</v>
      </c>
      <c r="EK86" s="31" t="s">
        <v>812</v>
      </c>
    </row>
    <row r="87" spans="6:141" ht="16.5" customHeight="1">
      <c r="F87" s="333">
        <v>82</v>
      </c>
      <c r="G87" s="333" t="str">
        <f>IF(리스수식!$AT$2=1,차량정보!AZ87,IF(리스수식!$AT$2=2,차량정보!CS87,IF(리스수식!$AT$2=3,차량정보!EL87,IF(리스수식!$AT$2=4,차량정보!GE87,차량정보!HX87))))</f>
        <v>현대</v>
      </c>
      <c r="H87" s="333" t="str">
        <f>IF(리스수식!$AT$2=1,차량정보!BA87,IF(리스수식!$AT$2=2,차량정보!CT87,IF(리스수식!$AT$2=3,차량정보!EM87,IF(리스수식!$AT$2=4,차량정보!GF87,차량정보!HY87))))</f>
        <v>스타리아 3.5 LPG 라운지 9인승</v>
      </c>
      <c r="I87" s="333" t="str">
        <f>IF(리스수식!$AT$2=1,차량정보!BB87,IF(리스수식!$AT$2=2,차량정보!CU87,IF(리스수식!$AT$2=3,차량정보!EN87,IF(리스수식!$AT$2=4,차량정보!GG87,차량정보!HZ87))))</f>
        <v>RV(7-10인)</v>
      </c>
      <c r="J87" s="475">
        <f>IF(리스수식!$AT$2=1,차량정보!BC87,IF(리스수식!$AT$2=2,차량정보!CV87,IF(리스수식!$AT$2=3,차량정보!EO87,IF(리스수식!$AT$2=4,차량정보!GH87,차량정보!IA87))))</f>
        <v>2.5000000000000001E-2</v>
      </c>
      <c r="K87" s="333" t="str">
        <f>IF(리스수식!$AT$2=1,차량정보!BD87,IF(리스수식!$AT$2=2,차량정보!CW87,IF(리스수식!$AT$2=3,차량정보!EP87,IF(리스수식!$AT$2=4,차량정보!GI87,차량정보!IB87))))</f>
        <v>LPG</v>
      </c>
      <c r="L87" s="333">
        <f>IF(리스수식!$AT$2=1,차량정보!BE87,IF(리스수식!$AT$2=2,차량정보!CX87,IF(리스수식!$AT$2=3,차량정보!EQ87,IF(리스수식!$AT$2=4,차량정보!GJ87,차량정보!IC87))))</f>
        <v>0</v>
      </c>
      <c r="M87" s="333">
        <f>IF(리스수식!$AT$2=1,차량정보!BF87,IF(리스수식!$AT$2=2,차량정보!CY87,IF(리스수식!$AT$2=3,차량정보!ER87,IF(리스수식!$AT$2=4,차량정보!GK87,차량정보!ID87))))</f>
        <v>3470</v>
      </c>
      <c r="N87" s="333">
        <f t="shared" si="97"/>
        <v>902200</v>
      </c>
      <c r="O87" s="380">
        <f>IF(리스수식!$AT$2=1,차량정보!BH87,IF(리스수식!$AT$2=2,차량정보!DA87,IF(리스수식!$AT$2=3,차량정보!ET87,IF(리스수식!$AT$2=4,차량정보!GM87,차량정보!IF87))))</f>
        <v>0.62</v>
      </c>
      <c r="P87" s="380">
        <f>IF(리스수식!$AT$2=1,차량정보!BI87,IF(리스수식!$AT$2=2,차량정보!DB87,IF(리스수식!$AT$2=3,차량정보!EU87,IF(리스수식!$AT$2=4,차량정보!GN87,차량정보!IG87))))</f>
        <v>0.61</v>
      </c>
      <c r="Q87" s="380">
        <f>IF(리스수식!$AT$2=1,차량정보!BJ87,IF(리스수식!$AT$2=2,차량정보!DC87,IF(리스수식!$AT$2=3,차량정보!EV87,IF(리스수식!$AT$2=4,차량정보!GO87,차량정보!IH87))))</f>
        <v>0.6</v>
      </c>
      <c r="R87" s="380">
        <f>IF(리스수식!$AT$2=1,차량정보!BK87,IF(리스수식!$AT$2=2,차량정보!DD87,IF(리스수식!$AT$2=3,차량정보!EW87,IF(리스수식!$AT$2=4,차량정보!GP87,차량정보!II87))))</f>
        <v>0.55000000000000004</v>
      </c>
      <c r="S87" s="380">
        <f>IF(리스수식!$AT$2=1,차량정보!BL87,IF(리스수식!$AT$2=2,차량정보!DE87,IF(리스수식!$AT$2=3,차량정보!EX87,IF(리스수식!$AT$2=4,차량정보!GQ87,차량정보!IJ87))))</f>
        <v>0.51</v>
      </c>
      <c r="T87" s="380">
        <f>IF(리스수식!$AT$2=1,차량정보!BM87,IF(리스수식!$AT$2=2,차량정보!DF87,IF(리스수식!$AT$2=3,차량정보!EY87,IF(리스수식!$AT$2=4,차량정보!GR87,차량정보!IK87))))</f>
        <v>0.43000000000000005</v>
      </c>
      <c r="U87" s="380">
        <f>IF(리스수식!$AT$2=1,차량정보!BN87,IF(리스수식!$AT$2=2,차량정보!DG87,IF(리스수식!$AT$2=3,차량정보!EZ87,IF(리스수식!$AT$2=4,차량정보!GS87,차량정보!IL87))))</f>
        <v>0.59</v>
      </c>
      <c r="V87" s="380">
        <f>IF(리스수식!$AT$2=1,차량정보!BO87,IF(리스수식!$AT$2=2,차량정보!DH87,IF(리스수식!$AT$2=3,차량정보!FA87,IF(리스수식!$AT$2=4,차량정보!GT87,차량정보!IM87))))</f>
        <v>0.57999999999999996</v>
      </c>
      <c r="W87" s="380">
        <f>IF(리스수식!$AT$2=1,차량정보!BP87,IF(리스수식!$AT$2=2,차량정보!DI87,IF(리스수식!$AT$2=3,차량정보!FB87,IF(리스수식!$AT$2=4,차량정보!GU87,차량정보!IN87))))</f>
        <v>0.56999999999999995</v>
      </c>
      <c r="X87" s="380">
        <f>IF(리스수식!$AT$2=1,차량정보!BQ87,IF(리스수식!$AT$2=2,차량정보!DJ87,IF(리스수식!$AT$2=3,차량정보!FC87,IF(리스수식!$AT$2=4,차량정보!GV87,차량정보!IO87))))</f>
        <v>0.52</v>
      </c>
      <c r="Y87" s="380">
        <f>IF(리스수식!$AT$2=1,차량정보!BR87,IF(리스수식!$AT$2=2,차량정보!DK87,IF(리스수식!$AT$2=3,차량정보!FD87,IF(리스수식!$AT$2=4,차량정보!GW87,차량정보!IP87))))</f>
        <v>0.48</v>
      </c>
      <c r="Z87" s="380">
        <f>IF(리스수식!$AT$2=1,차량정보!BS87,IF(리스수식!$AT$2=2,차량정보!DL87,IF(리스수식!$AT$2=3,차량정보!FE87,IF(리스수식!$AT$2=4,차량정보!GX87,차량정보!IQ87))))</f>
        <v>0.4</v>
      </c>
      <c r="AA87" s="380">
        <f>IF(리스수식!$AT$2=1,차량정보!BT87,IF(리스수식!$AT$2=2,차량정보!DM87,IF(리스수식!$AT$2=3,차량정보!FF87,IF(리스수식!$AT$2=4,차량정보!GY87,차량정보!IR87))))</f>
        <v>0.52</v>
      </c>
      <c r="AB87" s="380">
        <f>IF(리스수식!$AT$2=1,차량정보!BU87,IF(리스수식!$AT$2=2,차량정보!DN87,IF(리스수식!$AT$2=3,차량정보!FG87,IF(리스수식!$AT$2=4,차량정보!GZ87,차량정보!IS87))))</f>
        <v>0.51</v>
      </c>
      <c r="AC87" s="380">
        <f>IF(리스수식!$AT$2=1,차량정보!BV87,IF(리스수식!$AT$2=2,차량정보!DO87,IF(리스수식!$AT$2=3,차량정보!FH87,IF(리스수식!$AT$2=4,차량정보!HA87,차량정보!IT87))))</f>
        <v>0.5</v>
      </c>
      <c r="AD87" s="380">
        <f>IF(리스수식!$AT$2=1,차량정보!BW87,IF(리스수식!$AT$2=2,차량정보!DP87,IF(리스수식!$AT$2=3,차량정보!FI87,IF(리스수식!$AT$2=4,차량정보!HB87,차량정보!IU87))))</f>
        <v>0.45</v>
      </c>
      <c r="AE87" s="380">
        <f>IF(리스수식!$AT$2=1,차량정보!BX87,IF(리스수식!$AT$2=2,차량정보!DQ87,IF(리스수식!$AT$2=3,차량정보!FJ87,IF(리스수식!$AT$2=4,차량정보!HC87,차량정보!IV87))))</f>
        <v>0.41</v>
      </c>
      <c r="AF87" s="380">
        <f>IF(리스수식!$AT$2=1,차량정보!BY87,IF(리스수식!$AT$2=2,차량정보!DR87,IF(리스수식!$AT$2=3,차량정보!FK87,IF(리스수식!$AT$2=4,차량정보!HD87,차량정보!IW87))))</f>
        <v>0.3</v>
      </c>
      <c r="AG87" s="380">
        <f>IF(리스수식!$AT$2=1,차량정보!BZ87,IF(리스수식!$AT$2=2,차량정보!DS87,IF(리스수식!$AT$2=3,차량정보!FL87,IF(리스수식!$AT$2=4,차량정보!HE87,차량정보!IX87))))</f>
        <v>0.45</v>
      </c>
      <c r="AH87" s="380">
        <f>IF(리스수식!$AT$2=1,차량정보!CA87,IF(리스수식!$AT$2=2,차량정보!DT87,IF(리스수식!$AT$2=3,차량정보!FM87,IF(리스수식!$AT$2=4,차량정보!HF87,차량정보!IY87))))</f>
        <v>0.44</v>
      </c>
      <c r="AI87" s="380">
        <f>IF(리스수식!$AT$2=1,차량정보!CB87,IF(리스수식!$AT$2=2,차량정보!DU87,IF(리스수식!$AT$2=3,차량정보!FN87,IF(리스수식!$AT$2=4,차량정보!HG87,차량정보!IZ87))))</f>
        <v>0.43</v>
      </c>
      <c r="AJ87" s="380">
        <f>IF(리스수식!$AT$2=1,차량정보!CC87,IF(리스수식!$AT$2=2,차량정보!DV87,IF(리스수식!$AT$2=3,차량정보!FO87,IF(리스수식!$AT$2=4,차량정보!HH87,차량정보!JA87))))</f>
        <v>0.39</v>
      </c>
      <c r="AK87" s="380">
        <f>IF(리스수식!$AT$2=1,차량정보!CD87,IF(리스수식!$AT$2=2,차량정보!DW87,IF(리스수식!$AT$2=3,차량정보!FP87,IF(리스수식!$AT$2=4,차량정보!HI87,차량정보!JB87))))</f>
        <v>0.35</v>
      </c>
      <c r="AL87" s="380">
        <f>IF(리스수식!$AT$2=1,차량정보!CE87,IF(리스수식!$AT$2=2,차량정보!DX87,IF(리스수식!$AT$2=3,차량정보!FQ87,IF(리스수식!$AT$2=4,차량정보!HJ87,차량정보!JC87))))</f>
        <v>0.22</v>
      </c>
      <c r="AM87" s="333">
        <f>IF(리스수식!$AT$2=1,차량정보!CF87,IF(리스수식!$AT$2=2,차량정보!DY87,IF(리스수식!$AT$2=3,차량정보!FR87,IF(리스수식!$AT$2=4,차량정보!HK87,차량정보!JD87))))</f>
        <v>0</v>
      </c>
      <c r="AN87" s="333" t="str">
        <f>IF(리스수식!$AT$2=1,차량정보!CG87,IF(리스수식!$AT$2=2,차량정보!DZ87,IF(리스수식!$AT$2=3,차량정보!FS87,IF(리스수식!$AT$2=4,차량정보!HL87,차량정보!JE87))))</f>
        <v>면제</v>
      </c>
      <c r="AO87" s="333" t="str">
        <f>IF(리스수식!$AT$2=1,차량정보!CH87,IF(리스수식!$AT$2=2,차량정보!EA87,IF(리스수식!$AT$2=3,차량정보!FT87,IF(리스수식!$AT$2=4,차량정보!HM87,차량정보!JF87))))</f>
        <v>울산</v>
      </c>
      <c r="AP87" s="333">
        <f>IF(리스수식!$AT$2=1,차량정보!CI87,IF(리스수식!$AT$2=2,차량정보!EB87,IF(리스수식!$AT$2=3,차량정보!FU87,IF(리스수식!$AT$2=4,차량정보!HN87,차량정보!JG87))))</f>
        <v>226000</v>
      </c>
      <c r="AQ87" s="333">
        <f>IF(리스수식!$AT$2=1,차량정보!CJ87,IF(리스수식!$AT$2=2,차량정보!EC87,IF(리스수식!$AT$2=3,차량정보!FV87,IF(리스수식!$AT$2=4,차량정보!HO87,차량정보!JH87))))</f>
        <v>215000</v>
      </c>
      <c r="AR87" s="333">
        <f>IF(리스수식!$AT$2=1,차량정보!CK87,IF(리스수식!$AT$2=2,차량정보!ED87,IF(리스수식!$AT$2=3,차량정보!FW87,IF(리스수식!$AT$2=4,차량정보!HP87,차량정보!JI87))))</f>
        <v>234000</v>
      </c>
      <c r="AS87" s="333">
        <f>IF(리스수식!$AT$2=1,차량정보!CL87,IF(리스수식!$AT$2=2,차량정보!EE87,IF(리스수식!$AT$2=3,차량정보!FX87,IF(리스수식!$AT$2=4,차량정보!HQ87,차량정보!JJ87))))</f>
        <v>248000</v>
      </c>
      <c r="AT87" s="333">
        <f>IF(리스수식!$AT$2=1,차량정보!CM87,IF(리스수식!$AT$2=2,차량정보!EF87,IF(리스수식!$AT$2=3,차량정보!FY87,IF(리스수식!$AT$2=4,차량정보!HR87,차량정보!JK87))))</f>
        <v>259000</v>
      </c>
      <c r="AU87" s="333">
        <f>IF(리스수식!$AT$2=1,차량정보!CN87,IF(리스수식!$AT$2=2,차량정보!EG87,IF(리스수식!$AT$2=3,차량정보!FZ87,IF(리스수식!$AT$2=4,차량정보!HS87,차량정보!JL87))))</f>
        <v>237000</v>
      </c>
      <c r="AV87" s="333">
        <f>IF(리스수식!$AT$2=1,차량정보!CO87,IF(리스수식!$AT$2=2,차량정보!EH87,IF(리스수식!$AT$2=3,차량정보!GA87,IF(리스수식!$AT$2=4,차량정보!HT87,차량정보!JM87))))</f>
        <v>237000</v>
      </c>
      <c r="AW87" s="333">
        <f>IF(리스수식!$AT$2=1,차량정보!CP87,IF(리스수식!$AT$2=2,차량정보!EI87,IF(리스수식!$AT$2=3,차량정보!GB87,IF(리스수식!$AT$2=4,차량정보!HU87,차량정보!JN87))))</f>
        <v>248000</v>
      </c>
      <c r="AX87" s="333">
        <f>IF(리스수식!$AT$2=1,차량정보!CQ87,IF(리스수식!$AT$2=2,차량정보!EJ87,IF(리스수식!$AT$2=3,차량정보!GC87,IF(리스수식!$AT$2=4,차량정보!HV87,차량정보!JO87))))</f>
        <v>281000</v>
      </c>
      <c r="AY87" s="11">
        <f>IF(리스수식!$AT$2=1,차량정보!CR87,IF(리스수식!$AT$2=2,차량정보!EK87,IF(리스수식!$AT$2=3,차량정보!GD87,IF(리스수식!$AT$2=4,차량정보!HW87,차량정보!JP87))))</f>
        <v>0</v>
      </c>
      <c r="AZ87" s="352" t="s">
        <v>204</v>
      </c>
      <c r="BA87" s="353" t="s">
        <v>258</v>
      </c>
      <c r="BB87" s="354" t="s">
        <v>224</v>
      </c>
      <c r="BC87" s="355">
        <v>2.5000000000000001E-2</v>
      </c>
      <c r="BD87" s="352" t="s">
        <v>257</v>
      </c>
      <c r="BE87" s="352"/>
      <c r="BF87" s="356">
        <v>3470</v>
      </c>
      <c r="BG87" s="356"/>
      <c r="BH87" s="357">
        <f t="shared" si="91"/>
        <v>0.62</v>
      </c>
      <c r="BI87" s="357">
        <f t="shared" si="92"/>
        <v>0.61</v>
      </c>
      <c r="BJ87" s="357">
        <f t="shared" si="93"/>
        <v>0.6</v>
      </c>
      <c r="BK87" s="357">
        <f t="shared" si="94"/>
        <v>0.55000000000000004</v>
      </c>
      <c r="BL87" s="357">
        <f t="shared" si="95"/>
        <v>0.51</v>
      </c>
      <c r="BM87" s="357">
        <f t="shared" si="96"/>
        <v>0.43000000000000005</v>
      </c>
      <c r="BN87" s="442">
        <v>0.59</v>
      </c>
      <c r="BO87" s="342">
        <v>0.57999999999999996</v>
      </c>
      <c r="BP87" s="342">
        <v>0.56999999999999995</v>
      </c>
      <c r="BQ87" s="342">
        <v>0.52</v>
      </c>
      <c r="BR87" s="342">
        <v>0.48</v>
      </c>
      <c r="BS87" s="342">
        <v>0.4</v>
      </c>
      <c r="BT87" s="442">
        <v>0.52</v>
      </c>
      <c r="BU87" s="342">
        <v>0.51</v>
      </c>
      <c r="BV87" s="342">
        <v>0.5</v>
      </c>
      <c r="BW87" s="342">
        <v>0.45</v>
      </c>
      <c r="BX87" s="342">
        <v>0.41</v>
      </c>
      <c r="BY87" s="342">
        <v>0.3</v>
      </c>
      <c r="BZ87" s="442">
        <v>0.45</v>
      </c>
      <c r="CA87" s="342">
        <v>0.44</v>
      </c>
      <c r="CB87" s="342">
        <v>0.43</v>
      </c>
      <c r="CC87" s="342">
        <v>0.39</v>
      </c>
      <c r="CD87" s="342">
        <v>0.35</v>
      </c>
      <c r="CE87" s="342">
        <v>0.22</v>
      </c>
      <c r="CF87" s="358"/>
      <c r="CG87" s="358" t="s">
        <v>189</v>
      </c>
      <c r="CH87" s="359" t="s">
        <v>62</v>
      </c>
      <c r="CI87" s="360">
        <v>226000</v>
      </c>
      <c r="CJ87" s="360">
        <v>215000</v>
      </c>
      <c r="CK87" s="360">
        <v>234000</v>
      </c>
      <c r="CL87" s="360">
        <v>248000</v>
      </c>
      <c r="CM87" s="360">
        <v>259000</v>
      </c>
      <c r="CN87" s="360">
        <v>237000</v>
      </c>
      <c r="CO87" s="360">
        <v>237000</v>
      </c>
      <c r="CP87" s="360">
        <v>248000</v>
      </c>
      <c r="CQ87" s="360">
        <v>281000</v>
      </c>
      <c r="CR87" s="13"/>
      <c r="CS87" s="21" t="s">
        <v>206</v>
      </c>
      <c r="CT87" s="22" t="s">
        <v>784</v>
      </c>
      <c r="CU87" s="23" t="s">
        <v>70</v>
      </c>
      <c r="CV87" s="24">
        <v>0.03</v>
      </c>
      <c r="CW87" s="21" t="s">
        <v>188</v>
      </c>
      <c r="CX87" s="21" t="s">
        <v>72</v>
      </c>
      <c r="CY87" s="161">
        <v>2151</v>
      </c>
      <c r="CZ87" s="161"/>
      <c r="DA87" s="26">
        <f t="shared" si="104"/>
        <v>0.43000000000000005</v>
      </c>
      <c r="DB87" s="26">
        <f t="shared" si="104"/>
        <v>0.42000000000000004</v>
      </c>
      <c r="DC87" s="26">
        <f t="shared" si="104"/>
        <v>0.41000000000000003</v>
      </c>
      <c r="DD87" s="26">
        <f t="shared" si="104"/>
        <v>0.4</v>
      </c>
      <c r="DE87" s="26">
        <f t="shared" si="104"/>
        <v>0.39</v>
      </c>
      <c r="DF87" s="26">
        <f t="shared" si="104"/>
        <v>0.35</v>
      </c>
      <c r="DG87" s="449">
        <v>0.4</v>
      </c>
      <c r="DH87" s="345">
        <v>0.39</v>
      </c>
      <c r="DI87" s="345">
        <v>0.38</v>
      </c>
      <c r="DJ87" s="345">
        <v>0.37</v>
      </c>
      <c r="DK87" s="345">
        <v>0.36</v>
      </c>
      <c r="DL87" s="345">
        <v>0.32</v>
      </c>
      <c r="DM87" s="449">
        <v>0.33</v>
      </c>
      <c r="DN87" s="345">
        <v>0.32</v>
      </c>
      <c r="DO87" s="345">
        <v>0.31</v>
      </c>
      <c r="DP87" s="345">
        <v>0.3</v>
      </c>
      <c r="DQ87" s="345">
        <v>0.27</v>
      </c>
      <c r="DR87" s="345">
        <v>0.2</v>
      </c>
      <c r="DS87" s="449">
        <v>0.21</v>
      </c>
      <c r="DT87" s="345">
        <v>0.2</v>
      </c>
      <c r="DU87" s="345">
        <v>0.19</v>
      </c>
      <c r="DV87" s="345">
        <v>0.16</v>
      </c>
      <c r="DW87" s="345">
        <v>0.14000000000000001</v>
      </c>
      <c r="DX87" s="345">
        <v>0.1</v>
      </c>
      <c r="DY87" s="26" t="s">
        <v>237</v>
      </c>
      <c r="DZ87" s="176"/>
      <c r="EA87" s="27" t="s">
        <v>79</v>
      </c>
      <c r="EB87" s="28">
        <v>159500</v>
      </c>
      <c r="EC87" s="28">
        <v>177100</v>
      </c>
      <c r="ED87" s="28">
        <v>165000</v>
      </c>
      <c r="EE87" s="28">
        <v>201300</v>
      </c>
      <c r="EF87" s="28">
        <v>225500</v>
      </c>
      <c r="EG87" s="28">
        <v>201300</v>
      </c>
      <c r="EH87" s="28">
        <v>225500</v>
      </c>
      <c r="EI87" s="28">
        <v>201300</v>
      </c>
      <c r="EJ87" s="28">
        <v>237600</v>
      </c>
      <c r="EK87" s="31" t="s">
        <v>812</v>
      </c>
    </row>
    <row r="88" spans="6:141" ht="16.5" customHeight="1">
      <c r="F88" s="333">
        <v>83</v>
      </c>
      <c r="G88" s="333" t="str">
        <f>IF(리스수식!$AT$2=1,차량정보!AZ88,IF(리스수식!$AT$2=2,차량정보!CS88,IF(리스수식!$AT$2=3,차량정보!EL88,IF(리스수식!$AT$2=4,차량정보!GE88,차량정보!HX88))))</f>
        <v>현대</v>
      </c>
      <c r="H88" s="333" t="str">
        <f>IF(리스수식!$AT$2=1,차량정보!BA88,IF(리스수식!$AT$2=2,차량정보!CT88,IF(리스수식!$AT$2=3,차량정보!EM88,IF(리스수식!$AT$2=4,차량정보!GF88,차량정보!HY88))))</f>
        <v>스타리아 3.5 LPG 투어러 9인승</v>
      </c>
      <c r="I88" s="333" t="str">
        <f>IF(리스수식!$AT$2=1,차량정보!BB88,IF(리스수식!$AT$2=2,차량정보!CU88,IF(리스수식!$AT$2=3,차량정보!EN88,IF(리스수식!$AT$2=4,차량정보!GG88,차량정보!HZ88))))</f>
        <v>RV(7-10인)</v>
      </c>
      <c r="J88" s="475">
        <f>IF(리스수식!$AT$2=1,차량정보!BC88,IF(리스수식!$AT$2=2,차량정보!CV88,IF(리스수식!$AT$2=3,차량정보!EO88,IF(리스수식!$AT$2=4,차량정보!GH88,차량정보!IA88))))</f>
        <v>2.5000000000000001E-2</v>
      </c>
      <c r="K88" s="333" t="str">
        <f>IF(리스수식!$AT$2=1,차량정보!BD88,IF(리스수식!$AT$2=2,차량정보!CW88,IF(리스수식!$AT$2=3,차량정보!EP88,IF(리스수식!$AT$2=4,차량정보!GI88,차량정보!IB88))))</f>
        <v>LPG</v>
      </c>
      <c r="L88" s="333">
        <f>IF(리스수식!$AT$2=1,차량정보!BE88,IF(리스수식!$AT$2=2,차량정보!CX88,IF(리스수식!$AT$2=3,차량정보!EQ88,IF(리스수식!$AT$2=4,차량정보!GJ88,차량정보!IC88))))</f>
        <v>0</v>
      </c>
      <c r="M88" s="333">
        <f>IF(리스수식!$AT$2=1,차량정보!BF88,IF(리스수식!$AT$2=2,차량정보!CY88,IF(리스수식!$AT$2=3,차량정보!ER88,IF(리스수식!$AT$2=4,차량정보!GK88,차량정보!ID88))))</f>
        <v>3470</v>
      </c>
      <c r="N88" s="333">
        <f t="shared" si="97"/>
        <v>902200</v>
      </c>
      <c r="O88" s="380">
        <f>IF(리스수식!$AT$2=1,차량정보!BH88,IF(리스수식!$AT$2=2,차량정보!DA88,IF(리스수식!$AT$2=3,차량정보!ET88,IF(리스수식!$AT$2=4,차량정보!GM88,차량정보!IF88))))</f>
        <v>0.62</v>
      </c>
      <c r="P88" s="380">
        <f>IF(리스수식!$AT$2=1,차량정보!BI88,IF(리스수식!$AT$2=2,차량정보!DB88,IF(리스수식!$AT$2=3,차량정보!EU88,IF(리스수식!$AT$2=4,차량정보!GN88,차량정보!IG88))))</f>
        <v>0.61</v>
      </c>
      <c r="Q88" s="380">
        <f>IF(리스수식!$AT$2=1,차량정보!BJ88,IF(리스수식!$AT$2=2,차량정보!DC88,IF(리스수식!$AT$2=3,차량정보!EV88,IF(리스수식!$AT$2=4,차량정보!GO88,차량정보!IH88))))</f>
        <v>0.6</v>
      </c>
      <c r="R88" s="380">
        <f>IF(리스수식!$AT$2=1,차량정보!BK88,IF(리스수식!$AT$2=2,차량정보!DD88,IF(리스수식!$AT$2=3,차량정보!EW88,IF(리스수식!$AT$2=4,차량정보!GP88,차량정보!II88))))</f>
        <v>0.55000000000000004</v>
      </c>
      <c r="S88" s="380">
        <f>IF(리스수식!$AT$2=1,차량정보!BL88,IF(리스수식!$AT$2=2,차량정보!DE88,IF(리스수식!$AT$2=3,차량정보!EX88,IF(리스수식!$AT$2=4,차량정보!GQ88,차량정보!IJ88))))</f>
        <v>0.51</v>
      </c>
      <c r="T88" s="380">
        <f>IF(리스수식!$AT$2=1,차량정보!BM88,IF(리스수식!$AT$2=2,차량정보!DF88,IF(리스수식!$AT$2=3,차량정보!EY88,IF(리스수식!$AT$2=4,차량정보!GR88,차량정보!IK88))))</f>
        <v>0.43000000000000005</v>
      </c>
      <c r="U88" s="380">
        <f>IF(리스수식!$AT$2=1,차량정보!BN88,IF(리스수식!$AT$2=2,차량정보!DG88,IF(리스수식!$AT$2=3,차량정보!EZ88,IF(리스수식!$AT$2=4,차량정보!GS88,차량정보!IL88))))</f>
        <v>0.59</v>
      </c>
      <c r="V88" s="380">
        <f>IF(리스수식!$AT$2=1,차량정보!BO88,IF(리스수식!$AT$2=2,차량정보!DH88,IF(리스수식!$AT$2=3,차량정보!FA88,IF(리스수식!$AT$2=4,차량정보!GT88,차량정보!IM88))))</f>
        <v>0.57999999999999996</v>
      </c>
      <c r="W88" s="380">
        <f>IF(리스수식!$AT$2=1,차량정보!BP88,IF(리스수식!$AT$2=2,차량정보!DI88,IF(리스수식!$AT$2=3,차량정보!FB88,IF(리스수식!$AT$2=4,차량정보!GU88,차량정보!IN88))))</f>
        <v>0.56999999999999995</v>
      </c>
      <c r="X88" s="380">
        <f>IF(리스수식!$AT$2=1,차량정보!BQ88,IF(리스수식!$AT$2=2,차량정보!DJ88,IF(리스수식!$AT$2=3,차량정보!FC88,IF(리스수식!$AT$2=4,차량정보!GV88,차량정보!IO88))))</f>
        <v>0.52</v>
      </c>
      <c r="Y88" s="380">
        <f>IF(리스수식!$AT$2=1,차량정보!BR88,IF(리스수식!$AT$2=2,차량정보!DK88,IF(리스수식!$AT$2=3,차량정보!FD88,IF(리스수식!$AT$2=4,차량정보!GW88,차량정보!IP88))))</f>
        <v>0.48</v>
      </c>
      <c r="Z88" s="380">
        <f>IF(리스수식!$AT$2=1,차량정보!BS88,IF(리스수식!$AT$2=2,차량정보!DL88,IF(리스수식!$AT$2=3,차량정보!FE88,IF(리스수식!$AT$2=4,차량정보!GX88,차량정보!IQ88))))</f>
        <v>0.4</v>
      </c>
      <c r="AA88" s="380">
        <f>IF(리스수식!$AT$2=1,차량정보!BT88,IF(리스수식!$AT$2=2,차량정보!DM88,IF(리스수식!$AT$2=3,차량정보!FF88,IF(리스수식!$AT$2=4,차량정보!GY88,차량정보!IR88))))</f>
        <v>0.52</v>
      </c>
      <c r="AB88" s="380">
        <f>IF(리스수식!$AT$2=1,차량정보!BU88,IF(리스수식!$AT$2=2,차량정보!DN88,IF(리스수식!$AT$2=3,차량정보!FG88,IF(리스수식!$AT$2=4,차량정보!GZ88,차량정보!IS88))))</f>
        <v>0.51</v>
      </c>
      <c r="AC88" s="380">
        <f>IF(리스수식!$AT$2=1,차량정보!BV88,IF(리스수식!$AT$2=2,차량정보!DO88,IF(리스수식!$AT$2=3,차량정보!FH88,IF(리스수식!$AT$2=4,차량정보!HA88,차량정보!IT88))))</f>
        <v>0.5</v>
      </c>
      <c r="AD88" s="380">
        <f>IF(리스수식!$AT$2=1,차량정보!BW88,IF(리스수식!$AT$2=2,차량정보!DP88,IF(리스수식!$AT$2=3,차량정보!FI88,IF(리스수식!$AT$2=4,차량정보!HB88,차량정보!IU88))))</f>
        <v>0.45</v>
      </c>
      <c r="AE88" s="380">
        <f>IF(리스수식!$AT$2=1,차량정보!BX88,IF(리스수식!$AT$2=2,차량정보!DQ88,IF(리스수식!$AT$2=3,차량정보!FJ88,IF(리스수식!$AT$2=4,차량정보!HC88,차량정보!IV88))))</f>
        <v>0.41</v>
      </c>
      <c r="AF88" s="380">
        <f>IF(리스수식!$AT$2=1,차량정보!BY88,IF(리스수식!$AT$2=2,차량정보!DR88,IF(리스수식!$AT$2=3,차량정보!FK88,IF(리스수식!$AT$2=4,차량정보!HD88,차량정보!IW88))))</f>
        <v>0.3</v>
      </c>
      <c r="AG88" s="380">
        <f>IF(리스수식!$AT$2=1,차량정보!BZ88,IF(리스수식!$AT$2=2,차량정보!DS88,IF(리스수식!$AT$2=3,차량정보!FL88,IF(리스수식!$AT$2=4,차량정보!HE88,차량정보!IX88))))</f>
        <v>0.45</v>
      </c>
      <c r="AH88" s="380">
        <f>IF(리스수식!$AT$2=1,차량정보!CA88,IF(리스수식!$AT$2=2,차량정보!DT88,IF(리스수식!$AT$2=3,차량정보!FM88,IF(리스수식!$AT$2=4,차량정보!HF88,차량정보!IY88))))</f>
        <v>0.44</v>
      </c>
      <c r="AI88" s="380">
        <f>IF(리스수식!$AT$2=1,차량정보!CB88,IF(리스수식!$AT$2=2,차량정보!DU88,IF(리스수식!$AT$2=3,차량정보!FN88,IF(리스수식!$AT$2=4,차량정보!HG88,차량정보!IZ88))))</f>
        <v>0.43</v>
      </c>
      <c r="AJ88" s="380">
        <f>IF(리스수식!$AT$2=1,차량정보!CC88,IF(리스수식!$AT$2=2,차량정보!DV88,IF(리스수식!$AT$2=3,차량정보!FO88,IF(리스수식!$AT$2=4,차량정보!HH88,차량정보!JA88))))</f>
        <v>0.39</v>
      </c>
      <c r="AK88" s="380">
        <f>IF(리스수식!$AT$2=1,차량정보!CD88,IF(리스수식!$AT$2=2,차량정보!DW88,IF(리스수식!$AT$2=3,차량정보!FP88,IF(리스수식!$AT$2=4,차량정보!HI88,차량정보!JB88))))</f>
        <v>0.35</v>
      </c>
      <c r="AL88" s="380">
        <f>IF(리스수식!$AT$2=1,차량정보!CE88,IF(리스수식!$AT$2=2,차량정보!DX88,IF(리스수식!$AT$2=3,차량정보!FQ88,IF(리스수식!$AT$2=4,차량정보!HJ88,차량정보!JC88))))</f>
        <v>0.22</v>
      </c>
      <c r="AM88" s="333">
        <f>IF(리스수식!$AT$2=1,차량정보!CF88,IF(리스수식!$AT$2=2,차량정보!DY88,IF(리스수식!$AT$2=3,차량정보!FR88,IF(리스수식!$AT$2=4,차량정보!HK88,차량정보!JD88))))</f>
        <v>0</v>
      </c>
      <c r="AN88" s="333" t="str">
        <f>IF(리스수식!$AT$2=1,차량정보!CG88,IF(리스수식!$AT$2=2,차량정보!DZ88,IF(리스수식!$AT$2=3,차량정보!FS88,IF(리스수식!$AT$2=4,차량정보!HL88,차량정보!JE88))))</f>
        <v>면제</v>
      </c>
      <c r="AO88" s="333" t="str">
        <f>IF(리스수식!$AT$2=1,차량정보!CH88,IF(리스수식!$AT$2=2,차량정보!EA88,IF(리스수식!$AT$2=3,차량정보!FT88,IF(리스수식!$AT$2=4,차량정보!HM88,차량정보!JF88))))</f>
        <v>울산</v>
      </c>
      <c r="AP88" s="333">
        <f>IF(리스수식!$AT$2=1,차량정보!CI88,IF(리스수식!$AT$2=2,차량정보!EB88,IF(리스수식!$AT$2=3,차량정보!FU88,IF(리스수식!$AT$2=4,차량정보!HN88,차량정보!JG88))))</f>
        <v>226000</v>
      </c>
      <c r="AQ88" s="333">
        <f>IF(리스수식!$AT$2=1,차량정보!CJ88,IF(리스수식!$AT$2=2,차량정보!EC88,IF(리스수식!$AT$2=3,차량정보!FV88,IF(리스수식!$AT$2=4,차량정보!HO88,차량정보!JH88))))</f>
        <v>215000</v>
      </c>
      <c r="AR88" s="333">
        <f>IF(리스수식!$AT$2=1,차량정보!CK88,IF(리스수식!$AT$2=2,차량정보!ED88,IF(리스수식!$AT$2=3,차량정보!FW88,IF(리스수식!$AT$2=4,차량정보!HP88,차량정보!JI88))))</f>
        <v>234000</v>
      </c>
      <c r="AS88" s="333">
        <f>IF(리스수식!$AT$2=1,차량정보!CL88,IF(리스수식!$AT$2=2,차량정보!EE88,IF(리스수식!$AT$2=3,차량정보!FX88,IF(리스수식!$AT$2=4,차량정보!HQ88,차량정보!JJ88))))</f>
        <v>248000</v>
      </c>
      <c r="AT88" s="333">
        <f>IF(리스수식!$AT$2=1,차량정보!CM88,IF(리스수식!$AT$2=2,차량정보!EF88,IF(리스수식!$AT$2=3,차량정보!FY88,IF(리스수식!$AT$2=4,차량정보!HR88,차량정보!JK88))))</f>
        <v>259000</v>
      </c>
      <c r="AU88" s="333">
        <f>IF(리스수식!$AT$2=1,차량정보!CN88,IF(리스수식!$AT$2=2,차량정보!EG88,IF(리스수식!$AT$2=3,차량정보!FZ88,IF(리스수식!$AT$2=4,차량정보!HS88,차량정보!JL88))))</f>
        <v>237000</v>
      </c>
      <c r="AV88" s="333">
        <f>IF(리스수식!$AT$2=1,차량정보!CO88,IF(리스수식!$AT$2=2,차량정보!EH88,IF(리스수식!$AT$2=3,차량정보!GA88,IF(리스수식!$AT$2=4,차량정보!HT88,차량정보!JM88))))</f>
        <v>237000</v>
      </c>
      <c r="AW88" s="333">
        <f>IF(리스수식!$AT$2=1,차량정보!CP88,IF(리스수식!$AT$2=2,차량정보!EI88,IF(리스수식!$AT$2=3,차량정보!GB88,IF(리스수식!$AT$2=4,차량정보!HU88,차량정보!JN88))))</f>
        <v>248000</v>
      </c>
      <c r="AX88" s="333">
        <f>IF(리스수식!$AT$2=1,차량정보!CQ88,IF(리스수식!$AT$2=2,차량정보!EJ88,IF(리스수식!$AT$2=3,차량정보!GC88,IF(리스수식!$AT$2=4,차량정보!HV88,차량정보!JO88))))</f>
        <v>281000</v>
      </c>
      <c r="AY88" s="11">
        <f>IF(리스수식!$AT$2=1,차량정보!CR88,IF(리스수식!$AT$2=2,차량정보!EK88,IF(리스수식!$AT$2=3,차량정보!GD88,IF(리스수식!$AT$2=4,차량정보!HW88,차량정보!JP88))))</f>
        <v>0</v>
      </c>
      <c r="AZ88" s="352" t="s">
        <v>38</v>
      </c>
      <c r="BA88" s="353" t="s">
        <v>259</v>
      </c>
      <c r="BB88" s="354" t="s">
        <v>224</v>
      </c>
      <c r="BC88" s="355">
        <v>2.5000000000000001E-2</v>
      </c>
      <c r="BD88" s="352" t="s">
        <v>257</v>
      </c>
      <c r="BE88" s="352"/>
      <c r="BF88" s="356">
        <v>3470</v>
      </c>
      <c r="BG88" s="356"/>
      <c r="BH88" s="357">
        <f t="shared" si="91"/>
        <v>0.62</v>
      </c>
      <c r="BI88" s="357">
        <f t="shared" si="92"/>
        <v>0.61</v>
      </c>
      <c r="BJ88" s="357">
        <f t="shared" si="93"/>
        <v>0.6</v>
      </c>
      <c r="BK88" s="357">
        <f t="shared" si="94"/>
        <v>0.55000000000000004</v>
      </c>
      <c r="BL88" s="357">
        <f t="shared" si="95"/>
        <v>0.51</v>
      </c>
      <c r="BM88" s="357">
        <f t="shared" si="96"/>
        <v>0.43000000000000005</v>
      </c>
      <c r="BN88" s="442">
        <v>0.59</v>
      </c>
      <c r="BO88" s="342">
        <v>0.57999999999999996</v>
      </c>
      <c r="BP88" s="342">
        <v>0.56999999999999995</v>
      </c>
      <c r="BQ88" s="342">
        <v>0.52</v>
      </c>
      <c r="BR88" s="342">
        <v>0.48</v>
      </c>
      <c r="BS88" s="342">
        <v>0.4</v>
      </c>
      <c r="BT88" s="442">
        <v>0.52</v>
      </c>
      <c r="BU88" s="342">
        <v>0.51</v>
      </c>
      <c r="BV88" s="342">
        <v>0.5</v>
      </c>
      <c r="BW88" s="342">
        <v>0.45</v>
      </c>
      <c r="BX88" s="342">
        <v>0.41</v>
      </c>
      <c r="BY88" s="342">
        <v>0.3</v>
      </c>
      <c r="BZ88" s="442">
        <v>0.45</v>
      </c>
      <c r="CA88" s="342">
        <v>0.44</v>
      </c>
      <c r="CB88" s="342">
        <v>0.43</v>
      </c>
      <c r="CC88" s="342">
        <v>0.39</v>
      </c>
      <c r="CD88" s="342">
        <v>0.35</v>
      </c>
      <c r="CE88" s="342">
        <v>0.22</v>
      </c>
      <c r="CF88" s="358"/>
      <c r="CG88" s="358" t="s">
        <v>189</v>
      </c>
      <c r="CH88" s="359" t="s">
        <v>62</v>
      </c>
      <c r="CI88" s="360">
        <v>226000</v>
      </c>
      <c r="CJ88" s="360">
        <v>215000</v>
      </c>
      <c r="CK88" s="360">
        <v>234000</v>
      </c>
      <c r="CL88" s="360">
        <v>248000</v>
      </c>
      <c r="CM88" s="360">
        <v>259000</v>
      </c>
      <c r="CN88" s="360">
        <v>237000</v>
      </c>
      <c r="CO88" s="360">
        <v>237000</v>
      </c>
      <c r="CP88" s="360">
        <v>248000</v>
      </c>
      <c r="CQ88" s="360">
        <v>281000</v>
      </c>
      <c r="CR88" s="13"/>
      <c r="CS88" s="21" t="s">
        <v>206</v>
      </c>
      <c r="CT88" s="22" t="s">
        <v>785</v>
      </c>
      <c r="CU88" s="23" t="s">
        <v>70</v>
      </c>
      <c r="CV88" s="24">
        <v>0.03</v>
      </c>
      <c r="CW88" s="21" t="s">
        <v>188</v>
      </c>
      <c r="CX88" s="21" t="s">
        <v>72</v>
      </c>
      <c r="CY88" s="161">
        <v>2151</v>
      </c>
      <c r="CZ88" s="161"/>
      <c r="DA88" s="26">
        <f t="shared" si="104"/>
        <v>0.43000000000000005</v>
      </c>
      <c r="DB88" s="26">
        <f t="shared" si="104"/>
        <v>0.42000000000000004</v>
      </c>
      <c r="DC88" s="26">
        <f t="shared" si="104"/>
        <v>0.41000000000000003</v>
      </c>
      <c r="DD88" s="26">
        <f t="shared" si="104"/>
        <v>0.4</v>
      </c>
      <c r="DE88" s="26">
        <f t="shared" si="104"/>
        <v>0.39</v>
      </c>
      <c r="DF88" s="26">
        <f t="shared" si="104"/>
        <v>0.35</v>
      </c>
      <c r="DG88" s="449">
        <v>0.4</v>
      </c>
      <c r="DH88" s="345">
        <v>0.39</v>
      </c>
      <c r="DI88" s="345">
        <v>0.38</v>
      </c>
      <c r="DJ88" s="345">
        <v>0.37</v>
      </c>
      <c r="DK88" s="345">
        <v>0.36</v>
      </c>
      <c r="DL88" s="345">
        <v>0.32</v>
      </c>
      <c r="DM88" s="449">
        <v>0.33</v>
      </c>
      <c r="DN88" s="345">
        <v>0.32</v>
      </c>
      <c r="DO88" s="345">
        <v>0.31</v>
      </c>
      <c r="DP88" s="345">
        <v>0.3</v>
      </c>
      <c r="DQ88" s="345">
        <v>0.27</v>
      </c>
      <c r="DR88" s="345">
        <v>0.2</v>
      </c>
      <c r="DS88" s="449">
        <v>0.21</v>
      </c>
      <c r="DT88" s="345">
        <v>0.2</v>
      </c>
      <c r="DU88" s="345">
        <v>0.19</v>
      </c>
      <c r="DV88" s="345">
        <v>0.16</v>
      </c>
      <c r="DW88" s="345">
        <v>0.14000000000000001</v>
      </c>
      <c r="DX88" s="345">
        <v>0.1</v>
      </c>
      <c r="DY88" s="26" t="s">
        <v>237</v>
      </c>
      <c r="DZ88" s="26" t="s">
        <v>189</v>
      </c>
      <c r="EA88" s="27" t="s">
        <v>79</v>
      </c>
      <c r="EB88" s="28">
        <v>159500</v>
      </c>
      <c r="EC88" s="28">
        <v>177100</v>
      </c>
      <c r="ED88" s="28">
        <v>165000</v>
      </c>
      <c r="EE88" s="28">
        <v>201300</v>
      </c>
      <c r="EF88" s="28">
        <v>225500</v>
      </c>
      <c r="EG88" s="28">
        <v>201300</v>
      </c>
      <c r="EH88" s="28">
        <v>225500</v>
      </c>
      <c r="EI88" s="28">
        <v>201300</v>
      </c>
      <c r="EJ88" s="28">
        <v>237600</v>
      </c>
      <c r="EK88" s="31" t="s">
        <v>812</v>
      </c>
    </row>
    <row r="89" spans="6:141" ht="16.5" customHeight="1">
      <c r="F89" s="333">
        <v>84</v>
      </c>
      <c r="G89" s="333" t="str">
        <f>IF(리스수식!$AT$2=1,차량정보!AZ89,IF(리스수식!$AT$2=2,차량정보!CS89,IF(리스수식!$AT$2=3,차량정보!EL89,IF(리스수식!$AT$2=4,차량정보!GE89,차량정보!HX89))))</f>
        <v>현대</v>
      </c>
      <c r="H89" s="333" t="str">
        <f>IF(리스수식!$AT$2=1,차량정보!BA89,IF(리스수식!$AT$2=2,차량정보!CT89,IF(리스수식!$AT$2=3,차량정보!EM89,IF(리스수식!$AT$2=4,차량정보!GF89,차량정보!HY89))))</f>
        <v>스타리아 3.5 LPG 투어러 11인승</v>
      </c>
      <c r="I89" s="333" t="str">
        <f>IF(리스수식!$AT$2=1,차량정보!BB89,IF(리스수식!$AT$2=2,차량정보!CU89,IF(리스수식!$AT$2=3,차량정보!EN89,IF(리스수식!$AT$2=4,차량정보!GG89,차량정보!HZ89))))</f>
        <v>RV(11-12인)</v>
      </c>
      <c r="J89" s="475">
        <f>IF(리스수식!$AT$2=1,차량정보!BC89,IF(리스수식!$AT$2=2,차량정보!CV89,IF(리스수식!$AT$2=3,차량정보!EO89,IF(리스수식!$AT$2=4,차량정보!GH89,차량정보!IA89))))</f>
        <v>2.5000000000000001E-2</v>
      </c>
      <c r="K89" s="333" t="str">
        <f>IF(리스수식!$AT$2=1,차량정보!BD89,IF(리스수식!$AT$2=2,차량정보!CW89,IF(리스수식!$AT$2=3,차량정보!EP89,IF(리스수식!$AT$2=4,차량정보!GI89,차량정보!IB89))))</f>
        <v>LPG</v>
      </c>
      <c r="L89" s="333">
        <f>IF(리스수식!$AT$2=1,차량정보!BE89,IF(리스수식!$AT$2=2,차량정보!CX89,IF(리스수식!$AT$2=3,차량정보!EQ89,IF(리스수식!$AT$2=4,차량정보!GJ89,차량정보!IC89))))</f>
        <v>0</v>
      </c>
      <c r="M89" s="333">
        <f>IF(리스수식!$AT$2=1,차량정보!BF89,IF(리스수식!$AT$2=2,차량정보!CY89,IF(리스수식!$AT$2=3,차량정보!ER89,IF(리스수식!$AT$2=4,차량정보!GK89,차량정보!ID89))))</f>
        <v>3470</v>
      </c>
      <c r="N89" s="333">
        <f t="shared" si="97"/>
        <v>65000</v>
      </c>
      <c r="O89" s="380">
        <f>IF(리스수식!$AT$2=1,차량정보!BH89,IF(리스수식!$AT$2=2,차량정보!DA89,IF(리스수식!$AT$2=3,차량정보!ET89,IF(리스수식!$AT$2=4,차량정보!GM89,차량정보!IF89))))</f>
        <v>0.62</v>
      </c>
      <c r="P89" s="380">
        <f>IF(리스수식!$AT$2=1,차량정보!BI89,IF(리스수식!$AT$2=2,차량정보!DB89,IF(리스수식!$AT$2=3,차량정보!EU89,IF(리스수식!$AT$2=4,차량정보!GN89,차량정보!IG89))))</f>
        <v>0.61</v>
      </c>
      <c r="Q89" s="380">
        <f>IF(리스수식!$AT$2=1,차량정보!BJ89,IF(리스수식!$AT$2=2,차량정보!DC89,IF(리스수식!$AT$2=3,차량정보!EV89,IF(리스수식!$AT$2=4,차량정보!GO89,차량정보!IH89))))</f>
        <v>0.6</v>
      </c>
      <c r="R89" s="380">
        <f>IF(리스수식!$AT$2=1,차량정보!BK89,IF(리스수식!$AT$2=2,차량정보!DD89,IF(리스수식!$AT$2=3,차량정보!EW89,IF(리스수식!$AT$2=4,차량정보!GP89,차량정보!II89))))</f>
        <v>0.55000000000000004</v>
      </c>
      <c r="S89" s="380">
        <f>IF(리스수식!$AT$2=1,차량정보!BL89,IF(리스수식!$AT$2=2,차량정보!DE89,IF(리스수식!$AT$2=3,차량정보!EX89,IF(리스수식!$AT$2=4,차량정보!GQ89,차량정보!IJ89))))</f>
        <v>0.51</v>
      </c>
      <c r="T89" s="380">
        <f>IF(리스수식!$AT$2=1,차량정보!BM89,IF(리스수식!$AT$2=2,차량정보!DF89,IF(리스수식!$AT$2=3,차량정보!EY89,IF(리스수식!$AT$2=4,차량정보!GR89,차량정보!IK89))))</f>
        <v>0.43000000000000005</v>
      </c>
      <c r="U89" s="380">
        <f>IF(리스수식!$AT$2=1,차량정보!BN89,IF(리스수식!$AT$2=2,차량정보!DG89,IF(리스수식!$AT$2=3,차량정보!EZ89,IF(리스수식!$AT$2=4,차량정보!GS89,차량정보!IL89))))</f>
        <v>0.59</v>
      </c>
      <c r="V89" s="380">
        <f>IF(리스수식!$AT$2=1,차량정보!BO89,IF(리스수식!$AT$2=2,차량정보!DH89,IF(리스수식!$AT$2=3,차량정보!FA89,IF(리스수식!$AT$2=4,차량정보!GT89,차량정보!IM89))))</f>
        <v>0.57999999999999996</v>
      </c>
      <c r="W89" s="380">
        <f>IF(리스수식!$AT$2=1,차량정보!BP89,IF(리스수식!$AT$2=2,차량정보!DI89,IF(리스수식!$AT$2=3,차량정보!FB89,IF(리스수식!$AT$2=4,차량정보!GU89,차량정보!IN89))))</f>
        <v>0.56999999999999995</v>
      </c>
      <c r="X89" s="380">
        <f>IF(리스수식!$AT$2=1,차량정보!BQ89,IF(리스수식!$AT$2=2,차량정보!DJ89,IF(리스수식!$AT$2=3,차량정보!FC89,IF(리스수식!$AT$2=4,차량정보!GV89,차량정보!IO89))))</f>
        <v>0.52</v>
      </c>
      <c r="Y89" s="380">
        <f>IF(리스수식!$AT$2=1,차량정보!BR89,IF(리스수식!$AT$2=2,차량정보!DK89,IF(리스수식!$AT$2=3,차량정보!FD89,IF(리스수식!$AT$2=4,차량정보!GW89,차량정보!IP89))))</f>
        <v>0.48</v>
      </c>
      <c r="Z89" s="380">
        <f>IF(리스수식!$AT$2=1,차량정보!BS89,IF(리스수식!$AT$2=2,차량정보!DL89,IF(리스수식!$AT$2=3,차량정보!FE89,IF(리스수식!$AT$2=4,차량정보!GX89,차량정보!IQ89))))</f>
        <v>0.4</v>
      </c>
      <c r="AA89" s="380">
        <f>IF(리스수식!$AT$2=1,차량정보!BT89,IF(리스수식!$AT$2=2,차량정보!DM89,IF(리스수식!$AT$2=3,차량정보!FF89,IF(리스수식!$AT$2=4,차량정보!GY89,차량정보!IR89))))</f>
        <v>0.52</v>
      </c>
      <c r="AB89" s="380">
        <f>IF(리스수식!$AT$2=1,차량정보!BU89,IF(리스수식!$AT$2=2,차량정보!DN89,IF(리스수식!$AT$2=3,차량정보!FG89,IF(리스수식!$AT$2=4,차량정보!GZ89,차량정보!IS89))))</f>
        <v>0.51</v>
      </c>
      <c r="AC89" s="380">
        <f>IF(리스수식!$AT$2=1,차량정보!BV89,IF(리스수식!$AT$2=2,차량정보!DO89,IF(리스수식!$AT$2=3,차량정보!FH89,IF(리스수식!$AT$2=4,차량정보!HA89,차량정보!IT89))))</f>
        <v>0.5</v>
      </c>
      <c r="AD89" s="380">
        <f>IF(리스수식!$AT$2=1,차량정보!BW89,IF(리스수식!$AT$2=2,차량정보!DP89,IF(리스수식!$AT$2=3,차량정보!FI89,IF(리스수식!$AT$2=4,차량정보!HB89,차량정보!IU89))))</f>
        <v>0.45</v>
      </c>
      <c r="AE89" s="380">
        <f>IF(리스수식!$AT$2=1,차량정보!BX89,IF(리스수식!$AT$2=2,차량정보!DQ89,IF(리스수식!$AT$2=3,차량정보!FJ89,IF(리스수식!$AT$2=4,차량정보!HC89,차량정보!IV89))))</f>
        <v>0.41</v>
      </c>
      <c r="AF89" s="380">
        <f>IF(리스수식!$AT$2=1,차량정보!BY89,IF(리스수식!$AT$2=2,차량정보!DR89,IF(리스수식!$AT$2=3,차량정보!FK89,IF(리스수식!$AT$2=4,차량정보!HD89,차량정보!IW89))))</f>
        <v>0.3</v>
      </c>
      <c r="AG89" s="380">
        <f>IF(리스수식!$AT$2=1,차량정보!BZ89,IF(리스수식!$AT$2=2,차량정보!DS89,IF(리스수식!$AT$2=3,차량정보!FL89,IF(리스수식!$AT$2=4,차량정보!HE89,차량정보!IX89))))</f>
        <v>0.45</v>
      </c>
      <c r="AH89" s="380">
        <f>IF(리스수식!$AT$2=1,차량정보!CA89,IF(리스수식!$AT$2=2,차량정보!DT89,IF(리스수식!$AT$2=3,차량정보!FM89,IF(리스수식!$AT$2=4,차량정보!HF89,차량정보!IY89))))</f>
        <v>0.44</v>
      </c>
      <c r="AI89" s="380">
        <f>IF(리스수식!$AT$2=1,차량정보!CB89,IF(리스수식!$AT$2=2,차량정보!DU89,IF(리스수식!$AT$2=3,차량정보!FN89,IF(리스수식!$AT$2=4,차량정보!HG89,차량정보!IZ89))))</f>
        <v>0.43</v>
      </c>
      <c r="AJ89" s="380">
        <f>IF(리스수식!$AT$2=1,차량정보!CC89,IF(리스수식!$AT$2=2,차량정보!DV89,IF(리스수식!$AT$2=3,차량정보!FO89,IF(리스수식!$AT$2=4,차량정보!HH89,차량정보!JA89))))</f>
        <v>0.39</v>
      </c>
      <c r="AK89" s="380">
        <f>IF(리스수식!$AT$2=1,차량정보!CD89,IF(리스수식!$AT$2=2,차량정보!DW89,IF(리스수식!$AT$2=3,차량정보!FP89,IF(리스수식!$AT$2=4,차량정보!HI89,차량정보!JB89))))</f>
        <v>0.35</v>
      </c>
      <c r="AL89" s="380">
        <f>IF(리스수식!$AT$2=1,차량정보!CE89,IF(리스수식!$AT$2=2,차량정보!DX89,IF(리스수식!$AT$2=3,차량정보!FQ89,IF(리스수식!$AT$2=4,차량정보!HJ89,차량정보!JC89))))</f>
        <v>0.22</v>
      </c>
      <c r="AM89" s="333">
        <f>IF(리스수식!$AT$2=1,차량정보!CF89,IF(리스수식!$AT$2=2,차량정보!DY89,IF(리스수식!$AT$2=3,차량정보!FR89,IF(리스수식!$AT$2=4,차량정보!HK89,차량정보!JD89))))</f>
        <v>0</v>
      </c>
      <c r="AN89" s="333" t="str">
        <f>IF(리스수식!$AT$2=1,차량정보!CG89,IF(리스수식!$AT$2=2,차량정보!DZ89,IF(리스수식!$AT$2=3,차량정보!FS89,IF(리스수식!$AT$2=4,차량정보!HL89,차량정보!JE89))))</f>
        <v>면제</v>
      </c>
      <c r="AO89" s="333" t="str">
        <f>IF(리스수식!$AT$2=1,차량정보!CH89,IF(리스수식!$AT$2=2,차량정보!EA89,IF(리스수식!$AT$2=3,차량정보!FT89,IF(리스수식!$AT$2=4,차량정보!HM89,차량정보!JF89))))</f>
        <v>울산</v>
      </c>
      <c r="AP89" s="333">
        <f>IF(리스수식!$AT$2=1,차량정보!CI89,IF(리스수식!$AT$2=2,차량정보!EB89,IF(리스수식!$AT$2=3,차량정보!FU89,IF(리스수식!$AT$2=4,차량정보!HN89,차량정보!JG89))))</f>
        <v>226000</v>
      </c>
      <c r="AQ89" s="333">
        <f>IF(리스수식!$AT$2=1,차량정보!CJ89,IF(리스수식!$AT$2=2,차량정보!EC89,IF(리스수식!$AT$2=3,차량정보!FV89,IF(리스수식!$AT$2=4,차량정보!HO89,차량정보!JH89))))</f>
        <v>215000</v>
      </c>
      <c r="AR89" s="333">
        <f>IF(리스수식!$AT$2=1,차량정보!CK89,IF(리스수식!$AT$2=2,차량정보!ED89,IF(리스수식!$AT$2=3,차량정보!FW89,IF(리스수식!$AT$2=4,차량정보!HP89,차량정보!JI89))))</f>
        <v>234000</v>
      </c>
      <c r="AS89" s="333">
        <f>IF(리스수식!$AT$2=1,차량정보!CL89,IF(리스수식!$AT$2=2,차량정보!EE89,IF(리스수식!$AT$2=3,차량정보!FX89,IF(리스수식!$AT$2=4,차량정보!HQ89,차량정보!JJ89))))</f>
        <v>248000</v>
      </c>
      <c r="AT89" s="333">
        <f>IF(리스수식!$AT$2=1,차량정보!CM89,IF(리스수식!$AT$2=2,차량정보!EF89,IF(리스수식!$AT$2=3,차량정보!FY89,IF(리스수식!$AT$2=4,차량정보!HR89,차량정보!JK89))))</f>
        <v>259000</v>
      </c>
      <c r="AU89" s="333">
        <f>IF(리스수식!$AT$2=1,차량정보!CN89,IF(리스수식!$AT$2=2,차량정보!EG89,IF(리스수식!$AT$2=3,차량정보!FZ89,IF(리스수식!$AT$2=4,차량정보!HS89,차량정보!JL89))))</f>
        <v>237000</v>
      </c>
      <c r="AV89" s="333">
        <f>IF(리스수식!$AT$2=1,차량정보!CO89,IF(리스수식!$AT$2=2,차량정보!EH89,IF(리스수식!$AT$2=3,차량정보!GA89,IF(리스수식!$AT$2=4,차량정보!HT89,차량정보!JM89))))</f>
        <v>237000</v>
      </c>
      <c r="AW89" s="333">
        <f>IF(리스수식!$AT$2=1,차량정보!CP89,IF(리스수식!$AT$2=2,차량정보!EI89,IF(리스수식!$AT$2=3,차량정보!GB89,IF(리스수식!$AT$2=4,차량정보!HU89,차량정보!JN89))))</f>
        <v>248000</v>
      </c>
      <c r="AX89" s="333">
        <f>IF(리스수식!$AT$2=1,차량정보!CQ89,IF(리스수식!$AT$2=2,차량정보!EJ89,IF(리스수식!$AT$2=3,차량정보!GC89,IF(리스수식!$AT$2=4,차량정보!HV89,차량정보!JO89))))</f>
        <v>281000</v>
      </c>
      <c r="AY89" s="11">
        <f>IF(리스수식!$AT$2=1,차량정보!CR89,IF(리스수식!$AT$2=2,차량정보!EK89,IF(리스수식!$AT$2=3,차량정보!GD89,IF(리스수식!$AT$2=4,차량정보!HW89,차량정보!JP89))))</f>
        <v>0</v>
      </c>
      <c r="AZ89" s="352" t="s">
        <v>204</v>
      </c>
      <c r="BA89" s="353" t="s">
        <v>260</v>
      </c>
      <c r="BB89" s="354" t="s">
        <v>78</v>
      </c>
      <c r="BC89" s="355">
        <v>2.5000000000000001E-2</v>
      </c>
      <c r="BD89" s="352" t="s">
        <v>257</v>
      </c>
      <c r="BE89" s="352"/>
      <c r="BF89" s="356">
        <v>3470</v>
      </c>
      <c r="BG89" s="356"/>
      <c r="BH89" s="357">
        <f t="shared" si="91"/>
        <v>0.62</v>
      </c>
      <c r="BI89" s="357">
        <f t="shared" si="92"/>
        <v>0.61</v>
      </c>
      <c r="BJ89" s="357">
        <f t="shared" si="93"/>
        <v>0.6</v>
      </c>
      <c r="BK89" s="357">
        <f t="shared" si="94"/>
        <v>0.55000000000000004</v>
      </c>
      <c r="BL89" s="357">
        <f t="shared" si="95"/>
        <v>0.51</v>
      </c>
      <c r="BM89" s="357">
        <f t="shared" si="96"/>
        <v>0.43000000000000005</v>
      </c>
      <c r="BN89" s="442">
        <v>0.59</v>
      </c>
      <c r="BO89" s="342">
        <v>0.57999999999999996</v>
      </c>
      <c r="BP89" s="342">
        <v>0.56999999999999995</v>
      </c>
      <c r="BQ89" s="342">
        <v>0.52</v>
      </c>
      <c r="BR89" s="342">
        <v>0.48</v>
      </c>
      <c r="BS89" s="342">
        <v>0.4</v>
      </c>
      <c r="BT89" s="442">
        <v>0.52</v>
      </c>
      <c r="BU89" s="342">
        <v>0.51</v>
      </c>
      <c r="BV89" s="342">
        <v>0.5</v>
      </c>
      <c r="BW89" s="342">
        <v>0.45</v>
      </c>
      <c r="BX89" s="342">
        <v>0.41</v>
      </c>
      <c r="BY89" s="342">
        <v>0.3</v>
      </c>
      <c r="BZ89" s="442">
        <v>0.45</v>
      </c>
      <c r="CA89" s="342">
        <v>0.44</v>
      </c>
      <c r="CB89" s="342">
        <v>0.43</v>
      </c>
      <c r="CC89" s="342">
        <v>0.39</v>
      </c>
      <c r="CD89" s="342">
        <v>0.35</v>
      </c>
      <c r="CE89" s="342">
        <v>0.22</v>
      </c>
      <c r="CF89" s="358"/>
      <c r="CG89" s="358" t="s">
        <v>189</v>
      </c>
      <c r="CH89" s="359" t="s">
        <v>62</v>
      </c>
      <c r="CI89" s="360">
        <v>226000</v>
      </c>
      <c r="CJ89" s="360">
        <v>215000</v>
      </c>
      <c r="CK89" s="360">
        <v>234000</v>
      </c>
      <c r="CL89" s="360">
        <v>248000</v>
      </c>
      <c r="CM89" s="360">
        <v>259000</v>
      </c>
      <c r="CN89" s="360">
        <v>237000</v>
      </c>
      <c r="CO89" s="360">
        <v>237000</v>
      </c>
      <c r="CP89" s="360">
        <v>248000</v>
      </c>
      <c r="CQ89" s="360">
        <v>281000</v>
      </c>
      <c r="CR89" s="13"/>
      <c r="CS89" s="190" t="s">
        <v>63</v>
      </c>
      <c r="CT89" s="200" t="s">
        <v>182</v>
      </c>
      <c r="CU89" s="201" t="s">
        <v>183</v>
      </c>
      <c r="CV89" s="202">
        <v>0.03</v>
      </c>
      <c r="CW89" s="190" t="s">
        <v>183</v>
      </c>
      <c r="CX89" s="190" t="s">
        <v>183</v>
      </c>
      <c r="CY89" s="189" t="s">
        <v>183</v>
      </c>
      <c r="CZ89" s="189" t="s">
        <v>183</v>
      </c>
      <c r="DA89" s="26"/>
      <c r="DB89" s="26"/>
      <c r="DC89" s="26"/>
      <c r="DD89" s="26"/>
      <c r="DE89" s="26"/>
      <c r="DF89" s="26"/>
      <c r="DG89" s="450"/>
      <c r="DH89" s="346"/>
      <c r="DI89" s="346"/>
      <c r="DJ89" s="346"/>
      <c r="DK89" s="346"/>
      <c r="DL89" s="346"/>
      <c r="DM89" s="450"/>
      <c r="DN89" s="346"/>
      <c r="DO89" s="346"/>
      <c r="DP89" s="346"/>
      <c r="DQ89" s="346"/>
      <c r="DR89" s="346"/>
      <c r="DS89" s="450"/>
      <c r="DT89" s="346"/>
      <c r="DU89" s="346"/>
      <c r="DV89" s="346"/>
      <c r="DW89" s="346"/>
      <c r="DX89" s="346"/>
      <c r="DY89" s="191" t="s">
        <v>183</v>
      </c>
      <c r="DZ89" s="191"/>
      <c r="EA89" s="192" t="s">
        <v>183</v>
      </c>
      <c r="EB89" s="193" t="s">
        <v>183</v>
      </c>
      <c r="EC89" s="193" t="s">
        <v>183</v>
      </c>
      <c r="ED89" s="193" t="s">
        <v>183</v>
      </c>
      <c r="EE89" s="193" t="s">
        <v>183</v>
      </c>
      <c r="EF89" s="193" t="s">
        <v>183</v>
      </c>
      <c r="EG89" s="193" t="s">
        <v>183</v>
      </c>
      <c r="EH89" s="193" t="s">
        <v>183</v>
      </c>
      <c r="EI89" s="193" t="s">
        <v>183</v>
      </c>
      <c r="EJ89" s="193" t="s">
        <v>183</v>
      </c>
    </row>
    <row r="90" spans="6:141" ht="16.5" customHeight="1">
      <c r="F90" s="333">
        <v>85</v>
      </c>
      <c r="G90" s="333" t="str">
        <f>IF(리스수식!$AT$2=1,차량정보!AZ90,IF(리스수식!$AT$2=2,차량정보!CS90,IF(리스수식!$AT$2=3,차량정보!EL90,IF(리스수식!$AT$2=4,차량정보!GE90,차량정보!HX90))))</f>
        <v>현대</v>
      </c>
      <c r="H90" s="333" t="str">
        <f>IF(리스수식!$AT$2=1,차량정보!BA90,IF(리스수식!$AT$2=2,차량정보!CT90,IF(리스수식!$AT$2=3,차량정보!EM90,IF(리스수식!$AT$2=4,차량정보!GF90,차량정보!HY90))))</f>
        <v>스타리아 3.5 Kinder Lpi 11인/15인승</v>
      </c>
      <c r="I90" s="333" t="str">
        <f>IF(리스수식!$AT$2=1,차량정보!BB90,IF(리스수식!$AT$2=2,차량정보!CU90,IF(리스수식!$AT$2=3,차량정보!EN90,IF(리스수식!$AT$2=4,차량정보!GG90,차량정보!HZ90))))</f>
        <v>RV(11-12인)</v>
      </c>
      <c r="J90" s="475">
        <f>IF(리스수식!$AT$2=1,차량정보!BC90,IF(리스수식!$AT$2=2,차량정보!CV90,IF(리스수식!$AT$2=3,차량정보!EO90,IF(리스수식!$AT$2=4,차량정보!GH90,차량정보!IA90))))</f>
        <v>2.5000000000000001E-2</v>
      </c>
      <c r="K90" s="333" t="str">
        <f>IF(리스수식!$AT$2=1,차량정보!BD90,IF(리스수식!$AT$2=2,차량정보!CW90,IF(리스수식!$AT$2=3,차량정보!EP90,IF(리스수식!$AT$2=4,차량정보!GI90,차량정보!IB90))))</f>
        <v>LPG</v>
      </c>
      <c r="L90" s="333">
        <f>IF(리스수식!$AT$2=1,차량정보!BE90,IF(리스수식!$AT$2=2,차량정보!CX90,IF(리스수식!$AT$2=3,차량정보!EQ90,IF(리스수식!$AT$2=4,차량정보!GJ90,차량정보!IC90))))</f>
        <v>0</v>
      </c>
      <c r="M90" s="333">
        <f>IF(리스수식!$AT$2=1,차량정보!BF90,IF(리스수식!$AT$2=2,차량정보!CY90,IF(리스수식!$AT$2=3,차량정보!ER90,IF(리스수식!$AT$2=4,차량정보!GK90,차량정보!ID90))))</f>
        <v>3470</v>
      </c>
      <c r="N90" s="333">
        <f t="shared" si="97"/>
        <v>65000</v>
      </c>
      <c r="O90" s="380">
        <f>IF(리스수식!$AT$2=1,차량정보!BH90,IF(리스수식!$AT$2=2,차량정보!DA90,IF(리스수식!$AT$2=3,차량정보!ET90,IF(리스수식!$AT$2=4,차량정보!GM90,차량정보!IF90))))</f>
        <v>0.58000000000000007</v>
      </c>
      <c r="P90" s="380">
        <f>IF(리스수식!$AT$2=1,차량정보!BI90,IF(리스수식!$AT$2=2,차량정보!DB90,IF(리스수식!$AT$2=3,차량정보!EU90,IF(리스수식!$AT$2=4,차량정보!GN90,차량정보!IG90))))</f>
        <v>0.56000000000000005</v>
      </c>
      <c r="Q90" s="380">
        <f>IF(리스수식!$AT$2=1,차량정보!BJ90,IF(리스수식!$AT$2=2,차량정보!DC90,IF(리스수식!$AT$2=3,차량정보!EV90,IF(리스수식!$AT$2=4,차량정보!GO90,차량정보!IH90))))</f>
        <v>0.54</v>
      </c>
      <c r="R90" s="380">
        <f>IF(리스수식!$AT$2=1,차량정보!BK90,IF(리스수식!$AT$2=2,차량정보!DD90,IF(리스수식!$AT$2=3,차량정보!EW90,IF(리스수식!$AT$2=4,차량정보!GP90,차량정보!II90))))</f>
        <v>0.49</v>
      </c>
      <c r="S90" s="380">
        <f>IF(리스수식!$AT$2=1,차량정보!BL90,IF(리스수식!$AT$2=2,차량정보!DE90,IF(리스수식!$AT$2=3,차량정보!EX90,IF(리스수식!$AT$2=4,차량정보!GQ90,차량정보!IJ90))))</f>
        <v>0.45999999999999996</v>
      </c>
      <c r="T90" s="380">
        <f>IF(리스수식!$AT$2=1,차량정보!BM90,IF(리스수식!$AT$2=2,차량정보!DF90,IF(리스수식!$AT$2=3,차량정보!EY90,IF(리스수식!$AT$2=4,차량정보!GR90,차량정보!IK90))))</f>
        <v>0.42000000000000004</v>
      </c>
      <c r="U90" s="380">
        <f>IF(리스수식!$AT$2=1,차량정보!BN90,IF(리스수식!$AT$2=2,차량정보!DG90,IF(리스수식!$AT$2=3,차량정보!EZ90,IF(리스수식!$AT$2=4,차량정보!GS90,차량정보!IL90))))</f>
        <v>0.55000000000000004</v>
      </c>
      <c r="V90" s="380">
        <f>IF(리스수식!$AT$2=1,차량정보!BO90,IF(리스수식!$AT$2=2,차량정보!DH90,IF(리스수식!$AT$2=3,차량정보!FA90,IF(리스수식!$AT$2=4,차량정보!GT90,차량정보!IM90))))</f>
        <v>0.53</v>
      </c>
      <c r="W90" s="380">
        <f>IF(리스수식!$AT$2=1,차량정보!BP90,IF(리스수식!$AT$2=2,차량정보!DI90,IF(리스수식!$AT$2=3,차량정보!FB90,IF(리스수식!$AT$2=4,차량정보!GU90,차량정보!IN90))))</f>
        <v>0.51</v>
      </c>
      <c r="X90" s="380">
        <f>IF(리스수식!$AT$2=1,차량정보!BQ90,IF(리스수식!$AT$2=2,차량정보!DJ90,IF(리스수식!$AT$2=3,차량정보!FC90,IF(리스수식!$AT$2=4,차량정보!GV90,차량정보!IO90))))</f>
        <v>0.46</v>
      </c>
      <c r="Y90" s="380">
        <f>IF(리스수식!$AT$2=1,차량정보!BR90,IF(리스수식!$AT$2=2,차량정보!DK90,IF(리스수식!$AT$2=3,차량정보!FD90,IF(리스수식!$AT$2=4,차량정보!GW90,차량정보!IP90))))</f>
        <v>0.43</v>
      </c>
      <c r="Z90" s="380">
        <f>IF(리스수식!$AT$2=1,차량정보!BS90,IF(리스수식!$AT$2=2,차량정보!DL90,IF(리스수식!$AT$2=3,차량정보!FE90,IF(리스수식!$AT$2=4,차량정보!GX90,차량정보!IQ90))))</f>
        <v>0.39</v>
      </c>
      <c r="AA90" s="380">
        <f>IF(리스수식!$AT$2=1,차량정보!BT90,IF(리스수식!$AT$2=2,차량정보!DM90,IF(리스수식!$AT$2=3,차량정보!FF90,IF(리스수식!$AT$2=4,차량정보!GY90,차량정보!IR90))))</f>
        <v>0.48</v>
      </c>
      <c r="AB90" s="380">
        <f>IF(리스수식!$AT$2=1,차량정보!BU90,IF(리스수식!$AT$2=2,차량정보!DN90,IF(리스수식!$AT$2=3,차량정보!FG90,IF(리스수식!$AT$2=4,차량정보!GZ90,차량정보!IS90))))</f>
        <v>0.46</v>
      </c>
      <c r="AC90" s="380">
        <f>IF(리스수식!$AT$2=1,차량정보!BV90,IF(리스수식!$AT$2=2,차량정보!DO90,IF(리스수식!$AT$2=3,차량정보!FH90,IF(리스수식!$AT$2=4,차량정보!HA90,차량정보!IT90))))</f>
        <v>0.44</v>
      </c>
      <c r="AD90" s="380">
        <f>IF(리스수식!$AT$2=1,차량정보!BW90,IF(리스수식!$AT$2=2,차량정보!DP90,IF(리스수식!$AT$2=3,차량정보!FI90,IF(리스수식!$AT$2=4,차량정보!HB90,차량정보!IU90))))</f>
        <v>0.39</v>
      </c>
      <c r="AE90" s="380">
        <f>IF(리스수식!$AT$2=1,차량정보!BX90,IF(리스수식!$AT$2=2,차량정보!DQ90,IF(리스수식!$AT$2=3,차량정보!FJ90,IF(리스수식!$AT$2=4,차량정보!HC90,차량정보!IV90))))</f>
        <v>0.36</v>
      </c>
      <c r="AF90" s="380">
        <f>IF(리스수식!$AT$2=1,차량정보!BY90,IF(리스수식!$AT$2=2,차량정보!DR90,IF(리스수식!$AT$2=3,차량정보!FK90,IF(리스수식!$AT$2=4,차량정보!HD90,차량정보!IW90))))</f>
        <v>0.3</v>
      </c>
      <c r="AG90" s="380">
        <f>IF(리스수식!$AT$2=1,차량정보!BZ90,IF(리스수식!$AT$2=2,차량정보!DS90,IF(리스수식!$AT$2=3,차량정보!FL90,IF(리스수식!$AT$2=4,차량정보!HE90,차량정보!IX90))))</f>
        <v>0.41</v>
      </c>
      <c r="AH90" s="380">
        <f>IF(리스수식!$AT$2=1,차량정보!CA90,IF(리스수식!$AT$2=2,차량정보!DT90,IF(리스수식!$AT$2=3,차량정보!FM90,IF(리스수식!$AT$2=4,차량정보!HF90,차량정보!IY90))))</f>
        <v>0.39</v>
      </c>
      <c r="AI90" s="380">
        <f>IF(리스수식!$AT$2=1,차량정보!CB90,IF(리스수식!$AT$2=2,차량정보!DU90,IF(리스수식!$AT$2=3,차량정보!FN90,IF(리스수식!$AT$2=4,차량정보!HG90,차량정보!IZ90))))</f>
        <v>0.37</v>
      </c>
      <c r="AJ90" s="380">
        <f>IF(리스수식!$AT$2=1,차량정보!CC90,IF(리스수식!$AT$2=2,차량정보!DV90,IF(리스수식!$AT$2=3,차량정보!FO90,IF(리스수식!$AT$2=4,차량정보!HH90,차량정보!JA90))))</f>
        <v>0.32</v>
      </c>
      <c r="AK90" s="380">
        <f>IF(리스수식!$AT$2=1,차량정보!CD90,IF(리스수식!$AT$2=2,차량정보!DW90,IF(리스수식!$AT$2=3,차량정보!FP90,IF(리스수식!$AT$2=4,차량정보!HI90,차량정보!JB90))))</f>
        <v>0.28999999999999998</v>
      </c>
      <c r="AL90" s="380">
        <f>IF(리스수식!$AT$2=1,차량정보!CE90,IF(리스수식!$AT$2=2,차량정보!DX90,IF(리스수식!$AT$2=3,차량정보!FQ90,IF(리스수식!$AT$2=4,차량정보!HJ90,차량정보!JC90))))</f>
        <v>0.22</v>
      </c>
      <c r="AM90" s="333">
        <f>IF(리스수식!$AT$2=1,차량정보!CF90,IF(리스수식!$AT$2=2,차량정보!DY90,IF(리스수식!$AT$2=3,차량정보!FR90,IF(리스수식!$AT$2=4,차량정보!HK90,차량정보!JD90))))</f>
        <v>0</v>
      </c>
      <c r="AN90" s="333" t="str">
        <f>IF(리스수식!$AT$2=1,차량정보!CG90,IF(리스수식!$AT$2=2,차량정보!DZ90,IF(리스수식!$AT$2=3,차량정보!FS90,IF(리스수식!$AT$2=4,차량정보!HL90,차량정보!JE90))))</f>
        <v>면제</v>
      </c>
      <c r="AO90" s="333" t="str">
        <f>IF(리스수식!$AT$2=1,차량정보!CH90,IF(리스수식!$AT$2=2,차량정보!EA90,IF(리스수식!$AT$2=3,차량정보!FT90,IF(리스수식!$AT$2=4,차량정보!HM90,차량정보!JF90))))</f>
        <v>울산</v>
      </c>
      <c r="AP90" s="333">
        <f>IF(리스수식!$AT$2=1,차량정보!CI90,IF(리스수식!$AT$2=2,차량정보!EB90,IF(리스수식!$AT$2=3,차량정보!FU90,IF(리스수식!$AT$2=4,차량정보!HN90,차량정보!JG90))))</f>
        <v>226000</v>
      </c>
      <c r="AQ90" s="333">
        <f>IF(리스수식!$AT$2=1,차량정보!CJ90,IF(리스수식!$AT$2=2,차량정보!EC90,IF(리스수식!$AT$2=3,차량정보!FV90,IF(리스수식!$AT$2=4,차량정보!HO90,차량정보!JH90))))</f>
        <v>215000</v>
      </c>
      <c r="AR90" s="333">
        <f>IF(리스수식!$AT$2=1,차량정보!CK90,IF(리스수식!$AT$2=2,차량정보!ED90,IF(리스수식!$AT$2=3,차량정보!FW90,IF(리스수식!$AT$2=4,차량정보!HP90,차량정보!JI90))))</f>
        <v>234000</v>
      </c>
      <c r="AS90" s="333">
        <f>IF(리스수식!$AT$2=1,차량정보!CL90,IF(리스수식!$AT$2=2,차량정보!EE90,IF(리스수식!$AT$2=3,차량정보!FX90,IF(리스수식!$AT$2=4,차량정보!HQ90,차량정보!JJ90))))</f>
        <v>248000</v>
      </c>
      <c r="AT90" s="333">
        <f>IF(리스수식!$AT$2=1,차량정보!CM90,IF(리스수식!$AT$2=2,차량정보!EF90,IF(리스수식!$AT$2=3,차량정보!FY90,IF(리스수식!$AT$2=4,차량정보!HR90,차량정보!JK90))))</f>
        <v>259000</v>
      </c>
      <c r="AU90" s="333">
        <f>IF(리스수식!$AT$2=1,차량정보!CN90,IF(리스수식!$AT$2=2,차량정보!EG90,IF(리스수식!$AT$2=3,차량정보!FZ90,IF(리스수식!$AT$2=4,차량정보!HS90,차량정보!JL90))))</f>
        <v>237000</v>
      </c>
      <c r="AV90" s="333">
        <f>IF(리스수식!$AT$2=1,차량정보!CO90,IF(리스수식!$AT$2=2,차량정보!EH90,IF(리스수식!$AT$2=3,차량정보!GA90,IF(리스수식!$AT$2=4,차량정보!HT90,차량정보!JM90))))</f>
        <v>237000</v>
      </c>
      <c r="AW90" s="333">
        <f>IF(리스수식!$AT$2=1,차량정보!CP90,IF(리스수식!$AT$2=2,차량정보!EI90,IF(리스수식!$AT$2=3,차량정보!GB90,IF(리스수식!$AT$2=4,차량정보!HU90,차량정보!JN90))))</f>
        <v>248000</v>
      </c>
      <c r="AX90" s="333">
        <f>IF(리스수식!$AT$2=1,차량정보!CQ90,IF(리스수식!$AT$2=2,차량정보!EJ90,IF(리스수식!$AT$2=3,차량정보!GC90,IF(리스수식!$AT$2=4,차량정보!HV90,차량정보!JO90))))</f>
        <v>281000</v>
      </c>
      <c r="AY90" s="11">
        <f>IF(리스수식!$AT$2=1,차량정보!CR90,IF(리스수식!$AT$2=2,차량정보!EK90,IF(리스수식!$AT$2=3,차량정보!GD90,IF(리스수식!$AT$2=4,차량정보!HW90,차량정보!JP90))))</f>
        <v>0</v>
      </c>
      <c r="AZ90" s="352" t="s">
        <v>85</v>
      </c>
      <c r="BA90" s="353" t="s">
        <v>420</v>
      </c>
      <c r="BB90" s="354" t="s">
        <v>421</v>
      </c>
      <c r="BC90" s="355">
        <v>2.5000000000000001E-2</v>
      </c>
      <c r="BD90" s="352" t="s">
        <v>257</v>
      </c>
      <c r="BE90" s="352"/>
      <c r="BF90" s="356">
        <v>3470</v>
      </c>
      <c r="BG90" s="356"/>
      <c r="BH90" s="357">
        <f t="shared" si="91"/>
        <v>0.58000000000000007</v>
      </c>
      <c r="BI90" s="357">
        <f t="shared" si="92"/>
        <v>0.56000000000000005</v>
      </c>
      <c r="BJ90" s="357">
        <f t="shared" si="93"/>
        <v>0.54</v>
      </c>
      <c r="BK90" s="357">
        <f t="shared" si="94"/>
        <v>0.49</v>
      </c>
      <c r="BL90" s="357">
        <f t="shared" si="95"/>
        <v>0.45999999999999996</v>
      </c>
      <c r="BM90" s="357">
        <f t="shared" si="96"/>
        <v>0.42000000000000004</v>
      </c>
      <c r="BN90" s="442">
        <v>0.55000000000000004</v>
      </c>
      <c r="BO90" s="342">
        <v>0.53</v>
      </c>
      <c r="BP90" s="342">
        <v>0.51</v>
      </c>
      <c r="BQ90" s="342">
        <v>0.46</v>
      </c>
      <c r="BR90" s="342">
        <v>0.43</v>
      </c>
      <c r="BS90" s="342">
        <v>0.39</v>
      </c>
      <c r="BT90" s="442">
        <v>0.48</v>
      </c>
      <c r="BU90" s="342">
        <v>0.46</v>
      </c>
      <c r="BV90" s="342">
        <v>0.44</v>
      </c>
      <c r="BW90" s="342">
        <v>0.39</v>
      </c>
      <c r="BX90" s="342">
        <v>0.36</v>
      </c>
      <c r="BY90" s="342">
        <v>0.3</v>
      </c>
      <c r="BZ90" s="442">
        <v>0.41</v>
      </c>
      <c r="CA90" s="342">
        <v>0.39</v>
      </c>
      <c r="CB90" s="342">
        <v>0.37</v>
      </c>
      <c r="CC90" s="342">
        <v>0.32</v>
      </c>
      <c r="CD90" s="342">
        <v>0.28999999999999998</v>
      </c>
      <c r="CE90" s="342">
        <v>0.22</v>
      </c>
      <c r="CF90" s="358"/>
      <c r="CG90" s="358" t="s">
        <v>189</v>
      </c>
      <c r="CH90" s="359" t="s">
        <v>62</v>
      </c>
      <c r="CI90" s="360">
        <v>226000</v>
      </c>
      <c r="CJ90" s="360">
        <v>215000</v>
      </c>
      <c r="CK90" s="360">
        <v>234000</v>
      </c>
      <c r="CL90" s="360">
        <v>248000</v>
      </c>
      <c r="CM90" s="360">
        <v>259000</v>
      </c>
      <c r="CN90" s="360">
        <v>237000</v>
      </c>
      <c r="CO90" s="360">
        <v>237000</v>
      </c>
      <c r="CP90" s="360">
        <v>248000</v>
      </c>
      <c r="CQ90" s="360">
        <v>281000</v>
      </c>
      <c r="CR90" s="13"/>
      <c r="CS90" s="261" t="s">
        <v>206</v>
      </c>
      <c r="CT90" s="262" t="s">
        <v>786</v>
      </c>
      <c r="CU90" s="159" t="s">
        <v>74</v>
      </c>
      <c r="CV90" s="24">
        <v>0.02</v>
      </c>
      <c r="CW90" s="21" t="s">
        <v>201</v>
      </c>
      <c r="CX90" s="261"/>
      <c r="CY90" s="265">
        <v>1598</v>
      </c>
      <c r="CZ90" s="265"/>
      <c r="DA90" s="26">
        <f t="shared" ref="DA90:DA92" si="111">DG90+3%</f>
        <v>0.63</v>
      </c>
      <c r="DB90" s="26">
        <f t="shared" ref="DB90:DB92" si="112">DH90+3%</f>
        <v>0.61</v>
      </c>
      <c r="DC90" s="26">
        <f t="shared" ref="DC90:DC92" si="113">DI90+3%</f>
        <v>0.6</v>
      </c>
      <c r="DD90" s="26">
        <f t="shared" ref="DD90:DD92" si="114">DJ90+3%</f>
        <v>0.59000000000000008</v>
      </c>
      <c r="DE90" s="26">
        <f t="shared" ref="DE90:DE92" si="115">DK90+3%</f>
        <v>0.56000000000000005</v>
      </c>
      <c r="DF90" s="26">
        <f t="shared" ref="DF90:DF92" si="116">DL90+3%</f>
        <v>0.43000000000000005</v>
      </c>
      <c r="DG90" s="448">
        <v>0.6</v>
      </c>
      <c r="DH90" s="344">
        <v>0.57999999999999996</v>
      </c>
      <c r="DI90" s="344">
        <v>0.56999999999999995</v>
      </c>
      <c r="DJ90" s="344">
        <v>0.56000000000000005</v>
      </c>
      <c r="DK90" s="344">
        <v>0.53</v>
      </c>
      <c r="DL90" s="344">
        <v>0.4</v>
      </c>
      <c r="DM90" s="448">
        <v>0.53</v>
      </c>
      <c r="DN90" s="344">
        <v>0.51</v>
      </c>
      <c r="DO90" s="344">
        <v>0.5</v>
      </c>
      <c r="DP90" s="344">
        <v>0.49</v>
      </c>
      <c r="DQ90" s="344">
        <v>0.46</v>
      </c>
      <c r="DR90" s="344">
        <v>0.3</v>
      </c>
      <c r="DS90" s="448">
        <v>0.46</v>
      </c>
      <c r="DT90" s="344">
        <v>0.44</v>
      </c>
      <c r="DU90" s="344">
        <v>0.43</v>
      </c>
      <c r="DV90" s="344">
        <v>0.41</v>
      </c>
      <c r="DW90" s="344">
        <v>0.39</v>
      </c>
      <c r="DX90" s="344">
        <v>0.2</v>
      </c>
      <c r="DY90" s="26" t="s">
        <v>237</v>
      </c>
      <c r="DZ90" s="266"/>
      <c r="EA90" s="27" t="s">
        <v>79</v>
      </c>
      <c r="EB90" s="28">
        <v>159500</v>
      </c>
      <c r="EC90" s="28">
        <v>177100</v>
      </c>
      <c r="ED90" s="28">
        <v>165000</v>
      </c>
      <c r="EE90" s="28">
        <v>201300</v>
      </c>
      <c r="EF90" s="28">
        <v>225500</v>
      </c>
      <c r="EG90" s="28">
        <v>201300</v>
      </c>
      <c r="EH90" s="28">
        <v>225500</v>
      </c>
      <c r="EI90" s="28">
        <v>201300</v>
      </c>
      <c r="EJ90" s="28">
        <v>237600</v>
      </c>
      <c r="EK90" s="31" t="s">
        <v>812</v>
      </c>
    </row>
    <row r="91" spans="6:141" ht="16.5" customHeight="1">
      <c r="F91" s="333">
        <v>86</v>
      </c>
      <c r="G91" s="333" t="str">
        <f>IF(리스수식!$AT$2=1,차량정보!AZ91,IF(리스수식!$AT$2=2,차량정보!CS91,IF(리스수식!$AT$2=3,차량정보!EL91,IF(리스수식!$AT$2=4,차량정보!GE91,차량정보!HX91))))</f>
        <v>현대</v>
      </c>
      <c r="H91" s="333" t="str">
        <f>IF(리스수식!$AT$2=1,차량정보!BA91,IF(리스수식!$AT$2=2,차량정보!CT91,IF(리스수식!$AT$2=3,차량정보!EM91,IF(리스수식!$AT$2=4,차량정보!GF91,차량정보!HY91))))</f>
        <v>스타리아 2.2 Kinder 디젤 11인/14인승</v>
      </c>
      <c r="I91" s="333" t="str">
        <f>IF(리스수식!$AT$2=1,차량정보!BB91,IF(리스수식!$AT$2=2,차량정보!CU91,IF(리스수식!$AT$2=3,차량정보!EN91,IF(리스수식!$AT$2=4,차량정보!GG91,차량정보!HZ91))))</f>
        <v>RV(11-12인)</v>
      </c>
      <c r="J91" s="475">
        <f>IF(리스수식!$AT$2=1,차량정보!BC91,IF(리스수식!$AT$2=2,차량정보!CV91,IF(리스수식!$AT$2=3,차량정보!EO91,IF(리스수식!$AT$2=4,차량정보!GH91,차량정보!IA91))))</f>
        <v>2.5000000000000001E-2</v>
      </c>
      <c r="K91" s="333" t="str">
        <f>IF(리스수식!$AT$2=1,차량정보!BD91,IF(리스수식!$AT$2=2,차량정보!CW91,IF(리스수식!$AT$2=3,차량정보!EP91,IF(리스수식!$AT$2=4,차량정보!GI91,차량정보!IB91))))</f>
        <v>디젤</v>
      </c>
      <c r="L91" s="333" t="str">
        <f>IF(리스수식!$AT$2=1,차량정보!BE91,IF(리스수식!$AT$2=2,차량정보!CX91,IF(리스수식!$AT$2=3,차량정보!EQ91,IF(리스수식!$AT$2=4,차량정보!GJ91,차량정보!IC91))))</f>
        <v>면제</v>
      </c>
      <c r="M91" s="333">
        <f>IF(리스수식!$AT$2=1,차량정보!BF91,IF(리스수식!$AT$2=2,차량정보!CY91,IF(리스수식!$AT$2=3,차량정보!ER91,IF(리스수식!$AT$2=4,차량정보!GK91,차량정보!ID91))))</f>
        <v>2199</v>
      </c>
      <c r="N91" s="333">
        <f t="shared" si="97"/>
        <v>65000</v>
      </c>
      <c r="O91" s="380">
        <f>IF(리스수식!$AT$2=1,차량정보!BH91,IF(리스수식!$AT$2=2,차량정보!DA91,IF(리스수식!$AT$2=3,차량정보!ET91,IF(리스수식!$AT$2=4,차량정보!GM91,차량정보!IF91))))</f>
        <v>0.58000000000000007</v>
      </c>
      <c r="P91" s="380">
        <f>IF(리스수식!$AT$2=1,차량정보!BI91,IF(리스수식!$AT$2=2,차량정보!DB91,IF(리스수식!$AT$2=3,차량정보!EU91,IF(리스수식!$AT$2=4,차량정보!GN91,차량정보!IG91))))</f>
        <v>0.56000000000000005</v>
      </c>
      <c r="Q91" s="380">
        <f>IF(리스수식!$AT$2=1,차량정보!BJ91,IF(리스수식!$AT$2=2,차량정보!DC91,IF(리스수식!$AT$2=3,차량정보!EV91,IF(리스수식!$AT$2=4,차량정보!GO91,차량정보!IH91))))</f>
        <v>0.54</v>
      </c>
      <c r="R91" s="380">
        <f>IF(리스수식!$AT$2=1,차량정보!BK91,IF(리스수식!$AT$2=2,차량정보!DD91,IF(리스수식!$AT$2=3,차량정보!EW91,IF(리스수식!$AT$2=4,차량정보!GP91,차량정보!II91))))</f>
        <v>0.47</v>
      </c>
      <c r="S91" s="380">
        <f>IF(리스수식!$AT$2=1,차량정보!BL91,IF(리스수식!$AT$2=2,차량정보!DE91,IF(리스수식!$AT$2=3,차량정보!EX91,IF(리스수식!$AT$2=4,차량정보!GQ91,차량정보!IJ91))))</f>
        <v>0.43999999999999995</v>
      </c>
      <c r="T91" s="380">
        <f>IF(리스수식!$AT$2=1,차량정보!BM91,IF(리스수식!$AT$2=2,차량정보!DF91,IF(리스수식!$AT$2=3,차량정보!EY91,IF(리스수식!$AT$2=4,차량정보!GR91,차량정보!IK91))))</f>
        <v>0.4</v>
      </c>
      <c r="U91" s="380">
        <f>IF(리스수식!$AT$2=1,차량정보!BN91,IF(리스수식!$AT$2=2,차량정보!DG91,IF(리스수식!$AT$2=3,차량정보!EZ91,IF(리스수식!$AT$2=4,차량정보!GS91,차량정보!IL91))))</f>
        <v>0.55000000000000004</v>
      </c>
      <c r="V91" s="380">
        <f>IF(리스수식!$AT$2=1,차량정보!BO91,IF(리스수식!$AT$2=2,차량정보!DH91,IF(리스수식!$AT$2=3,차량정보!FA91,IF(리스수식!$AT$2=4,차량정보!GT91,차량정보!IM91))))</f>
        <v>0.53</v>
      </c>
      <c r="W91" s="380">
        <f>IF(리스수식!$AT$2=1,차량정보!BP91,IF(리스수식!$AT$2=2,차량정보!DI91,IF(리스수식!$AT$2=3,차량정보!FB91,IF(리스수식!$AT$2=4,차량정보!GU91,차량정보!IN91))))</f>
        <v>0.51</v>
      </c>
      <c r="X91" s="380">
        <f>IF(리스수식!$AT$2=1,차량정보!BQ91,IF(리스수식!$AT$2=2,차량정보!DJ91,IF(리스수식!$AT$2=3,차량정보!FC91,IF(리스수식!$AT$2=4,차량정보!GV91,차량정보!IO91))))</f>
        <v>0.44</v>
      </c>
      <c r="Y91" s="380">
        <f>IF(리스수식!$AT$2=1,차량정보!BR91,IF(리스수식!$AT$2=2,차량정보!DK91,IF(리스수식!$AT$2=3,차량정보!FD91,IF(리스수식!$AT$2=4,차량정보!GW91,차량정보!IP91))))</f>
        <v>0.41</v>
      </c>
      <c r="Z91" s="380">
        <f>IF(리스수식!$AT$2=1,차량정보!BS91,IF(리스수식!$AT$2=2,차량정보!DL91,IF(리스수식!$AT$2=3,차량정보!FE91,IF(리스수식!$AT$2=4,차량정보!GX91,차량정보!IQ91))))</f>
        <v>0.37</v>
      </c>
      <c r="AA91" s="380">
        <f>IF(리스수식!$AT$2=1,차량정보!BT91,IF(리스수식!$AT$2=2,차량정보!DM91,IF(리스수식!$AT$2=3,차량정보!FF91,IF(리스수식!$AT$2=4,차량정보!GY91,차량정보!IR91))))</f>
        <v>0.48</v>
      </c>
      <c r="AB91" s="380">
        <f>IF(리스수식!$AT$2=1,차량정보!BU91,IF(리스수식!$AT$2=2,차량정보!DN91,IF(리스수식!$AT$2=3,차량정보!FG91,IF(리스수식!$AT$2=4,차량정보!GZ91,차량정보!IS91))))</f>
        <v>0.46</v>
      </c>
      <c r="AC91" s="380">
        <f>IF(리스수식!$AT$2=1,차량정보!BV91,IF(리스수식!$AT$2=2,차량정보!DO91,IF(리스수식!$AT$2=3,차량정보!FH91,IF(리스수식!$AT$2=4,차량정보!HA91,차량정보!IT91))))</f>
        <v>0.44</v>
      </c>
      <c r="AD91" s="380">
        <f>IF(리스수식!$AT$2=1,차량정보!BW91,IF(리스수식!$AT$2=2,차량정보!DP91,IF(리스수식!$AT$2=3,차량정보!FI91,IF(리스수식!$AT$2=4,차량정보!HB91,차량정보!IU91))))</f>
        <v>0.37</v>
      </c>
      <c r="AE91" s="380">
        <f>IF(리스수식!$AT$2=1,차량정보!BX91,IF(리스수식!$AT$2=2,차량정보!DQ91,IF(리스수식!$AT$2=3,차량정보!FJ91,IF(리스수식!$AT$2=4,차량정보!HC91,차량정보!IV91))))</f>
        <v>0.33</v>
      </c>
      <c r="AF91" s="380">
        <f>IF(리스수식!$AT$2=1,차량정보!BY91,IF(리스수식!$AT$2=2,차량정보!DR91,IF(리스수식!$AT$2=3,차량정보!FK91,IF(리스수식!$AT$2=4,차량정보!HD91,차량정보!IW91))))</f>
        <v>0.28999999999999998</v>
      </c>
      <c r="AG91" s="380">
        <f>IF(리스수식!$AT$2=1,차량정보!BZ91,IF(리스수식!$AT$2=2,차량정보!DS91,IF(리스수식!$AT$2=3,차량정보!FL91,IF(리스수식!$AT$2=4,차량정보!HE91,차량정보!IX91))))</f>
        <v>0.41</v>
      </c>
      <c r="AH91" s="380">
        <f>IF(리스수식!$AT$2=1,차량정보!CA91,IF(리스수식!$AT$2=2,차량정보!DT91,IF(리스수식!$AT$2=3,차량정보!FM91,IF(리스수식!$AT$2=4,차량정보!HF91,차량정보!IY91))))</f>
        <v>0.39</v>
      </c>
      <c r="AI91" s="380">
        <f>IF(리스수식!$AT$2=1,차량정보!CB91,IF(리스수식!$AT$2=2,차량정보!DU91,IF(리스수식!$AT$2=3,차량정보!FN91,IF(리스수식!$AT$2=4,차량정보!HG91,차량정보!IZ91))))</f>
        <v>0.37</v>
      </c>
      <c r="AJ91" s="380">
        <f>IF(리스수식!$AT$2=1,차량정보!CC91,IF(리스수식!$AT$2=2,차량정보!DV91,IF(리스수식!$AT$2=3,차량정보!FO91,IF(리스수식!$AT$2=4,차량정보!HH91,차량정보!JA91))))</f>
        <v>0.3</v>
      </c>
      <c r="AK91" s="380">
        <f>IF(리스수식!$AT$2=1,차량정보!CD91,IF(리스수식!$AT$2=2,차량정보!DW91,IF(리스수식!$AT$2=3,차량정보!FP91,IF(리스수식!$AT$2=4,차량정보!HI91,차량정보!JB91))))</f>
        <v>0.27</v>
      </c>
      <c r="AL91" s="380">
        <f>IF(리스수식!$AT$2=1,차량정보!CE91,IF(리스수식!$AT$2=2,차량정보!DX91,IF(리스수식!$AT$2=3,차량정보!FQ91,IF(리스수식!$AT$2=4,차량정보!HJ91,차량정보!JC91))))</f>
        <v>0.23</v>
      </c>
      <c r="AM91" s="333">
        <f>IF(리스수식!$AT$2=1,차량정보!CF91,IF(리스수식!$AT$2=2,차량정보!DY91,IF(리스수식!$AT$2=3,차량정보!FR91,IF(리스수식!$AT$2=4,차량정보!HK91,차량정보!JD91))))</f>
        <v>0</v>
      </c>
      <c r="AN91" s="333" t="str">
        <f>IF(리스수식!$AT$2=1,차량정보!CG91,IF(리스수식!$AT$2=2,차량정보!DZ91,IF(리스수식!$AT$2=3,차량정보!FS91,IF(리스수식!$AT$2=4,차량정보!HL91,차량정보!JE91))))</f>
        <v>면제</v>
      </c>
      <c r="AO91" s="333" t="str">
        <f>IF(리스수식!$AT$2=1,차량정보!CH91,IF(리스수식!$AT$2=2,차량정보!EA91,IF(리스수식!$AT$2=3,차량정보!FT91,IF(리스수식!$AT$2=4,차량정보!HM91,차량정보!JF91))))</f>
        <v>울산</v>
      </c>
      <c r="AP91" s="333">
        <f>IF(리스수식!$AT$2=1,차량정보!CI91,IF(리스수식!$AT$2=2,차량정보!EB91,IF(리스수식!$AT$2=3,차량정보!FU91,IF(리스수식!$AT$2=4,차량정보!HN91,차량정보!JG91))))</f>
        <v>226000</v>
      </c>
      <c r="AQ91" s="333">
        <f>IF(리스수식!$AT$2=1,차량정보!CJ91,IF(리스수식!$AT$2=2,차량정보!EC91,IF(리스수식!$AT$2=3,차량정보!FV91,IF(리스수식!$AT$2=4,차량정보!HO91,차량정보!JH91))))</f>
        <v>215000</v>
      </c>
      <c r="AR91" s="333">
        <f>IF(리스수식!$AT$2=1,차량정보!CK91,IF(리스수식!$AT$2=2,차량정보!ED91,IF(리스수식!$AT$2=3,차량정보!FW91,IF(리스수식!$AT$2=4,차량정보!HP91,차량정보!JI91))))</f>
        <v>234000</v>
      </c>
      <c r="AS91" s="333">
        <f>IF(리스수식!$AT$2=1,차량정보!CL91,IF(리스수식!$AT$2=2,차량정보!EE91,IF(리스수식!$AT$2=3,차량정보!FX91,IF(리스수식!$AT$2=4,차량정보!HQ91,차량정보!JJ91))))</f>
        <v>248000</v>
      </c>
      <c r="AT91" s="333">
        <f>IF(리스수식!$AT$2=1,차량정보!CM91,IF(리스수식!$AT$2=2,차량정보!EF91,IF(리스수식!$AT$2=3,차량정보!FY91,IF(리스수식!$AT$2=4,차량정보!HR91,차량정보!JK91))))</f>
        <v>259000</v>
      </c>
      <c r="AU91" s="333">
        <f>IF(리스수식!$AT$2=1,차량정보!CN91,IF(리스수식!$AT$2=2,차량정보!EG91,IF(리스수식!$AT$2=3,차량정보!FZ91,IF(리스수식!$AT$2=4,차량정보!HS91,차량정보!JL91))))</f>
        <v>237000</v>
      </c>
      <c r="AV91" s="333">
        <f>IF(리스수식!$AT$2=1,차량정보!CO91,IF(리스수식!$AT$2=2,차량정보!EH91,IF(리스수식!$AT$2=3,차량정보!GA91,IF(리스수식!$AT$2=4,차량정보!HT91,차량정보!JM91))))</f>
        <v>237000</v>
      </c>
      <c r="AW91" s="333">
        <f>IF(리스수식!$AT$2=1,차량정보!CP91,IF(리스수식!$AT$2=2,차량정보!EI91,IF(리스수식!$AT$2=3,차량정보!GB91,IF(리스수식!$AT$2=4,차량정보!HU91,차량정보!JN91))))</f>
        <v>248000</v>
      </c>
      <c r="AX91" s="333">
        <f>IF(리스수식!$AT$2=1,차량정보!CQ91,IF(리스수식!$AT$2=2,차량정보!EJ91,IF(리스수식!$AT$2=3,차량정보!GC91,IF(리스수식!$AT$2=4,차량정보!HV91,차량정보!JO91))))</f>
        <v>281000</v>
      </c>
      <c r="AY91" s="11">
        <f>IF(리스수식!$AT$2=1,차량정보!CR91,IF(리스수식!$AT$2=2,차량정보!EK91,IF(리스수식!$AT$2=3,차량정보!GD91,IF(리스수식!$AT$2=4,차량정보!HW91,차량정보!JP91))))</f>
        <v>0</v>
      </c>
      <c r="AZ91" s="352" t="s">
        <v>85</v>
      </c>
      <c r="BA91" s="353" t="s">
        <v>546</v>
      </c>
      <c r="BB91" s="354" t="s">
        <v>421</v>
      </c>
      <c r="BC91" s="355">
        <v>2.5000000000000001E-2</v>
      </c>
      <c r="BD91" s="352" t="s">
        <v>547</v>
      </c>
      <c r="BE91" s="352" t="s">
        <v>548</v>
      </c>
      <c r="BF91" s="356">
        <v>2199</v>
      </c>
      <c r="BG91" s="356"/>
      <c r="BH91" s="357">
        <f t="shared" ref="BH91" si="117">BN91+3%</f>
        <v>0.58000000000000007</v>
      </c>
      <c r="BI91" s="357">
        <f t="shared" ref="BI91" si="118">BO91+3%</f>
        <v>0.56000000000000005</v>
      </c>
      <c r="BJ91" s="357">
        <f t="shared" ref="BJ91" si="119">BP91+3%</f>
        <v>0.54</v>
      </c>
      <c r="BK91" s="357">
        <f t="shared" ref="BK91" si="120">BQ91+3%</f>
        <v>0.47</v>
      </c>
      <c r="BL91" s="357">
        <f t="shared" ref="BL91" si="121">BR91+3%</f>
        <v>0.43999999999999995</v>
      </c>
      <c r="BM91" s="357">
        <f t="shared" ref="BM91" si="122">BS91+3%</f>
        <v>0.4</v>
      </c>
      <c r="BN91" s="442">
        <v>0.55000000000000004</v>
      </c>
      <c r="BO91" s="342">
        <v>0.53</v>
      </c>
      <c r="BP91" s="342">
        <v>0.51</v>
      </c>
      <c r="BQ91" s="342">
        <v>0.44</v>
      </c>
      <c r="BR91" s="342">
        <v>0.41</v>
      </c>
      <c r="BS91" s="342">
        <v>0.37</v>
      </c>
      <c r="BT91" s="442">
        <v>0.48</v>
      </c>
      <c r="BU91" s="342">
        <v>0.46</v>
      </c>
      <c r="BV91" s="342">
        <v>0.44</v>
      </c>
      <c r="BW91" s="342">
        <v>0.37</v>
      </c>
      <c r="BX91" s="342">
        <v>0.33</v>
      </c>
      <c r="BY91" s="342">
        <v>0.28999999999999998</v>
      </c>
      <c r="BZ91" s="442">
        <v>0.41</v>
      </c>
      <c r="CA91" s="342">
        <v>0.39</v>
      </c>
      <c r="CB91" s="342">
        <v>0.37</v>
      </c>
      <c r="CC91" s="342">
        <v>0.3</v>
      </c>
      <c r="CD91" s="342">
        <v>0.27</v>
      </c>
      <c r="CE91" s="342">
        <v>0.23</v>
      </c>
      <c r="CF91" s="358"/>
      <c r="CG91" s="358" t="s">
        <v>189</v>
      </c>
      <c r="CH91" s="359" t="s">
        <v>62</v>
      </c>
      <c r="CI91" s="360">
        <v>226000</v>
      </c>
      <c r="CJ91" s="360">
        <v>215000</v>
      </c>
      <c r="CK91" s="360">
        <v>234000</v>
      </c>
      <c r="CL91" s="360">
        <v>248000</v>
      </c>
      <c r="CM91" s="360">
        <v>259000</v>
      </c>
      <c r="CN91" s="360">
        <v>237000</v>
      </c>
      <c r="CO91" s="360">
        <v>237000</v>
      </c>
      <c r="CP91" s="360">
        <v>248000</v>
      </c>
      <c r="CQ91" s="360">
        <v>281000</v>
      </c>
      <c r="CR91" s="13"/>
      <c r="CS91" s="261" t="s">
        <v>206</v>
      </c>
      <c r="CT91" s="262" t="s">
        <v>787</v>
      </c>
      <c r="CU91" s="23" t="s">
        <v>70</v>
      </c>
      <c r="CV91" s="24">
        <v>0.02</v>
      </c>
      <c r="CW91" s="21" t="s">
        <v>201</v>
      </c>
      <c r="CX91" s="261"/>
      <c r="CY91" s="265">
        <v>1598</v>
      </c>
      <c r="CZ91" s="265"/>
      <c r="DA91" s="26">
        <f t="shared" si="111"/>
        <v>0.72</v>
      </c>
      <c r="DB91" s="26">
        <f t="shared" si="112"/>
        <v>0.70000000000000007</v>
      </c>
      <c r="DC91" s="26">
        <f t="shared" si="113"/>
        <v>0.69000000000000006</v>
      </c>
      <c r="DD91" s="26">
        <f t="shared" si="114"/>
        <v>0.68</v>
      </c>
      <c r="DE91" s="26">
        <f t="shared" si="115"/>
        <v>0.65500000000000003</v>
      </c>
      <c r="DF91" s="26">
        <f t="shared" si="116"/>
        <v>0.43000000000000005</v>
      </c>
      <c r="DG91" s="448">
        <v>0.69</v>
      </c>
      <c r="DH91" s="344">
        <v>0.67</v>
      </c>
      <c r="DI91" s="344">
        <v>0.66</v>
      </c>
      <c r="DJ91" s="344">
        <v>0.65</v>
      </c>
      <c r="DK91" s="344">
        <v>0.625</v>
      </c>
      <c r="DL91" s="344">
        <v>0.4</v>
      </c>
      <c r="DM91" s="448">
        <v>0.64</v>
      </c>
      <c r="DN91" s="344">
        <v>0.62</v>
      </c>
      <c r="DO91" s="344">
        <v>0.61</v>
      </c>
      <c r="DP91" s="344">
        <v>0.6</v>
      </c>
      <c r="DQ91" s="344">
        <v>0.56000000000000005</v>
      </c>
      <c r="DR91" s="344">
        <v>0.3</v>
      </c>
      <c r="DS91" s="448">
        <v>0.56999999999999995</v>
      </c>
      <c r="DT91" s="344">
        <v>0.55000000000000004</v>
      </c>
      <c r="DU91" s="344">
        <v>0.54</v>
      </c>
      <c r="DV91" s="344">
        <v>0.52</v>
      </c>
      <c r="DW91" s="344">
        <v>0.5</v>
      </c>
      <c r="DX91" s="344">
        <v>0.2</v>
      </c>
      <c r="DY91" s="26" t="s">
        <v>237</v>
      </c>
      <c r="DZ91" s="266"/>
      <c r="EA91" s="27" t="s">
        <v>79</v>
      </c>
      <c r="EB91" s="28">
        <v>159500</v>
      </c>
      <c r="EC91" s="28">
        <v>177100</v>
      </c>
      <c r="ED91" s="28">
        <v>165000</v>
      </c>
      <c r="EE91" s="28">
        <v>201300</v>
      </c>
      <c r="EF91" s="28">
        <v>225500</v>
      </c>
      <c r="EG91" s="28">
        <v>201300</v>
      </c>
      <c r="EH91" s="28">
        <v>225500</v>
      </c>
      <c r="EI91" s="28">
        <v>201300</v>
      </c>
      <c r="EJ91" s="28">
        <v>237600</v>
      </c>
      <c r="EK91" s="31" t="s">
        <v>812</v>
      </c>
    </row>
    <row r="92" spans="6:141" ht="16.5" customHeight="1">
      <c r="F92" s="333">
        <v>87</v>
      </c>
      <c r="G92" s="333" t="str">
        <f>IF(리스수식!$AT$2=1,차량정보!AZ92,IF(리스수식!$AT$2=2,차량정보!CS92,IF(리스수식!$AT$2=3,차량정보!EL92,IF(리스수식!$AT$2=4,차량정보!GE92,차량정보!HX92))))</f>
        <v>현대</v>
      </c>
      <c r="H92" s="333" t="str">
        <f>IF(리스수식!$AT$2=1,차량정보!BA92,IF(리스수식!$AT$2=2,차량정보!CT92,IF(리스수식!$AT$2=3,차량정보!EM92,IF(리스수식!$AT$2=4,차량정보!GF92,차량정보!HY92))))</f>
        <v xml:space="preserve">­­­­­­­­­­­­­­­­­­­­­­­­­­­­­­­­­­­­­­­­­­­­­­­­­­­­­­­­­­­­­­­­­­­­­­­­­­­­­­­­­­­­­­­­­­­­­­­­ </v>
      </c>
      <c r="I92" s="333" t="str">
        <f>IF(리스수식!$AT$2=1,차량정보!BB92,IF(리스수식!$AT$2=2,차량정보!CU92,IF(리스수식!$AT$2=3,차량정보!EN92,IF(리스수식!$AT$2=4,차량정보!GG92,차량정보!HZ92))))</f>
        <v>-</v>
      </c>
      <c r="J92" s="475" t="str">
        <f>IF(리스수식!$AT$2=1,차량정보!BC92,IF(리스수식!$AT$2=2,차량정보!CV92,IF(리스수식!$AT$2=3,차량정보!EO92,IF(리스수식!$AT$2=4,차량정보!GH92,차량정보!IA92))))</f>
        <v>-</v>
      </c>
      <c r="K92" s="333" t="str">
        <f>IF(리스수식!$AT$2=1,차량정보!BD92,IF(리스수식!$AT$2=2,차량정보!CW92,IF(리스수식!$AT$2=3,차량정보!EP92,IF(리스수식!$AT$2=4,차량정보!GI92,차량정보!IB92))))</f>
        <v>-</v>
      </c>
      <c r="L92" s="333">
        <f>IF(리스수식!$AT$2=1,차량정보!BE92,IF(리스수식!$AT$2=2,차량정보!CX92,IF(리스수식!$AT$2=3,차량정보!EQ92,IF(리스수식!$AT$2=4,차량정보!GJ92,차량정보!IC92))))</f>
        <v>0</v>
      </c>
      <c r="M92" s="333" t="str">
        <f>IF(리스수식!$AT$2=1,차량정보!BF92,IF(리스수식!$AT$2=2,차량정보!CY92,IF(리스수식!$AT$2=3,차량정보!ER92,IF(리스수식!$AT$2=4,차량정보!GK92,차량정보!ID92))))</f>
        <v>-</v>
      </c>
      <c r="N92" s="333" t="e">
        <f t="shared" si="97"/>
        <v>#VALUE!</v>
      </c>
      <c r="O92" s="380">
        <f>IF(리스수식!$AT$2=1,차량정보!BH92,IF(리스수식!$AT$2=2,차량정보!DA92,IF(리스수식!$AT$2=3,차량정보!ET92,IF(리스수식!$AT$2=4,차량정보!GM92,차량정보!IF92))))</f>
        <v>0</v>
      </c>
      <c r="P92" s="380">
        <f>IF(리스수식!$AT$2=1,차량정보!BI92,IF(리스수식!$AT$2=2,차량정보!DB92,IF(리스수식!$AT$2=3,차량정보!EU92,IF(리스수식!$AT$2=4,차량정보!GN92,차량정보!IG92))))</f>
        <v>0</v>
      </c>
      <c r="Q92" s="380">
        <f>IF(리스수식!$AT$2=1,차량정보!BJ92,IF(리스수식!$AT$2=2,차량정보!DC92,IF(리스수식!$AT$2=3,차량정보!EV92,IF(리스수식!$AT$2=4,차량정보!GO92,차량정보!IH92))))</f>
        <v>0</v>
      </c>
      <c r="R92" s="380">
        <f>IF(리스수식!$AT$2=1,차량정보!BK92,IF(리스수식!$AT$2=2,차량정보!DD92,IF(리스수식!$AT$2=3,차량정보!EW92,IF(리스수식!$AT$2=4,차량정보!GP92,차량정보!II92))))</f>
        <v>0</v>
      </c>
      <c r="S92" s="380">
        <f>IF(리스수식!$AT$2=1,차량정보!BL92,IF(리스수식!$AT$2=2,차량정보!DE92,IF(리스수식!$AT$2=3,차량정보!EX92,IF(리스수식!$AT$2=4,차량정보!GQ92,차량정보!IJ92))))</f>
        <v>0</v>
      </c>
      <c r="T92" s="380">
        <f>IF(리스수식!$AT$2=1,차량정보!BM92,IF(리스수식!$AT$2=2,차량정보!DF92,IF(리스수식!$AT$2=3,차량정보!EY92,IF(리스수식!$AT$2=4,차량정보!GR92,차량정보!IK92))))</f>
        <v>0</v>
      </c>
      <c r="U92" s="380">
        <f>IF(리스수식!$AT$2=1,차량정보!BN92,IF(리스수식!$AT$2=2,차량정보!DG92,IF(리스수식!$AT$2=3,차량정보!EZ92,IF(리스수식!$AT$2=4,차량정보!GS92,차량정보!IL92))))</f>
        <v>0</v>
      </c>
      <c r="V92" s="380">
        <f>IF(리스수식!$AT$2=1,차량정보!BO92,IF(리스수식!$AT$2=2,차량정보!DH92,IF(리스수식!$AT$2=3,차량정보!FA92,IF(리스수식!$AT$2=4,차량정보!GT92,차량정보!IM92))))</f>
        <v>0</v>
      </c>
      <c r="W92" s="380">
        <f>IF(리스수식!$AT$2=1,차량정보!BP92,IF(리스수식!$AT$2=2,차량정보!DI92,IF(리스수식!$AT$2=3,차량정보!FB92,IF(리스수식!$AT$2=4,차량정보!GU92,차량정보!IN92))))</f>
        <v>0</v>
      </c>
      <c r="X92" s="380">
        <f>IF(리스수식!$AT$2=1,차량정보!BQ92,IF(리스수식!$AT$2=2,차량정보!DJ92,IF(리스수식!$AT$2=3,차량정보!FC92,IF(리스수식!$AT$2=4,차량정보!GV92,차량정보!IO92))))</f>
        <v>0</v>
      </c>
      <c r="Y92" s="380">
        <f>IF(리스수식!$AT$2=1,차량정보!BR92,IF(리스수식!$AT$2=2,차량정보!DK92,IF(리스수식!$AT$2=3,차량정보!FD92,IF(리스수식!$AT$2=4,차량정보!GW92,차량정보!IP92))))</f>
        <v>0</v>
      </c>
      <c r="Z92" s="380">
        <f>IF(리스수식!$AT$2=1,차량정보!BS92,IF(리스수식!$AT$2=2,차량정보!DL92,IF(리스수식!$AT$2=3,차량정보!FE92,IF(리스수식!$AT$2=4,차량정보!GX92,차량정보!IQ92))))</f>
        <v>0</v>
      </c>
      <c r="AA92" s="380">
        <f>IF(리스수식!$AT$2=1,차량정보!BT92,IF(리스수식!$AT$2=2,차량정보!DM92,IF(리스수식!$AT$2=3,차량정보!FF92,IF(리스수식!$AT$2=4,차량정보!GY92,차량정보!IR92))))</f>
        <v>0</v>
      </c>
      <c r="AB92" s="380">
        <f>IF(리스수식!$AT$2=1,차량정보!BU92,IF(리스수식!$AT$2=2,차량정보!DN92,IF(리스수식!$AT$2=3,차량정보!FG92,IF(리스수식!$AT$2=4,차량정보!GZ92,차량정보!IS92))))</f>
        <v>0</v>
      </c>
      <c r="AC92" s="380">
        <f>IF(리스수식!$AT$2=1,차량정보!BV92,IF(리스수식!$AT$2=2,차량정보!DO92,IF(리스수식!$AT$2=3,차량정보!FH92,IF(리스수식!$AT$2=4,차량정보!HA92,차량정보!IT92))))</f>
        <v>0</v>
      </c>
      <c r="AD92" s="380">
        <f>IF(리스수식!$AT$2=1,차량정보!BW92,IF(리스수식!$AT$2=2,차량정보!DP92,IF(리스수식!$AT$2=3,차량정보!FI92,IF(리스수식!$AT$2=4,차량정보!HB92,차량정보!IU92))))</f>
        <v>0</v>
      </c>
      <c r="AE92" s="380">
        <f>IF(리스수식!$AT$2=1,차량정보!BX92,IF(리스수식!$AT$2=2,차량정보!DQ92,IF(리스수식!$AT$2=3,차량정보!FJ92,IF(리스수식!$AT$2=4,차량정보!HC92,차량정보!IV92))))</f>
        <v>0</v>
      </c>
      <c r="AF92" s="380">
        <f>IF(리스수식!$AT$2=1,차량정보!BY92,IF(리스수식!$AT$2=2,차량정보!DR92,IF(리스수식!$AT$2=3,차량정보!FK92,IF(리스수식!$AT$2=4,차량정보!HD92,차량정보!IW92))))</f>
        <v>0</v>
      </c>
      <c r="AG92" s="380">
        <f>IF(리스수식!$AT$2=1,차량정보!BZ92,IF(리스수식!$AT$2=2,차량정보!DS92,IF(리스수식!$AT$2=3,차량정보!FL92,IF(리스수식!$AT$2=4,차량정보!HE92,차량정보!IX92))))</f>
        <v>0</v>
      </c>
      <c r="AH92" s="380">
        <f>IF(리스수식!$AT$2=1,차량정보!CA92,IF(리스수식!$AT$2=2,차량정보!DT92,IF(리스수식!$AT$2=3,차량정보!FM92,IF(리스수식!$AT$2=4,차량정보!HF92,차량정보!IY92))))</f>
        <v>0</v>
      </c>
      <c r="AI92" s="380">
        <f>IF(리스수식!$AT$2=1,차량정보!CB92,IF(리스수식!$AT$2=2,차량정보!DU92,IF(리스수식!$AT$2=3,차량정보!FN92,IF(리스수식!$AT$2=4,차량정보!HG92,차량정보!IZ92))))</f>
        <v>0</v>
      </c>
      <c r="AJ92" s="380">
        <f>IF(리스수식!$AT$2=1,차량정보!CC92,IF(리스수식!$AT$2=2,차량정보!DV92,IF(리스수식!$AT$2=3,차량정보!FO92,IF(리스수식!$AT$2=4,차량정보!HH92,차량정보!JA92))))</f>
        <v>0</v>
      </c>
      <c r="AK92" s="380">
        <f>IF(리스수식!$AT$2=1,차량정보!CD92,IF(리스수식!$AT$2=2,차량정보!DW92,IF(리스수식!$AT$2=3,차량정보!FP92,IF(리스수식!$AT$2=4,차량정보!HI92,차량정보!JB92))))</f>
        <v>0</v>
      </c>
      <c r="AL92" s="380">
        <f>IF(리스수식!$AT$2=1,차량정보!CE92,IF(리스수식!$AT$2=2,차량정보!DX92,IF(리스수식!$AT$2=3,차량정보!FQ92,IF(리스수식!$AT$2=4,차량정보!HJ92,차량정보!JC92))))</f>
        <v>0</v>
      </c>
      <c r="AM92" s="333">
        <f>IF(리스수식!$AT$2=1,차량정보!CF92,IF(리스수식!$AT$2=2,차량정보!DY92,IF(리스수식!$AT$2=3,차량정보!FR92,IF(리스수식!$AT$2=4,차량정보!HK92,차량정보!JD92))))</f>
        <v>0</v>
      </c>
      <c r="AN92" s="333">
        <f>IF(리스수식!$AT$2=1,차량정보!CG92,IF(리스수식!$AT$2=2,차량정보!DZ92,IF(리스수식!$AT$2=3,차량정보!FS92,IF(리스수식!$AT$2=4,차량정보!HL92,차량정보!JE92))))</f>
        <v>0</v>
      </c>
      <c r="AO92" s="333" t="str">
        <f>IF(리스수식!$AT$2=1,차량정보!CH92,IF(리스수식!$AT$2=2,차량정보!EA92,IF(리스수식!$AT$2=3,차량정보!FT92,IF(리스수식!$AT$2=4,차량정보!HM92,차량정보!JF92))))</f>
        <v>-</v>
      </c>
      <c r="AP92" s="333" t="str">
        <f>IF(리스수식!$AT$2=1,차량정보!CI92,IF(리스수식!$AT$2=2,차량정보!EB92,IF(리스수식!$AT$2=3,차량정보!FU92,IF(리스수식!$AT$2=4,차량정보!HN92,차량정보!JG92))))</f>
        <v>-</v>
      </c>
      <c r="AQ92" s="333" t="str">
        <f>IF(리스수식!$AT$2=1,차량정보!CJ92,IF(리스수식!$AT$2=2,차량정보!EC92,IF(리스수식!$AT$2=3,차량정보!FV92,IF(리스수식!$AT$2=4,차량정보!HO92,차량정보!JH92))))</f>
        <v>-</v>
      </c>
      <c r="AR92" s="333" t="str">
        <f>IF(리스수식!$AT$2=1,차량정보!CK92,IF(리스수식!$AT$2=2,차량정보!ED92,IF(리스수식!$AT$2=3,차량정보!FW92,IF(리스수식!$AT$2=4,차량정보!HP92,차량정보!JI92))))</f>
        <v>-</v>
      </c>
      <c r="AS92" s="333" t="str">
        <f>IF(리스수식!$AT$2=1,차량정보!CL92,IF(리스수식!$AT$2=2,차량정보!EE92,IF(리스수식!$AT$2=3,차량정보!FX92,IF(리스수식!$AT$2=4,차량정보!HQ92,차량정보!JJ92))))</f>
        <v>-</v>
      </c>
      <c r="AT92" s="333" t="str">
        <f>IF(리스수식!$AT$2=1,차량정보!CM92,IF(리스수식!$AT$2=2,차량정보!EF92,IF(리스수식!$AT$2=3,차량정보!FY92,IF(리스수식!$AT$2=4,차량정보!HR92,차량정보!JK92))))</f>
        <v>-</v>
      </c>
      <c r="AU92" s="333" t="str">
        <f>IF(리스수식!$AT$2=1,차량정보!CN92,IF(리스수식!$AT$2=2,차량정보!EG92,IF(리스수식!$AT$2=3,차량정보!FZ92,IF(리스수식!$AT$2=4,차량정보!HS92,차량정보!JL92))))</f>
        <v>-</v>
      </c>
      <c r="AV92" s="333" t="str">
        <f>IF(리스수식!$AT$2=1,차량정보!CO92,IF(리스수식!$AT$2=2,차량정보!EH92,IF(리스수식!$AT$2=3,차량정보!GA92,IF(리스수식!$AT$2=4,차량정보!HT92,차량정보!JM92))))</f>
        <v>-</v>
      </c>
      <c r="AW92" s="333" t="str">
        <f>IF(리스수식!$AT$2=1,차량정보!CP92,IF(리스수식!$AT$2=2,차량정보!EI92,IF(리스수식!$AT$2=3,차량정보!GB92,IF(리스수식!$AT$2=4,차량정보!HU92,차량정보!JN92))))</f>
        <v>-</v>
      </c>
      <c r="AX92" s="333" t="str">
        <f>IF(리스수식!$AT$2=1,차량정보!CQ92,IF(리스수식!$AT$2=2,차량정보!EJ92,IF(리스수식!$AT$2=3,차량정보!GC92,IF(리스수식!$AT$2=4,차량정보!HV92,차량정보!JO92))))</f>
        <v>-</v>
      </c>
      <c r="AY92" s="11">
        <f>IF(리스수식!$AT$2=1,차량정보!CR92,IF(리스수식!$AT$2=2,차량정보!EK92,IF(리스수식!$AT$2=3,차량정보!GD92,IF(리스수식!$AT$2=4,차량정보!HW92,차량정보!JP92))))</f>
        <v>0</v>
      </c>
      <c r="AZ92" s="352" t="s">
        <v>85</v>
      </c>
      <c r="BA92" s="353" t="s">
        <v>182</v>
      </c>
      <c r="BB92" s="354" t="s">
        <v>183</v>
      </c>
      <c r="BC92" s="355" t="s">
        <v>183</v>
      </c>
      <c r="BD92" s="352" t="s">
        <v>183</v>
      </c>
      <c r="BE92" s="352"/>
      <c r="BF92" s="356" t="s">
        <v>183</v>
      </c>
      <c r="BG92" s="356"/>
      <c r="BH92" s="357"/>
      <c r="BI92" s="357"/>
      <c r="BJ92" s="357"/>
      <c r="BK92" s="357"/>
      <c r="BL92" s="357"/>
      <c r="BM92" s="357"/>
      <c r="BN92" s="442"/>
      <c r="BO92" s="342"/>
      <c r="BP92" s="342"/>
      <c r="BQ92" s="342"/>
      <c r="BR92" s="342"/>
      <c r="BS92" s="342"/>
      <c r="BT92" s="442"/>
      <c r="BU92" s="342"/>
      <c r="BV92" s="342"/>
      <c r="BW92" s="342"/>
      <c r="BX92" s="342"/>
      <c r="BY92" s="342"/>
      <c r="BZ92" s="442"/>
      <c r="CA92" s="342"/>
      <c r="CB92" s="342"/>
      <c r="CC92" s="342"/>
      <c r="CD92" s="342"/>
      <c r="CE92" s="342"/>
      <c r="CF92" s="358"/>
      <c r="CG92" s="358"/>
      <c r="CH92" s="359" t="s">
        <v>183</v>
      </c>
      <c r="CI92" s="360" t="s">
        <v>183</v>
      </c>
      <c r="CJ92" s="360" t="s">
        <v>183</v>
      </c>
      <c r="CK92" s="360" t="s">
        <v>183</v>
      </c>
      <c r="CL92" s="360" t="s">
        <v>183</v>
      </c>
      <c r="CM92" s="360" t="s">
        <v>183</v>
      </c>
      <c r="CN92" s="360" t="s">
        <v>183</v>
      </c>
      <c r="CO92" s="360" t="s">
        <v>183</v>
      </c>
      <c r="CP92" s="360" t="s">
        <v>183</v>
      </c>
      <c r="CQ92" s="360" t="s">
        <v>183</v>
      </c>
      <c r="CR92" s="203"/>
      <c r="CS92" s="261" t="s">
        <v>206</v>
      </c>
      <c r="CT92" s="262" t="s">
        <v>788</v>
      </c>
      <c r="CU92" s="23" t="s">
        <v>70</v>
      </c>
      <c r="CV92" s="24">
        <v>0.02</v>
      </c>
      <c r="CW92" s="21" t="s">
        <v>201</v>
      </c>
      <c r="CX92" s="261"/>
      <c r="CY92" s="265">
        <v>1598</v>
      </c>
      <c r="CZ92" s="265"/>
      <c r="DA92" s="26">
        <f t="shared" si="111"/>
        <v>0.72</v>
      </c>
      <c r="DB92" s="26">
        <f t="shared" si="112"/>
        <v>0.70000000000000007</v>
      </c>
      <c r="DC92" s="26">
        <f t="shared" si="113"/>
        <v>0.69000000000000006</v>
      </c>
      <c r="DD92" s="26">
        <f t="shared" si="114"/>
        <v>0.68</v>
      </c>
      <c r="DE92" s="26">
        <f t="shared" si="115"/>
        <v>0.65500000000000003</v>
      </c>
      <c r="DF92" s="26">
        <f t="shared" si="116"/>
        <v>0.43000000000000005</v>
      </c>
      <c r="DG92" s="448">
        <v>0.69</v>
      </c>
      <c r="DH92" s="344">
        <v>0.67</v>
      </c>
      <c r="DI92" s="344">
        <v>0.66</v>
      </c>
      <c r="DJ92" s="344">
        <v>0.65</v>
      </c>
      <c r="DK92" s="344">
        <v>0.625</v>
      </c>
      <c r="DL92" s="344">
        <v>0.4</v>
      </c>
      <c r="DM92" s="448">
        <v>0.64</v>
      </c>
      <c r="DN92" s="344">
        <v>0.62</v>
      </c>
      <c r="DO92" s="344">
        <v>0.61</v>
      </c>
      <c r="DP92" s="344">
        <v>0.6</v>
      </c>
      <c r="DQ92" s="344">
        <v>0.56000000000000005</v>
      </c>
      <c r="DR92" s="344">
        <v>0.3</v>
      </c>
      <c r="DS92" s="448">
        <v>0.56999999999999995</v>
      </c>
      <c r="DT92" s="344">
        <v>0.55000000000000004</v>
      </c>
      <c r="DU92" s="344">
        <v>0.54</v>
      </c>
      <c r="DV92" s="344">
        <v>0.52</v>
      </c>
      <c r="DW92" s="344">
        <v>0.5</v>
      </c>
      <c r="DX92" s="344">
        <v>0.2</v>
      </c>
      <c r="DY92" s="26" t="s">
        <v>237</v>
      </c>
      <c r="DZ92" s="26" t="s">
        <v>169</v>
      </c>
      <c r="EA92" s="27" t="s">
        <v>79</v>
      </c>
      <c r="EB92" s="28">
        <v>159500</v>
      </c>
      <c r="EC92" s="28">
        <v>177100</v>
      </c>
      <c r="ED92" s="28">
        <v>165000</v>
      </c>
      <c r="EE92" s="28">
        <v>201300</v>
      </c>
      <c r="EF92" s="28">
        <v>225500</v>
      </c>
      <c r="EG92" s="28">
        <v>201300</v>
      </c>
      <c r="EH92" s="28">
        <v>225500</v>
      </c>
      <c r="EI92" s="28">
        <v>201300</v>
      </c>
      <c r="EJ92" s="28">
        <v>237600</v>
      </c>
      <c r="EK92" s="31" t="s">
        <v>812</v>
      </c>
    </row>
    <row r="93" spans="6:141" ht="16.5" customHeight="1">
      <c r="F93" s="333">
        <v>88</v>
      </c>
      <c r="G93" s="333" t="str">
        <f>IF(리스수식!$AT$2=1,차량정보!AZ93,IF(리스수식!$AT$2=2,차량정보!CS93,IF(리스수식!$AT$2=3,차량정보!EL93,IF(리스수식!$AT$2=4,차량정보!GE93,차량정보!HX93))))</f>
        <v>현대</v>
      </c>
      <c r="H93" s="333" t="str">
        <f>IF(리스수식!$AT$2=1,차량정보!BA93,IF(리스수식!$AT$2=2,차량정보!CT93,IF(리스수식!$AT$2=3,차량정보!EM93,IF(리스수식!$AT$2=4,차량정보!GF93,차량정보!HY93))))</f>
        <v>스타리아 하이브리드 카고(화물)</v>
      </c>
      <c r="I93" s="333" t="str">
        <f>IF(리스수식!$AT$2=1,차량정보!BB93,IF(리스수식!$AT$2=2,차량정보!CU93,IF(리스수식!$AT$2=3,차량정보!EN93,IF(리스수식!$AT$2=4,차량정보!GG93,차량정보!HZ93))))</f>
        <v>소형화물(1톤)</v>
      </c>
      <c r="J93" s="475">
        <f>IF(리스수식!$AT$2=1,차량정보!BC93,IF(리스수식!$AT$2=2,차량정보!CV93,IF(리스수식!$AT$2=3,차량정보!EO93,IF(리스수식!$AT$2=4,차량정보!GH93,차량정보!IA93))))</f>
        <v>2.5000000000000001E-2</v>
      </c>
      <c r="K93" s="333" t="str">
        <f>IF(리스수식!$AT$2=1,차량정보!BD93,IF(리스수식!$AT$2=2,차량정보!CW93,IF(리스수식!$AT$2=3,차량정보!EP93,IF(리스수식!$AT$2=4,차량정보!GI93,차량정보!IB93))))</f>
        <v>가솔린</v>
      </c>
      <c r="L93" s="333">
        <f>IF(리스수식!$AT$2=1,차량정보!BE93,IF(리스수식!$AT$2=2,차량정보!CX93,IF(리스수식!$AT$2=3,차량정보!EQ93,IF(리스수식!$AT$2=4,차량정보!GJ93,차량정보!IC93))))</f>
        <v>0</v>
      </c>
      <c r="M93" s="333">
        <f>IF(리스수식!$AT$2=1,차량정보!BF93,IF(리스수식!$AT$2=2,차량정보!CY93,IF(리스수식!$AT$2=3,차량정보!ER93,IF(리스수식!$AT$2=4,차량정보!GK93,차량정보!ID93))))</f>
        <v>1598</v>
      </c>
      <c r="N93" s="333">
        <f t="shared" si="97"/>
        <v>28500</v>
      </c>
      <c r="O93" s="380">
        <f>IF(리스수식!$AT$2=1,차량정보!BH93,IF(리스수식!$AT$2=2,차량정보!DA93,IF(리스수식!$AT$2=3,차량정보!ET93,IF(리스수식!$AT$2=4,차량정보!GM93,차량정보!IF93))))</f>
        <v>0.62</v>
      </c>
      <c r="P93" s="380">
        <f>IF(리스수식!$AT$2=1,차량정보!BI93,IF(리스수식!$AT$2=2,차량정보!DB93,IF(리스수식!$AT$2=3,차량정보!EU93,IF(리스수식!$AT$2=4,차량정보!GN93,차량정보!IG93))))</f>
        <v>0.61</v>
      </c>
      <c r="Q93" s="380">
        <f>IF(리스수식!$AT$2=1,차량정보!BJ93,IF(리스수식!$AT$2=2,차량정보!DC93,IF(리스수식!$AT$2=3,차량정보!EV93,IF(리스수식!$AT$2=4,차량정보!GO93,차량정보!IH93))))</f>
        <v>0.6</v>
      </c>
      <c r="R93" s="380">
        <f>IF(리스수식!$AT$2=1,차량정보!BK93,IF(리스수식!$AT$2=2,차량정보!DD93,IF(리스수식!$AT$2=3,차량정보!EW93,IF(리스수식!$AT$2=4,차량정보!GP93,차량정보!II93))))</f>
        <v>0.59000000000000008</v>
      </c>
      <c r="S93" s="380">
        <f>IF(리스수식!$AT$2=1,차량정보!BL93,IF(리스수식!$AT$2=2,차량정보!DE93,IF(리스수식!$AT$2=3,차량정보!EX93,IF(리스수식!$AT$2=4,차량정보!GQ93,차량정보!IJ93))))</f>
        <v>0.58000000000000007</v>
      </c>
      <c r="T93" s="380">
        <f>IF(리스수식!$AT$2=1,차량정보!BM93,IF(리스수식!$AT$2=2,차량정보!DF93,IF(리스수식!$AT$2=3,차량정보!EY93,IF(리스수식!$AT$2=4,차량정보!GR93,차량정보!IK93))))</f>
        <v>0.51</v>
      </c>
      <c r="U93" s="380">
        <f>IF(리스수식!$AT$2=1,차량정보!BN93,IF(리스수식!$AT$2=2,차량정보!DG93,IF(리스수식!$AT$2=3,차량정보!EZ93,IF(리스수식!$AT$2=4,차량정보!GS93,차량정보!IL93))))</f>
        <v>0.59</v>
      </c>
      <c r="V93" s="380">
        <f>IF(리스수식!$AT$2=1,차량정보!BO93,IF(리스수식!$AT$2=2,차량정보!DH93,IF(리스수식!$AT$2=3,차량정보!FA93,IF(리스수식!$AT$2=4,차량정보!GT93,차량정보!IM93))))</f>
        <v>0.57999999999999996</v>
      </c>
      <c r="W93" s="380">
        <f>IF(리스수식!$AT$2=1,차량정보!BP93,IF(리스수식!$AT$2=2,차량정보!DI93,IF(리스수식!$AT$2=3,차량정보!FB93,IF(리스수식!$AT$2=4,차량정보!GU93,차량정보!IN93))))</f>
        <v>0.56999999999999995</v>
      </c>
      <c r="X93" s="380">
        <f>IF(리스수식!$AT$2=1,차량정보!BQ93,IF(리스수식!$AT$2=2,차량정보!DJ93,IF(리스수식!$AT$2=3,차량정보!FC93,IF(리스수식!$AT$2=4,차량정보!GV93,차량정보!IO93))))</f>
        <v>0.56000000000000005</v>
      </c>
      <c r="Y93" s="380">
        <f>IF(리스수식!$AT$2=1,차량정보!BR93,IF(리스수식!$AT$2=2,차량정보!DK93,IF(리스수식!$AT$2=3,차량정보!FD93,IF(리스수식!$AT$2=4,차량정보!GW93,차량정보!IP93))))</f>
        <v>0.55000000000000004</v>
      </c>
      <c r="Z93" s="380">
        <f>IF(리스수식!$AT$2=1,차량정보!BS93,IF(리스수식!$AT$2=2,차량정보!DL93,IF(리스수식!$AT$2=3,차량정보!FE93,IF(리스수식!$AT$2=4,차량정보!GX93,차량정보!IQ93))))</f>
        <v>0.48</v>
      </c>
      <c r="AA93" s="380">
        <f>IF(리스수식!$AT$2=1,차량정보!BT93,IF(리스수식!$AT$2=2,차량정보!DM93,IF(리스수식!$AT$2=3,차량정보!FF93,IF(리스수식!$AT$2=4,차량정보!GY93,차량정보!IR93))))</f>
        <v>0.52</v>
      </c>
      <c r="AB93" s="380">
        <f>IF(리스수식!$AT$2=1,차량정보!BU93,IF(리스수식!$AT$2=2,차량정보!DN93,IF(리스수식!$AT$2=3,차량정보!FG93,IF(리스수식!$AT$2=4,차량정보!GZ93,차량정보!IS93))))</f>
        <v>0.51</v>
      </c>
      <c r="AC93" s="380">
        <f>IF(리스수식!$AT$2=1,차량정보!BV93,IF(리스수식!$AT$2=2,차량정보!DO93,IF(리스수식!$AT$2=3,차량정보!FH93,IF(리스수식!$AT$2=4,차량정보!HA93,차량정보!IT93))))</f>
        <v>0.5</v>
      </c>
      <c r="AD93" s="380">
        <f>IF(리스수식!$AT$2=1,차량정보!BW93,IF(리스수식!$AT$2=2,차량정보!DP93,IF(리스수식!$AT$2=3,차량정보!FI93,IF(리스수식!$AT$2=4,차량정보!HB93,차량정보!IU93))))</f>
        <v>0.49</v>
      </c>
      <c r="AE93" s="380">
        <f>IF(리스수식!$AT$2=1,차량정보!BX93,IF(리스수식!$AT$2=2,차량정보!DQ93,IF(리스수식!$AT$2=3,차량정보!FJ93,IF(리스수식!$AT$2=4,차량정보!HC93,차량정보!IV93))))</f>
        <v>0.41</v>
      </c>
      <c r="AF93" s="380">
        <f>IF(리스수식!$AT$2=1,차량정보!BY93,IF(리스수식!$AT$2=2,차량정보!DR93,IF(리스수식!$AT$2=3,차량정보!FK93,IF(리스수식!$AT$2=4,차량정보!HD93,차량정보!IW93))))</f>
        <v>0.32</v>
      </c>
      <c r="AG93" s="380">
        <f>IF(리스수식!$AT$2=1,차량정보!BZ93,IF(리스수식!$AT$2=2,차량정보!DS93,IF(리스수식!$AT$2=3,차량정보!FL93,IF(리스수식!$AT$2=4,차량정보!HE93,차량정보!IX93))))</f>
        <v>0.46</v>
      </c>
      <c r="AH93" s="380">
        <f>IF(리스수식!$AT$2=1,차량정보!CA93,IF(리스수식!$AT$2=2,차량정보!DT93,IF(리스수식!$AT$2=3,차량정보!FM93,IF(리스수식!$AT$2=4,차량정보!HF93,차량정보!IY93))))</f>
        <v>0.45</v>
      </c>
      <c r="AI93" s="380">
        <f>IF(리스수식!$AT$2=1,차량정보!CB93,IF(리스수식!$AT$2=2,차량정보!DU93,IF(리스수식!$AT$2=3,차량정보!FN93,IF(리스수식!$AT$2=4,차량정보!HG93,차량정보!IZ93))))</f>
        <v>0.44</v>
      </c>
      <c r="AJ93" s="380">
        <f>IF(리스수식!$AT$2=1,차량정보!CC93,IF(리스수식!$AT$2=2,차량정보!DV93,IF(리스수식!$AT$2=3,차량정보!FO93,IF(리스수식!$AT$2=4,차량정보!HH93,차량정보!JA93))))</f>
        <v>0.39</v>
      </c>
      <c r="AK93" s="380">
        <f>IF(리스수식!$AT$2=1,차량정보!CD93,IF(리스수식!$AT$2=2,차량정보!DW93,IF(리스수식!$AT$2=3,차량정보!FP93,IF(리스수식!$AT$2=4,차량정보!HI93,차량정보!JB93))))</f>
        <v>0.34</v>
      </c>
      <c r="AL93" s="380">
        <f>IF(리스수식!$AT$2=1,차량정보!CE93,IF(리스수식!$AT$2=2,차량정보!DX93,IF(리스수식!$AT$2=3,차량정보!FQ93,IF(리스수식!$AT$2=4,차량정보!HJ93,차량정보!JC93))))</f>
        <v>0.2</v>
      </c>
      <c r="AM93" s="333">
        <f>IF(리스수식!$AT$2=1,차량정보!CF93,IF(리스수식!$AT$2=2,차량정보!DY93,IF(리스수식!$AT$2=3,차량정보!FR93,IF(리스수식!$AT$2=4,차량정보!HK93,차량정보!JD93))))</f>
        <v>0</v>
      </c>
      <c r="AN93" s="333">
        <f>IF(리스수식!$AT$2=1,차량정보!CG93,IF(리스수식!$AT$2=2,차량정보!DZ93,IF(리스수식!$AT$2=3,차량정보!FS93,IF(리스수식!$AT$2=4,차량정보!HL93,차량정보!JE93))))</f>
        <v>0</v>
      </c>
      <c r="AO93" s="333" t="str">
        <f>IF(리스수식!$AT$2=1,차량정보!CH93,IF(리스수식!$AT$2=2,차량정보!EA93,IF(리스수식!$AT$2=3,차량정보!FT93,IF(리스수식!$AT$2=4,차량정보!HM93,차량정보!JF93))))</f>
        <v>울산</v>
      </c>
      <c r="AP93" s="333">
        <f>IF(리스수식!$AT$2=1,차량정보!CI93,IF(리스수식!$AT$2=2,차량정보!EB93,IF(리스수식!$AT$2=3,차량정보!FU93,IF(리스수식!$AT$2=4,차량정보!HN93,차량정보!JG93))))</f>
        <v>226000</v>
      </c>
      <c r="AQ93" s="333">
        <f>IF(리스수식!$AT$2=1,차량정보!CJ93,IF(리스수식!$AT$2=2,차량정보!EC93,IF(리스수식!$AT$2=3,차량정보!FV93,IF(리스수식!$AT$2=4,차량정보!HO93,차량정보!JH93))))</f>
        <v>215000</v>
      </c>
      <c r="AR93" s="333">
        <f>IF(리스수식!$AT$2=1,차량정보!CK93,IF(리스수식!$AT$2=2,차량정보!ED93,IF(리스수식!$AT$2=3,차량정보!FW93,IF(리스수식!$AT$2=4,차량정보!HP93,차량정보!JI93))))</f>
        <v>234000</v>
      </c>
      <c r="AS93" s="333">
        <f>IF(리스수식!$AT$2=1,차량정보!CL93,IF(리스수식!$AT$2=2,차량정보!EE93,IF(리스수식!$AT$2=3,차량정보!FX93,IF(리스수식!$AT$2=4,차량정보!HQ93,차량정보!JJ93))))</f>
        <v>248000</v>
      </c>
      <c r="AT93" s="333">
        <f>IF(리스수식!$AT$2=1,차량정보!CM93,IF(리스수식!$AT$2=2,차량정보!EF93,IF(리스수식!$AT$2=3,차량정보!FY93,IF(리스수식!$AT$2=4,차량정보!HR93,차량정보!JK93))))</f>
        <v>259000</v>
      </c>
      <c r="AU93" s="333">
        <f>IF(리스수식!$AT$2=1,차량정보!CN93,IF(리스수식!$AT$2=2,차량정보!EG93,IF(리스수식!$AT$2=3,차량정보!FZ93,IF(리스수식!$AT$2=4,차량정보!HS93,차량정보!JL93))))</f>
        <v>237000</v>
      </c>
      <c r="AV93" s="333">
        <f>IF(리스수식!$AT$2=1,차량정보!CO93,IF(리스수식!$AT$2=2,차량정보!EH93,IF(리스수식!$AT$2=3,차량정보!GA93,IF(리스수식!$AT$2=4,차량정보!HT93,차량정보!JM93))))</f>
        <v>237000</v>
      </c>
      <c r="AW93" s="333">
        <f>IF(리스수식!$AT$2=1,차량정보!CP93,IF(리스수식!$AT$2=2,차량정보!EI93,IF(리스수식!$AT$2=3,차량정보!GB93,IF(리스수식!$AT$2=4,차량정보!HU93,차량정보!JN93))))</f>
        <v>248000</v>
      </c>
      <c r="AX93" s="333">
        <f>IF(리스수식!$AT$2=1,차량정보!CQ93,IF(리스수식!$AT$2=2,차량정보!EJ93,IF(리스수식!$AT$2=3,차량정보!GC93,IF(리스수식!$AT$2=4,차량정보!HV93,차량정보!JO93))))</f>
        <v>281000</v>
      </c>
      <c r="AY93" s="11">
        <f>IF(리스수식!$AT$2=1,차량정보!CR93,IF(리스수식!$AT$2=2,차량정보!EK93,IF(리스수식!$AT$2=3,차량정보!GD93,IF(리스수식!$AT$2=4,차량정보!HW93,차량정보!JP93))))</f>
        <v>0</v>
      </c>
      <c r="AZ93" s="352" t="s">
        <v>85</v>
      </c>
      <c r="BA93" s="469" t="s">
        <v>780</v>
      </c>
      <c r="BB93" s="354" t="s">
        <v>76</v>
      </c>
      <c r="BC93" s="355">
        <v>2.5000000000000001E-2</v>
      </c>
      <c r="BD93" s="352" t="s">
        <v>201</v>
      </c>
      <c r="BE93" s="352"/>
      <c r="BF93" s="356">
        <v>1598</v>
      </c>
      <c r="BG93" s="356"/>
      <c r="BH93" s="357">
        <f t="shared" ref="BH93" si="123">BN93+3%</f>
        <v>0.62</v>
      </c>
      <c r="BI93" s="357">
        <f t="shared" ref="BI93" si="124">BO93+3%</f>
        <v>0.61</v>
      </c>
      <c r="BJ93" s="357">
        <f t="shared" ref="BJ93" si="125">BP93+3%</f>
        <v>0.6</v>
      </c>
      <c r="BK93" s="357">
        <f t="shared" ref="BK93" si="126">BQ93+3%</f>
        <v>0.59000000000000008</v>
      </c>
      <c r="BL93" s="357">
        <f t="shared" ref="BL93" si="127">BR93+3%</f>
        <v>0.58000000000000007</v>
      </c>
      <c r="BM93" s="357">
        <f t="shared" ref="BM93" si="128">BS93+3%</f>
        <v>0.51</v>
      </c>
      <c r="BN93" s="442">
        <v>0.59</v>
      </c>
      <c r="BO93" s="342">
        <v>0.57999999999999996</v>
      </c>
      <c r="BP93" s="342">
        <v>0.56999999999999995</v>
      </c>
      <c r="BQ93" s="342">
        <v>0.56000000000000005</v>
      </c>
      <c r="BR93" s="342">
        <v>0.55000000000000004</v>
      </c>
      <c r="BS93" s="342">
        <v>0.48</v>
      </c>
      <c r="BT93" s="442">
        <v>0.52</v>
      </c>
      <c r="BU93" s="342">
        <v>0.51</v>
      </c>
      <c r="BV93" s="342">
        <v>0.5</v>
      </c>
      <c r="BW93" s="342">
        <v>0.49</v>
      </c>
      <c r="BX93" s="342">
        <v>0.41</v>
      </c>
      <c r="BY93" s="342">
        <v>0.32</v>
      </c>
      <c r="BZ93" s="442">
        <v>0.46</v>
      </c>
      <c r="CA93" s="342">
        <v>0.45</v>
      </c>
      <c r="CB93" s="342">
        <v>0.44</v>
      </c>
      <c r="CC93" s="342">
        <v>0.39</v>
      </c>
      <c r="CD93" s="342">
        <v>0.34</v>
      </c>
      <c r="CE93" s="342">
        <v>0.2</v>
      </c>
      <c r="CF93" s="358"/>
      <c r="CG93" s="358"/>
      <c r="CH93" s="359" t="s">
        <v>62</v>
      </c>
      <c r="CI93" s="360">
        <v>226000</v>
      </c>
      <c r="CJ93" s="360">
        <v>215000</v>
      </c>
      <c r="CK93" s="360">
        <v>234000</v>
      </c>
      <c r="CL93" s="360">
        <v>248000</v>
      </c>
      <c r="CM93" s="360">
        <v>259000</v>
      </c>
      <c r="CN93" s="360">
        <v>237000</v>
      </c>
      <c r="CO93" s="360">
        <v>237000</v>
      </c>
      <c r="CP93" s="360">
        <v>248000</v>
      </c>
      <c r="CQ93" s="360">
        <v>281000</v>
      </c>
      <c r="CR93" s="31"/>
      <c r="CS93" s="190"/>
      <c r="CT93" s="200" t="s">
        <v>182</v>
      </c>
      <c r="CU93" s="201"/>
      <c r="CV93" s="202"/>
      <c r="CW93" s="190"/>
      <c r="CX93" s="190"/>
      <c r="CY93" s="189"/>
      <c r="CZ93" s="189"/>
      <c r="DA93" s="26"/>
      <c r="DB93" s="26"/>
      <c r="DC93" s="26"/>
      <c r="DD93" s="26"/>
      <c r="DE93" s="26"/>
      <c r="DF93" s="26"/>
      <c r="DG93" s="450"/>
      <c r="DH93" s="346"/>
      <c r="DI93" s="346"/>
      <c r="DJ93" s="346"/>
      <c r="DK93" s="346"/>
      <c r="DL93" s="346"/>
      <c r="DM93" s="450"/>
      <c r="DN93" s="346"/>
      <c r="DO93" s="346"/>
      <c r="DP93" s="346"/>
      <c r="DQ93" s="346"/>
      <c r="DR93" s="346"/>
      <c r="DS93" s="450"/>
      <c r="DT93" s="346"/>
      <c r="DU93" s="346"/>
      <c r="DV93" s="346"/>
      <c r="DW93" s="346"/>
      <c r="DX93" s="346"/>
      <c r="DY93" s="191"/>
      <c r="DZ93" s="191"/>
      <c r="EA93" s="192"/>
      <c r="EB93" s="193"/>
      <c r="EC93" s="193"/>
      <c r="ED93" s="193"/>
      <c r="EE93" s="193"/>
      <c r="EF93" s="193"/>
      <c r="EG93" s="193"/>
      <c r="EH93" s="193"/>
      <c r="EI93" s="193"/>
      <c r="EJ93" s="193"/>
      <c r="EK93" s="31"/>
    </row>
    <row r="94" spans="6:141" ht="16.5" customHeight="1">
      <c r="F94" s="333">
        <v>89</v>
      </c>
      <c r="G94" s="333" t="str">
        <f>IF(리스수식!$AT$2=1,차량정보!AZ94,IF(리스수식!$AT$2=2,차량정보!CS94,IF(리스수식!$AT$2=3,차량정보!EL94,IF(리스수식!$AT$2=4,차량정보!GE94,차량정보!HX94))))</f>
        <v>현대</v>
      </c>
      <c r="H94" s="333" t="str">
        <f>IF(리스수식!$AT$2=1,차량정보!BA94,IF(리스수식!$AT$2=2,차량정보!CT94,IF(리스수식!$AT$2=3,차량정보!EM94,IF(리스수식!$AT$2=4,차량정보!GF94,차량정보!HY94))))</f>
        <v>스타리아 하이브리드 투어러 11인승</v>
      </c>
      <c r="I94" s="333" t="str">
        <f>IF(리스수식!$AT$2=1,차량정보!BB94,IF(리스수식!$AT$2=2,차량정보!CU94,IF(리스수식!$AT$2=3,차량정보!EN94,IF(리스수식!$AT$2=4,차량정보!GG94,차량정보!HZ94))))</f>
        <v>RV(11-12인)</v>
      </c>
      <c r="J94" s="475">
        <f>IF(리스수식!$AT$2=1,차량정보!BC94,IF(리스수식!$AT$2=2,차량정보!CV94,IF(리스수식!$AT$2=3,차량정보!EO94,IF(리스수식!$AT$2=4,차량정보!GH94,차량정보!IA94))))</f>
        <v>2.5000000000000001E-2</v>
      </c>
      <c r="K94" s="333" t="str">
        <f>IF(리스수식!$AT$2=1,차량정보!BD94,IF(리스수식!$AT$2=2,차량정보!CW94,IF(리스수식!$AT$2=3,차량정보!EP94,IF(리스수식!$AT$2=4,차량정보!GI94,차량정보!IB94))))</f>
        <v>가솔린</v>
      </c>
      <c r="L94" s="333">
        <f>IF(리스수식!$AT$2=1,차량정보!BE94,IF(리스수식!$AT$2=2,차량정보!CX94,IF(리스수식!$AT$2=3,차량정보!EQ94,IF(리스수식!$AT$2=4,차량정보!GJ94,차량정보!IC94))))</f>
        <v>0</v>
      </c>
      <c r="M94" s="333">
        <f>IF(리스수식!$AT$2=1,차량정보!BF94,IF(리스수식!$AT$2=2,차량정보!CY94,IF(리스수식!$AT$2=3,차량정보!ER94,IF(리스수식!$AT$2=4,차량정보!GK94,차량정보!ID94))))</f>
        <v>1598</v>
      </c>
      <c r="N94" s="333">
        <f t="shared" si="97"/>
        <v>65000</v>
      </c>
      <c r="O94" s="380">
        <f>IF(리스수식!$AT$2=1,차량정보!BH94,IF(리스수식!$AT$2=2,차량정보!DA94,IF(리스수식!$AT$2=3,차량정보!ET94,IF(리스수식!$AT$2=4,차량정보!GM94,차량정보!IF94))))</f>
        <v>0.57000000000000006</v>
      </c>
      <c r="P94" s="380">
        <f>IF(리스수식!$AT$2=1,차량정보!BI94,IF(리스수식!$AT$2=2,차량정보!DB94,IF(리스수식!$AT$2=3,차량정보!EU94,IF(리스수식!$AT$2=4,차량정보!GN94,차량정보!IG94))))</f>
        <v>0.55000000000000004</v>
      </c>
      <c r="Q94" s="380">
        <f>IF(리스수식!$AT$2=1,차량정보!BJ94,IF(리스수식!$AT$2=2,차량정보!DC94,IF(리스수식!$AT$2=3,차량정보!EV94,IF(리스수식!$AT$2=4,차량정보!GO94,차량정보!IH94))))</f>
        <v>0.54</v>
      </c>
      <c r="R94" s="380">
        <f>IF(리스수식!$AT$2=1,차량정보!BK94,IF(리스수식!$AT$2=2,차량정보!DD94,IF(리스수식!$AT$2=3,차량정보!EW94,IF(리스수식!$AT$2=4,차량정보!GP94,차량정보!II94))))</f>
        <v>0.53</v>
      </c>
      <c r="S94" s="380">
        <f>IF(리스수식!$AT$2=1,차량정보!BL94,IF(리스수식!$AT$2=2,차량정보!DE94,IF(리스수식!$AT$2=3,차량정보!EX94,IF(리스수식!$AT$2=4,차량정보!GQ94,차량정보!IJ94))))</f>
        <v>0.5</v>
      </c>
      <c r="T94" s="380">
        <f>IF(리스수식!$AT$2=1,차량정보!BM94,IF(리스수식!$AT$2=2,차량정보!DF94,IF(리스수식!$AT$2=3,차량정보!EY94,IF(리스수식!$AT$2=4,차량정보!GR94,차량정보!IK94))))</f>
        <v>0.43000000000000005</v>
      </c>
      <c r="U94" s="380">
        <f>IF(리스수식!$AT$2=1,차량정보!BN94,IF(리스수식!$AT$2=2,차량정보!DG94,IF(리스수식!$AT$2=3,차량정보!EZ94,IF(리스수식!$AT$2=4,차량정보!GS94,차량정보!IL94))))</f>
        <v>0.54</v>
      </c>
      <c r="V94" s="380">
        <f>IF(리스수식!$AT$2=1,차량정보!BO94,IF(리스수식!$AT$2=2,차량정보!DH94,IF(리스수식!$AT$2=3,차량정보!FA94,IF(리스수식!$AT$2=4,차량정보!GT94,차량정보!IM94))))</f>
        <v>0.52</v>
      </c>
      <c r="W94" s="380">
        <f>IF(리스수식!$AT$2=1,차량정보!BP94,IF(리스수식!$AT$2=2,차량정보!DI94,IF(리스수식!$AT$2=3,차량정보!FB94,IF(리스수식!$AT$2=4,차량정보!GU94,차량정보!IN94))))</f>
        <v>0.51</v>
      </c>
      <c r="X94" s="380">
        <f>IF(리스수식!$AT$2=1,차량정보!BQ94,IF(리스수식!$AT$2=2,차량정보!DJ94,IF(리스수식!$AT$2=3,차량정보!FC94,IF(리스수식!$AT$2=4,차량정보!GV94,차량정보!IO94))))</f>
        <v>0.5</v>
      </c>
      <c r="Y94" s="380">
        <f>IF(리스수식!$AT$2=1,차량정보!BR94,IF(리스수식!$AT$2=2,차량정보!DK94,IF(리스수식!$AT$2=3,차량정보!FD94,IF(리스수식!$AT$2=4,차량정보!GW94,차량정보!IP94))))</f>
        <v>0.47</v>
      </c>
      <c r="Z94" s="380">
        <f>IF(리스수식!$AT$2=1,차량정보!BS94,IF(리스수식!$AT$2=2,차량정보!DL94,IF(리스수식!$AT$2=3,차량정보!FE94,IF(리스수식!$AT$2=4,차량정보!GX94,차량정보!IQ94))))</f>
        <v>0.4</v>
      </c>
      <c r="AA94" s="380">
        <f>IF(리스수식!$AT$2=1,차량정보!BT94,IF(리스수식!$AT$2=2,차량정보!DM94,IF(리스수식!$AT$2=3,차량정보!FF94,IF(리스수식!$AT$2=4,차량정보!GY94,차량정보!IR94))))</f>
        <v>0.45</v>
      </c>
      <c r="AB94" s="380">
        <f>IF(리스수식!$AT$2=1,차량정보!BU94,IF(리스수식!$AT$2=2,차량정보!DN94,IF(리스수식!$AT$2=3,차량정보!FG94,IF(리스수식!$AT$2=4,차량정보!GZ94,차량정보!IS94))))</f>
        <v>0.43</v>
      </c>
      <c r="AC94" s="380">
        <f>IF(리스수식!$AT$2=1,차량정보!BV94,IF(리스수식!$AT$2=2,차량정보!DO94,IF(리스수식!$AT$2=3,차량정보!FH94,IF(리스수식!$AT$2=4,차량정보!HA94,차량정보!IT94))))</f>
        <v>0.42</v>
      </c>
      <c r="AD94" s="380">
        <f>IF(리스수식!$AT$2=1,차량정보!BW94,IF(리스수식!$AT$2=2,차량정보!DP94,IF(리스수식!$AT$2=3,차량정보!FI94,IF(리스수식!$AT$2=4,차량정보!HB94,차량정보!IU94))))</f>
        <v>0.41</v>
      </c>
      <c r="AE94" s="380">
        <f>IF(리스수식!$AT$2=1,차량정보!BX94,IF(리스수식!$AT$2=2,차량정보!DQ94,IF(리스수식!$AT$2=3,차량정보!FJ94,IF(리스수식!$AT$2=4,차량정보!HC94,차량정보!IV94))))</f>
        <v>0.4</v>
      </c>
      <c r="AF94" s="380">
        <f>IF(리스수식!$AT$2=1,차량정보!BY94,IF(리스수식!$AT$2=2,차량정보!DR94,IF(리스수식!$AT$2=3,차량정보!FK94,IF(리스수식!$AT$2=4,차량정보!HD94,차량정보!IW94))))</f>
        <v>0.3</v>
      </c>
      <c r="AG94" s="380">
        <f>IF(리스수식!$AT$2=1,차량정보!BZ94,IF(리스수식!$AT$2=2,차량정보!DS94,IF(리스수식!$AT$2=3,차량정보!FL94,IF(리스수식!$AT$2=4,차량정보!HE94,차량정보!IX94))))</f>
        <v>0.38</v>
      </c>
      <c r="AH94" s="380">
        <f>IF(리스수식!$AT$2=1,차량정보!CA94,IF(리스수식!$AT$2=2,차량정보!DT94,IF(리스수식!$AT$2=3,차량정보!FM94,IF(리스수식!$AT$2=4,차량정보!HF94,차량정보!IY94))))</f>
        <v>0.36</v>
      </c>
      <c r="AI94" s="380">
        <f>IF(리스수식!$AT$2=1,차량정보!CB94,IF(리스수식!$AT$2=2,차량정보!DU94,IF(리스수식!$AT$2=3,차량정보!FN94,IF(리스수식!$AT$2=4,차량정보!HG94,차량정보!IZ94))))</f>
        <v>0.35</v>
      </c>
      <c r="AJ94" s="380">
        <f>IF(리스수식!$AT$2=1,차량정보!CC94,IF(리스수식!$AT$2=2,차량정보!DV94,IF(리스수식!$AT$2=3,차량정보!FO94,IF(리스수식!$AT$2=4,차량정보!HH94,차량정보!JA94))))</f>
        <v>0.34</v>
      </c>
      <c r="AK94" s="380">
        <f>IF(리스수식!$AT$2=1,차량정보!CD94,IF(리스수식!$AT$2=2,차량정보!DW94,IF(리스수식!$AT$2=3,차량정보!FP94,IF(리스수식!$AT$2=4,차량정보!HI94,차량정보!JB94))))</f>
        <v>0.33</v>
      </c>
      <c r="AL94" s="380">
        <f>IF(리스수식!$AT$2=1,차량정보!CE94,IF(리스수식!$AT$2=2,차량정보!DX94,IF(리스수식!$AT$2=3,차량정보!FQ94,IF(리스수식!$AT$2=4,차량정보!HJ94,차량정보!JC94))))</f>
        <v>0.2</v>
      </c>
      <c r="AM94" s="333">
        <f>IF(리스수식!$AT$2=1,차량정보!CF94,IF(리스수식!$AT$2=2,차량정보!DY94,IF(리스수식!$AT$2=3,차량정보!FR94,IF(리스수식!$AT$2=4,차량정보!HK94,차량정보!JD94))))</f>
        <v>0</v>
      </c>
      <c r="AN94" s="333">
        <f>IF(리스수식!$AT$2=1,차량정보!CG94,IF(리스수식!$AT$2=2,차량정보!DZ94,IF(리스수식!$AT$2=3,차량정보!FS94,IF(리스수식!$AT$2=4,차량정보!HL94,차량정보!JE94))))</f>
        <v>0</v>
      </c>
      <c r="AO94" s="333" t="str">
        <f>IF(리스수식!$AT$2=1,차량정보!CH94,IF(리스수식!$AT$2=2,차량정보!EA94,IF(리스수식!$AT$2=3,차량정보!FT94,IF(리스수식!$AT$2=4,차량정보!HM94,차량정보!JF94))))</f>
        <v>울산</v>
      </c>
      <c r="AP94" s="333">
        <f>IF(리스수식!$AT$2=1,차량정보!CI94,IF(리스수식!$AT$2=2,차량정보!EB94,IF(리스수식!$AT$2=3,차량정보!FU94,IF(리스수식!$AT$2=4,차량정보!HN94,차량정보!JG94))))</f>
        <v>226000</v>
      </c>
      <c r="AQ94" s="333">
        <f>IF(리스수식!$AT$2=1,차량정보!CJ94,IF(리스수식!$AT$2=2,차량정보!EC94,IF(리스수식!$AT$2=3,차량정보!FV94,IF(리스수식!$AT$2=4,차량정보!HO94,차량정보!JH94))))</f>
        <v>215000</v>
      </c>
      <c r="AR94" s="333">
        <f>IF(리스수식!$AT$2=1,차량정보!CK94,IF(리스수식!$AT$2=2,차량정보!ED94,IF(리스수식!$AT$2=3,차량정보!FW94,IF(리스수식!$AT$2=4,차량정보!HP94,차량정보!JI94))))</f>
        <v>234000</v>
      </c>
      <c r="AS94" s="333">
        <f>IF(리스수식!$AT$2=1,차량정보!CL94,IF(리스수식!$AT$2=2,차량정보!EE94,IF(리스수식!$AT$2=3,차량정보!FX94,IF(리스수식!$AT$2=4,차량정보!HQ94,차량정보!JJ94))))</f>
        <v>248000</v>
      </c>
      <c r="AT94" s="333">
        <f>IF(리스수식!$AT$2=1,차량정보!CM94,IF(리스수식!$AT$2=2,차량정보!EF94,IF(리스수식!$AT$2=3,차량정보!FY94,IF(리스수식!$AT$2=4,차량정보!HR94,차량정보!JK94))))</f>
        <v>259000</v>
      </c>
      <c r="AU94" s="333">
        <f>IF(리스수식!$AT$2=1,차량정보!CN94,IF(리스수식!$AT$2=2,차량정보!EG94,IF(리스수식!$AT$2=3,차량정보!FZ94,IF(리스수식!$AT$2=4,차량정보!HS94,차량정보!JL94))))</f>
        <v>237000</v>
      </c>
      <c r="AV94" s="333">
        <f>IF(리스수식!$AT$2=1,차량정보!CO94,IF(리스수식!$AT$2=2,차량정보!EH94,IF(리스수식!$AT$2=3,차량정보!GA94,IF(리스수식!$AT$2=4,차량정보!HT94,차량정보!JM94))))</f>
        <v>237000</v>
      </c>
      <c r="AW94" s="333">
        <f>IF(리스수식!$AT$2=1,차량정보!CP94,IF(리스수식!$AT$2=2,차량정보!EI94,IF(리스수식!$AT$2=3,차량정보!GB94,IF(리스수식!$AT$2=4,차량정보!HU94,차량정보!JN94))))</f>
        <v>248000</v>
      </c>
      <c r="AX94" s="333">
        <f>IF(리스수식!$AT$2=1,차량정보!CQ94,IF(리스수식!$AT$2=2,차량정보!EJ94,IF(리스수식!$AT$2=3,차량정보!GC94,IF(리스수식!$AT$2=4,차량정보!HV94,차량정보!JO94))))</f>
        <v>281000</v>
      </c>
      <c r="AY94" s="11">
        <f>IF(리스수식!$AT$2=1,차량정보!CR94,IF(리스수식!$AT$2=2,차량정보!EK94,IF(리스수식!$AT$2=3,차량정보!GD94,IF(리스수식!$AT$2=4,차량정보!HW94,차량정보!JP94))))</f>
        <v>0</v>
      </c>
      <c r="AZ94" s="352" t="s">
        <v>85</v>
      </c>
      <c r="BA94" s="286" t="s">
        <v>776</v>
      </c>
      <c r="BB94" s="354" t="s">
        <v>319</v>
      </c>
      <c r="BC94" s="355">
        <v>2.5000000000000001E-2</v>
      </c>
      <c r="BD94" s="352" t="s">
        <v>201</v>
      </c>
      <c r="BE94" s="352"/>
      <c r="BF94" s="356">
        <v>1598</v>
      </c>
      <c r="BG94" s="356"/>
      <c r="BH94" s="357">
        <f t="shared" ref="BH94:BH97" si="129">BN94+3%</f>
        <v>0.57000000000000006</v>
      </c>
      <c r="BI94" s="357">
        <f t="shared" ref="BI94:BI97" si="130">BO94+3%</f>
        <v>0.55000000000000004</v>
      </c>
      <c r="BJ94" s="357">
        <f t="shared" ref="BJ94:BJ97" si="131">BP94+3%</f>
        <v>0.54</v>
      </c>
      <c r="BK94" s="357">
        <f t="shared" ref="BK94:BK97" si="132">BQ94+3%</f>
        <v>0.53</v>
      </c>
      <c r="BL94" s="357">
        <f t="shared" ref="BL94:BL97" si="133">BR94+3%</f>
        <v>0.5</v>
      </c>
      <c r="BM94" s="357">
        <f t="shared" ref="BM94:BM97" si="134">BS94+3%</f>
        <v>0.43000000000000005</v>
      </c>
      <c r="BN94" s="442">
        <v>0.54</v>
      </c>
      <c r="BO94" s="342">
        <v>0.52</v>
      </c>
      <c r="BP94" s="342">
        <v>0.51</v>
      </c>
      <c r="BQ94" s="342">
        <v>0.5</v>
      </c>
      <c r="BR94" s="342">
        <v>0.47</v>
      </c>
      <c r="BS94" s="342">
        <v>0.4</v>
      </c>
      <c r="BT94" s="442">
        <v>0.45</v>
      </c>
      <c r="BU94" s="342">
        <v>0.43</v>
      </c>
      <c r="BV94" s="342">
        <v>0.42</v>
      </c>
      <c r="BW94" s="342">
        <v>0.41</v>
      </c>
      <c r="BX94" s="342">
        <v>0.4</v>
      </c>
      <c r="BY94" s="342">
        <v>0.3</v>
      </c>
      <c r="BZ94" s="442">
        <v>0.38</v>
      </c>
      <c r="CA94" s="342">
        <v>0.36</v>
      </c>
      <c r="CB94" s="342">
        <v>0.35</v>
      </c>
      <c r="CC94" s="342">
        <v>0.34</v>
      </c>
      <c r="CD94" s="342">
        <v>0.33</v>
      </c>
      <c r="CE94" s="342">
        <v>0.2</v>
      </c>
      <c r="CF94" s="358"/>
      <c r="CG94" s="358"/>
      <c r="CH94" s="359" t="s">
        <v>62</v>
      </c>
      <c r="CI94" s="360">
        <v>226000</v>
      </c>
      <c r="CJ94" s="360">
        <v>215000</v>
      </c>
      <c r="CK94" s="360">
        <v>234000</v>
      </c>
      <c r="CL94" s="360">
        <v>248000</v>
      </c>
      <c r="CM94" s="360">
        <v>259000</v>
      </c>
      <c r="CN94" s="360">
        <v>237000</v>
      </c>
      <c r="CO94" s="360">
        <v>237000</v>
      </c>
      <c r="CP94" s="360">
        <v>248000</v>
      </c>
      <c r="CQ94" s="360">
        <v>281000</v>
      </c>
      <c r="CR94" s="31"/>
      <c r="CS94" s="21" t="s">
        <v>206</v>
      </c>
      <c r="CT94" s="22" t="s">
        <v>721</v>
      </c>
      <c r="CU94" s="23" t="s">
        <v>76</v>
      </c>
      <c r="CV94" s="24">
        <v>2.5000000000000001E-2</v>
      </c>
      <c r="CW94" s="21" t="s">
        <v>184</v>
      </c>
      <c r="CX94" s="21" t="s">
        <v>72</v>
      </c>
      <c r="CY94" s="25">
        <v>2469</v>
      </c>
      <c r="CZ94" s="25"/>
      <c r="DA94" s="26">
        <f t="shared" si="104"/>
        <v>0.58000000000000007</v>
      </c>
      <c r="DB94" s="26">
        <f t="shared" si="104"/>
        <v>0.57000000000000006</v>
      </c>
      <c r="DC94" s="26">
        <f t="shared" si="104"/>
        <v>0.56000000000000005</v>
      </c>
      <c r="DD94" s="26">
        <f t="shared" si="104"/>
        <v>0.52</v>
      </c>
      <c r="DE94" s="266">
        <f t="shared" si="104"/>
        <v>0.49</v>
      </c>
      <c r="DF94" s="266">
        <f t="shared" si="104"/>
        <v>0.47</v>
      </c>
      <c r="DG94" s="448">
        <v>0.55000000000000004</v>
      </c>
      <c r="DH94" s="344">
        <v>0.54</v>
      </c>
      <c r="DI94" s="344">
        <v>0.53</v>
      </c>
      <c r="DJ94" s="344">
        <v>0.49</v>
      </c>
      <c r="DK94" s="344">
        <v>0.46</v>
      </c>
      <c r="DL94" s="344">
        <v>0.44</v>
      </c>
      <c r="DM94" s="448">
        <v>0.49</v>
      </c>
      <c r="DN94" s="344">
        <v>0.48</v>
      </c>
      <c r="DO94" s="344">
        <v>0.47</v>
      </c>
      <c r="DP94" s="344">
        <v>0.43</v>
      </c>
      <c r="DQ94" s="344">
        <v>0.39</v>
      </c>
      <c r="DR94" s="344">
        <v>0.3</v>
      </c>
      <c r="DS94" s="448">
        <v>0.41</v>
      </c>
      <c r="DT94" s="344">
        <v>0.4</v>
      </c>
      <c r="DU94" s="343">
        <v>0.39</v>
      </c>
      <c r="DV94" s="343">
        <v>0.35</v>
      </c>
      <c r="DW94" s="343">
        <v>0.31</v>
      </c>
      <c r="DX94" s="343">
        <v>0.2</v>
      </c>
      <c r="DY94" s="26" t="s">
        <v>251</v>
      </c>
      <c r="DZ94" s="26" t="s">
        <v>189</v>
      </c>
      <c r="EA94" s="27" t="s">
        <v>84</v>
      </c>
      <c r="EB94" s="28">
        <v>209000</v>
      </c>
      <c r="EC94" s="28">
        <v>220000</v>
      </c>
      <c r="ED94" s="28">
        <v>220000</v>
      </c>
      <c r="EE94" s="28">
        <v>220000</v>
      </c>
      <c r="EF94" s="28">
        <v>209000</v>
      </c>
      <c r="EG94" s="28">
        <v>154000</v>
      </c>
      <c r="EH94" s="28">
        <v>154000</v>
      </c>
      <c r="EI94" s="28">
        <v>297000</v>
      </c>
      <c r="EJ94" s="28">
        <v>330000</v>
      </c>
      <c r="EK94" s="31"/>
    </row>
    <row r="95" spans="6:141" ht="16.5" customHeight="1">
      <c r="F95" s="333">
        <v>90</v>
      </c>
      <c r="G95" s="333" t="str">
        <f>IF(리스수식!$AT$2=1,차량정보!AZ95,IF(리스수식!$AT$2=2,차량정보!CS95,IF(리스수식!$AT$2=3,차량정보!EL95,IF(리스수식!$AT$2=4,차량정보!GE95,차량정보!HX95))))</f>
        <v>현대</v>
      </c>
      <c r="H95" s="333" t="str">
        <f>IF(리스수식!$AT$2=1,차량정보!BA95,IF(리스수식!$AT$2=2,차량정보!CT95,IF(리스수식!$AT$2=3,차량정보!EM95,IF(리스수식!$AT$2=4,차량정보!GF95,차량정보!HY95))))</f>
        <v>스타리아 하이브리드 투어러 9인승</v>
      </c>
      <c r="I95" s="333" t="str">
        <f>IF(리스수식!$AT$2=1,차량정보!BB95,IF(리스수식!$AT$2=2,차량정보!CU95,IF(리스수식!$AT$2=3,차량정보!EN95,IF(리스수식!$AT$2=4,차량정보!GG95,차량정보!HZ95))))</f>
        <v>RV(7-10인)</v>
      </c>
      <c r="J95" s="475">
        <f>IF(리스수식!$AT$2=1,차량정보!BC95,IF(리스수식!$AT$2=2,차량정보!CV95,IF(리스수식!$AT$2=3,차량정보!EO95,IF(리스수식!$AT$2=4,차량정보!GH95,차량정보!IA95))))</f>
        <v>2.5000000000000001E-2</v>
      </c>
      <c r="K95" s="333" t="str">
        <f>IF(리스수식!$AT$2=1,차량정보!BD95,IF(리스수식!$AT$2=2,차량정보!CW95,IF(리스수식!$AT$2=3,차량정보!EP95,IF(리스수식!$AT$2=4,차량정보!GI95,차량정보!IB95))))</f>
        <v>가솔린</v>
      </c>
      <c r="L95" s="333">
        <f>IF(리스수식!$AT$2=1,차량정보!BE95,IF(리스수식!$AT$2=2,차량정보!CX95,IF(리스수식!$AT$2=3,차량정보!EQ95,IF(리스수식!$AT$2=4,차량정보!GJ95,차량정보!IC95))))</f>
        <v>0</v>
      </c>
      <c r="M95" s="333">
        <f>IF(리스수식!$AT$2=1,차량정보!BF95,IF(리스수식!$AT$2=2,차량정보!CY95,IF(리스수식!$AT$2=3,차량정보!ER95,IF(리스수식!$AT$2=4,차량정보!GK95,차량정보!ID95))))</f>
        <v>1598</v>
      </c>
      <c r="N95" s="333">
        <f t="shared" si="97"/>
        <v>290836</v>
      </c>
      <c r="O95" s="380">
        <f>IF(리스수식!$AT$2=1,차량정보!BH95,IF(리스수식!$AT$2=2,차량정보!DA95,IF(리스수식!$AT$2=3,차량정보!ET95,IF(리스수식!$AT$2=4,차량정보!GM95,차량정보!IF95))))</f>
        <v>0.70000000000000007</v>
      </c>
      <c r="P95" s="380">
        <f>IF(리스수식!$AT$2=1,차량정보!BI95,IF(리스수식!$AT$2=2,차량정보!DB95,IF(리스수식!$AT$2=3,차량정보!EU95,IF(리스수식!$AT$2=4,차량정보!GN95,차량정보!IG95))))</f>
        <v>0.68</v>
      </c>
      <c r="Q95" s="380">
        <f>IF(리스수식!$AT$2=1,차량정보!BJ95,IF(리스수식!$AT$2=2,차량정보!DC95,IF(리스수식!$AT$2=3,차량정보!EV95,IF(리스수식!$AT$2=4,차량정보!GO95,차량정보!IH95))))</f>
        <v>0.67</v>
      </c>
      <c r="R95" s="380">
        <f>IF(리스수식!$AT$2=1,차량정보!BK95,IF(리스수식!$AT$2=2,차량정보!DD95,IF(리스수식!$AT$2=3,차량정보!EW95,IF(리스수식!$AT$2=4,차량정보!GP95,차량정보!II95))))</f>
        <v>0.66</v>
      </c>
      <c r="S95" s="380">
        <f>IF(리스수식!$AT$2=1,차량정보!BL95,IF(리스수식!$AT$2=2,차량정보!DE95,IF(리스수식!$AT$2=3,차량정보!EX95,IF(리스수식!$AT$2=4,차량정보!GQ95,차량정보!IJ95))))</f>
        <v>0.625</v>
      </c>
      <c r="T95" s="380">
        <f>IF(리스수식!$AT$2=1,차량정보!BM95,IF(리스수식!$AT$2=2,차량정보!DF95,IF(리스수식!$AT$2=3,차량정보!EY95,IF(리스수식!$AT$2=4,차량정보!GR95,차량정보!IK95))))</f>
        <v>0.32999999999999996</v>
      </c>
      <c r="U95" s="380">
        <f>IF(리스수식!$AT$2=1,차량정보!BN95,IF(리스수식!$AT$2=2,차량정보!DG95,IF(리스수식!$AT$2=3,차량정보!EZ95,IF(리스수식!$AT$2=4,차량정보!GS95,차량정보!IL95))))</f>
        <v>0.67</v>
      </c>
      <c r="V95" s="380">
        <f>IF(리스수식!$AT$2=1,차량정보!BO95,IF(리스수식!$AT$2=2,차량정보!DH95,IF(리스수식!$AT$2=3,차량정보!FA95,IF(리스수식!$AT$2=4,차량정보!GT95,차량정보!IM95))))</f>
        <v>0.65</v>
      </c>
      <c r="W95" s="380">
        <f>IF(리스수식!$AT$2=1,차량정보!BP95,IF(리스수식!$AT$2=2,차량정보!DI95,IF(리스수식!$AT$2=3,차량정보!FB95,IF(리스수식!$AT$2=4,차량정보!GU95,차량정보!IN95))))</f>
        <v>0.64</v>
      </c>
      <c r="X95" s="380">
        <f>IF(리스수식!$AT$2=1,차량정보!BQ95,IF(리스수식!$AT$2=2,차량정보!DJ95,IF(리스수식!$AT$2=3,차량정보!FC95,IF(리스수식!$AT$2=4,차량정보!GV95,차량정보!IO95))))</f>
        <v>0.63</v>
      </c>
      <c r="Y95" s="380">
        <f>IF(리스수식!$AT$2=1,차량정보!BR95,IF(리스수식!$AT$2=2,차량정보!DK95,IF(리스수식!$AT$2=3,차량정보!FD95,IF(리스수식!$AT$2=4,차량정보!GW95,차량정보!IP95))))</f>
        <v>0.59499999999999997</v>
      </c>
      <c r="Z95" s="380">
        <f>IF(리스수식!$AT$2=1,차량정보!BS95,IF(리스수식!$AT$2=2,차량정보!DL95,IF(리스수식!$AT$2=3,차량정보!FE95,IF(리스수식!$AT$2=4,차량정보!GX95,차량정보!IQ95))))</f>
        <v>0.3</v>
      </c>
      <c r="AA95" s="380">
        <f>IF(리스수식!$AT$2=1,차량정보!BT95,IF(리스수식!$AT$2=2,차량정보!DM95,IF(리스수식!$AT$2=3,차량정보!FF95,IF(리스수식!$AT$2=4,차량정보!GY95,차량정보!IR95))))</f>
        <v>0.6</v>
      </c>
      <c r="AB95" s="380">
        <f>IF(리스수식!$AT$2=1,차량정보!BU95,IF(리스수식!$AT$2=2,차량정보!DN95,IF(리스수식!$AT$2=3,차량정보!FG95,IF(리스수식!$AT$2=4,차량정보!GZ95,차량정보!IS95))))</f>
        <v>0.57999999999999996</v>
      </c>
      <c r="AC95" s="380">
        <f>IF(리스수식!$AT$2=1,차량정보!BV95,IF(리스수식!$AT$2=2,차량정보!DO95,IF(리스수식!$AT$2=3,차량정보!FH95,IF(리스수식!$AT$2=4,차량정보!HA95,차량정보!IT95))))</f>
        <v>0.56999999999999995</v>
      </c>
      <c r="AD95" s="380">
        <f>IF(리스수식!$AT$2=1,차량정보!BW95,IF(리스수식!$AT$2=2,차량정보!DP95,IF(리스수식!$AT$2=3,차량정보!FI95,IF(리스수식!$AT$2=4,차량정보!HB95,차량정보!IU95))))</f>
        <v>0.56000000000000005</v>
      </c>
      <c r="AE95" s="380">
        <f>IF(리스수식!$AT$2=1,차량정보!BX95,IF(리스수식!$AT$2=2,차량정보!DQ95,IF(리스수식!$AT$2=3,차량정보!FJ95,IF(리스수식!$AT$2=4,차량정보!HC95,차량정보!IV95))))</f>
        <v>0.52500000000000002</v>
      </c>
      <c r="AF95" s="380">
        <f>IF(리스수식!$AT$2=1,차량정보!BY95,IF(리스수식!$AT$2=2,차량정보!DR95,IF(리스수식!$AT$2=3,차량정보!FK95,IF(리스수식!$AT$2=4,차량정보!HD95,차량정보!IW95))))</f>
        <v>0.3</v>
      </c>
      <c r="AG95" s="380">
        <f>IF(리스수식!$AT$2=1,차량정보!BZ95,IF(리스수식!$AT$2=2,차량정보!DS95,IF(리스수식!$AT$2=3,차량정보!FL95,IF(리스수식!$AT$2=4,차량정보!HE95,차량정보!IX95))))</f>
        <v>0.52</v>
      </c>
      <c r="AH95" s="380">
        <f>IF(리스수식!$AT$2=1,차량정보!CA95,IF(리스수식!$AT$2=2,차량정보!DT95,IF(리스수식!$AT$2=3,차량정보!FM95,IF(리스수식!$AT$2=4,차량정보!HF95,차량정보!IY95))))</f>
        <v>0.5</v>
      </c>
      <c r="AI95" s="380">
        <f>IF(리스수식!$AT$2=1,차량정보!CB95,IF(리스수식!$AT$2=2,차량정보!DU95,IF(리스수식!$AT$2=3,차량정보!FN95,IF(리스수식!$AT$2=4,차량정보!HG95,차량정보!IZ95))))</f>
        <v>0.49</v>
      </c>
      <c r="AJ95" s="380">
        <f>IF(리스수식!$AT$2=1,차량정보!CC95,IF(리스수식!$AT$2=2,차량정보!DV95,IF(리스수식!$AT$2=3,차량정보!FO95,IF(리스수식!$AT$2=4,차량정보!HH95,차량정보!JA95))))</f>
        <v>0.46</v>
      </c>
      <c r="AK95" s="380">
        <f>IF(리스수식!$AT$2=1,차량정보!CD95,IF(리스수식!$AT$2=2,차량정보!DW95,IF(리스수식!$AT$2=3,차량정보!FP95,IF(리스수식!$AT$2=4,차량정보!HI95,차량정보!JB95))))</f>
        <v>0.45</v>
      </c>
      <c r="AL95" s="380">
        <f>IF(리스수식!$AT$2=1,차량정보!CE95,IF(리스수식!$AT$2=2,차량정보!DX95,IF(리스수식!$AT$2=3,차량정보!FQ95,IF(리스수식!$AT$2=4,차량정보!HJ95,차량정보!JC95))))</f>
        <v>0.2</v>
      </c>
      <c r="AM95" s="333">
        <f>IF(리스수식!$AT$2=1,차량정보!CF95,IF(리스수식!$AT$2=2,차량정보!DY95,IF(리스수식!$AT$2=3,차량정보!FR95,IF(리스수식!$AT$2=4,차량정보!HK95,차량정보!JD95))))</f>
        <v>0</v>
      </c>
      <c r="AN95" s="333">
        <f>IF(리스수식!$AT$2=1,차량정보!CG95,IF(리스수식!$AT$2=2,차량정보!DZ95,IF(리스수식!$AT$2=3,차량정보!FS95,IF(리스수식!$AT$2=4,차량정보!HL95,차량정보!JE95))))</f>
        <v>0</v>
      </c>
      <c r="AO95" s="333" t="str">
        <f>IF(리스수식!$AT$2=1,차량정보!CH95,IF(리스수식!$AT$2=2,차량정보!EA95,IF(리스수식!$AT$2=3,차량정보!FT95,IF(리스수식!$AT$2=4,차량정보!HM95,차량정보!JF95))))</f>
        <v>울산</v>
      </c>
      <c r="AP95" s="333">
        <f>IF(리스수식!$AT$2=1,차량정보!CI95,IF(리스수식!$AT$2=2,차량정보!EB95,IF(리스수식!$AT$2=3,차량정보!FU95,IF(리스수식!$AT$2=4,차량정보!HN95,차량정보!JG95))))</f>
        <v>226000</v>
      </c>
      <c r="AQ95" s="333">
        <f>IF(리스수식!$AT$2=1,차량정보!CJ95,IF(리스수식!$AT$2=2,차량정보!EC95,IF(리스수식!$AT$2=3,차량정보!FV95,IF(리스수식!$AT$2=4,차량정보!HO95,차량정보!JH95))))</f>
        <v>215000</v>
      </c>
      <c r="AR95" s="333">
        <f>IF(리스수식!$AT$2=1,차량정보!CK95,IF(리스수식!$AT$2=2,차량정보!ED95,IF(리스수식!$AT$2=3,차량정보!FW95,IF(리스수식!$AT$2=4,차량정보!HP95,차량정보!JI95))))</f>
        <v>234000</v>
      </c>
      <c r="AS95" s="333">
        <f>IF(리스수식!$AT$2=1,차량정보!CL95,IF(리스수식!$AT$2=2,차량정보!EE95,IF(리스수식!$AT$2=3,차량정보!FX95,IF(리스수식!$AT$2=4,차량정보!HQ95,차량정보!JJ95))))</f>
        <v>248000</v>
      </c>
      <c r="AT95" s="333">
        <f>IF(리스수식!$AT$2=1,차량정보!CM95,IF(리스수식!$AT$2=2,차량정보!EF95,IF(리스수식!$AT$2=3,차량정보!FY95,IF(리스수식!$AT$2=4,차량정보!HR95,차량정보!JK95))))</f>
        <v>259000</v>
      </c>
      <c r="AU95" s="333">
        <f>IF(리스수식!$AT$2=1,차량정보!CN95,IF(리스수식!$AT$2=2,차량정보!EG95,IF(리스수식!$AT$2=3,차량정보!FZ95,IF(리스수식!$AT$2=4,차량정보!HS95,차량정보!JL95))))</f>
        <v>237000</v>
      </c>
      <c r="AV95" s="333">
        <f>IF(리스수식!$AT$2=1,차량정보!CO95,IF(리스수식!$AT$2=2,차량정보!EH95,IF(리스수식!$AT$2=3,차량정보!GA95,IF(리스수식!$AT$2=4,차량정보!HT95,차량정보!JM95))))</f>
        <v>237000</v>
      </c>
      <c r="AW95" s="333">
        <f>IF(리스수식!$AT$2=1,차량정보!CP95,IF(리스수식!$AT$2=2,차량정보!EI95,IF(리스수식!$AT$2=3,차량정보!GB95,IF(리스수식!$AT$2=4,차량정보!HU95,차량정보!JN95))))</f>
        <v>248000</v>
      </c>
      <c r="AX95" s="333">
        <f>IF(리스수식!$AT$2=1,차량정보!CQ95,IF(리스수식!$AT$2=2,차량정보!EJ95,IF(리스수식!$AT$2=3,차량정보!GC95,IF(리스수식!$AT$2=4,차량정보!HV95,차량정보!JO95))))</f>
        <v>281000</v>
      </c>
      <c r="AY95" s="11">
        <f>IF(리스수식!$AT$2=1,차량정보!CR95,IF(리스수식!$AT$2=2,차량정보!EK95,IF(리스수식!$AT$2=3,차량정보!GD95,IF(리스수식!$AT$2=4,차량정보!HW95,차량정보!JP95))))</f>
        <v>0</v>
      </c>
      <c r="AZ95" s="352" t="s">
        <v>85</v>
      </c>
      <c r="BA95" s="286" t="s">
        <v>777</v>
      </c>
      <c r="BB95" s="354" t="s">
        <v>180</v>
      </c>
      <c r="BC95" s="355">
        <v>2.5000000000000001E-2</v>
      </c>
      <c r="BD95" s="352" t="s">
        <v>201</v>
      </c>
      <c r="BE95" s="352"/>
      <c r="BF95" s="356">
        <v>1598</v>
      </c>
      <c r="BG95" s="356"/>
      <c r="BH95" s="357">
        <f t="shared" si="129"/>
        <v>0.70000000000000007</v>
      </c>
      <c r="BI95" s="357">
        <f t="shared" si="130"/>
        <v>0.68</v>
      </c>
      <c r="BJ95" s="357">
        <f t="shared" si="131"/>
        <v>0.67</v>
      </c>
      <c r="BK95" s="357">
        <f t="shared" si="132"/>
        <v>0.66</v>
      </c>
      <c r="BL95" s="357">
        <f t="shared" si="133"/>
        <v>0.625</v>
      </c>
      <c r="BM95" s="357">
        <f t="shared" si="134"/>
        <v>0.32999999999999996</v>
      </c>
      <c r="BN95" s="442">
        <v>0.67</v>
      </c>
      <c r="BO95" s="342">
        <v>0.65</v>
      </c>
      <c r="BP95" s="342">
        <v>0.64</v>
      </c>
      <c r="BQ95" s="342">
        <v>0.63</v>
      </c>
      <c r="BR95" s="342">
        <v>0.59499999999999997</v>
      </c>
      <c r="BS95" s="342">
        <v>0.3</v>
      </c>
      <c r="BT95" s="442">
        <v>0.6</v>
      </c>
      <c r="BU95" s="342">
        <v>0.57999999999999996</v>
      </c>
      <c r="BV95" s="342">
        <v>0.56999999999999995</v>
      </c>
      <c r="BW95" s="342">
        <v>0.56000000000000005</v>
      </c>
      <c r="BX95" s="342">
        <v>0.52500000000000002</v>
      </c>
      <c r="BY95" s="342">
        <v>0.3</v>
      </c>
      <c r="BZ95" s="442">
        <v>0.52</v>
      </c>
      <c r="CA95" s="342">
        <v>0.5</v>
      </c>
      <c r="CB95" s="342">
        <v>0.49</v>
      </c>
      <c r="CC95" s="342">
        <v>0.46</v>
      </c>
      <c r="CD95" s="342">
        <v>0.45</v>
      </c>
      <c r="CE95" s="342">
        <v>0.2</v>
      </c>
      <c r="CF95" s="358"/>
      <c r="CG95" s="358"/>
      <c r="CH95" s="359" t="s">
        <v>62</v>
      </c>
      <c r="CI95" s="360">
        <v>226000</v>
      </c>
      <c r="CJ95" s="360">
        <v>215000</v>
      </c>
      <c r="CK95" s="360">
        <v>234000</v>
      </c>
      <c r="CL95" s="360">
        <v>248000</v>
      </c>
      <c r="CM95" s="360">
        <v>259000</v>
      </c>
      <c r="CN95" s="360">
        <v>237000</v>
      </c>
      <c r="CO95" s="360">
        <v>237000</v>
      </c>
      <c r="CP95" s="360">
        <v>248000</v>
      </c>
      <c r="CQ95" s="360">
        <v>281000</v>
      </c>
      <c r="CR95" s="31"/>
      <c r="CS95" s="21" t="s">
        <v>63</v>
      </c>
      <c r="CT95" s="22" t="s">
        <v>722</v>
      </c>
      <c r="CU95" s="23" t="s">
        <v>76</v>
      </c>
      <c r="CV95" s="24">
        <v>2.5000000000000001E-2</v>
      </c>
      <c r="CW95" s="21" t="s">
        <v>184</v>
      </c>
      <c r="CX95" s="21" t="s">
        <v>72</v>
      </c>
      <c r="CY95" s="25">
        <v>2469</v>
      </c>
      <c r="CZ95" s="25"/>
      <c r="DA95" s="26">
        <f t="shared" si="104"/>
        <v>0.58000000000000007</v>
      </c>
      <c r="DB95" s="26">
        <f t="shared" si="104"/>
        <v>0.57000000000000006</v>
      </c>
      <c r="DC95" s="26">
        <f t="shared" si="104"/>
        <v>0.56000000000000005</v>
      </c>
      <c r="DD95" s="26">
        <f t="shared" si="104"/>
        <v>0.52</v>
      </c>
      <c r="DE95" s="266">
        <f t="shared" si="104"/>
        <v>0.49</v>
      </c>
      <c r="DF95" s="266">
        <f t="shared" si="104"/>
        <v>0.47</v>
      </c>
      <c r="DG95" s="448">
        <v>0.55000000000000004</v>
      </c>
      <c r="DH95" s="344">
        <v>0.54</v>
      </c>
      <c r="DI95" s="344">
        <v>0.53</v>
      </c>
      <c r="DJ95" s="344">
        <v>0.49</v>
      </c>
      <c r="DK95" s="344">
        <v>0.46</v>
      </c>
      <c r="DL95" s="344">
        <v>0.44</v>
      </c>
      <c r="DM95" s="448">
        <v>0.49</v>
      </c>
      <c r="DN95" s="344">
        <v>0.48</v>
      </c>
      <c r="DO95" s="344">
        <v>0.47</v>
      </c>
      <c r="DP95" s="344">
        <v>0.43</v>
      </c>
      <c r="DQ95" s="344">
        <v>0.39</v>
      </c>
      <c r="DR95" s="344">
        <v>0.3</v>
      </c>
      <c r="DS95" s="448">
        <v>0.41</v>
      </c>
      <c r="DT95" s="344">
        <v>0.4</v>
      </c>
      <c r="DU95" s="343">
        <v>0.39</v>
      </c>
      <c r="DV95" s="343">
        <v>0.35</v>
      </c>
      <c r="DW95" s="343">
        <v>0.31</v>
      </c>
      <c r="DX95" s="343">
        <v>0.2</v>
      </c>
      <c r="DY95" s="26" t="s">
        <v>252</v>
      </c>
      <c r="DZ95" s="26" t="s">
        <v>189</v>
      </c>
      <c r="EA95" s="27" t="s">
        <v>84</v>
      </c>
      <c r="EB95" s="28">
        <v>209000</v>
      </c>
      <c r="EC95" s="28">
        <v>220000</v>
      </c>
      <c r="ED95" s="28">
        <v>220000</v>
      </c>
      <c r="EE95" s="28">
        <v>220000</v>
      </c>
      <c r="EF95" s="28">
        <v>209000</v>
      </c>
      <c r="EG95" s="28">
        <v>154000</v>
      </c>
      <c r="EH95" s="28">
        <v>154000</v>
      </c>
      <c r="EI95" s="28">
        <v>297000</v>
      </c>
      <c r="EJ95" s="28">
        <v>330000</v>
      </c>
      <c r="EK95" s="31"/>
    </row>
    <row r="96" spans="6:141" ht="16.5" customHeight="1">
      <c r="F96" s="333">
        <v>91</v>
      </c>
      <c r="G96" s="333" t="str">
        <f>IF(리스수식!$AT$2=1,차량정보!AZ96,IF(리스수식!$AT$2=2,차량정보!CS96,IF(리스수식!$AT$2=3,차량정보!EL96,IF(리스수식!$AT$2=4,차량정보!GE96,차량정보!HX96))))</f>
        <v>현대</v>
      </c>
      <c r="H96" s="333" t="str">
        <f>IF(리스수식!$AT$2=1,차량정보!BA96,IF(리스수식!$AT$2=2,차량정보!CT96,IF(리스수식!$AT$2=3,차량정보!EM96,IF(리스수식!$AT$2=4,차량정보!GF96,차량정보!HY96))))</f>
        <v>스타리아 하이브리드 라운지 9인승</v>
      </c>
      <c r="I96" s="333" t="str">
        <f>IF(리스수식!$AT$2=1,차량정보!BB96,IF(리스수식!$AT$2=2,차량정보!CU96,IF(리스수식!$AT$2=3,차량정보!EN96,IF(리스수식!$AT$2=4,차량정보!GG96,차량정보!HZ96))))</f>
        <v>RV(7-10인)</v>
      </c>
      <c r="J96" s="475">
        <f>IF(리스수식!$AT$2=1,차량정보!BC96,IF(리스수식!$AT$2=2,차량정보!CV96,IF(리스수식!$AT$2=3,차량정보!EO96,IF(리스수식!$AT$2=4,차량정보!GH96,차량정보!IA96))))</f>
        <v>2.5000000000000001E-2</v>
      </c>
      <c r="K96" s="333" t="str">
        <f>IF(리스수식!$AT$2=1,차량정보!BD96,IF(리스수식!$AT$2=2,차량정보!CW96,IF(리스수식!$AT$2=3,차량정보!EP96,IF(리스수식!$AT$2=4,차량정보!GI96,차량정보!IB96))))</f>
        <v>가솔린</v>
      </c>
      <c r="L96" s="333">
        <f>IF(리스수식!$AT$2=1,차량정보!BE96,IF(리스수식!$AT$2=2,차량정보!CX96,IF(리스수식!$AT$2=3,차량정보!EQ96,IF(리스수식!$AT$2=4,차량정보!GJ96,차량정보!IC96))))</f>
        <v>0</v>
      </c>
      <c r="M96" s="333">
        <f>IF(리스수식!$AT$2=1,차량정보!BF96,IF(리스수식!$AT$2=2,차량정보!CY96,IF(리스수식!$AT$2=3,차량정보!ER96,IF(리스수식!$AT$2=4,차량정보!GK96,차량정보!ID96))))</f>
        <v>1598</v>
      </c>
      <c r="N96" s="333">
        <f t="shared" si="97"/>
        <v>290836</v>
      </c>
      <c r="O96" s="380">
        <f>IF(리스수식!$AT$2=1,차량정보!BH96,IF(리스수식!$AT$2=2,차량정보!DA96,IF(리스수식!$AT$2=3,차량정보!ET96,IF(리스수식!$AT$2=4,차량정보!GM96,차량정보!IF96))))</f>
        <v>0.69000000000000006</v>
      </c>
      <c r="P96" s="380">
        <f>IF(리스수식!$AT$2=1,차량정보!BI96,IF(리스수식!$AT$2=2,차량정보!DB96,IF(리스수식!$AT$2=3,차량정보!EU96,IF(리스수식!$AT$2=4,차량정보!GN96,차량정보!IG96))))</f>
        <v>0.67</v>
      </c>
      <c r="Q96" s="380">
        <f>IF(리스수식!$AT$2=1,차량정보!BJ96,IF(리스수식!$AT$2=2,차량정보!DC96,IF(리스수식!$AT$2=3,차량정보!EV96,IF(리스수식!$AT$2=4,차량정보!GO96,차량정보!IH96))))</f>
        <v>0.66</v>
      </c>
      <c r="R96" s="380">
        <f>IF(리스수식!$AT$2=1,차량정보!BK96,IF(리스수식!$AT$2=2,차량정보!DD96,IF(리스수식!$AT$2=3,차량정보!EW96,IF(리스수식!$AT$2=4,차량정보!GP96,차량정보!II96))))</f>
        <v>0.65</v>
      </c>
      <c r="S96" s="380">
        <f>IF(리스수식!$AT$2=1,차량정보!BL96,IF(리스수식!$AT$2=2,차량정보!DE96,IF(리스수식!$AT$2=3,차량정보!EX96,IF(리스수식!$AT$2=4,차량정보!GQ96,차량정보!IJ96))))</f>
        <v>0.625</v>
      </c>
      <c r="T96" s="380">
        <f>IF(리스수식!$AT$2=1,차량정보!BM96,IF(리스수식!$AT$2=2,차량정보!DF96,IF(리스수식!$AT$2=3,차량정보!EY96,IF(리스수식!$AT$2=4,차량정보!GR96,차량정보!IK96))))</f>
        <v>0.43000000000000005</v>
      </c>
      <c r="U96" s="380">
        <f>IF(리스수식!$AT$2=1,차량정보!BN96,IF(리스수식!$AT$2=2,차량정보!DG96,IF(리스수식!$AT$2=3,차량정보!EZ96,IF(리스수식!$AT$2=4,차량정보!GS96,차량정보!IL96))))</f>
        <v>0.66</v>
      </c>
      <c r="V96" s="380">
        <f>IF(리스수식!$AT$2=1,차량정보!BO96,IF(리스수식!$AT$2=2,차량정보!DH96,IF(리스수식!$AT$2=3,차량정보!FA96,IF(리스수식!$AT$2=4,차량정보!GT96,차량정보!IM96))))</f>
        <v>0.64</v>
      </c>
      <c r="W96" s="380">
        <f>IF(리스수식!$AT$2=1,차량정보!BP96,IF(리스수식!$AT$2=2,차량정보!DI96,IF(리스수식!$AT$2=3,차량정보!FB96,IF(리스수식!$AT$2=4,차량정보!GU96,차량정보!IN96))))</f>
        <v>0.63</v>
      </c>
      <c r="X96" s="380">
        <f>IF(리스수식!$AT$2=1,차량정보!BQ96,IF(리스수식!$AT$2=2,차량정보!DJ96,IF(리스수식!$AT$2=3,차량정보!FC96,IF(리스수식!$AT$2=4,차량정보!GV96,차량정보!IO96))))</f>
        <v>0.62</v>
      </c>
      <c r="Y96" s="380">
        <f>IF(리스수식!$AT$2=1,차량정보!BR96,IF(리스수식!$AT$2=2,차량정보!DK96,IF(리스수식!$AT$2=3,차량정보!FD96,IF(리스수식!$AT$2=4,차량정보!GW96,차량정보!IP96))))</f>
        <v>0.59499999999999997</v>
      </c>
      <c r="Z96" s="380">
        <f>IF(리스수식!$AT$2=1,차량정보!BS96,IF(리스수식!$AT$2=2,차량정보!DL96,IF(리스수식!$AT$2=3,차량정보!FE96,IF(리스수식!$AT$2=4,차량정보!GX96,차량정보!IQ96))))</f>
        <v>0.4</v>
      </c>
      <c r="AA96" s="380">
        <f>IF(리스수식!$AT$2=1,차량정보!BT96,IF(리스수식!$AT$2=2,차량정보!DM96,IF(리스수식!$AT$2=3,차량정보!FF96,IF(리스수식!$AT$2=4,차량정보!GY96,차량정보!IR96))))</f>
        <v>0.59</v>
      </c>
      <c r="AB96" s="380">
        <f>IF(리스수식!$AT$2=1,차량정보!BU96,IF(리스수식!$AT$2=2,차량정보!DN96,IF(리스수식!$AT$2=3,차량정보!FG96,IF(리스수식!$AT$2=4,차량정보!GZ96,차량정보!IS96))))</f>
        <v>0.56999999999999995</v>
      </c>
      <c r="AC96" s="380">
        <f>IF(리스수식!$AT$2=1,차량정보!BV96,IF(리스수식!$AT$2=2,차량정보!DO96,IF(리스수식!$AT$2=3,차량정보!FH96,IF(리스수식!$AT$2=4,차량정보!HA96,차량정보!IT96))))</f>
        <v>0.56000000000000005</v>
      </c>
      <c r="AD96" s="380">
        <f>IF(리스수식!$AT$2=1,차량정보!BW96,IF(리스수식!$AT$2=2,차량정보!DP96,IF(리스수식!$AT$2=3,차량정보!FI96,IF(리스수식!$AT$2=4,차량정보!HB96,차량정보!IU96))))</f>
        <v>0.55000000000000004</v>
      </c>
      <c r="AE96" s="380">
        <f>IF(리스수식!$AT$2=1,차량정보!BX96,IF(리스수식!$AT$2=2,차량정보!DQ96,IF(리스수식!$AT$2=3,차량정보!FJ96,IF(리스수식!$AT$2=4,차량정보!HC96,차량정보!IV96))))</f>
        <v>0.52500000000000002</v>
      </c>
      <c r="AF96" s="380">
        <f>IF(리스수식!$AT$2=1,차량정보!BY96,IF(리스수식!$AT$2=2,차량정보!DR96,IF(리스수식!$AT$2=3,차량정보!FK96,IF(리스수식!$AT$2=4,차량정보!HD96,차량정보!IW96))))</f>
        <v>0.3</v>
      </c>
      <c r="AG96" s="380">
        <f>IF(리스수식!$AT$2=1,차량정보!BZ96,IF(리스수식!$AT$2=2,차량정보!DS96,IF(리스수식!$AT$2=3,차량정보!FL96,IF(리스수식!$AT$2=4,차량정보!HE96,차량정보!IX96))))</f>
        <v>0.5</v>
      </c>
      <c r="AH96" s="380">
        <f>IF(리스수식!$AT$2=1,차량정보!CA96,IF(리스수식!$AT$2=2,차량정보!DT96,IF(리스수식!$AT$2=3,차량정보!FM96,IF(리스수식!$AT$2=4,차량정보!HF96,차량정보!IY96))))</f>
        <v>0.48</v>
      </c>
      <c r="AI96" s="380">
        <f>IF(리스수식!$AT$2=1,차량정보!CB96,IF(리스수식!$AT$2=2,차량정보!DU96,IF(리스수식!$AT$2=3,차량정보!FN96,IF(리스수식!$AT$2=4,차량정보!HG96,차량정보!IZ96))))</f>
        <v>0.47</v>
      </c>
      <c r="AJ96" s="380">
        <f>IF(리스수식!$AT$2=1,차량정보!CC96,IF(리스수식!$AT$2=2,차량정보!DV96,IF(리스수식!$AT$2=3,차량정보!FO96,IF(리스수식!$AT$2=4,차량정보!HH96,차량정보!JA96))))</f>
        <v>0.46</v>
      </c>
      <c r="AK96" s="380">
        <f>IF(리스수식!$AT$2=1,차량정보!CD96,IF(리스수식!$AT$2=2,차량정보!DW96,IF(리스수식!$AT$2=3,차량정보!FP96,IF(리스수식!$AT$2=4,차량정보!HI96,차량정보!JB96))))</f>
        <v>0.45</v>
      </c>
      <c r="AL96" s="380">
        <f>IF(리스수식!$AT$2=1,차량정보!CE96,IF(리스수식!$AT$2=2,차량정보!DX96,IF(리스수식!$AT$2=3,차량정보!FQ96,IF(리스수식!$AT$2=4,차량정보!HJ96,차량정보!JC96))))</f>
        <v>0.2</v>
      </c>
      <c r="AM96" s="333">
        <f>IF(리스수식!$AT$2=1,차량정보!CF96,IF(리스수식!$AT$2=2,차량정보!DY96,IF(리스수식!$AT$2=3,차량정보!FR96,IF(리스수식!$AT$2=4,차량정보!HK96,차량정보!JD96))))</f>
        <v>0</v>
      </c>
      <c r="AN96" s="333">
        <f>IF(리스수식!$AT$2=1,차량정보!CG96,IF(리스수식!$AT$2=2,차량정보!DZ96,IF(리스수식!$AT$2=3,차량정보!FS96,IF(리스수식!$AT$2=4,차량정보!HL96,차량정보!JE96))))</f>
        <v>0</v>
      </c>
      <c r="AO96" s="333" t="str">
        <f>IF(리스수식!$AT$2=1,차량정보!CH96,IF(리스수식!$AT$2=2,차량정보!EA96,IF(리스수식!$AT$2=3,차량정보!FT96,IF(리스수식!$AT$2=4,차량정보!HM96,차량정보!JF96))))</f>
        <v>울산</v>
      </c>
      <c r="AP96" s="333">
        <f>IF(리스수식!$AT$2=1,차량정보!CI96,IF(리스수식!$AT$2=2,차량정보!EB96,IF(리스수식!$AT$2=3,차량정보!FU96,IF(리스수식!$AT$2=4,차량정보!HN96,차량정보!JG96))))</f>
        <v>226000</v>
      </c>
      <c r="AQ96" s="333">
        <f>IF(리스수식!$AT$2=1,차량정보!CJ96,IF(리스수식!$AT$2=2,차량정보!EC96,IF(리스수식!$AT$2=3,차량정보!FV96,IF(리스수식!$AT$2=4,차량정보!HO96,차량정보!JH96))))</f>
        <v>215000</v>
      </c>
      <c r="AR96" s="333">
        <f>IF(리스수식!$AT$2=1,차량정보!CK96,IF(리스수식!$AT$2=2,차량정보!ED96,IF(리스수식!$AT$2=3,차량정보!FW96,IF(리스수식!$AT$2=4,차량정보!HP96,차량정보!JI96))))</f>
        <v>234000</v>
      </c>
      <c r="AS96" s="333">
        <f>IF(리스수식!$AT$2=1,차량정보!CL96,IF(리스수식!$AT$2=2,차량정보!EE96,IF(리스수식!$AT$2=3,차량정보!FX96,IF(리스수식!$AT$2=4,차량정보!HQ96,차량정보!JJ96))))</f>
        <v>248000</v>
      </c>
      <c r="AT96" s="333">
        <f>IF(리스수식!$AT$2=1,차량정보!CM96,IF(리스수식!$AT$2=2,차량정보!EF96,IF(리스수식!$AT$2=3,차량정보!FY96,IF(리스수식!$AT$2=4,차량정보!HR96,차량정보!JK96))))</f>
        <v>259000</v>
      </c>
      <c r="AU96" s="333">
        <f>IF(리스수식!$AT$2=1,차량정보!CN96,IF(리스수식!$AT$2=2,차량정보!EG96,IF(리스수식!$AT$2=3,차량정보!FZ96,IF(리스수식!$AT$2=4,차량정보!HS96,차량정보!JL96))))</f>
        <v>237000</v>
      </c>
      <c r="AV96" s="333">
        <f>IF(리스수식!$AT$2=1,차량정보!CO96,IF(리스수식!$AT$2=2,차량정보!EH96,IF(리스수식!$AT$2=3,차량정보!GA96,IF(리스수식!$AT$2=4,차량정보!HT96,차량정보!JM96))))</f>
        <v>237000</v>
      </c>
      <c r="AW96" s="333">
        <f>IF(리스수식!$AT$2=1,차량정보!CP96,IF(리스수식!$AT$2=2,차량정보!EI96,IF(리스수식!$AT$2=3,차량정보!GB96,IF(리스수식!$AT$2=4,차량정보!HU96,차량정보!JN96))))</f>
        <v>248000</v>
      </c>
      <c r="AX96" s="333">
        <f>IF(리스수식!$AT$2=1,차량정보!CQ96,IF(리스수식!$AT$2=2,차량정보!EJ96,IF(리스수식!$AT$2=3,차량정보!GC96,IF(리스수식!$AT$2=4,차량정보!HV96,차량정보!JO96))))</f>
        <v>281000</v>
      </c>
      <c r="AY96" s="11">
        <f>IF(리스수식!$AT$2=1,차량정보!CR96,IF(리스수식!$AT$2=2,차량정보!EK96,IF(리스수식!$AT$2=3,차량정보!GD96,IF(리스수식!$AT$2=4,차량정보!HW96,차량정보!JP96))))</f>
        <v>0</v>
      </c>
      <c r="AZ96" s="352" t="s">
        <v>85</v>
      </c>
      <c r="BA96" s="286" t="s">
        <v>778</v>
      </c>
      <c r="BB96" s="354" t="s">
        <v>180</v>
      </c>
      <c r="BC96" s="355">
        <v>2.5000000000000001E-2</v>
      </c>
      <c r="BD96" s="352" t="s">
        <v>201</v>
      </c>
      <c r="BE96" s="352"/>
      <c r="BF96" s="356">
        <v>1598</v>
      </c>
      <c r="BG96" s="356"/>
      <c r="BH96" s="357">
        <f t="shared" si="129"/>
        <v>0.69000000000000006</v>
      </c>
      <c r="BI96" s="357">
        <f t="shared" si="130"/>
        <v>0.67</v>
      </c>
      <c r="BJ96" s="357">
        <f t="shared" si="131"/>
        <v>0.66</v>
      </c>
      <c r="BK96" s="357">
        <f t="shared" si="132"/>
        <v>0.65</v>
      </c>
      <c r="BL96" s="357">
        <f t="shared" si="133"/>
        <v>0.625</v>
      </c>
      <c r="BM96" s="357">
        <f t="shared" si="134"/>
        <v>0.43000000000000005</v>
      </c>
      <c r="BN96" s="442">
        <v>0.66</v>
      </c>
      <c r="BO96" s="342">
        <v>0.64</v>
      </c>
      <c r="BP96" s="342">
        <v>0.63</v>
      </c>
      <c r="BQ96" s="342">
        <v>0.62</v>
      </c>
      <c r="BR96" s="342">
        <v>0.59499999999999997</v>
      </c>
      <c r="BS96" s="342">
        <v>0.4</v>
      </c>
      <c r="BT96" s="442">
        <v>0.59</v>
      </c>
      <c r="BU96" s="342">
        <v>0.56999999999999995</v>
      </c>
      <c r="BV96" s="342">
        <v>0.56000000000000005</v>
      </c>
      <c r="BW96" s="342">
        <v>0.55000000000000004</v>
      </c>
      <c r="BX96" s="342">
        <v>0.52500000000000002</v>
      </c>
      <c r="BY96" s="342">
        <v>0.3</v>
      </c>
      <c r="BZ96" s="442">
        <v>0.5</v>
      </c>
      <c r="CA96" s="342">
        <v>0.48</v>
      </c>
      <c r="CB96" s="342">
        <v>0.47</v>
      </c>
      <c r="CC96" s="342">
        <v>0.46</v>
      </c>
      <c r="CD96" s="342">
        <v>0.45</v>
      </c>
      <c r="CE96" s="342">
        <v>0.2</v>
      </c>
      <c r="CF96" s="358"/>
      <c r="CG96" s="358"/>
      <c r="CH96" s="359" t="s">
        <v>62</v>
      </c>
      <c r="CI96" s="360">
        <v>226000</v>
      </c>
      <c r="CJ96" s="360">
        <v>215000</v>
      </c>
      <c r="CK96" s="360">
        <v>234000</v>
      </c>
      <c r="CL96" s="360">
        <v>248000</v>
      </c>
      <c r="CM96" s="360">
        <v>259000</v>
      </c>
      <c r="CN96" s="360">
        <v>237000</v>
      </c>
      <c r="CO96" s="360">
        <v>237000</v>
      </c>
      <c r="CP96" s="360">
        <v>248000</v>
      </c>
      <c r="CQ96" s="360">
        <v>281000</v>
      </c>
      <c r="CR96" s="31"/>
      <c r="CS96" s="157"/>
      <c r="CT96" s="200" t="s">
        <v>182</v>
      </c>
      <c r="CU96" s="159"/>
      <c r="CV96" s="160"/>
      <c r="CW96" s="157"/>
      <c r="CX96" s="157"/>
      <c r="CY96" s="161"/>
      <c r="CZ96" s="161"/>
      <c r="DA96" s="26"/>
      <c r="DB96" s="26"/>
      <c r="DC96" s="26"/>
      <c r="DD96" s="26"/>
      <c r="DE96" s="266"/>
      <c r="DF96" s="266"/>
      <c r="DG96" s="448"/>
      <c r="DH96" s="344"/>
      <c r="DI96" s="344"/>
      <c r="DJ96" s="344"/>
      <c r="DK96" s="344"/>
      <c r="DL96" s="344"/>
      <c r="DM96" s="448"/>
      <c r="DN96" s="344"/>
      <c r="DO96" s="344"/>
      <c r="DP96" s="344"/>
      <c r="DQ96" s="344"/>
      <c r="DR96" s="344"/>
      <c r="DS96" s="448"/>
      <c r="DT96" s="344"/>
      <c r="DU96" s="343"/>
      <c r="DV96" s="343"/>
      <c r="DW96" s="343"/>
      <c r="DX96" s="343"/>
      <c r="DY96" s="176"/>
      <c r="DZ96" s="176"/>
      <c r="EA96" s="177"/>
      <c r="EB96" s="178"/>
      <c r="EC96" s="178"/>
      <c r="ED96" s="178"/>
      <c r="EE96" s="178"/>
      <c r="EF96" s="178"/>
      <c r="EG96" s="178"/>
      <c r="EH96" s="178"/>
      <c r="EI96" s="178"/>
      <c r="EJ96" s="178"/>
      <c r="EK96" s="31"/>
    </row>
    <row r="97" spans="6:141" ht="16.5" customHeight="1">
      <c r="F97" s="333">
        <v>92</v>
      </c>
      <c r="G97" s="333" t="str">
        <f>IF(리스수식!$AT$2=1,차량정보!AZ97,IF(리스수식!$AT$2=2,차량정보!CS97,IF(리스수식!$AT$2=3,차량정보!EL97,IF(리스수식!$AT$2=4,차량정보!GE97,차량정보!HX97))))</f>
        <v>현대</v>
      </c>
      <c r="H97" s="333" t="str">
        <f>IF(리스수식!$AT$2=1,차량정보!BA97,IF(리스수식!$AT$2=2,차량정보!CT97,IF(리스수식!$AT$2=3,차량정보!EM97,IF(리스수식!$AT$2=4,차량정보!GF97,차량정보!HY97))))</f>
        <v>스타리아 하이브리드 라운지 7인승</v>
      </c>
      <c r="I97" s="333" t="str">
        <f>IF(리스수식!$AT$2=1,차량정보!BB97,IF(리스수식!$AT$2=2,차량정보!CU97,IF(리스수식!$AT$2=3,차량정보!EN97,IF(리스수식!$AT$2=4,차량정보!GG97,차량정보!HZ97))))</f>
        <v>RV(7-10인)</v>
      </c>
      <c r="J97" s="475">
        <f>IF(리스수식!$AT$2=1,차량정보!BC97,IF(리스수식!$AT$2=2,차량정보!CV97,IF(리스수식!$AT$2=3,차량정보!EO97,IF(리스수식!$AT$2=4,차량정보!GH97,차량정보!IA97))))</f>
        <v>2.5000000000000001E-2</v>
      </c>
      <c r="K97" s="333" t="str">
        <f>IF(리스수식!$AT$2=1,차량정보!BD97,IF(리스수식!$AT$2=2,차량정보!CW97,IF(리스수식!$AT$2=3,차량정보!EP97,IF(리스수식!$AT$2=4,차량정보!GI97,차량정보!IB97))))</f>
        <v>가솔린</v>
      </c>
      <c r="L97" s="333">
        <f>IF(리스수식!$AT$2=1,차량정보!BE97,IF(리스수식!$AT$2=2,차량정보!CX97,IF(리스수식!$AT$2=3,차량정보!EQ97,IF(리스수식!$AT$2=4,차량정보!GJ97,차량정보!IC97))))</f>
        <v>0</v>
      </c>
      <c r="M97" s="333">
        <f>IF(리스수식!$AT$2=1,차량정보!BF97,IF(리스수식!$AT$2=2,차량정보!CY97,IF(리스수식!$AT$2=3,차량정보!ER97,IF(리스수식!$AT$2=4,차량정보!GK97,차량정보!ID97))))</f>
        <v>1598</v>
      </c>
      <c r="N97" s="333">
        <f t="shared" si="97"/>
        <v>290836</v>
      </c>
      <c r="O97" s="380">
        <f>IF(리스수식!$AT$2=1,차량정보!BH97,IF(리스수식!$AT$2=2,차량정보!DA97,IF(리스수식!$AT$2=3,차량정보!ET97,IF(리스수식!$AT$2=4,차량정보!GM97,차량정보!IF97))))</f>
        <v>0.69000000000000006</v>
      </c>
      <c r="P97" s="380">
        <f>IF(리스수식!$AT$2=1,차량정보!BI97,IF(리스수식!$AT$2=2,차량정보!DB97,IF(리스수식!$AT$2=3,차량정보!EU97,IF(리스수식!$AT$2=4,차량정보!GN97,차량정보!IG97))))</f>
        <v>0.67</v>
      </c>
      <c r="Q97" s="380">
        <f>IF(리스수식!$AT$2=1,차량정보!BJ97,IF(리스수식!$AT$2=2,차량정보!DC97,IF(리스수식!$AT$2=3,차량정보!EV97,IF(리스수식!$AT$2=4,차량정보!GO97,차량정보!IH97))))</f>
        <v>0.66</v>
      </c>
      <c r="R97" s="380">
        <f>IF(리스수식!$AT$2=1,차량정보!BK97,IF(리스수식!$AT$2=2,차량정보!DD97,IF(리스수식!$AT$2=3,차량정보!EW97,IF(리스수식!$AT$2=4,차량정보!GP97,차량정보!II97))))</f>
        <v>0.65</v>
      </c>
      <c r="S97" s="380">
        <f>IF(리스수식!$AT$2=1,차량정보!BL97,IF(리스수식!$AT$2=2,차량정보!DE97,IF(리스수식!$AT$2=3,차량정보!EX97,IF(리스수식!$AT$2=4,차량정보!GQ97,차량정보!IJ97))))</f>
        <v>0.625</v>
      </c>
      <c r="T97" s="380">
        <f>IF(리스수식!$AT$2=1,차량정보!BM97,IF(리스수식!$AT$2=2,차량정보!DF97,IF(리스수식!$AT$2=3,차량정보!EY97,IF(리스수식!$AT$2=4,차량정보!GR97,차량정보!IK97))))</f>
        <v>0.43000000000000005</v>
      </c>
      <c r="U97" s="380">
        <f>IF(리스수식!$AT$2=1,차량정보!BN97,IF(리스수식!$AT$2=2,차량정보!DG97,IF(리스수식!$AT$2=3,차량정보!EZ97,IF(리스수식!$AT$2=4,차량정보!GS97,차량정보!IL97))))</f>
        <v>0.66</v>
      </c>
      <c r="V97" s="380">
        <f>IF(리스수식!$AT$2=1,차량정보!BO97,IF(리스수식!$AT$2=2,차량정보!DH97,IF(리스수식!$AT$2=3,차량정보!FA97,IF(리스수식!$AT$2=4,차량정보!GT97,차량정보!IM97))))</f>
        <v>0.64</v>
      </c>
      <c r="W97" s="380">
        <f>IF(리스수식!$AT$2=1,차량정보!BP97,IF(리스수식!$AT$2=2,차량정보!DI97,IF(리스수식!$AT$2=3,차량정보!FB97,IF(리스수식!$AT$2=4,차량정보!GU97,차량정보!IN97))))</f>
        <v>0.63</v>
      </c>
      <c r="X97" s="380">
        <f>IF(리스수식!$AT$2=1,차량정보!BQ97,IF(리스수식!$AT$2=2,차량정보!DJ97,IF(리스수식!$AT$2=3,차량정보!FC97,IF(리스수식!$AT$2=4,차량정보!GV97,차량정보!IO97))))</f>
        <v>0.62</v>
      </c>
      <c r="Y97" s="380">
        <f>IF(리스수식!$AT$2=1,차량정보!BR97,IF(리스수식!$AT$2=2,차량정보!DK97,IF(리스수식!$AT$2=3,차량정보!FD97,IF(리스수식!$AT$2=4,차량정보!GW97,차량정보!IP97))))</f>
        <v>0.59499999999999997</v>
      </c>
      <c r="Z97" s="380">
        <f>IF(리스수식!$AT$2=1,차량정보!BS97,IF(리스수식!$AT$2=2,차량정보!DL97,IF(리스수식!$AT$2=3,차량정보!FE97,IF(리스수식!$AT$2=4,차량정보!GX97,차량정보!IQ97))))</f>
        <v>0.4</v>
      </c>
      <c r="AA97" s="380">
        <f>IF(리스수식!$AT$2=1,차량정보!BT97,IF(리스수식!$AT$2=2,차량정보!DM97,IF(리스수식!$AT$2=3,차량정보!FF97,IF(리스수식!$AT$2=4,차량정보!GY97,차량정보!IR97))))</f>
        <v>0.59</v>
      </c>
      <c r="AB97" s="380">
        <f>IF(리스수식!$AT$2=1,차량정보!BU97,IF(리스수식!$AT$2=2,차량정보!DN97,IF(리스수식!$AT$2=3,차량정보!FG97,IF(리스수식!$AT$2=4,차량정보!GZ97,차량정보!IS97))))</f>
        <v>0.56999999999999995</v>
      </c>
      <c r="AC97" s="380">
        <f>IF(리스수식!$AT$2=1,차량정보!BV97,IF(리스수식!$AT$2=2,차량정보!DO97,IF(리스수식!$AT$2=3,차량정보!FH97,IF(리스수식!$AT$2=4,차량정보!HA97,차량정보!IT97))))</f>
        <v>0.56000000000000005</v>
      </c>
      <c r="AD97" s="380">
        <f>IF(리스수식!$AT$2=1,차량정보!BW97,IF(리스수식!$AT$2=2,차량정보!DP97,IF(리스수식!$AT$2=3,차량정보!FI97,IF(리스수식!$AT$2=4,차량정보!HB97,차량정보!IU97))))</f>
        <v>0.55000000000000004</v>
      </c>
      <c r="AE97" s="380">
        <f>IF(리스수식!$AT$2=1,차량정보!BX97,IF(리스수식!$AT$2=2,차량정보!DQ97,IF(리스수식!$AT$2=3,차량정보!FJ97,IF(리스수식!$AT$2=4,차량정보!HC97,차량정보!IV97))))</f>
        <v>0.52500000000000002</v>
      </c>
      <c r="AF97" s="380">
        <f>IF(리스수식!$AT$2=1,차량정보!BY97,IF(리스수식!$AT$2=2,차량정보!DR97,IF(리스수식!$AT$2=3,차량정보!FK97,IF(리스수식!$AT$2=4,차량정보!HD97,차량정보!IW97))))</f>
        <v>0.3</v>
      </c>
      <c r="AG97" s="380">
        <f>IF(리스수식!$AT$2=1,차량정보!BZ97,IF(리스수식!$AT$2=2,차량정보!DS97,IF(리스수식!$AT$2=3,차량정보!FL97,IF(리스수식!$AT$2=4,차량정보!HE97,차량정보!IX97))))</f>
        <v>0.5</v>
      </c>
      <c r="AH97" s="380">
        <f>IF(리스수식!$AT$2=1,차량정보!CA97,IF(리스수식!$AT$2=2,차량정보!DT97,IF(리스수식!$AT$2=3,차량정보!FM97,IF(리스수식!$AT$2=4,차량정보!HF97,차량정보!IY97))))</f>
        <v>0.48</v>
      </c>
      <c r="AI97" s="380">
        <f>IF(리스수식!$AT$2=1,차량정보!CB97,IF(리스수식!$AT$2=2,차량정보!DU97,IF(리스수식!$AT$2=3,차량정보!FN97,IF(리스수식!$AT$2=4,차량정보!HG97,차량정보!IZ97))))</f>
        <v>0.47</v>
      </c>
      <c r="AJ97" s="380">
        <f>IF(리스수식!$AT$2=1,차량정보!CC97,IF(리스수식!$AT$2=2,차량정보!DV97,IF(리스수식!$AT$2=3,차량정보!FO97,IF(리스수식!$AT$2=4,차량정보!HH97,차량정보!JA97))))</f>
        <v>0.46</v>
      </c>
      <c r="AK97" s="380">
        <f>IF(리스수식!$AT$2=1,차량정보!CD97,IF(리스수식!$AT$2=2,차량정보!DW97,IF(리스수식!$AT$2=3,차량정보!FP97,IF(리스수식!$AT$2=4,차량정보!HI97,차량정보!JB97))))</f>
        <v>0.45</v>
      </c>
      <c r="AL97" s="380">
        <f>IF(리스수식!$AT$2=1,차량정보!CE97,IF(리스수식!$AT$2=2,차량정보!DX97,IF(리스수식!$AT$2=3,차량정보!FQ97,IF(리스수식!$AT$2=4,차량정보!HJ97,차량정보!JC97))))</f>
        <v>0.2</v>
      </c>
      <c r="AM97" s="333">
        <f>IF(리스수식!$AT$2=1,차량정보!CF97,IF(리스수식!$AT$2=2,차량정보!DY97,IF(리스수식!$AT$2=3,차량정보!FR97,IF(리스수식!$AT$2=4,차량정보!HK97,차량정보!JD97))))</f>
        <v>0</v>
      </c>
      <c r="AN97" s="333">
        <f>IF(리스수식!$AT$2=1,차량정보!CG97,IF(리스수식!$AT$2=2,차량정보!DZ97,IF(리스수식!$AT$2=3,차량정보!FS97,IF(리스수식!$AT$2=4,차량정보!HL97,차량정보!JE97))))</f>
        <v>0</v>
      </c>
      <c r="AO97" s="333" t="str">
        <f>IF(리스수식!$AT$2=1,차량정보!CH97,IF(리스수식!$AT$2=2,차량정보!EA97,IF(리스수식!$AT$2=3,차량정보!FT97,IF(리스수식!$AT$2=4,차량정보!HM97,차량정보!JF97))))</f>
        <v>울산</v>
      </c>
      <c r="AP97" s="333">
        <f>IF(리스수식!$AT$2=1,차량정보!CI97,IF(리스수식!$AT$2=2,차량정보!EB97,IF(리스수식!$AT$2=3,차량정보!FU97,IF(리스수식!$AT$2=4,차량정보!HN97,차량정보!JG97))))</f>
        <v>226000</v>
      </c>
      <c r="AQ97" s="333">
        <f>IF(리스수식!$AT$2=1,차량정보!CJ97,IF(리스수식!$AT$2=2,차량정보!EC97,IF(리스수식!$AT$2=3,차량정보!FV97,IF(리스수식!$AT$2=4,차량정보!HO97,차량정보!JH97))))</f>
        <v>215000</v>
      </c>
      <c r="AR97" s="333">
        <f>IF(리스수식!$AT$2=1,차량정보!CK97,IF(리스수식!$AT$2=2,차량정보!ED97,IF(리스수식!$AT$2=3,차량정보!FW97,IF(리스수식!$AT$2=4,차량정보!HP97,차량정보!JI97))))</f>
        <v>234000</v>
      </c>
      <c r="AS97" s="333">
        <f>IF(리스수식!$AT$2=1,차량정보!CL97,IF(리스수식!$AT$2=2,차량정보!EE97,IF(리스수식!$AT$2=3,차량정보!FX97,IF(리스수식!$AT$2=4,차량정보!HQ97,차량정보!JJ97))))</f>
        <v>248000</v>
      </c>
      <c r="AT97" s="333">
        <f>IF(리스수식!$AT$2=1,차량정보!CM97,IF(리스수식!$AT$2=2,차량정보!EF97,IF(리스수식!$AT$2=3,차량정보!FY97,IF(리스수식!$AT$2=4,차량정보!HR97,차량정보!JK97))))</f>
        <v>259000</v>
      </c>
      <c r="AU97" s="333">
        <f>IF(리스수식!$AT$2=1,차량정보!CN97,IF(리스수식!$AT$2=2,차량정보!EG97,IF(리스수식!$AT$2=3,차량정보!FZ97,IF(리스수식!$AT$2=4,차량정보!HS97,차량정보!JL97))))</f>
        <v>237000</v>
      </c>
      <c r="AV97" s="333">
        <f>IF(리스수식!$AT$2=1,차량정보!CO97,IF(리스수식!$AT$2=2,차량정보!EH97,IF(리스수식!$AT$2=3,차량정보!GA97,IF(리스수식!$AT$2=4,차량정보!HT97,차량정보!JM97))))</f>
        <v>237000</v>
      </c>
      <c r="AW97" s="333">
        <f>IF(리스수식!$AT$2=1,차량정보!CP97,IF(리스수식!$AT$2=2,차량정보!EI97,IF(리스수식!$AT$2=3,차량정보!GB97,IF(리스수식!$AT$2=4,차량정보!HU97,차량정보!JN97))))</f>
        <v>248000</v>
      </c>
      <c r="AX97" s="333">
        <f>IF(리스수식!$AT$2=1,차량정보!CQ97,IF(리스수식!$AT$2=2,차량정보!EJ97,IF(리스수식!$AT$2=3,차량정보!GC97,IF(리스수식!$AT$2=4,차량정보!HV97,차량정보!JO97))))</f>
        <v>281000</v>
      </c>
      <c r="AY97" s="11">
        <f>IF(리스수식!$AT$2=1,차량정보!CR97,IF(리스수식!$AT$2=2,차량정보!EK97,IF(리스수식!$AT$2=3,차량정보!GD97,IF(리스수식!$AT$2=4,차량정보!HW97,차량정보!JP97))))</f>
        <v>0</v>
      </c>
      <c r="AZ97" s="352" t="s">
        <v>85</v>
      </c>
      <c r="BA97" s="286" t="s">
        <v>779</v>
      </c>
      <c r="BB97" s="354" t="s">
        <v>180</v>
      </c>
      <c r="BC97" s="355">
        <v>2.5000000000000001E-2</v>
      </c>
      <c r="BD97" s="352" t="s">
        <v>201</v>
      </c>
      <c r="BE97" s="352"/>
      <c r="BF97" s="356">
        <v>1598</v>
      </c>
      <c r="BG97" s="356"/>
      <c r="BH97" s="357">
        <f t="shared" si="129"/>
        <v>0.69000000000000006</v>
      </c>
      <c r="BI97" s="357">
        <f t="shared" si="130"/>
        <v>0.67</v>
      </c>
      <c r="BJ97" s="357">
        <f t="shared" si="131"/>
        <v>0.66</v>
      </c>
      <c r="BK97" s="357">
        <f t="shared" si="132"/>
        <v>0.65</v>
      </c>
      <c r="BL97" s="357">
        <f t="shared" si="133"/>
        <v>0.625</v>
      </c>
      <c r="BM97" s="357">
        <f t="shared" si="134"/>
        <v>0.43000000000000005</v>
      </c>
      <c r="BN97" s="442">
        <v>0.66</v>
      </c>
      <c r="BO97" s="342">
        <v>0.64</v>
      </c>
      <c r="BP97" s="342">
        <v>0.63</v>
      </c>
      <c r="BQ97" s="342">
        <v>0.62</v>
      </c>
      <c r="BR97" s="342">
        <v>0.59499999999999997</v>
      </c>
      <c r="BS97" s="342">
        <v>0.4</v>
      </c>
      <c r="BT97" s="442">
        <v>0.59</v>
      </c>
      <c r="BU97" s="342">
        <v>0.56999999999999995</v>
      </c>
      <c r="BV97" s="342">
        <v>0.56000000000000005</v>
      </c>
      <c r="BW97" s="342">
        <v>0.55000000000000004</v>
      </c>
      <c r="BX97" s="342">
        <v>0.52500000000000002</v>
      </c>
      <c r="BY97" s="342">
        <v>0.3</v>
      </c>
      <c r="BZ97" s="442">
        <v>0.5</v>
      </c>
      <c r="CA97" s="342">
        <v>0.48</v>
      </c>
      <c r="CB97" s="342">
        <v>0.47</v>
      </c>
      <c r="CC97" s="342">
        <v>0.46</v>
      </c>
      <c r="CD97" s="342">
        <v>0.45</v>
      </c>
      <c r="CE97" s="342">
        <v>0.2</v>
      </c>
      <c r="CF97" s="358"/>
      <c r="CG97" s="358"/>
      <c r="CH97" s="359" t="s">
        <v>62</v>
      </c>
      <c r="CI97" s="360">
        <v>226000</v>
      </c>
      <c r="CJ97" s="360">
        <v>215000</v>
      </c>
      <c r="CK97" s="360">
        <v>234000</v>
      </c>
      <c r="CL97" s="360">
        <v>248000</v>
      </c>
      <c r="CM97" s="360">
        <v>259000</v>
      </c>
      <c r="CN97" s="360">
        <v>237000</v>
      </c>
      <c r="CO97" s="360">
        <v>237000</v>
      </c>
      <c r="CP97" s="360">
        <v>248000</v>
      </c>
      <c r="CQ97" s="360">
        <v>281000</v>
      </c>
      <c r="CR97" s="31"/>
      <c r="CS97" s="21" t="s">
        <v>414</v>
      </c>
      <c r="CT97" s="457" t="s">
        <v>798</v>
      </c>
      <c r="CU97" s="23" t="s">
        <v>265</v>
      </c>
      <c r="CV97" s="464">
        <v>0.05</v>
      </c>
      <c r="CW97" s="21" t="s">
        <v>265</v>
      </c>
      <c r="CX97" s="21" t="s">
        <v>72</v>
      </c>
      <c r="CY97" s="25">
        <v>0</v>
      </c>
      <c r="CZ97" s="25"/>
      <c r="DA97" s="357">
        <v>0</v>
      </c>
      <c r="DB97" s="357">
        <v>0</v>
      </c>
      <c r="DC97" s="357">
        <v>0</v>
      </c>
      <c r="DD97" s="357">
        <v>0</v>
      </c>
      <c r="DE97" s="357">
        <v>0</v>
      </c>
      <c r="DF97" s="357">
        <v>0</v>
      </c>
      <c r="DG97" s="448">
        <v>0.55000000000000004</v>
      </c>
      <c r="DH97" s="344">
        <v>0.54</v>
      </c>
      <c r="DI97" s="344">
        <v>0.53</v>
      </c>
      <c r="DJ97" s="344">
        <v>0.5</v>
      </c>
      <c r="DK97" s="344">
        <v>0.49</v>
      </c>
      <c r="DL97" s="344">
        <v>0</v>
      </c>
      <c r="DM97" s="448">
        <v>0.47</v>
      </c>
      <c r="DN97" s="344">
        <v>0.46</v>
      </c>
      <c r="DO97" s="344">
        <v>0.45</v>
      </c>
      <c r="DP97" s="344">
        <v>0.41</v>
      </c>
      <c r="DQ97" s="344">
        <v>0.39</v>
      </c>
      <c r="DR97" s="344">
        <v>0</v>
      </c>
      <c r="DS97" s="448">
        <v>0.35</v>
      </c>
      <c r="DT97" s="344">
        <v>0.34</v>
      </c>
      <c r="DU97" s="343">
        <v>0.33</v>
      </c>
      <c r="DV97" s="343">
        <v>0.32</v>
      </c>
      <c r="DW97" s="343">
        <v>0.3</v>
      </c>
      <c r="DX97" s="343">
        <v>0</v>
      </c>
      <c r="DY97" s="26" t="s">
        <v>149</v>
      </c>
      <c r="DZ97" s="26"/>
      <c r="EA97" s="27" t="s">
        <v>81</v>
      </c>
      <c r="EB97" s="28">
        <v>143000</v>
      </c>
      <c r="EC97" s="28">
        <v>157300</v>
      </c>
      <c r="ED97" s="28">
        <v>145200</v>
      </c>
      <c r="EE97" s="28">
        <v>188100</v>
      </c>
      <c r="EF97" s="28">
        <v>212300</v>
      </c>
      <c r="EG97" s="28">
        <v>188100</v>
      </c>
      <c r="EH97" s="28">
        <v>212300</v>
      </c>
      <c r="EI97" s="28">
        <v>188100</v>
      </c>
      <c r="EJ97" s="28">
        <v>224400</v>
      </c>
      <c r="EK97" s="31"/>
    </row>
    <row r="98" spans="6:141" ht="16.5" customHeight="1">
      <c r="F98" s="333">
        <v>93</v>
      </c>
      <c r="G98" s="333" t="str">
        <f>IF(리스수식!$AT$2=1,차량정보!AZ98,IF(리스수식!$AT$2=2,차량정보!CS98,IF(리스수식!$AT$2=3,차량정보!EL98,IF(리스수식!$AT$2=4,차량정보!GE98,차량정보!HX98))))</f>
        <v>현대</v>
      </c>
      <c r="H98" s="333" t="str">
        <f>IF(리스수식!$AT$2=1,차량정보!BA98,IF(리스수식!$AT$2=2,차량정보!CT98,IF(리스수식!$AT$2=3,차량정보!EM98,IF(리스수식!$AT$2=4,차량정보!GF98,차량정보!HY98))))</f>
        <v xml:space="preserve">­­­­­­­­­­­­­­­­­­­­­­­­­­­­­­­­­­­­­­­­­­­­­­­­­­­­­­­­­­­­­­­­­­­­­­­­­­­­­­­­­­­­­­­­­­­­­­­­ </v>
      </c>
      <c r="I98" s="333" t="str">
        <f>IF(리스수식!$AT$2=1,차량정보!BB98,IF(리스수식!$AT$2=2,차량정보!CU98,IF(리스수식!$AT$2=3,차량정보!EN98,IF(리스수식!$AT$2=4,차량정보!GG98,차량정보!HZ98))))</f>
        <v>-</v>
      </c>
      <c r="J98" s="475" t="str">
        <f>IF(리스수식!$AT$2=1,차량정보!BC98,IF(리스수식!$AT$2=2,차량정보!CV98,IF(리스수식!$AT$2=3,차량정보!EO98,IF(리스수식!$AT$2=4,차량정보!GH98,차량정보!IA98))))</f>
        <v>-</v>
      </c>
      <c r="K98" s="333" t="str">
        <f>IF(리스수식!$AT$2=1,차량정보!BD98,IF(리스수식!$AT$2=2,차량정보!CW98,IF(리스수식!$AT$2=3,차량정보!EP98,IF(리스수식!$AT$2=4,차량정보!GI98,차량정보!IB98))))</f>
        <v>-</v>
      </c>
      <c r="L98" s="333">
        <f>IF(리스수식!$AT$2=1,차량정보!BE98,IF(리스수식!$AT$2=2,차량정보!CX98,IF(리스수식!$AT$2=3,차량정보!EQ98,IF(리스수식!$AT$2=4,차량정보!GJ98,차량정보!IC98))))</f>
        <v>0</v>
      </c>
      <c r="M98" s="333" t="str">
        <f>IF(리스수식!$AT$2=1,차량정보!BF98,IF(리스수식!$AT$2=2,차량정보!CY98,IF(리스수식!$AT$2=3,차량정보!ER98,IF(리스수식!$AT$2=4,차량정보!GK98,차량정보!ID98))))</f>
        <v>-</v>
      </c>
      <c r="N98" s="333" t="e">
        <f t="shared" si="97"/>
        <v>#VALUE!</v>
      </c>
      <c r="O98" s="380">
        <f>IF(리스수식!$AT$2=1,차량정보!BH98,IF(리스수식!$AT$2=2,차량정보!DA98,IF(리스수식!$AT$2=3,차량정보!ET98,IF(리스수식!$AT$2=4,차량정보!GM98,차량정보!IF98))))</f>
        <v>0</v>
      </c>
      <c r="P98" s="380">
        <f>IF(리스수식!$AT$2=1,차량정보!BI98,IF(리스수식!$AT$2=2,차량정보!DB98,IF(리스수식!$AT$2=3,차량정보!EU98,IF(리스수식!$AT$2=4,차량정보!GN98,차량정보!IG98))))</f>
        <v>0</v>
      </c>
      <c r="Q98" s="380">
        <f>IF(리스수식!$AT$2=1,차량정보!BJ98,IF(리스수식!$AT$2=2,차량정보!DC98,IF(리스수식!$AT$2=3,차량정보!EV98,IF(리스수식!$AT$2=4,차량정보!GO98,차량정보!IH98))))</f>
        <v>0</v>
      </c>
      <c r="R98" s="380">
        <f>IF(리스수식!$AT$2=1,차량정보!BK98,IF(리스수식!$AT$2=2,차량정보!DD98,IF(리스수식!$AT$2=3,차량정보!EW98,IF(리스수식!$AT$2=4,차량정보!GP98,차량정보!II98))))</f>
        <v>0</v>
      </c>
      <c r="S98" s="380">
        <f>IF(리스수식!$AT$2=1,차량정보!BL98,IF(리스수식!$AT$2=2,차량정보!DE98,IF(리스수식!$AT$2=3,차량정보!EX98,IF(리스수식!$AT$2=4,차량정보!GQ98,차량정보!IJ98))))</f>
        <v>0</v>
      </c>
      <c r="T98" s="380">
        <f>IF(리스수식!$AT$2=1,차량정보!BM98,IF(리스수식!$AT$2=2,차량정보!DF98,IF(리스수식!$AT$2=3,차량정보!EY98,IF(리스수식!$AT$2=4,차량정보!GR98,차량정보!IK98))))</f>
        <v>0</v>
      </c>
      <c r="U98" s="380">
        <f>IF(리스수식!$AT$2=1,차량정보!BN98,IF(리스수식!$AT$2=2,차량정보!DG98,IF(리스수식!$AT$2=3,차량정보!EZ98,IF(리스수식!$AT$2=4,차량정보!GS98,차량정보!IL98))))</f>
        <v>0</v>
      </c>
      <c r="V98" s="380">
        <f>IF(리스수식!$AT$2=1,차량정보!BO98,IF(리스수식!$AT$2=2,차량정보!DH98,IF(리스수식!$AT$2=3,차량정보!FA98,IF(리스수식!$AT$2=4,차량정보!GT98,차량정보!IM98))))</f>
        <v>0</v>
      </c>
      <c r="W98" s="380">
        <f>IF(리스수식!$AT$2=1,차량정보!BP98,IF(리스수식!$AT$2=2,차량정보!DI98,IF(리스수식!$AT$2=3,차량정보!FB98,IF(리스수식!$AT$2=4,차량정보!GU98,차량정보!IN98))))</f>
        <v>0</v>
      </c>
      <c r="X98" s="380">
        <f>IF(리스수식!$AT$2=1,차량정보!BQ98,IF(리스수식!$AT$2=2,차량정보!DJ98,IF(리스수식!$AT$2=3,차량정보!FC98,IF(리스수식!$AT$2=4,차량정보!GV98,차량정보!IO98))))</f>
        <v>0</v>
      </c>
      <c r="Y98" s="380">
        <f>IF(리스수식!$AT$2=1,차량정보!BR98,IF(리스수식!$AT$2=2,차량정보!DK98,IF(리스수식!$AT$2=3,차량정보!FD98,IF(리스수식!$AT$2=4,차량정보!GW98,차량정보!IP98))))</f>
        <v>0</v>
      </c>
      <c r="Z98" s="380">
        <f>IF(리스수식!$AT$2=1,차량정보!BS98,IF(리스수식!$AT$2=2,차량정보!DL98,IF(리스수식!$AT$2=3,차량정보!FE98,IF(리스수식!$AT$2=4,차량정보!GX98,차량정보!IQ98))))</f>
        <v>0</v>
      </c>
      <c r="AA98" s="380">
        <f>IF(리스수식!$AT$2=1,차량정보!BT98,IF(리스수식!$AT$2=2,차량정보!DM98,IF(리스수식!$AT$2=3,차량정보!FF98,IF(리스수식!$AT$2=4,차량정보!GY98,차량정보!IR98))))</f>
        <v>0</v>
      </c>
      <c r="AB98" s="380">
        <f>IF(리스수식!$AT$2=1,차량정보!BU98,IF(리스수식!$AT$2=2,차량정보!DN98,IF(리스수식!$AT$2=3,차량정보!FG98,IF(리스수식!$AT$2=4,차량정보!GZ98,차량정보!IS98))))</f>
        <v>0</v>
      </c>
      <c r="AC98" s="380">
        <f>IF(리스수식!$AT$2=1,차량정보!BV98,IF(리스수식!$AT$2=2,차량정보!DO98,IF(리스수식!$AT$2=3,차량정보!FH98,IF(리스수식!$AT$2=4,차량정보!HA98,차량정보!IT98))))</f>
        <v>0</v>
      </c>
      <c r="AD98" s="380">
        <f>IF(리스수식!$AT$2=1,차량정보!BW98,IF(리스수식!$AT$2=2,차량정보!DP98,IF(리스수식!$AT$2=3,차량정보!FI98,IF(리스수식!$AT$2=4,차량정보!HB98,차량정보!IU98))))</f>
        <v>0</v>
      </c>
      <c r="AE98" s="380">
        <f>IF(리스수식!$AT$2=1,차량정보!BX98,IF(리스수식!$AT$2=2,차량정보!DQ98,IF(리스수식!$AT$2=3,차량정보!FJ98,IF(리스수식!$AT$2=4,차량정보!HC98,차량정보!IV98))))</f>
        <v>0</v>
      </c>
      <c r="AF98" s="380">
        <f>IF(리스수식!$AT$2=1,차량정보!BY98,IF(리스수식!$AT$2=2,차량정보!DR98,IF(리스수식!$AT$2=3,차량정보!FK98,IF(리스수식!$AT$2=4,차량정보!HD98,차량정보!IW98))))</f>
        <v>0</v>
      </c>
      <c r="AG98" s="380">
        <f>IF(리스수식!$AT$2=1,차량정보!BZ98,IF(리스수식!$AT$2=2,차량정보!DS98,IF(리스수식!$AT$2=3,차량정보!FL98,IF(리스수식!$AT$2=4,차량정보!HE98,차량정보!IX98))))</f>
        <v>0</v>
      </c>
      <c r="AH98" s="380">
        <f>IF(리스수식!$AT$2=1,차량정보!CA98,IF(리스수식!$AT$2=2,차량정보!DT98,IF(리스수식!$AT$2=3,차량정보!FM98,IF(리스수식!$AT$2=4,차량정보!HF98,차량정보!IY98))))</f>
        <v>0</v>
      </c>
      <c r="AI98" s="380">
        <f>IF(리스수식!$AT$2=1,차량정보!CB98,IF(리스수식!$AT$2=2,차량정보!DU98,IF(리스수식!$AT$2=3,차량정보!FN98,IF(리스수식!$AT$2=4,차량정보!HG98,차량정보!IZ98))))</f>
        <v>0</v>
      </c>
      <c r="AJ98" s="380">
        <f>IF(리스수식!$AT$2=1,차량정보!CC98,IF(리스수식!$AT$2=2,차량정보!DV98,IF(리스수식!$AT$2=3,차량정보!FO98,IF(리스수식!$AT$2=4,차량정보!HH98,차량정보!JA98))))</f>
        <v>0</v>
      </c>
      <c r="AK98" s="380">
        <f>IF(리스수식!$AT$2=1,차량정보!CD98,IF(리스수식!$AT$2=2,차량정보!DW98,IF(리스수식!$AT$2=3,차량정보!FP98,IF(리스수식!$AT$2=4,차량정보!HI98,차량정보!JB98))))</f>
        <v>0</v>
      </c>
      <c r="AL98" s="380">
        <f>IF(리스수식!$AT$2=1,차량정보!CE98,IF(리스수식!$AT$2=2,차량정보!DX98,IF(리스수식!$AT$2=3,차량정보!FQ98,IF(리스수식!$AT$2=4,차량정보!HJ98,차량정보!JC98))))</f>
        <v>0</v>
      </c>
      <c r="AM98" s="333">
        <f>IF(리스수식!$AT$2=1,차량정보!CF98,IF(리스수식!$AT$2=2,차량정보!DY98,IF(리스수식!$AT$2=3,차량정보!FR98,IF(리스수식!$AT$2=4,차량정보!HK98,차량정보!JD98))))</f>
        <v>0</v>
      </c>
      <c r="AN98" s="333">
        <f>IF(리스수식!$AT$2=1,차량정보!CG98,IF(리스수식!$AT$2=2,차량정보!DZ98,IF(리스수식!$AT$2=3,차량정보!FS98,IF(리스수식!$AT$2=4,차량정보!HL98,차량정보!JE98))))</f>
        <v>0</v>
      </c>
      <c r="AO98" s="333" t="str">
        <f>IF(리스수식!$AT$2=1,차량정보!CH98,IF(리스수식!$AT$2=2,차량정보!EA98,IF(리스수식!$AT$2=3,차량정보!FT98,IF(리스수식!$AT$2=4,차량정보!HM98,차량정보!JF98))))</f>
        <v>-</v>
      </c>
      <c r="AP98" s="333" t="str">
        <f>IF(리스수식!$AT$2=1,차량정보!CI98,IF(리스수식!$AT$2=2,차량정보!EB98,IF(리스수식!$AT$2=3,차량정보!FU98,IF(리스수식!$AT$2=4,차량정보!HN98,차량정보!JG98))))</f>
        <v>-</v>
      </c>
      <c r="AQ98" s="333" t="str">
        <f>IF(리스수식!$AT$2=1,차량정보!CJ98,IF(리스수식!$AT$2=2,차량정보!EC98,IF(리스수식!$AT$2=3,차량정보!FV98,IF(리스수식!$AT$2=4,차량정보!HO98,차량정보!JH98))))</f>
        <v>-</v>
      </c>
      <c r="AR98" s="333" t="str">
        <f>IF(리스수식!$AT$2=1,차량정보!CK98,IF(리스수식!$AT$2=2,차량정보!ED98,IF(리스수식!$AT$2=3,차량정보!FW98,IF(리스수식!$AT$2=4,차량정보!HP98,차량정보!JI98))))</f>
        <v>-</v>
      </c>
      <c r="AS98" s="333" t="str">
        <f>IF(리스수식!$AT$2=1,차량정보!CL98,IF(리스수식!$AT$2=2,차량정보!EE98,IF(리스수식!$AT$2=3,차량정보!FX98,IF(리스수식!$AT$2=4,차량정보!HQ98,차량정보!JJ98))))</f>
        <v>-</v>
      </c>
      <c r="AT98" s="333" t="str">
        <f>IF(리스수식!$AT$2=1,차량정보!CM98,IF(리스수식!$AT$2=2,차량정보!EF98,IF(리스수식!$AT$2=3,차량정보!FY98,IF(리스수식!$AT$2=4,차량정보!HR98,차량정보!JK98))))</f>
        <v>-</v>
      </c>
      <c r="AU98" s="333" t="str">
        <f>IF(리스수식!$AT$2=1,차량정보!CN98,IF(리스수식!$AT$2=2,차량정보!EG98,IF(리스수식!$AT$2=3,차량정보!FZ98,IF(리스수식!$AT$2=4,차량정보!HS98,차량정보!JL98))))</f>
        <v>-</v>
      </c>
      <c r="AV98" s="333" t="str">
        <f>IF(리스수식!$AT$2=1,차량정보!CO98,IF(리스수식!$AT$2=2,차량정보!EH98,IF(리스수식!$AT$2=3,차량정보!GA98,IF(리스수식!$AT$2=4,차량정보!HT98,차량정보!JM98))))</f>
        <v>-</v>
      </c>
      <c r="AW98" s="333" t="str">
        <f>IF(리스수식!$AT$2=1,차량정보!CP98,IF(리스수식!$AT$2=2,차량정보!EI98,IF(리스수식!$AT$2=3,차량정보!GB98,IF(리스수식!$AT$2=4,차량정보!HU98,차량정보!JN98))))</f>
        <v>-</v>
      </c>
      <c r="AX98" s="333" t="str">
        <f>IF(리스수식!$AT$2=1,차량정보!CQ98,IF(리스수식!$AT$2=2,차량정보!EJ98,IF(리스수식!$AT$2=3,차량정보!GC98,IF(리스수식!$AT$2=4,차량정보!HV98,차량정보!JO98))))</f>
        <v>-</v>
      </c>
      <c r="AY98" s="11">
        <f>IF(리스수식!$AT$2=1,차량정보!CR98,IF(리스수식!$AT$2=2,차량정보!EK98,IF(리스수식!$AT$2=3,차량정보!GD98,IF(리스수식!$AT$2=4,차량정보!HW98,차량정보!JP98))))</f>
        <v>0</v>
      </c>
      <c r="AZ98" s="352" t="s">
        <v>85</v>
      </c>
      <c r="BA98" s="353" t="s">
        <v>173</v>
      </c>
      <c r="BB98" s="354" t="s">
        <v>174</v>
      </c>
      <c r="BC98" s="355" t="s">
        <v>174</v>
      </c>
      <c r="BD98" s="352" t="s">
        <v>174</v>
      </c>
      <c r="BE98" s="352"/>
      <c r="BF98" s="356" t="s">
        <v>174</v>
      </c>
      <c r="BG98" s="356"/>
      <c r="BH98" s="357"/>
      <c r="BI98" s="357"/>
      <c r="BJ98" s="357"/>
      <c r="BK98" s="357"/>
      <c r="BL98" s="357"/>
      <c r="BM98" s="357"/>
      <c r="BN98" s="442"/>
      <c r="BO98" s="342"/>
      <c r="BP98" s="342"/>
      <c r="BQ98" s="342"/>
      <c r="BR98" s="342"/>
      <c r="BS98" s="342"/>
      <c r="BT98" s="442"/>
      <c r="BU98" s="342"/>
      <c r="BV98" s="342"/>
      <c r="BW98" s="342"/>
      <c r="BX98" s="342"/>
      <c r="BY98" s="342"/>
      <c r="BZ98" s="442"/>
      <c r="CA98" s="342"/>
      <c r="CB98" s="342"/>
      <c r="CC98" s="342"/>
      <c r="CD98" s="342"/>
      <c r="CE98" s="342"/>
      <c r="CF98" s="358"/>
      <c r="CG98" s="358"/>
      <c r="CH98" s="359" t="s">
        <v>174</v>
      </c>
      <c r="CI98" s="360" t="s">
        <v>174</v>
      </c>
      <c r="CJ98" s="360" t="s">
        <v>174</v>
      </c>
      <c r="CK98" s="360" t="s">
        <v>174</v>
      </c>
      <c r="CL98" s="360" t="s">
        <v>174</v>
      </c>
      <c r="CM98" s="360" t="s">
        <v>174</v>
      </c>
      <c r="CN98" s="360" t="s">
        <v>174</v>
      </c>
      <c r="CO98" s="360" t="s">
        <v>174</v>
      </c>
      <c r="CP98" s="360" t="s">
        <v>174</v>
      </c>
      <c r="CQ98" s="360" t="s">
        <v>174</v>
      </c>
      <c r="CR98" s="31"/>
      <c r="CS98" s="21" t="s">
        <v>414</v>
      </c>
      <c r="CT98" s="456" t="s">
        <v>799</v>
      </c>
      <c r="CU98" s="23" t="s">
        <v>265</v>
      </c>
      <c r="CV98" s="464">
        <v>0.05</v>
      </c>
      <c r="CW98" s="21" t="s">
        <v>265</v>
      </c>
      <c r="CX98" s="21" t="s">
        <v>72</v>
      </c>
      <c r="CY98" s="25">
        <v>0</v>
      </c>
      <c r="CZ98" s="25"/>
      <c r="DA98" s="357">
        <v>0</v>
      </c>
      <c r="DB98" s="357">
        <v>0</v>
      </c>
      <c r="DC98" s="357">
        <v>0</v>
      </c>
      <c r="DD98" s="357">
        <v>0</v>
      </c>
      <c r="DE98" s="357">
        <v>0</v>
      </c>
      <c r="DF98" s="357">
        <v>0</v>
      </c>
      <c r="DG98" s="448">
        <v>0.55000000000000004</v>
      </c>
      <c r="DH98" s="344">
        <v>0.54</v>
      </c>
      <c r="DI98" s="344">
        <v>0.53</v>
      </c>
      <c r="DJ98" s="344">
        <v>0.5</v>
      </c>
      <c r="DK98" s="344">
        <v>0.49</v>
      </c>
      <c r="DL98" s="344">
        <v>0</v>
      </c>
      <c r="DM98" s="448">
        <v>0.47</v>
      </c>
      <c r="DN98" s="344">
        <v>0.46</v>
      </c>
      <c r="DO98" s="344">
        <v>0.45</v>
      </c>
      <c r="DP98" s="344">
        <v>0.41</v>
      </c>
      <c r="DQ98" s="344">
        <v>0.39</v>
      </c>
      <c r="DR98" s="344">
        <v>0</v>
      </c>
      <c r="DS98" s="448">
        <v>0.35</v>
      </c>
      <c r="DT98" s="344">
        <v>0.34</v>
      </c>
      <c r="DU98" s="343">
        <v>0.33</v>
      </c>
      <c r="DV98" s="343">
        <v>0.32</v>
      </c>
      <c r="DW98" s="343">
        <v>0.3</v>
      </c>
      <c r="DX98" s="343">
        <v>0</v>
      </c>
      <c r="DY98" s="26" t="s">
        <v>149</v>
      </c>
      <c r="DZ98" s="26"/>
      <c r="EA98" s="27" t="s">
        <v>81</v>
      </c>
      <c r="EB98" s="28">
        <v>143000</v>
      </c>
      <c r="EC98" s="28">
        <v>157300</v>
      </c>
      <c r="ED98" s="28">
        <v>145200</v>
      </c>
      <c r="EE98" s="28">
        <v>188100</v>
      </c>
      <c r="EF98" s="28">
        <v>212300</v>
      </c>
      <c r="EG98" s="28">
        <v>188100</v>
      </c>
      <c r="EH98" s="28">
        <v>212300</v>
      </c>
      <c r="EI98" s="28">
        <v>188100</v>
      </c>
      <c r="EJ98" s="28">
        <v>224400</v>
      </c>
      <c r="EK98" s="31"/>
    </row>
    <row r="99" spans="6:141" ht="16.5" customHeight="1">
      <c r="F99" s="333">
        <v>94</v>
      </c>
      <c r="G99" s="333" t="str">
        <f>IF(리스수식!$AT$2=1,차량정보!AZ99,IF(리스수식!$AT$2=2,차량정보!CS99,IF(리스수식!$AT$2=3,차량정보!EL99,IF(리스수식!$AT$2=4,차량정보!GE99,차량정보!HX99))))</f>
        <v>현대</v>
      </c>
      <c r="H99" s="333" t="str">
        <f>IF(리스수식!$AT$2=1,차량정보!BA99,IF(리스수식!$AT$2=2,차량정보!CT99,IF(리스수식!$AT$2=3,차량정보!EM99,IF(리스수식!$AT$2=4,차량정보!GF99,차량정보!HY99))))</f>
        <v>포터Ⅱ LPG</v>
      </c>
      <c r="I99" s="333" t="str">
        <f>IF(리스수식!$AT$2=1,차량정보!BB99,IF(리스수식!$AT$2=2,차량정보!CU99,IF(리스수식!$AT$2=3,차량정보!EN99,IF(리스수식!$AT$2=4,차량정보!GG99,차량정보!HZ99))))</f>
        <v>소형화물(1톤)</v>
      </c>
      <c r="J99" s="475">
        <f>IF(리스수식!$AT$2=1,차량정보!BC99,IF(리스수식!$AT$2=2,차량정보!CV99,IF(리스수식!$AT$2=3,차량정보!EO99,IF(리스수식!$AT$2=4,차량정보!GH99,차량정보!IA99))))</f>
        <v>0.03</v>
      </c>
      <c r="K99" s="333" t="str">
        <f>IF(리스수식!$AT$2=1,차량정보!BD99,IF(리스수식!$AT$2=2,차량정보!CW99,IF(리스수식!$AT$2=3,차량정보!EP99,IF(리스수식!$AT$2=4,차량정보!GI99,차량정보!IB99))))</f>
        <v>LPG</v>
      </c>
      <c r="L99" s="333" t="str">
        <f>IF(리스수식!$AT$2=1,차량정보!BE99,IF(리스수식!$AT$2=2,차량정보!CX99,IF(리스수식!$AT$2=3,차량정보!EQ99,IF(리스수식!$AT$2=4,차량정보!GJ99,차량정보!IC99))))</f>
        <v>면제</v>
      </c>
      <c r="M99" s="333">
        <f>IF(리스수식!$AT$2=1,차량정보!BF99,IF(리스수식!$AT$2=2,차량정보!CY99,IF(리스수식!$AT$2=3,차량정보!ER99,IF(리스수식!$AT$2=4,차량정보!GK99,차량정보!ID99))))</f>
        <v>2469</v>
      </c>
      <c r="N99" s="333">
        <f t="shared" si="97"/>
        <v>28500</v>
      </c>
      <c r="O99" s="380">
        <f>IF(리스수식!$AT$2=1,차량정보!BH99,IF(리스수식!$AT$2=2,차량정보!DA99,IF(리스수식!$AT$2=3,차량정보!ET99,IF(리스수식!$AT$2=4,차량정보!GM99,차량정보!IF99))))</f>
        <v>0.62</v>
      </c>
      <c r="P99" s="380">
        <f>IF(리스수식!$AT$2=1,차량정보!BI99,IF(리스수식!$AT$2=2,차량정보!DB99,IF(리스수식!$AT$2=3,차량정보!EU99,IF(리스수식!$AT$2=4,차량정보!GN99,차량정보!IG99))))</f>
        <v>0.61</v>
      </c>
      <c r="Q99" s="380">
        <f>IF(리스수식!$AT$2=1,차량정보!BJ99,IF(리스수식!$AT$2=2,차량정보!DC99,IF(리스수식!$AT$2=3,차량정보!EV99,IF(리스수식!$AT$2=4,차량정보!GO99,차량정보!IH99))))</f>
        <v>0.59000000000000008</v>
      </c>
      <c r="R99" s="380">
        <f>IF(리스수식!$AT$2=1,차량정보!BK99,IF(리스수식!$AT$2=2,차량정보!DD99,IF(리스수식!$AT$2=3,차량정보!EW99,IF(리스수식!$AT$2=4,차량정보!GP99,차량정보!II99))))</f>
        <v>0.54</v>
      </c>
      <c r="S99" s="380">
        <f>IF(리스수식!$AT$2=1,차량정보!BL99,IF(리스수식!$AT$2=2,차량정보!DE99,IF(리스수식!$AT$2=3,차량정보!EX99,IF(리스수식!$AT$2=4,차량정보!GQ99,차량정보!IJ99))))</f>
        <v>0.51</v>
      </c>
      <c r="T99" s="380">
        <f>IF(리스수식!$AT$2=1,차량정보!BM99,IF(리스수식!$AT$2=2,차량정보!DF99,IF(리스수식!$AT$2=3,차량정보!EY99,IF(리스수식!$AT$2=4,차량정보!GR99,차량정보!IK99))))</f>
        <v>0.47</v>
      </c>
      <c r="U99" s="380">
        <f>IF(리스수식!$AT$2=1,차량정보!BN99,IF(리스수식!$AT$2=2,차량정보!DG99,IF(리스수식!$AT$2=3,차량정보!EZ99,IF(리스수식!$AT$2=4,차량정보!GS99,차량정보!IL99))))</f>
        <v>0.59</v>
      </c>
      <c r="V99" s="380">
        <f>IF(리스수식!$AT$2=1,차량정보!BO99,IF(리스수식!$AT$2=2,차량정보!DH99,IF(리스수식!$AT$2=3,차량정보!FA99,IF(리스수식!$AT$2=4,차량정보!GT99,차량정보!IM99))))</f>
        <v>0.57999999999999996</v>
      </c>
      <c r="W99" s="380">
        <f>IF(리스수식!$AT$2=1,차량정보!BP99,IF(리스수식!$AT$2=2,차량정보!DI99,IF(리스수식!$AT$2=3,차량정보!FB99,IF(리스수식!$AT$2=4,차량정보!GU99,차량정보!IN99))))</f>
        <v>0.56000000000000005</v>
      </c>
      <c r="X99" s="380">
        <f>IF(리스수식!$AT$2=1,차량정보!BQ99,IF(리스수식!$AT$2=2,차량정보!DJ99,IF(리스수식!$AT$2=3,차량정보!FC99,IF(리스수식!$AT$2=4,차량정보!GV99,차량정보!IO99))))</f>
        <v>0.51</v>
      </c>
      <c r="Y99" s="380">
        <f>IF(리스수식!$AT$2=1,차량정보!BR99,IF(리스수식!$AT$2=2,차량정보!DK99,IF(리스수식!$AT$2=3,차량정보!FD99,IF(리스수식!$AT$2=4,차량정보!GW99,차량정보!IP99))))</f>
        <v>0.48</v>
      </c>
      <c r="Z99" s="380">
        <f>IF(리스수식!$AT$2=1,차량정보!BS99,IF(리스수식!$AT$2=2,차량정보!DL99,IF(리스수식!$AT$2=3,차량정보!FE99,IF(리스수식!$AT$2=4,차량정보!GX99,차량정보!IQ99))))</f>
        <v>0.44</v>
      </c>
      <c r="AA99" s="380">
        <f>IF(리스수식!$AT$2=1,차량정보!BT99,IF(리스수식!$AT$2=2,차량정보!DM99,IF(리스수식!$AT$2=3,차량정보!FF99,IF(리스수식!$AT$2=4,차량정보!GY99,차량정보!IR99))))</f>
        <v>0.52</v>
      </c>
      <c r="AB99" s="380">
        <f>IF(리스수식!$AT$2=1,차량정보!BU99,IF(리스수식!$AT$2=2,차량정보!DN99,IF(리스수식!$AT$2=3,차량정보!FG99,IF(리스수식!$AT$2=4,차량정보!GZ99,차량정보!IS99))))</f>
        <v>0.51</v>
      </c>
      <c r="AC99" s="380">
        <f>IF(리스수식!$AT$2=1,차량정보!BV99,IF(리스수식!$AT$2=2,차량정보!DO99,IF(리스수식!$AT$2=3,차량정보!FH99,IF(리스수식!$AT$2=4,차량정보!HA99,차량정보!IT99))))</f>
        <v>0.49</v>
      </c>
      <c r="AD99" s="380">
        <f>IF(리스수식!$AT$2=1,차량정보!BW99,IF(리스수식!$AT$2=2,차량정보!DP99,IF(리스수식!$AT$2=3,차량정보!FI99,IF(리스수식!$AT$2=4,차량정보!HB99,차량정보!IU99))))</f>
        <v>0.44</v>
      </c>
      <c r="AE99" s="380">
        <f>IF(리스수식!$AT$2=1,차량정보!BX99,IF(리스수식!$AT$2=2,차량정보!DQ99,IF(리스수식!$AT$2=3,차량정보!FJ99,IF(리스수식!$AT$2=4,차량정보!HC99,차량정보!IV99))))</f>
        <v>0.41</v>
      </c>
      <c r="AF99" s="380">
        <f>IF(리스수식!$AT$2=1,차량정보!BY99,IF(리스수식!$AT$2=2,차량정보!DR99,IF(리스수식!$AT$2=3,차량정보!FK99,IF(리스수식!$AT$2=4,차량정보!HD99,차량정보!IW99))))</f>
        <v>0.3</v>
      </c>
      <c r="AG99" s="380">
        <f>IF(리스수식!$AT$2=1,차량정보!BZ99,IF(리스수식!$AT$2=2,차량정보!DS99,IF(리스수식!$AT$2=3,차량정보!FL99,IF(리스수식!$AT$2=4,차량정보!HE99,차량정보!IX99))))</f>
        <v>0.45</v>
      </c>
      <c r="AH99" s="380">
        <f>IF(리스수식!$AT$2=1,차량정보!CA99,IF(리스수식!$AT$2=2,차량정보!DT99,IF(리스수식!$AT$2=3,차량정보!FM99,IF(리스수식!$AT$2=4,차량정보!HF99,차량정보!IY99))))</f>
        <v>0.44</v>
      </c>
      <c r="AI99" s="380">
        <f>IF(리스수식!$AT$2=1,차량정보!CB99,IF(리스수식!$AT$2=2,차량정보!DU99,IF(리스수식!$AT$2=3,차량정보!FN99,IF(리스수식!$AT$2=4,차량정보!HG99,차량정보!IZ99))))</f>
        <v>0.42</v>
      </c>
      <c r="AJ99" s="380">
        <f>IF(리스수식!$AT$2=1,차량정보!CC99,IF(리스수식!$AT$2=2,차량정보!DV99,IF(리스수식!$AT$2=3,차량정보!FO99,IF(리스수식!$AT$2=4,차량정보!HH99,차량정보!JA99))))</f>
        <v>0.37</v>
      </c>
      <c r="AK99" s="380">
        <f>IF(리스수식!$AT$2=1,차량정보!CD99,IF(리스수식!$AT$2=2,차량정보!DW99,IF(리스수식!$AT$2=3,차량정보!FP99,IF(리스수식!$AT$2=4,차량정보!HI99,차량정보!JB99))))</f>
        <v>0.34</v>
      </c>
      <c r="AL99" s="380">
        <f>IF(리스수식!$AT$2=1,차량정보!CE99,IF(리스수식!$AT$2=2,차량정보!DX99,IF(리스수식!$AT$2=3,차량정보!FQ99,IF(리스수식!$AT$2=4,차량정보!HJ99,차량정보!JC99))))</f>
        <v>0.27</v>
      </c>
      <c r="AM99" s="333">
        <f>IF(리스수식!$AT$2=1,차량정보!CF99,IF(리스수식!$AT$2=2,차량정보!DY99,IF(리스수식!$AT$2=3,차량정보!FR99,IF(리스수식!$AT$2=4,차량정보!HK99,차량정보!JD99))))</f>
        <v>0</v>
      </c>
      <c r="AN99" s="333" t="str">
        <f>IF(리스수식!$AT$2=1,차량정보!CG99,IF(리스수식!$AT$2=2,차량정보!DZ99,IF(리스수식!$AT$2=3,차량정보!FS99,IF(리스수식!$AT$2=4,차량정보!HL99,차량정보!JE99))))</f>
        <v>면제</v>
      </c>
      <c r="AO99" s="333" t="str">
        <f>IF(리스수식!$AT$2=1,차량정보!CH99,IF(리스수식!$AT$2=2,차량정보!EA99,IF(리스수식!$AT$2=3,차량정보!FT99,IF(리스수식!$AT$2=4,차량정보!HM99,차량정보!JF99))))</f>
        <v>울산</v>
      </c>
      <c r="AP99" s="333">
        <f>IF(리스수식!$AT$2=1,차량정보!CI99,IF(리스수식!$AT$2=2,차량정보!EB99,IF(리스수식!$AT$2=3,차량정보!FU99,IF(리스수식!$AT$2=4,차량정보!HN99,차량정보!JG99))))</f>
        <v>226000</v>
      </c>
      <c r="AQ99" s="333">
        <f>IF(리스수식!$AT$2=1,차량정보!CJ99,IF(리스수식!$AT$2=2,차량정보!EC99,IF(리스수식!$AT$2=3,차량정보!FV99,IF(리스수식!$AT$2=4,차량정보!HO99,차량정보!JH99))))</f>
        <v>215000</v>
      </c>
      <c r="AR99" s="333">
        <f>IF(리스수식!$AT$2=1,차량정보!CK99,IF(리스수식!$AT$2=2,차량정보!ED99,IF(리스수식!$AT$2=3,차량정보!FW99,IF(리스수식!$AT$2=4,차량정보!HP99,차량정보!JI99))))</f>
        <v>234000</v>
      </c>
      <c r="AS99" s="333">
        <f>IF(리스수식!$AT$2=1,차량정보!CL99,IF(리스수식!$AT$2=2,차량정보!EE99,IF(리스수식!$AT$2=3,차량정보!FX99,IF(리스수식!$AT$2=4,차량정보!HQ99,차량정보!JJ99))))</f>
        <v>248000</v>
      </c>
      <c r="AT99" s="333">
        <f>IF(리스수식!$AT$2=1,차량정보!CM99,IF(리스수식!$AT$2=2,차량정보!EF99,IF(리스수식!$AT$2=3,차량정보!FY99,IF(리스수식!$AT$2=4,차량정보!HR99,차량정보!JK99))))</f>
        <v>259000</v>
      </c>
      <c r="AU99" s="333">
        <f>IF(리스수식!$AT$2=1,차량정보!CN99,IF(리스수식!$AT$2=2,차량정보!EG99,IF(리스수식!$AT$2=3,차량정보!FZ99,IF(리스수식!$AT$2=4,차량정보!HS99,차량정보!JL99))))</f>
        <v>237000</v>
      </c>
      <c r="AV99" s="333">
        <f>IF(리스수식!$AT$2=1,차량정보!CO99,IF(리스수식!$AT$2=2,차량정보!EH99,IF(리스수식!$AT$2=3,차량정보!GA99,IF(리스수식!$AT$2=4,차량정보!HT99,차량정보!JM99))))</f>
        <v>237000</v>
      </c>
      <c r="AW99" s="333">
        <f>IF(리스수식!$AT$2=1,차량정보!CP99,IF(리스수식!$AT$2=2,차량정보!EI99,IF(리스수식!$AT$2=3,차량정보!GB99,IF(리스수식!$AT$2=4,차량정보!HU99,차량정보!JN99))))</f>
        <v>248000</v>
      </c>
      <c r="AX99" s="333">
        <f>IF(리스수식!$AT$2=1,차량정보!CQ99,IF(리스수식!$AT$2=2,차량정보!EJ99,IF(리스수식!$AT$2=3,차량정보!GC99,IF(리스수식!$AT$2=4,차량정보!HV99,차량정보!JO99))))</f>
        <v>281000</v>
      </c>
      <c r="AY99" s="11">
        <f>IF(리스수식!$AT$2=1,차량정보!CR99,IF(리스수식!$AT$2=2,차량정보!EK99,IF(리스수식!$AT$2=3,차량정보!GD99,IF(리스수식!$AT$2=4,차량정보!HW99,차량정보!JP99))))</f>
        <v>0</v>
      </c>
      <c r="AZ99" s="352" t="s">
        <v>85</v>
      </c>
      <c r="BA99" s="353" t="s">
        <v>718</v>
      </c>
      <c r="BB99" s="354" t="s">
        <v>424</v>
      </c>
      <c r="BC99" s="355">
        <v>0.03</v>
      </c>
      <c r="BD99" s="352" t="s">
        <v>184</v>
      </c>
      <c r="BE99" s="352" t="s">
        <v>72</v>
      </c>
      <c r="BF99" s="356">
        <v>2469</v>
      </c>
      <c r="BG99" s="356"/>
      <c r="BH99" s="357">
        <f t="shared" si="91"/>
        <v>0.62</v>
      </c>
      <c r="BI99" s="357">
        <f t="shared" si="92"/>
        <v>0.61</v>
      </c>
      <c r="BJ99" s="357">
        <f t="shared" si="93"/>
        <v>0.59000000000000008</v>
      </c>
      <c r="BK99" s="357">
        <f t="shared" si="94"/>
        <v>0.54</v>
      </c>
      <c r="BL99" s="357">
        <f t="shared" si="95"/>
        <v>0.51</v>
      </c>
      <c r="BM99" s="357">
        <f t="shared" si="96"/>
        <v>0.47</v>
      </c>
      <c r="BN99" s="442">
        <v>0.59</v>
      </c>
      <c r="BO99" s="342">
        <v>0.57999999999999996</v>
      </c>
      <c r="BP99" s="342">
        <v>0.56000000000000005</v>
      </c>
      <c r="BQ99" s="342">
        <v>0.51</v>
      </c>
      <c r="BR99" s="342">
        <v>0.48</v>
      </c>
      <c r="BS99" s="342">
        <v>0.44</v>
      </c>
      <c r="BT99" s="442">
        <v>0.52</v>
      </c>
      <c r="BU99" s="342">
        <v>0.51</v>
      </c>
      <c r="BV99" s="342">
        <v>0.49</v>
      </c>
      <c r="BW99" s="342">
        <v>0.44</v>
      </c>
      <c r="BX99" s="342">
        <v>0.41</v>
      </c>
      <c r="BY99" s="342">
        <v>0.3</v>
      </c>
      <c r="BZ99" s="442">
        <v>0.45</v>
      </c>
      <c r="CA99" s="342">
        <v>0.44</v>
      </c>
      <c r="CB99" s="342">
        <v>0.42</v>
      </c>
      <c r="CC99" s="342">
        <v>0.37</v>
      </c>
      <c r="CD99" s="342">
        <v>0.34</v>
      </c>
      <c r="CE99" s="342">
        <v>0.27</v>
      </c>
      <c r="CF99" s="358"/>
      <c r="CG99" s="358" t="s">
        <v>425</v>
      </c>
      <c r="CH99" s="359" t="s">
        <v>62</v>
      </c>
      <c r="CI99" s="360">
        <v>226000</v>
      </c>
      <c r="CJ99" s="360">
        <v>215000</v>
      </c>
      <c r="CK99" s="360">
        <v>234000</v>
      </c>
      <c r="CL99" s="360">
        <v>248000</v>
      </c>
      <c r="CM99" s="360">
        <v>259000</v>
      </c>
      <c r="CN99" s="360">
        <v>237000</v>
      </c>
      <c r="CO99" s="360">
        <v>237000</v>
      </c>
      <c r="CP99" s="360">
        <v>248000</v>
      </c>
      <c r="CQ99" s="360">
        <v>281000</v>
      </c>
      <c r="CR99" s="31"/>
      <c r="CS99" s="21" t="s">
        <v>414</v>
      </c>
      <c r="CT99" s="457" t="s">
        <v>800</v>
      </c>
      <c r="CU99" s="23" t="s">
        <v>265</v>
      </c>
      <c r="CV99" s="464">
        <v>0.05</v>
      </c>
      <c r="CW99" s="21" t="s">
        <v>265</v>
      </c>
      <c r="CX99" s="21" t="s">
        <v>72</v>
      </c>
      <c r="CY99" s="25">
        <v>0</v>
      </c>
      <c r="CZ99" s="25"/>
      <c r="DA99" s="357">
        <v>0</v>
      </c>
      <c r="DB99" s="357">
        <v>0</v>
      </c>
      <c r="DC99" s="357">
        <v>0</v>
      </c>
      <c r="DD99" s="357">
        <v>0</v>
      </c>
      <c r="DE99" s="357">
        <v>0</v>
      </c>
      <c r="DF99" s="357">
        <v>0</v>
      </c>
      <c r="DG99" s="448">
        <v>0.55000000000000004</v>
      </c>
      <c r="DH99" s="344">
        <v>0.54</v>
      </c>
      <c r="DI99" s="344">
        <v>0.53</v>
      </c>
      <c r="DJ99" s="344">
        <v>0.5</v>
      </c>
      <c r="DK99" s="344">
        <v>0.49</v>
      </c>
      <c r="DL99" s="344">
        <v>0</v>
      </c>
      <c r="DM99" s="448">
        <v>0.47</v>
      </c>
      <c r="DN99" s="344">
        <v>0.46</v>
      </c>
      <c r="DO99" s="344">
        <v>0.45</v>
      </c>
      <c r="DP99" s="344">
        <v>0.41</v>
      </c>
      <c r="DQ99" s="344">
        <v>0.39</v>
      </c>
      <c r="DR99" s="344">
        <v>0</v>
      </c>
      <c r="DS99" s="448">
        <v>0.35</v>
      </c>
      <c r="DT99" s="344">
        <v>0.34</v>
      </c>
      <c r="DU99" s="343">
        <v>0.33</v>
      </c>
      <c r="DV99" s="343">
        <v>0.32</v>
      </c>
      <c r="DW99" s="343">
        <v>0.3</v>
      </c>
      <c r="DX99" s="343">
        <v>0</v>
      </c>
      <c r="DY99" s="26" t="s">
        <v>149</v>
      </c>
      <c r="DZ99" s="26"/>
      <c r="EA99" s="27" t="s">
        <v>81</v>
      </c>
      <c r="EB99" s="28">
        <v>143000</v>
      </c>
      <c r="EC99" s="28">
        <v>157300</v>
      </c>
      <c r="ED99" s="28">
        <v>145200</v>
      </c>
      <c r="EE99" s="28">
        <v>188100</v>
      </c>
      <c r="EF99" s="28">
        <v>212300</v>
      </c>
      <c r="EG99" s="28">
        <v>188100</v>
      </c>
      <c r="EH99" s="28">
        <v>212300</v>
      </c>
      <c r="EI99" s="28">
        <v>188100</v>
      </c>
      <c r="EJ99" s="28">
        <v>224400</v>
      </c>
      <c r="EK99" s="31"/>
    </row>
    <row r="100" spans="6:141" ht="16.5" customHeight="1">
      <c r="F100" s="333">
        <v>95</v>
      </c>
      <c r="G100" s="333" t="str">
        <f>IF(리스수식!$AT$2=1,차량정보!AZ100,IF(리스수식!$AT$2=2,차량정보!CS100,IF(리스수식!$AT$2=3,차량정보!EL100,IF(리스수식!$AT$2=4,차량정보!GE100,차량정보!HX100))))</f>
        <v>현대</v>
      </c>
      <c r="H100" s="333" t="str">
        <f>IF(리스수식!$AT$2=1,차량정보!BA100,IF(리스수식!$AT$2=2,차량정보!CT100,IF(리스수식!$AT$2=3,차량정보!EM100,IF(리스수식!$AT$2=4,차량정보!GF100,차량정보!HY100))))</f>
        <v>포터Ⅱ 특장</v>
      </c>
      <c r="I100" s="333" t="str">
        <f>IF(리스수식!$AT$2=1,차량정보!BB100,IF(리스수식!$AT$2=2,차량정보!CU100,IF(리스수식!$AT$2=3,차량정보!EN100,IF(리스수식!$AT$2=4,차량정보!GG100,차량정보!HZ100))))</f>
        <v>소형화물(1톤)</v>
      </c>
      <c r="J100" s="475">
        <f>IF(리스수식!$AT$2=1,차량정보!BC100,IF(리스수식!$AT$2=2,차량정보!CV100,IF(리스수식!$AT$2=3,차량정보!EO100,IF(리스수식!$AT$2=4,차량정보!GH100,차량정보!IA100))))</f>
        <v>0.03</v>
      </c>
      <c r="K100" s="333" t="str">
        <f>IF(리스수식!$AT$2=1,차량정보!BD100,IF(리스수식!$AT$2=2,차량정보!CW100,IF(리스수식!$AT$2=3,차량정보!EP100,IF(리스수식!$AT$2=4,차량정보!GI100,차량정보!IB100))))</f>
        <v>디젤</v>
      </c>
      <c r="L100" s="333" t="str">
        <f>IF(리스수식!$AT$2=1,차량정보!BE100,IF(리스수식!$AT$2=2,차량정보!CX100,IF(리스수식!$AT$2=3,차량정보!EQ100,IF(리스수식!$AT$2=4,차량정보!GJ100,차량정보!IC100))))</f>
        <v>면제</v>
      </c>
      <c r="M100" s="333">
        <f>IF(리스수식!$AT$2=1,차량정보!BF100,IF(리스수식!$AT$2=2,차량정보!CY100,IF(리스수식!$AT$2=3,차량정보!ER100,IF(리스수식!$AT$2=4,차량정보!GK100,차량정보!ID100))))</f>
        <v>2497</v>
      </c>
      <c r="N100" s="333">
        <f t="shared" si="97"/>
        <v>28500</v>
      </c>
      <c r="O100" s="380">
        <f>IF(리스수식!$AT$2=1,차량정보!BH100,IF(리스수식!$AT$2=2,차량정보!DA100,IF(리스수식!$AT$2=3,차량정보!ET100,IF(리스수식!$AT$2=4,차량정보!GM100,차량정보!IF100))))</f>
        <v>0.56000000000000005</v>
      </c>
      <c r="P100" s="380">
        <f>IF(리스수식!$AT$2=1,차량정보!BI100,IF(리스수식!$AT$2=2,차량정보!DB100,IF(리스수식!$AT$2=3,차량정보!EU100,IF(리스수식!$AT$2=4,차량정보!GN100,차량정보!IG100))))</f>
        <v>0.55000000000000004</v>
      </c>
      <c r="Q100" s="380">
        <f>IF(리스수식!$AT$2=1,차량정보!BJ100,IF(리스수식!$AT$2=2,차량정보!DC100,IF(리스수식!$AT$2=3,차량정보!EV100,IF(리스수식!$AT$2=4,차량정보!GO100,차량정보!IH100))))</f>
        <v>0.54</v>
      </c>
      <c r="R100" s="380">
        <f>IF(리스수식!$AT$2=1,차량정보!BK100,IF(리스수식!$AT$2=2,차량정보!DD100,IF(리스수식!$AT$2=3,차량정보!EW100,IF(리스수식!$AT$2=4,차량정보!GP100,차량정보!II100))))</f>
        <v>0.5</v>
      </c>
      <c r="S100" s="380">
        <f>IF(리스수식!$AT$2=1,차량정보!BL100,IF(리스수식!$AT$2=2,차량정보!DE100,IF(리스수식!$AT$2=3,차량정보!EX100,IF(리스수식!$AT$2=4,차량정보!GQ100,차량정보!IJ100))))</f>
        <v>0.45999999999999996</v>
      </c>
      <c r="T100" s="380">
        <f>IF(리스수식!$AT$2=1,차량정보!BM100,IF(리스수식!$AT$2=2,차량정보!DF100,IF(리스수식!$AT$2=3,차량정보!EY100,IF(리스수식!$AT$2=4,차량정보!GR100,차량정보!IK100))))</f>
        <v>0.38</v>
      </c>
      <c r="U100" s="380">
        <f>IF(리스수식!$AT$2=1,차량정보!BN100,IF(리스수식!$AT$2=2,차량정보!DG100,IF(리스수식!$AT$2=3,차량정보!EZ100,IF(리스수식!$AT$2=4,차량정보!GS100,차량정보!IL100))))</f>
        <v>0.53</v>
      </c>
      <c r="V100" s="380">
        <f>IF(리스수식!$AT$2=1,차량정보!BO100,IF(리스수식!$AT$2=2,차량정보!DH100,IF(리스수식!$AT$2=3,차량정보!FA100,IF(리스수식!$AT$2=4,차량정보!GT100,차량정보!IM100))))</f>
        <v>0.52</v>
      </c>
      <c r="W100" s="380">
        <f>IF(리스수식!$AT$2=1,차량정보!BP100,IF(리스수식!$AT$2=2,차량정보!DI100,IF(리스수식!$AT$2=3,차량정보!FB100,IF(리스수식!$AT$2=4,차량정보!GU100,차량정보!IN100))))</f>
        <v>0.51</v>
      </c>
      <c r="X100" s="380">
        <f>IF(리스수식!$AT$2=1,차량정보!BQ100,IF(리스수식!$AT$2=2,차량정보!DJ100,IF(리스수식!$AT$2=3,차량정보!FC100,IF(리스수식!$AT$2=4,차량정보!GV100,차량정보!IO100))))</f>
        <v>0.47</v>
      </c>
      <c r="Y100" s="380">
        <f>IF(리스수식!$AT$2=1,차량정보!BR100,IF(리스수식!$AT$2=2,차량정보!DK100,IF(리스수식!$AT$2=3,차량정보!FD100,IF(리스수식!$AT$2=4,차량정보!GW100,차량정보!IP100))))</f>
        <v>0.43</v>
      </c>
      <c r="Z100" s="380">
        <f>IF(리스수식!$AT$2=1,차량정보!BS100,IF(리스수식!$AT$2=2,차량정보!DL100,IF(리스수식!$AT$2=3,차량정보!FE100,IF(리스수식!$AT$2=4,차량정보!GX100,차량정보!IQ100))))</f>
        <v>0.35</v>
      </c>
      <c r="AA100" s="380">
        <f>IF(리스수식!$AT$2=1,차량정보!BT100,IF(리스수식!$AT$2=2,차량정보!DM100,IF(리스수식!$AT$2=3,차량정보!FF100,IF(리스수식!$AT$2=4,차량정보!GY100,차량정보!IR100))))</f>
        <v>0.47</v>
      </c>
      <c r="AB100" s="380">
        <f>IF(리스수식!$AT$2=1,차량정보!BU100,IF(리스수식!$AT$2=2,차량정보!DN100,IF(리스수식!$AT$2=3,차량정보!FG100,IF(리스수식!$AT$2=4,차량정보!GZ100,차량정보!IS100))))</f>
        <v>0.46</v>
      </c>
      <c r="AC100" s="380">
        <f>IF(리스수식!$AT$2=1,차량정보!BV100,IF(리스수식!$AT$2=2,차량정보!DO100,IF(리스수식!$AT$2=3,차량정보!FH100,IF(리스수식!$AT$2=4,차량정보!HA100,차량정보!IT100))))</f>
        <v>0.45</v>
      </c>
      <c r="AD100" s="380">
        <f>IF(리스수식!$AT$2=1,차량정보!BW100,IF(리스수식!$AT$2=2,차량정보!DP100,IF(리스수식!$AT$2=3,차량정보!FI100,IF(리스수식!$AT$2=4,차량정보!HB100,차량정보!IU100))))</f>
        <v>0.41</v>
      </c>
      <c r="AE100" s="380">
        <f>IF(리스수식!$AT$2=1,차량정보!BX100,IF(리스수식!$AT$2=2,차량정보!DQ100,IF(리스수식!$AT$2=3,차량정보!FJ100,IF(리스수식!$AT$2=4,차량정보!HC100,차량정보!IV100))))</f>
        <v>0.37</v>
      </c>
      <c r="AF100" s="380">
        <f>IF(리스수식!$AT$2=1,차량정보!BY100,IF(리스수식!$AT$2=2,차량정보!DR100,IF(리스수식!$AT$2=3,차량정보!FK100,IF(리스수식!$AT$2=4,차량정보!HD100,차량정보!IW100))))</f>
        <v>0.28999999999999998</v>
      </c>
      <c r="AG100" s="380">
        <f>IF(리스수식!$AT$2=1,차량정보!BZ100,IF(리스수식!$AT$2=2,차량정보!DS100,IF(리스수식!$AT$2=3,차량정보!FL100,IF(리스수식!$AT$2=4,차량정보!HE100,차량정보!IX100))))</f>
        <v>0.39</v>
      </c>
      <c r="AH100" s="380">
        <f>IF(리스수식!$AT$2=1,차량정보!CA100,IF(리스수식!$AT$2=2,차량정보!DT100,IF(리스수식!$AT$2=3,차량정보!FM100,IF(리스수식!$AT$2=4,차량정보!HF100,차량정보!IY100))))</f>
        <v>0.38</v>
      </c>
      <c r="AI100" s="380">
        <f>IF(리스수식!$AT$2=1,차량정보!CB100,IF(리스수식!$AT$2=2,차량정보!DU100,IF(리스수식!$AT$2=3,차량정보!FN100,IF(리스수식!$AT$2=4,차량정보!HG100,차량정보!IZ100))))</f>
        <v>0.37</v>
      </c>
      <c r="AJ100" s="380">
        <f>IF(리스수식!$AT$2=1,차량정보!CC100,IF(리스수식!$AT$2=2,차량정보!DV100,IF(리스수식!$AT$2=3,차량정보!FO100,IF(리스수식!$AT$2=4,차량정보!HH100,차량정보!JA100))))</f>
        <v>0.33</v>
      </c>
      <c r="AK100" s="380">
        <f>IF(리스수식!$AT$2=1,차량정보!CD100,IF(리스수식!$AT$2=2,차량정보!DW100,IF(리스수식!$AT$2=3,차량정보!FP100,IF(리스수식!$AT$2=4,차량정보!HI100,차량정보!JB100))))</f>
        <v>0.28999999999999998</v>
      </c>
      <c r="AL100" s="380">
        <f>IF(리스수식!$AT$2=1,차량정보!CE100,IF(리스수식!$AT$2=2,차량정보!DX100,IF(리스수식!$AT$2=3,차량정보!FQ100,IF(리스수식!$AT$2=4,차량정보!HJ100,차량정보!JC100))))</f>
        <v>0.21</v>
      </c>
      <c r="AM100" s="333">
        <f>IF(리스수식!$AT$2=1,차량정보!CF100,IF(리스수식!$AT$2=2,차량정보!DY100,IF(리스수식!$AT$2=3,차량정보!FR100,IF(리스수식!$AT$2=4,차량정보!HK100,차량정보!JD100))))</f>
        <v>0</v>
      </c>
      <c r="AN100" s="333" t="str">
        <f>IF(리스수식!$AT$2=1,차량정보!CG100,IF(리스수식!$AT$2=2,차량정보!DZ100,IF(리스수식!$AT$2=3,차량정보!FS100,IF(리스수식!$AT$2=4,차량정보!HL100,차량정보!JE100))))</f>
        <v>면제</v>
      </c>
      <c r="AO100" s="333" t="str">
        <f>IF(리스수식!$AT$2=1,차량정보!CH100,IF(리스수식!$AT$2=2,차량정보!EA100,IF(리스수식!$AT$2=3,차량정보!FT100,IF(리스수식!$AT$2=4,차량정보!HM100,차량정보!JF100))))</f>
        <v>울산</v>
      </c>
      <c r="AP100" s="333">
        <f>IF(리스수식!$AT$2=1,차량정보!CI100,IF(리스수식!$AT$2=2,차량정보!EB100,IF(리스수식!$AT$2=3,차량정보!FU100,IF(리스수식!$AT$2=4,차량정보!HN100,차량정보!JG100))))</f>
        <v>226000</v>
      </c>
      <c r="AQ100" s="333">
        <f>IF(리스수식!$AT$2=1,차량정보!CJ100,IF(리스수식!$AT$2=2,차량정보!EC100,IF(리스수식!$AT$2=3,차량정보!FV100,IF(리스수식!$AT$2=4,차량정보!HO100,차량정보!JH100))))</f>
        <v>215000</v>
      </c>
      <c r="AR100" s="333">
        <f>IF(리스수식!$AT$2=1,차량정보!CK100,IF(리스수식!$AT$2=2,차량정보!ED100,IF(리스수식!$AT$2=3,차량정보!FW100,IF(리스수식!$AT$2=4,차량정보!HP100,차량정보!JI100))))</f>
        <v>234000</v>
      </c>
      <c r="AS100" s="333">
        <f>IF(리스수식!$AT$2=1,차량정보!CL100,IF(리스수식!$AT$2=2,차량정보!EE100,IF(리스수식!$AT$2=3,차량정보!FX100,IF(리스수식!$AT$2=4,차량정보!HQ100,차량정보!JJ100))))</f>
        <v>248000</v>
      </c>
      <c r="AT100" s="333">
        <f>IF(리스수식!$AT$2=1,차량정보!CM100,IF(리스수식!$AT$2=2,차량정보!EF100,IF(리스수식!$AT$2=3,차량정보!FY100,IF(리스수식!$AT$2=4,차량정보!HR100,차량정보!JK100))))</f>
        <v>259000</v>
      </c>
      <c r="AU100" s="333">
        <f>IF(리스수식!$AT$2=1,차량정보!CN100,IF(리스수식!$AT$2=2,차량정보!EG100,IF(리스수식!$AT$2=3,차량정보!FZ100,IF(리스수식!$AT$2=4,차량정보!HS100,차량정보!JL100))))</f>
        <v>237000</v>
      </c>
      <c r="AV100" s="333">
        <f>IF(리스수식!$AT$2=1,차량정보!CO100,IF(리스수식!$AT$2=2,차량정보!EH100,IF(리스수식!$AT$2=3,차량정보!GA100,IF(리스수식!$AT$2=4,차량정보!HT100,차량정보!JM100))))</f>
        <v>237000</v>
      </c>
      <c r="AW100" s="333">
        <f>IF(리스수식!$AT$2=1,차량정보!CP100,IF(리스수식!$AT$2=2,차량정보!EI100,IF(리스수식!$AT$2=3,차량정보!GB100,IF(리스수식!$AT$2=4,차량정보!HU100,차량정보!JN100))))</f>
        <v>248000</v>
      </c>
      <c r="AX100" s="333">
        <f>IF(리스수식!$AT$2=1,차량정보!CQ100,IF(리스수식!$AT$2=2,차량정보!EJ100,IF(리스수식!$AT$2=3,차량정보!GC100,IF(리스수식!$AT$2=4,차량정보!HV100,차량정보!JO100))))</f>
        <v>281000</v>
      </c>
      <c r="AY100" s="11">
        <f>IF(리스수식!$AT$2=1,차량정보!CR100,IF(리스수식!$AT$2=2,차량정보!EK100,IF(리스수식!$AT$2=3,차량정보!GD100,IF(리스수식!$AT$2=4,차량정보!HW100,차량정보!JP100))))</f>
        <v>0</v>
      </c>
      <c r="AZ100" s="352" t="s">
        <v>85</v>
      </c>
      <c r="BA100" s="353" t="s">
        <v>451</v>
      </c>
      <c r="BB100" s="354" t="s">
        <v>187</v>
      </c>
      <c r="BC100" s="355">
        <v>0.03</v>
      </c>
      <c r="BD100" s="352" t="s">
        <v>71</v>
      </c>
      <c r="BE100" s="352" t="s">
        <v>72</v>
      </c>
      <c r="BF100" s="356">
        <v>2497</v>
      </c>
      <c r="BG100" s="356"/>
      <c r="BH100" s="357">
        <f t="shared" si="91"/>
        <v>0.56000000000000005</v>
      </c>
      <c r="BI100" s="357">
        <f t="shared" si="92"/>
        <v>0.55000000000000004</v>
      </c>
      <c r="BJ100" s="357">
        <f t="shared" si="93"/>
        <v>0.54</v>
      </c>
      <c r="BK100" s="357">
        <f t="shared" si="94"/>
        <v>0.5</v>
      </c>
      <c r="BL100" s="357">
        <f t="shared" si="95"/>
        <v>0.45999999999999996</v>
      </c>
      <c r="BM100" s="357">
        <f t="shared" si="96"/>
        <v>0.38</v>
      </c>
      <c r="BN100" s="442">
        <v>0.53</v>
      </c>
      <c r="BO100" s="342">
        <v>0.52</v>
      </c>
      <c r="BP100" s="342">
        <v>0.51</v>
      </c>
      <c r="BQ100" s="342">
        <v>0.47</v>
      </c>
      <c r="BR100" s="342">
        <v>0.43</v>
      </c>
      <c r="BS100" s="342">
        <v>0.35</v>
      </c>
      <c r="BT100" s="442">
        <v>0.47</v>
      </c>
      <c r="BU100" s="342">
        <v>0.46</v>
      </c>
      <c r="BV100" s="342">
        <v>0.45</v>
      </c>
      <c r="BW100" s="342">
        <v>0.41</v>
      </c>
      <c r="BX100" s="342">
        <v>0.37</v>
      </c>
      <c r="BY100" s="342">
        <v>0.28999999999999998</v>
      </c>
      <c r="BZ100" s="442">
        <v>0.39</v>
      </c>
      <c r="CA100" s="342">
        <v>0.38</v>
      </c>
      <c r="CB100" s="342">
        <v>0.37</v>
      </c>
      <c r="CC100" s="342">
        <v>0.33</v>
      </c>
      <c r="CD100" s="342">
        <v>0.28999999999999998</v>
      </c>
      <c r="CE100" s="342">
        <v>0.21</v>
      </c>
      <c r="CF100" s="358"/>
      <c r="CG100" s="358" t="s">
        <v>169</v>
      </c>
      <c r="CH100" s="359" t="s">
        <v>62</v>
      </c>
      <c r="CI100" s="360">
        <v>226000</v>
      </c>
      <c r="CJ100" s="360">
        <v>215000</v>
      </c>
      <c r="CK100" s="360">
        <v>234000</v>
      </c>
      <c r="CL100" s="360">
        <v>248000</v>
      </c>
      <c r="CM100" s="360">
        <v>259000</v>
      </c>
      <c r="CN100" s="360">
        <v>237000</v>
      </c>
      <c r="CO100" s="360">
        <v>237000</v>
      </c>
      <c r="CP100" s="360">
        <v>248000</v>
      </c>
      <c r="CQ100" s="360">
        <v>281000</v>
      </c>
      <c r="CR100" s="31"/>
      <c r="CS100" s="21" t="s">
        <v>414</v>
      </c>
      <c r="CT100" s="456" t="s">
        <v>801</v>
      </c>
      <c r="CU100" s="23" t="s">
        <v>265</v>
      </c>
      <c r="CV100" s="464">
        <v>0.05</v>
      </c>
      <c r="CW100" s="21" t="s">
        <v>265</v>
      </c>
      <c r="CX100" s="21" t="s">
        <v>72</v>
      </c>
      <c r="CY100" s="25">
        <v>0</v>
      </c>
      <c r="CZ100" s="25"/>
      <c r="DA100" s="357">
        <v>0</v>
      </c>
      <c r="DB100" s="357">
        <v>0</v>
      </c>
      <c r="DC100" s="357">
        <v>0</v>
      </c>
      <c r="DD100" s="357">
        <v>0</v>
      </c>
      <c r="DE100" s="357">
        <v>0</v>
      </c>
      <c r="DF100" s="357">
        <v>0</v>
      </c>
      <c r="DG100" s="448">
        <v>0.55000000000000004</v>
      </c>
      <c r="DH100" s="344">
        <v>0.54</v>
      </c>
      <c r="DI100" s="344">
        <v>0.53</v>
      </c>
      <c r="DJ100" s="344">
        <v>0.5</v>
      </c>
      <c r="DK100" s="344">
        <v>0.49</v>
      </c>
      <c r="DL100" s="344">
        <v>0</v>
      </c>
      <c r="DM100" s="448">
        <v>0.47</v>
      </c>
      <c r="DN100" s="344">
        <v>0.46</v>
      </c>
      <c r="DO100" s="344">
        <v>0.45</v>
      </c>
      <c r="DP100" s="344">
        <v>0.41</v>
      </c>
      <c r="DQ100" s="344">
        <v>0.39</v>
      </c>
      <c r="DR100" s="344">
        <v>0</v>
      </c>
      <c r="DS100" s="448">
        <v>0.35</v>
      </c>
      <c r="DT100" s="344">
        <v>0.34</v>
      </c>
      <c r="DU100" s="343">
        <v>0.33</v>
      </c>
      <c r="DV100" s="343">
        <v>0.32</v>
      </c>
      <c r="DW100" s="343">
        <v>0.3</v>
      </c>
      <c r="DX100" s="343">
        <v>0</v>
      </c>
      <c r="DY100" s="26" t="s">
        <v>149</v>
      </c>
      <c r="DZ100" s="26"/>
      <c r="EA100" s="27" t="s">
        <v>81</v>
      </c>
      <c r="EB100" s="28">
        <v>143000</v>
      </c>
      <c r="EC100" s="28">
        <v>157300</v>
      </c>
      <c r="ED100" s="28">
        <v>145200</v>
      </c>
      <c r="EE100" s="28">
        <v>188100</v>
      </c>
      <c r="EF100" s="28">
        <v>212300</v>
      </c>
      <c r="EG100" s="28">
        <v>188100</v>
      </c>
      <c r="EH100" s="28">
        <v>212300</v>
      </c>
      <c r="EI100" s="28">
        <v>188100</v>
      </c>
      <c r="EJ100" s="28">
        <v>224400</v>
      </c>
      <c r="EK100" s="31"/>
    </row>
    <row r="101" spans="6:141" ht="16.5" customHeight="1">
      <c r="F101" s="333">
        <v>96</v>
      </c>
      <c r="G101" s="333" t="str">
        <f>IF(리스수식!$AT$2=1,차량정보!AZ101,IF(리스수식!$AT$2=2,차량정보!CS101,IF(리스수식!$AT$2=3,차량정보!EL101,IF(리스수식!$AT$2=4,차량정보!GE101,차량정보!HX101))))</f>
        <v>현대</v>
      </c>
      <c r="H101" s="333" t="str">
        <f>IF(리스수식!$AT$2=1,차량정보!BA101,IF(리스수식!$AT$2=2,차량정보!CT101,IF(리스수식!$AT$2=3,차량정보!EM101,IF(리스수식!$AT$2=4,차량정보!GF101,차량정보!HY101))))</f>
        <v>마이티(2.5톤)</v>
      </c>
      <c r="I101" s="333" t="str">
        <f>IF(리스수식!$AT$2=1,차량정보!BB101,IF(리스수식!$AT$2=2,차량정보!CU101,IF(리스수식!$AT$2=3,차량정보!EN101,IF(리스수식!$AT$2=4,차량정보!GG101,차량정보!HZ101))))</f>
        <v>소형화물(1톤)</v>
      </c>
      <c r="J101" s="475">
        <f>IF(리스수식!$AT$2=1,차량정보!BC101,IF(리스수식!$AT$2=2,차량정보!CV101,IF(리스수식!$AT$2=3,차량정보!EO101,IF(리스수식!$AT$2=4,차량정보!GH101,차량정보!IA101))))</f>
        <v>0</v>
      </c>
      <c r="K101" s="333" t="str">
        <f>IF(리스수식!$AT$2=1,차량정보!BD101,IF(리스수식!$AT$2=2,차량정보!CW101,IF(리스수식!$AT$2=3,차량정보!EP101,IF(리스수식!$AT$2=4,차량정보!GI101,차량정보!IB101))))</f>
        <v>디젤</v>
      </c>
      <c r="L101" s="333" t="str">
        <f>IF(리스수식!$AT$2=1,차량정보!BE101,IF(리스수식!$AT$2=2,차량정보!CX101,IF(리스수식!$AT$2=3,차량정보!EQ101,IF(리스수식!$AT$2=4,차량정보!GJ101,차량정보!IC101))))</f>
        <v>면제</v>
      </c>
      <c r="M101" s="333">
        <f>IF(리스수식!$AT$2=1,차량정보!BF101,IF(리스수식!$AT$2=2,차량정보!CY101,IF(리스수식!$AT$2=3,차량정보!ER101,IF(리스수식!$AT$2=4,차량정보!GK101,차량정보!ID101))))</f>
        <v>3933</v>
      </c>
      <c r="N101" s="333">
        <f t="shared" si="97"/>
        <v>28500</v>
      </c>
      <c r="O101" s="380">
        <f>IF(리스수식!$AT$2=1,차량정보!BH101,IF(리스수식!$AT$2=2,차량정보!DA101,IF(리스수식!$AT$2=3,차량정보!ET101,IF(리스수식!$AT$2=4,차량정보!GM101,차량정보!IF101))))</f>
        <v>0.54</v>
      </c>
      <c r="P101" s="380">
        <f>IF(리스수식!$AT$2=1,차량정보!BI101,IF(리스수식!$AT$2=2,차량정보!DB101,IF(리스수식!$AT$2=3,차량정보!EU101,IF(리스수식!$AT$2=4,차량정보!GN101,차량정보!IG101))))</f>
        <v>0.53</v>
      </c>
      <c r="Q101" s="380">
        <f>IF(리스수식!$AT$2=1,차량정보!BJ101,IF(리스수식!$AT$2=2,차량정보!DC101,IF(리스수식!$AT$2=3,차량정보!EV101,IF(리스수식!$AT$2=4,차량정보!GO101,차량정보!IH101))))</f>
        <v>0.52</v>
      </c>
      <c r="R101" s="380">
        <f>IF(리스수식!$AT$2=1,차량정보!BK101,IF(리스수식!$AT$2=2,차량정보!DD101,IF(리스수식!$AT$2=3,차량정보!EW101,IF(리스수식!$AT$2=4,차량정보!GP101,차량정보!II101))))</f>
        <v>0.48</v>
      </c>
      <c r="S101" s="380">
        <f>IF(리스수식!$AT$2=1,차량정보!BL101,IF(리스수식!$AT$2=2,차량정보!DE101,IF(리스수식!$AT$2=3,차량정보!EX101,IF(리스수식!$AT$2=4,차량정보!GQ101,차량정보!IJ101))))</f>
        <v>0.44999999999999996</v>
      </c>
      <c r="T101" s="380">
        <f>IF(리스수식!$AT$2=1,차량정보!BM101,IF(리스수식!$AT$2=2,차량정보!DF101,IF(리스수식!$AT$2=3,차량정보!EY101,IF(리스수식!$AT$2=4,차량정보!GR101,차량정보!IK101))))</f>
        <v>0.43000000000000005</v>
      </c>
      <c r="U101" s="380">
        <f>IF(리스수식!$AT$2=1,차량정보!BN101,IF(리스수식!$AT$2=2,차량정보!DG101,IF(리스수식!$AT$2=3,차량정보!EZ101,IF(리스수식!$AT$2=4,차량정보!GS101,차량정보!IL101))))</f>
        <v>0.51</v>
      </c>
      <c r="V101" s="380">
        <f>IF(리스수식!$AT$2=1,차량정보!BO101,IF(리스수식!$AT$2=2,차량정보!DH101,IF(리스수식!$AT$2=3,차량정보!FA101,IF(리스수식!$AT$2=4,차량정보!GT101,차량정보!IM101))))</f>
        <v>0.5</v>
      </c>
      <c r="W101" s="380">
        <f>IF(리스수식!$AT$2=1,차량정보!BP101,IF(리스수식!$AT$2=2,차량정보!DI101,IF(리스수식!$AT$2=3,차량정보!FB101,IF(리스수식!$AT$2=4,차량정보!GU101,차량정보!IN101))))</f>
        <v>0.49</v>
      </c>
      <c r="X101" s="380">
        <f>IF(리스수식!$AT$2=1,차량정보!BQ101,IF(리스수식!$AT$2=2,차량정보!DJ101,IF(리스수식!$AT$2=3,차량정보!FC101,IF(리스수식!$AT$2=4,차량정보!GV101,차량정보!IO101))))</f>
        <v>0.45</v>
      </c>
      <c r="Y101" s="380">
        <f>IF(리스수식!$AT$2=1,차량정보!BR101,IF(리스수식!$AT$2=2,차량정보!DK101,IF(리스수식!$AT$2=3,차량정보!FD101,IF(리스수식!$AT$2=4,차량정보!GW101,차량정보!IP101))))</f>
        <v>0.42</v>
      </c>
      <c r="Z101" s="380">
        <f>IF(리스수식!$AT$2=1,차량정보!BS101,IF(리스수식!$AT$2=2,차량정보!DL101,IF(리스수식!$AT$2=3,차량정보!FE101,IF(리스수식!$AT$2=4,차량정보!GX101,차량정보!IQ101))))</f>
        <v>0.4</v>
      </c>
      <c r="AA101" s="380">
        <f>IF(리스수식!$AT$2=1,차량정보!BT101,IF(리스수식!$AT$2=2,차량정보!DM101,IF(리스수식!$AT$2=3,차량정보!FF101,IF(리스수식!$AT$2=4,차량정보!GY101,차량정보!IR101))))</f>
        <v>0.45</v>
      </c>
      <c r="AB101" s="380">
        <f>IF(리스수식!$AT$2=1,차량정보!BU101,IF(리스수식!$AT$2=2,차량정보!DN101,IF(리스수식!$AT$2=3,차량정보!FG101,IF(리스수식!$AT$2=4,차량정보!GZ101,차량정보!IS101))))</f>
        <v>0.44</v>
      </c>
      <c r="AC101" s="380">
        <f>IF(리스수식!$AT$2=1,차량정보!BV101,IF(리스수식!$AT$2=2,차량정보!DO101,IF(리스수식!$AT$2=3,차량정보!FH101,IF(리스수식!$AT$2=4,차량정보!HA101,차량정보!IT101))))</f>
        <v>0.43</v>
      </c>
      <c r="AD101" s="380">
        <f>IF(리스수식!$AT$2=1,차량정보!BW101,IF(리스수식!$AT$2=2,차량정보!DP101,IF(리스수식!$AT$2=3,차량정보!FI101,IF(리스수식!$AT$2=4,차량정보!HB101,차량정보!IU101))))</f>
        <v>0.39</v>
      </c>
      <c r="AE101" s="380">
        <f>IF(리스수식!$AT$2=1,차량정보!BX101,IF(리스수식!$AT$2=2,차량정보!DQ101,IF(리스수식!$AT$2=3,차량정보!FJ101,IF(리스수식!$AT$2=4,차량정보!HC101,차량정보!IV101))))</f>
        <v>0.35</v>
      </c>
      <c r="AF101" s="380">
        <f>IF(리스수식!$AT$2=1,차량정보!BY101,IF(리스수식!$AT$2=2,차량정보!DR101,IF(리스수식!$AT$2=3,차량정보!FK101,IF(리스수식!$AT$2=4,차량정보!HD101,차량정보!IW101))))</f>
        <v>0.3</v>
      </c>
      <c r="AG101" s="380">
        <f>IF(리스수식!$AT$2=1,차량정보!BZ101,IF(리스수식!$AT$2=2,차량정보!DS101,IF(리스수식!$AT$2=3,차량정보!FL101,IF(리스수식!$AT$2=4,차량정보!HE101,차량정보!IX101))))</f>
        <v>0.37</v>
      </c>
      <c r="AH101" s="380">
        <f>IF(리스수식!$AT$2=1,차량정보!CA101,IF(리스수식!$AT$2=2,차량정보!DT101,IF(리스수식!$AT$2=3,차량정보!FM101,IF(리스수식!$AT$2=4,차량정보!HF101,차량정보!IY101))))</f>
        <v>0.36</v>
      </c>
      <c r="AI101" s="380">
        <f>IF(리스수식!$AT$2=1,차량정보!CB101,IF(리스수식!$AT$2=2,차량정보!DU101,IF(리스수식!$AT$2=3,차량정보!FN101,IF(리스수식!$AT$2=4,차량정보!HG101,차량정보!IZ101))))</f>
        <v>0.35</v>
      </c>
      <c r="AJ101" s="380">
        <f>IF(리스수식!$AT$2=1,차량정보!CC101,IF(리스수식!$AT$2=2,차량정보!DV101,IF(리스수식!$AT$2=3,차량정보!FO101,IF(리스수식!$AT$2=4,차량정보!HH101,차량정보!JA101))))</f>
        <v>0.31</v>
      </c>
      <c r="AK101" s="380">
        <f>IF(리스수식!$AT$2=1,차량정보!CD101,IF(리스수식!$AT$2=2,차량정보!DW101,IF(리스수식!$AT$2=3,차량정보!FP101,IF(리스수식!$AT$2=4,차량정보!HI101,차량정보!JB101))))</f>
        <v>0.27</v>
      </c>
      <c r="AL101" s="380">
        <f>IF(리스수식!$AT$2=1,차량정보!CE101,IF(리스수식!$AT$2=2,차량정보!DX101,IF(리스수식!$AT$2=3,차량정보!FQ101,IF(리스수식!$AT$2=4,차량정보!HJ101,차량정보!JC101))))</f>
        <v>0.25</v>
      </c>
      <c r="AM101" s="333">
        <f>IF(리스수식!$AT$2=1,차량정보!CF101,IF(리스수식!$AT$2=2,차량정보!DY101,IF(리스수식!$AT$2=3,차량정보!FR101,IF(리스수식!$AT$2=4,차량정보!HK101,차량정보!JD101))))</f>
        <v>0</v>
      </c>
      <c r="AN101" s="333" t="str">
        <f>IF(리스수식!$AT$2=1,차량정보!CG101,IF(리스수식!$AT$2=2,차량정보!DZ101,IF(리스수식!$AT$2=3,차량정보!FS101,IF(리스수식!$AT$2=4,차량정보!HL101,차량정보!JE101))))</f>
        <v>면제</v>
      </c>
      <c r="AO101" s="333" t="str">
        <f>IF(리스수식!$AT$2=1,차량정보!CH101,IF(리스수식!$AT$2=2,차량정보!EA101,IF(리스수식!$AT$2=3,차량정보!FT101,IF(리스수식!$AT$2=4,차량정보!HM101,차량정보!JF101))))</f>
        <v>울산</v>
      </c>
      <c r="AP101" s="333">
        <f>IF(리스수식!$AT$2=1,차량정보!CI101,IF(리스수식!$AT$2=2,차량정보!EB101,IF(리스수식!$AT$2=3,차량정보!FU101,IF(리스수식!$AT$2=4,차량정보!HN101,차량정보!JG101))))</f>
        <v>226000</v>
      </c>
      <c r="AQ101" s="333">
        <f>IF(리스수식!$AT$2=1,차량정보!CJ101,IF(리스수식!$AT$2=2,차량정보!EC101,IF(리스수식!$AT$2=3,차량정보!FV101,IF(리스수식!$AT$2=4,차량정보!HO101,차량정보!JH101))))</f>
        <v>215000</v>
      </c>
      <c r="AR101" s="333">
        <f>IF(리스수식!$AT$2=1,차량정보!CK101,IF(리스수식!$AT$2=2,차량정보!ED101,IF(리스수식!$AT$2=3,차량정보!FW101,IF(리스수식!$AT$2=4,차량정보!HP101,차량정보!JI101))))</f>
        <v>234000</v>
      </c>
      <c r="AS101" s="333">
        <f>IF(리스수식!$AT$2=1,차량정보!CL101,IF(리스수식!$AT$2=2,차량정보!EE101,IF(리스수식!$AT$2=3,차량정보!FX101,IF(리스수식!$AT$2=4,차량정보!HQ101,차량정보!JJ101))))</f>
        <v>248000</v>
      </c>
      <c r="AT101" s="333">
        <f>IF(리스수식!$AT$2=1,차량정보!CM101,IF(리스수식!$AT$2=2,차량정보!EF101,IF(리스수식!$AT$2=3,차량정보!FY101,IF(리스수식!$AT$2=4,차량정보!HR101,차량정보!JK101))))</f>
        <v>259000</v>
      </c>
      <c r="AU101" s="333">
        <f>IF(리스수식!$AT$2=1,차량정보!CN101,IF(리스수식!$AT$2=2,차량정보!EG101,IF(리스수식!$AT$2=3,차량정보!FZ101,IF(리스수식!$AT$2=4,차량정보!HS101,차량정보!JL101))))</f>
        <v>237000</v>
      </c>
      <c r="AV101" s="333">
        <f>IF(리스수식!$AT$2=1,차량정보!CO101,IF(리스수식!$AT$2=2,차량정보!EH101,IF(리스수식!$AT$2=3,차량정보!GA101,IF(리스수식!$AT$2=4,차량정보!HT101,차량정보!JM101))))</f>
        <v>237000</v>
      </c>
      <c r="AW101" s="333">
        <f>IF(리스수식!$AT$2=1,차량정보!CP101,IF(리스수식!$AT$2=2,차량정보!EI101,IF(리스수식!$AT$2=3,차량정보!GB101,IF(리스수식!$AT$2=4,차량정보!HU101,차량정보!JN101))))</f>
        <v>248000</v>
      </c>
      <c r="AX101" s="333">
        <f>IF(리스수식!$AT$2=1,차량정보!CQ101,IF(리스수식!$AT$2=2,차량정보!EJ101,IF(리스수식!$AT$2=3,차량정보!GC101,IF(리스수식!$AT$2=4,차량정보!HV101,차량정보!JO101))))</f>
        <v>281000</v>
      </c>
      <c r="AY101" s="11">
        <f>IF(리스수식!$AT$2=1,차량정보!CR101,IF(리스수식!$AT$2=2,차량정보!EK101,IF(리스수식!$AT$2=3,차량정보!GD101,IF(리스수식!$AT$2=4,차량정보!HW101,차량정보!JP101))))</f>
        <v>0</v>
      </c>
      <c r="AZ101" s="352" t="s">
        <v>85</v>
      </c>
      <c r="BA101" s="353" t="s">
        <v>583</v>
      </c>
      <c r="BB101" s="354" t="s">
        <v>76</v>
      </c>
      <c r="BC101" s="355">
        <v>0</v>
      </c>
      <c r="BD101" s="352" t="s">
        <v>71</v>
      </c>
      <c r="BE101" s="352" t="s">
        <v>72</v>
      </c>
      <c r="BF101" s="356">
        <v>3933</v>
      </c>
      <c r="BG101" s="356"/>
      <c r="BH101" s="357">
        <f t="shared" si="91"/>
        <v>0.54</v>
      </c>
      <c r="BI101" s="357">
        <f t="shared" si="92"/>
        <v>0.53</v>
      </c>
      <c r="BJ101" s="357">
        <f t="shared" si="93"/>
        <v>0.52</v>
      </c>
      <c r="BK101" s="357">
        <f t="shared" si="94"/>
        <v>0.48</v>
      </c>
      <c r="BL101" s="357">
        <f t="shared" si="95"/>
        <v>0.44999999999999996</v>
      </c>
      <c r="BM101" s="357">
        <f t="shared" si="96"/>
        <v>0.43000000000000005</v>
      </c>
      <c r="BN101" s="442">
        <v>0.51</v>
      </c>
      <c r="BO101" s="342">
        <v>0.5</v>
      </c>
      <c r="BP101" s="342">
        <v>0.49</v>
      </c>
      <c r="BQ101" s="342">
        <v>0.45</v>
      </c>
      <c r="BR101" s="342">
        <v>0.42</v>
      </c>
      <c r="BS101" s="342">
        <v>0.4</v>
      </c>
      <c r="BT101" s="442">
        <v>0.45</v>
      </c>
      <c r="BU101" s="342">
        <v>0.44</v>
      </c>
      <c r="BV101" s="342">
        <v>0.43</v>
      </c>
      <c r="BW101" s="342">
        <v>0.39</v>
      </c>
      <c r="BX101" s="342">
        <v>0.35</v>
      </c>
      <c r="BY101" s="342">
        <v>0.3</v>
      </c>
      <c r="BZ101" s="442">
        <v>0.37</v>
      </c>
      <c r="CA101" s="342">
        <v>0.36</v>
      </c>
      <c r="CB101" s="342">
        <v>0.35</v>
      </c>
      <c r="CC101" s="342">
        <v>0.31</v>
      </c>
      <c r="CD101" s="342">
        <v>0.27</v>
      </c>
      <c r="CE101" s="342">
        <v>0.25</v>
      </c>
      <c r="CF101" s="358"/>
      <c r="CG101" s="358" t="s">
        <v>189</v>
      </c>
      <c r="CH101" s="359" t="s">
        <v>62</v>
      </c>
      <c r="CI101" s="360">
        <v>226000</v>
      </c>
      <c r="CJ101" s="360">
        <v>215000</v>
      </c>
      <c r="CK101" s="360">
        <v>234000</v>
      </c>
      <c r="CL101" s="360">
        <v>248000</v>
      </c>
      <c r="CM101" s="360">
        <v>259000</v>
      </c>
      <c r="CN101" s="360">
        <v>237000</v>
      </c>
      <c r="CO101" s="360">
        <v>237000</v>
      </c>
      <c r="CP101" s="360">
        <v>248000</v>
      </c>
      <c r="CQ101" s="360">
        <v>281000</v>
      </c>
      <c r="CR101" s="31"/>
      <c r="CS101" s="21" t="s">
        <v>206</v>
      </c>
      <c r="CT101" s="459" t="s">
        <v>728</v>
      </c>
      <c r="CU101" s="23" t="s">
        <v>265</v>
      </c>
      <c r="CV101" s="24">
        <v>0.05</v>
      </c>
      <c r="CW101" s="21" t="s">
        <v>265</v>
      </c>
      <c r="CX101" s="21" t="s">
        <v>72</v>
      </c>
      <c r="CY101" s="25">
        <v>0</v>
      </c>
      <c r="CZ101" s="25"/>
      <c r="DA101" s="357">
        <v>0</v>
      </c>
      <c r="DB101" s="357">
        <v>0</v>
      </c>
      <c r="DC101" s="357">
        <v>0</v>
      </c>
      <c r="DD101" s="357">
        <v>0</v>
      </c>
      <c r="DE101" s="357">
        <v>0</v>
      </c>
      <c r="DF101" s="357">
        <v>0</v>
      </c>
      <c r="DG101" s="448">
        <v>0.49</v>
      </c>
      <c r="DH101" s="344">
        <v>0.48499999999999999</v>
      </c>
      <c r="DI101" s="344">
        <v>0.48</v>
      </c>
      <c r="DJ101" s="344">
        <v>0.47499999999999998</v>
      </c>
      <c r="DK101" s="344">
        <v>0.47</v>
      </c>
      <c r="DL101" s="344">
        <v>0</v>
      </c>
      <c r="DM101" s="448">
        <v>0.41499999999999998</v>
      </c>
      <c r="DN101" s="344">
        <v>0.41</v>
      </c>
      <c r="DO101" s="344">
        <v>0.40500000000000003</v>
      </c>
      <c r="DP101" s="344">
        <v>0.4</v>
      </c>
      <c r="DQ101" s="344">
        <v>0.39500000000000002</v>
      </c>
      <c r="DR101" s="344">
        <v>0</v>
      </c>
      <c r="DS101" s="448">
        <v>0.38</v>
      </c>
      <c r="DT101" s="344">
        <v>0.37</v>
      </c>
      <c r="DU101" s="343">
        <v>0.36</v>
      </c>
      <c r="DV101" s="343">
        <v>0.32</v>
      </c>
      <c r="DW101" s="343">
        <v>0.28000000000000003</v>
      </c>
      <c r="DX101" s="343">
        <v>0</v>
      </c>
      <c r="DY101" s="26" t="s">
        <v>149</v>
      </c>
      <c r="DZ101" s="26"/>
      <c r="EA101" s="27" t="s">
        <v>81</v>
      </c>
      <c r="EB101" s="28">
        <v>143000</v>
      </c>
      <c r="EC101" s="28">
        <v>157300</v>
      </c>
      <c r="ED101" s="28">
        <v>145200</v>
      </c>
      <c r="EE101" s="28">
        <v>188100</v>
      </c>
      <c r="EF101" s="28">
        <v>212300</v>
      </c>
      <c r="EG101" s="28">
        <v>188100</v>
      </c>
      <c r="EH101" s="28">
        <v>212300</v>
      </c>
      <c r="EI101" s="28">
        <v>188100</v>
      </c>
      <c r="EJ101" s="28">
        <v>224400</v>
      </c>
      <c r="EK101" s="31"/>
    </row>
    <row r="102" spans="6:141" ht="16.5" customHeight="1">
      <c r="F102" s="333">
        <v>97</v>
      </c>
      <c r="G102" s="333" t="str">
        <f>IF(리스수식!$AT$2=1,차량정보!AZ102,IF(리스수식!$AT$2=2,차량정보!CS102,IF(리스수식!$AT$2=3,차량정보!EL102,IF(리스수식!$AT$2=4,차량정보!GE102,차량정보!HX102))))</f>
        <v>현대</v>
      </c>
      <c r="H102" s="333" t="str">
        <f>IF(리스수식!$AT$2=1,차량정보!BA102,IF(리스수식!$AT$2=2,차량정보!CT102,IF(리스수식!$AT$2=3,차량정보!EM102,IF(리스수식!$AT$2=4,차량정보!GF102,차량정보!HY102))))</f>
        <v>쏠라티 컨버전 11인승(투어,리무진)</v>
      </c>
      <c r="I102" s="333" t="str">
        <f>IF(리스수식!$AT$2=1,차량정보!BB102,IF(리스수식!$AT$2=2,차량정보!CU102,IF(리스수식!$AT$2=3,차량정보!EN102,IF(리스수식!$AT$2=4,차량정보!GG102,차량정보!HZ102))))</f>
        <v>RV(11-12인)</v>
      </c>
      <c r="J102" s="475">
        <f>IF(리스수식!$AT$2=1,차량정보!BC102,IF(리스수식!$AT$2=2,차량정보!CV102,IF(리스수식!$AT$2=3,차량정보!EO102,IF(리스수식!$AT$2=4,차량정보!GH102,차량정보!IA102))))</f>
        <v>0</v>
      </c>
      <c r="K102" s="333" t="str">
        <f>IF(리스수식!$AT$2=1,차량정보!BD102,IF(리스수식!$AT$2=2,차량정보!CW102,IF(리스수식!$AT$2=3,차량정보!EP102,IF(리스수식!$AT$2=4,차량정보!GI102,차량정보!IB102))))</f>
        <v>디젤</v>
      </c>
      <c r="L102" s="333" t="str">
        <f>IF(리스수식!$AT$2=1,차량정보!BE102,IF(리스수식!$AT$2=2,차량정보!CX102,IF(리스수식!$AT$2=3,차량정보!EQ102,IF(리스수식!$AT$2=4,차량정보!GJ102,차량정보!IC102))))</f>
        <v>면제</v>
      </c>
      <c r="M102" s="333">
        <f>IF(리스수식!$AT$2=1,차량정보!BF102,IF(리스수식!$AT$2=2,차량정보!CY102,IF(리스수식!$AT$2=3,차량정보!ER102,IF(리스수식!$AT$2=4,차량정보!GK102,차량정보!ID102))))</f>
        <v>2497</v>
      </c>
      <c r="N102" s="333">
        <f t="shared" si="97"/>
        <v>65000</v>
      </c>
      <c r="O102" s="380">
        <f>IF(리스수식!$AT$2=1,차량정보!BH102,IF(리스수식!$AT$2=2,차량정보!DA102,IF(리스수식!$AT$2=3,차량정보!ET102,IF(리스수식!$AT$2=4,차량정보!GM102,차량정보!IF102))))</f>
        <v>0.58000000000000007</v>
      </c>
      <c r="P102" s="380">
        <f>IF(리스수식!$AT$2=1,차량정보!BI102,IF(리스수식!$AT$2=2,차량정보!DB102,IF(리스수식!$AT$2=3,차량정보!EU102,IF(리스수식!$AT$2=4,차량정보!GN102,차량정보!IG102))))</f>
        <v>0.57000000000000006</v>
      </c>
      <c r="Q102" s="380">
        <f>IF(리스수식!$AT$2=1,차량정보!BJ102,IF(리스수식!$AT$2=2,차량정보!DC102,IF(리스수식!$AT$2=3,차량정보!EV102,IF(리스수식!$AT$2=4,차량정보!GO102,차량정보!IH102))))</f>
        <v>0.56000000000000005</v>
      </c>
      <c r="R102" s="380">
        <f>IF(리스수식!$AT$2=1,차량정보!BK102,IF(리스수식!$AT$2=2,차량정보!DD102,IF(리스수식!$AT$2=3,차량정보!EW102,IF(리스수식!$AT$2=4,차량정보!GP102,차량정보!II102))))</f>
        <v>0.52</v>
      </c>
      <c r="S102" s="380">
        <f>IF(리스수식!$AT$2=1,차량정보!BL102,IF(리스수식!$AT$2=2,차량정보!DE102,IF(리스수식!$AT$2=3,차량정보!EX102,IF(리스수식!$AT$2=4,차량정보!GQ102,차량정보!IJ102))))</f>
        <v>0.48</v>
      </c>
      <c r="T102" s="380">
        <f>IF(리스수식!$AT$2=1,차량정보!BM102,IF(리스수식!$AT$2=2,차량정보!DF102,IF(리스수식!$AT$2=3,차량정보!EY102,IF(리스수식!$AT$2=4,차량정보!GR102,차량정보!IK102))))</f>
        <v>0.4</v>
      </c>
      <c r="U102" s="380">
        <f>IF(리스수식!$AT$2=1,차량정보!BN102,IF(리스수식!$AT$2=2,차량정보!DG102,IF(리스수식!$AT$2=3,차량정보!EZ102,IF(리스수식!$AT$2=4,차량정보!GS102,차량정보!IL102))))</f>
        <v>0.55000000000000004</v>
      </c>
      <c r="V102" s="380">
        <f>IF(리스수식!$AT$2=1,차량정보!BO102,IF(리스수식!$AT$2=2,차량정보!DH102,IF(리스수식!$AT$2=3,차량정보!FA102,IF(리스수식!$AT$2=4,차량정보!GT102,차량정보!IM102))))</f>
        <v>0.54</v>
      </c>
      <c r="W102" s="380">
        <f>IF(리스수식!$AT$2=1,차량정보!BP102,IF(리스수식!$AT$2=2,차량정보!DI102,IF(리스수식!$AT$2=3,차량정보!FB102,IF(리스수식!$AT$2=4,차량정보!GU102,차량정보!IN102))))</f>
        <v>0.53</v>
      </c>
      <c r="X102" s="380">
        <f>IF(리스수식!$AT$2=1,차량정보!BQ102,IF(리스수식!$AT$2=2,차량정보!DJ102,IF(리스수식!$AT$2=3,차량정보!FC102,IF(리스수식!$AT$2=4,차량정보!GV102,차량정보!IO102))))</f>
        <v>0.49</v>
      </c>
      <c r="Y102" s="380">
        <f>IF(리스수식!$AT$2=1,차량정보!BR102,IF(리스수식!$AT$2=2,차량정보!DK102,IF(리스수식!$AT$2=3,차량정보!FD102,IF(리스수식!$AT$2=4,차량정보!GW102,차량정보!IP102))))</f>
        <v>0.45</v>
      </c>
      <c r="Z102" s="380">
        <f>IF(리스수식!$AT$2=1,차량정보!BS102,IF(리스수식!$AT$2=2,차량정보!DL102,IF(리스수식!$AT$2=3,차량정보!FE102,IF(리스수식!$AT$2=4,차량정보!GX102,차량정보!IQ102))))</f>
        <v>0.37</v>
      </c>
      <c r="AA102" s="380">
        <f>IF(리스수식!$AT$2=1,차량정보!BT102,IF(리스수식!$AT$2=2,차량정보!DM102,IF(리스수식!$AT$2=3,차량정보!FF102,IF(리스수식!$AT$2=4,차량정보!GY102,차량정보!IR102))))</f>
        <v>0.49</v>
      </c>
      <c r="AB102" s="380">
        <f>IF(리스수식!$AT$2=1,차량정보!BU102,IF(리스수식!$AT$2=2,차량정보!DN102,IF(리스수식!$AT$2=3,차량정보!FG102,IF(리스수식!$AT$2=4,차량정보!GZ102,차량정보!IS102))))</f>
        <v>0.48</v>
      </c>
      <c r="AC102" s="380">
        <f>IF(리스수식!$AT$2=1,차량정보!BV102,IF(리스수식!$AT$2=2,차량정보!DO102,IF(리스수식!$AT$2=3,차량정보!FH102,IF(리스수식!$AT$2=4,차량정보!HA102,차량정보!IT102))))</f>
        <v>0.47</v>
      </c>
      <c r="AD102" s="380">
        <f>IF(리스수식!$AT$2=1,차량정보!BW102,IF(리스수식!$AT$2=2,차량정보!DP102,IF(리스수식!$AT$2=3,차량정보!FI102,IF(리스수식!$AT$2=4,차량정보!HB102,차량정보!IU102))))</f>
        <v>0.43</v>
      </c>
      <c r="AE102" s="380">
        <f>IF(리스수식!$AT$2=1,차량정보!BX102,IF(리스수식!$AT$2=2,차량정보!DQ102,IF(리스수식!$AT$2=3,차량정보!FJ102,IF(리스수식!$AT$2=4,차량정보!HC102,차량정보!IV102))))</f>
        <v>0.39</v>
      </c>
      <c r="AF102" s="380">
        <f>IF(리스수식!$AT$2=1,차량정보!BY102,IF(리스수식!$AT$2=2,차량정보!DR102,IF(리스수식!$AT$2=3,차량정보!FK102,IF(리스수식!$AT$2=4,차량정보!HD102,차량정보!IW102))))</f>
        <v>0.3</v>
      </c>
      <c r="AG102" s="380">
        <f>IF(리스수식!$AT$2=1,차량정보!BZ102,IF(리스수식!$AT$2=2,차량정보!DS102,IF(리스수식!$AT$2=3,차량정보!FL102,IF(리스수식!$AT$2=4,차량정보!HE102,차량정보!IX102))))</f>
        <v>0.41</v>
      </c>
      <c r="AH102" s="380">
        <f>IF(리스수식!$AT$2=1,차량정보!CA102,IF(리스수식!$AT$2=2,차량정보!DT102,IF(리스수식!$AT$2=3,차량정보!FM102,IF(리스수식!$AT$2=4,차량정보!HF102,차량정보!IY102))))</f>
        <v>0.4</v>
      </c>
      <c r="AI102" s="380">
        <f>IF(리스수식!$AT$2=1,차량정보!CB102,IF(리스수식!$AT$2=2,차량정보!DU102,IF(리스수식!$AT$2=3,차량정보!FN102,IF(리스수식!$AT$2=4,차량정보!HG102,차량정보!IZ102))))</f>
        <v>0.39</v>
      </c>
      <c r="AJ102" s="380">
        <f>IF(리스수식!$AT$2=1,차량정보!CC102,IF(리스수식!$AT$2=2,차량정보!DV102,IF(리스수식!$AT$2=3,차량정보!FO102,IF(리스수식!$AT$2=4,차량정보!HH102,차량정보!JA102))))</f>
        <v>0.35</v>
      </c>
      <c r="AK102" s="380">
        <f>IF(리스수식!$AT$2=1,차량정보!CD102,IF(리스수식!$AT$2=2,차량정보!DW102,IF(리스수식!$AT$2=3,차량정보!FP102,IF(리스수식!$AT$2=4,차량정보!HI102,차량정보!JB102))))</f>
        <v>0.31</v>
      </c>
      <c r="AL102" s="380">
        <f>IF(리스수식!$AT$2=1,차량정보!CE102,IF(리스수식!$AT$2=2,차량정보!DX102,IF(리스수식!$AT$2=3,차량정보!FQ102,IF(리스수식!$AT$2=4,차량정보!HJ102,차량정보!JC102))))</f>
        <v>0.23</v>
      </c>
      <c r="AM102" s="333">
        <f>IF(리스수식!$AT$2=1,차량정보!CF102,IF(리스수식!$AT$2=2,차량정보!DY102,IF(리스수식!$AT$2=3,차량정보!FR102,IF(리스수식!$AT$2=4,차량정보!HK102,차량정보!JD102))))</f>
        <v>0</v>
      </c>
      <c r="AN102" s="333" t="str">
        <f>IF(리스수식!$AT$2=1,차량정보!CG102,IF(리스수식!$AT$2=2,차량정보!DZ102,IF(리스수식!$AT$2=3,차량정보!FS102,IF(리스수식!$AT$2=4,차량정보!HL102,차량정보!JE102))))</f>
        <v>면제</v>
      </c>
      <c r="AO102" s="333" t="str">
        <f>IF(리스수식!$AT$2=1,차량정보!CH102,IF(리스수식!$AT$2=2,차량정보!EA102,IF(리스수식!$AT$2=3,차량정보!FT102,IF(리스수식!$AT$2=4,차량정보!HM102,차량정보!JF102))))</f>
        <v>울산</v>
      </c>
      <c r="AP102" s="333">
        <f>IF(리스수식!$AT$2=1,차량정보!CI102,IF(리스수식!$AT$2=2,차량정보!EB102,IF(리스수식!$AT$2=3,차량정보!FU102,IF(리스수식!$AT$2=4,차량정보!HN102,차량정보!JG102))))</f>
        <v>226000</v>
      </c>
      <c r="AQ102" s="333">
        <f>IF(리스수식!$AT$2=1,차량정보!CJ102,IF(리스수식!$AT$2=2,차량정보!EC102,IF(리스수식!$AT$2=3,차량정보!FV102,IF(리스수식!$AT$2=4,차량정보!HO102,차량정보!JH102))))</f>
        <v>215000</v>
      </c>
      <c r="AR102" s="333">
        <f>IF(리스수식!$AT$2=1,차량정보!CK102,IF(리스수식!$AT$2=2,차량정보!ED102,IF(리스수식!$AT$2=3,차량정보!FW102,IF(리스수식!$AT$2=4,차량정보!HP102,차량정보!JI102))))</f>
        <v>234000</v>
      </c>
      <c r="AS102" s="333">
        <f>IF(리스수식!$AT$2=1,차량정보!CL102,IF(리스수식!$AT$2=2,차량정보!EE102,IF(리스수식!$AT$2=3,차량정보!FX102,IF(리스수식!$AT$2=4,차량정보!HQ102,차량정보!JJ102))))</f>
        <v>248000</v>
      </c>
      <c r="AT102" s="333">
        <f>IF(리스수식!$AT$2=1,차량정보!CM102,IF(리스수식!$AT$2=2,차량정보!EF102,IF(리스수식!$AT$2=3,차량정보!FY102,IF(리스수식!$AT$2=4,차량정보!HR102,차량정보!JK102))))</f>
        <v>259000</v>
      </c>
      <c r="AU102" s="333">
        <f>IF(리스수식!$AT$2=1,차량정보!CN102,IF(리스수식!$AT$2=2,차량정보!EG102,IF(리스수식!$AT$2=3,차량정보!FZ102,IF(리스수식!$AT$2=4,차량정보!HS102,차량정보!JL102))))</f>
        <v>237000</v>
      </c>
      <c r="AV102" s="333">
        <f>IF(리스수식!$AT$2=1,차량정보!CO102,IF(리스수식!$AT$2=2,차량정보!EH102,IF(리스수식!$AT$2=3,차량정보!GA102,IF(리스수식!$AT$2=4,차량정보!HT102,차량정보!JM102))))</f>
        <v>237000</v>
      </c>
      <c r="AW102" s="333">
        <f>IF(리스수식!$AT$2=1,차량정보!CP102,IF(리스수식!$AT$2=2,차량정보!EI102,IF(리스수식!$AT$2=3,차량정보!GB102,IF(리스수식!$AT$2=4,차량정보!HU102,차량정보!JN102))))</f>
        <v>248000</v>
      </c>
      <c r="AX102" s="333">
        <f>IF(리스수식!$AT$2=1,차량정보!CQ102,IF(리스수식!$AT$2=2,차량정보!EJ102,IF(리스수식!$AT$2=3,차량정보!GC102,IF(리스수식!$AT$2=4,차량정보!HV102,차량정보!JO102))))</f>
        <v>281000</v>
      </c>
      <c r="AY102" s="11">
        <f>IF(리스수식!$AT$2=1,차량정보!CR102,IF(리스수식!$AT$2=2,차량정보!EK102,IF(리스수식!$AT$2=3,차량정보!GD102,IF(리스수식!$AT$2=4,차량정보!HW102,차량정보!JP102))))</f>
        <v>0</v>
      </c>
      <c r="AZ102" s="352" t="s">
        <v>85</v>
      </c>
      <c r="BA102" s="353" t="s">
        <v>261</v>
      </c>
      <c r="BB102" s="354" t="s">
        <v>78</v>
      </c>
      <c r="BC102" s="355">
        <v>0</v>
      </c>
      <c r="BD102" s="352" t="s">
        <v>71</v>
      </c>
      <c r="BE102" s="352" t="s">
        <v>72</v>
      </c>
      <c r="BF102" s="356">
        <v>2497</v>
      </c>
      <c r="BG102" s="356"/>
      <c r="BH102" s="357">
        <f t="shared" si="91"/>
        <v>0.58000000000000007</v>
      </c>
      <c r="BI102" s="357">
        <f t="shared" si="92"/>
        <v>0.57000000000000006</v>
      </c>
      <c r="BJ102" s="357">
        <f t="shared" si="93"/>
        <v>0.56000000000000005</v>
      </c>
      <c r="BK102" s="357">
        <f t="shared" si="94"/>
        <v>0.52</v>
      </c>
      <c r="BL102" s="357">
        <f t="shared" si="95"/>
        <v>0.48</v>
      </c>
      <c r="BM102" s="357">
        <f t="shared" si="96"/>
        <v>0.4</v>
      </c>
      <c r="BN102" s="442">
        <v>0.55000000000000004</v>
      </c>
      <c r="BO102" s="342">
        <v>0.54</v>
      </c>
      <c r="BP102" s="342">
        <v>0.53</v>
      </c>
      <c r="BQ102" s="342">
        <v>0.49</v>
      </c>
      <c r="BR102" s="342">
        <v>0.45</v>
      </c>
      <c r="BS102" s="342">
        <v>0.37</v>
      </c>
      <c r="BT102" s="442">
        <v>0.49</v>
      </c>
      <c r="BU102" s="342">
        <v>0.48</v>
      </c>
      <c r="BV102" s="342">
        <v>0.47</v>
      </c>
      <c r="BW102" s="342">
        <v>0.43</v>
      </c>
      <c r="BX102" s="342">
        <v>0.39</v>
      </c>
      <c r="BY102" s="342">
        <v>0.3</v>
      </c>
      <c r="BZ102" s="442">
        <v>0.41</v>
      </c>
      <c r="CA102" s="342">
        <v>0.4</v>
      </c>
      <c r="CB102" s="342">
        <v>0.39</v>
      </c>
      <c r="CC102" s="342">
        <v>0.35</v>
      </c>
      <c r="CD102" s="342">
        <v>0.31</v>
      </c>
      <c r="CE102" s="342">
        <v>0.23</v>
      </c>
      <c r="CF102" s="358"/>
      <c r="CG102" s="358" t="s">
        <v>189</v>
      </c>
      <c r="CH102" s="359" t="s">
        <v>62</v>
      </c>
      <c r="CI102" s="360">
        <v>226000</v>
      </c>
      <c r="CJ102" s="360">
        <v>215000</v>
      </c>
      <c r="CK102" s="360">
        <v>234000</v>
      </c>
      <c r="CL102" s="360">
        <v>248000</v>
      </c>
      <c r="CM102" s="360">
        <v>259000</v>
      </c>
      <c r="CN102" s="360">
        <v>237000</v>
      </c>
      <c r="CO102" s="360">
        <v>237000</v>
      </c>
      <c r="CP102" s="360">
        <v>248000</v>
      </c>
      <c r="CQ102" s="360">
        <v>281000</v>
      </c>
      <c r="CR102" s="31"/>
      <c r="CS102" s="157"/>
      <c r="CT102" s="200" t="s">
        <v>182</v>
      </c>
      <c r="CU102" s="159"/>
      <c r="CV102" s="160"/>
      <c r="CW102" s="157"/>
      <c r="CX102" s="157"/>
      <c r="CY102" s="161"/>
      <c r="CZ102" s="161"/>
      <c r="DA102" s="157"/>
      <c r="DB102" s="157"/>
      <c r="DC102" s="157"/>
      <c r="DD102" s="157"/>
      <c r="DE102" s="157"/>
      <c r="DF102" s="157"/>
      <c r="DG102" s="451"/>
      <c r="DH102" s="157"/>
      <c r="DI102" s="157"/>
      <c r="DJ102" s="157"/>
      <c r="DK102" s="157"/>
      <c r="DL102" s="157"/>
      <c r="DM102" s="451"/>
      <c r="DN102" s="157"/>
      <c r="DO102" s="157"/>
      <c r="DP102" s="157"/>
      <c r="DQ102" s="157"/>
      <c r="DR102" s="157"/>
      <c r="DS102" s="451"/>
      <c r="DT102" s="157"/>
      <c r="DU102" s="157"/>
      <c r="DV102" s="157"/>
      <c r="DW102" s="157"/>
      <c r="DX102" s="157"/>
      <c r="DY102" s="176"/>
      <c r="DZ102" s="176"/>
      <c r="EA102" s="177"/>
      <c r="EB102" s="178"/>
      <c r="EC102" s="178"/>
      <c r="ED102" s="178"/>
      <c r="EE102" s="178"/>
      <c r="EF102" s="178"/>
      <c r="EG102" s="178"/>
      <c r="EH102" s="178"/>
      <c r="EI102" s="178"/>
      <c r="EJ102" s="178"/>
      <c r="EK102" s="31"/>
    </row>
    <row r="103" spans="6:141" ht="16.5" customHeight="1">
      <c r="F103" s="333">
        <v>98</v>
      </c>
      <c r="G103" s="333" t="str">
        <f>IF(리스수식!$AT$2=1,차량정보!AZ103,IF(리스수식!$AT$2=2,차량정보!CS103,IF(리스수식!$AT$2=3,차량정보!EL103,IF(리스수식!$AT$2=4,차량정보!GE103,차량정보!HX103))))</f>
        <v>현대</v>
      </c>
      <c r="H103" s="333" t="str">
        <f>IF(리스수식!$AT$2=1,차량정보!BA103,IF(리스수식!$AT$2=2,차량정보!CT103,IF(리스수식!$AT$2=3,차량정보!EM103,IF(리스수식!$AT$2=4,차량정보!GF103,차량정보!HY103))))</f>
        <v>쏠라티(15인승 이하)</v>
      </c>
      <c r="I103" s="333" t="str">
        <f>IF(리스수식!$AT$2=1,차량정보!BB103,IF(리스수식!$AT$2=2,차량정보!CU103,IF(리스수식!$AT$2=3,차량정보!EN103,IF(리스수식!$AT$2=4,차량정보!GG103,차량정보!HZ103))))</f>
        <v>RV(11-12인)</v>
      </c>
      <c r="J103" s="475">
        <f>IF(리스수식!$AT$2=1,차량정보!BC103,IF(리스수식!$AT$2=2,차량정보!CV103,IF(리스수식!$AT$2=3,차량정보!EO103,IF(리스수식!$AT$2=4,차량정보!GH103,차량정보!IA103))))</f>
        <v>0</v>
      </c>
      <c r="K103" s="333" t="str">
        <f>IF(리스수식!$AT$2=1,차량정보!BD103,IF(리스수식!$AT$2=2,차량정보!CW103,IF(리스수식!$AT$2=3,차량정보!EP103,IF(리스수식!$AT$2=4,차량정보!GI103,차량정보!IB103))))</f>
        <v>디젤</v>
      </c>
      <c r="L103" s="333" t="str">
        <f>IF(리스수식!$AT$2=1,차량정보!BE103,IF(리스수식!$AT$2=2,차량정보!CX103,IF(리스수식!$AT$2=3,차량정보!EQ103,IF(리스수식!$AT$2=4,차량정보!GJ103,차량정보!IC103))))</f>
        <v>면제</v>
      </c>
      <c r="M103" s="333">
        <f>IF(리스수식!$AT$2=1,차량정보!BF103,IF(리스수식!$AT$2=2,차량정보!CY103,IF(리스수식!$AT$2=3,차량정보!ER103,IF(리스수식!$AT$2=4,차량정보!GK103,차량정보!ID103))))</f>
        <v>2497</v>
      </c>
      <c r="N103" s="333">
        <f t="shared" si="97"/>
        <v>65000</v>
      </c>
      <c r="O103" s="380">
        <f>IF(리스수식!$AT$2=1,차량정보!BH103,IF(리스수식!$AT$2=2,차량정보!DA103,IF(리스수식!$AT$2=3,차량정보!ET103,IF(리스수식!$AT$2=4,차량정보!GM103,차량정보!IF103))))</f>
        <v>0.58000000000000007</v>
      </c>
      <c r="P103" s="380">
        <f>IF(리스수식!$AT$2=1,차량정보!BI103,IF(리스수식!$AT$2=2,차량정보!DB103,IF(리스수식!$AT$2=3,차량정보!EU103,IF(리스수식!$AT$2=4,차량정보!GN103,차량정보!IG103))))</f>
        <v>0.57000000000000006</v>
      </c>
      <c r="Q103" s="380">
        <f>IF(리스수식!$AT$2=1,차량정보!BJ103,IF(리스수식!$AT$2=2,차량정보!DC103,IF(리스수식!$AT$2=3,차량정보!EV103,IF(리스수식!$AT$2=4,차량정보!GO103,차량정보!IH103))))</f>
        <v>0.56000000000000005</v>
      </c>
      <c r="R103" s="380">
        <f>IF(리스수식!$AT$2=1,차량정보!BK103,IF(리스수식!$AT$2=2,차량정보!DD103,IF(리스수식!$AT$2=3,차량정보!EW103,IF(리스수식!$AT$2=4,차량정보!GP103,차량정보!II103))))</f>
        <v>0.52</v>
      </c>
      <c r="S103" s="380">
        <f>IF(리스수식!$AT$2=1,차량정보!BL103,IF(리스수식!$AT$2=2,차량정보!DE103,IF(리스수식!$AT$2=3,차량정보!EX103,IF(리스수식!$AT$2=4,차량정보!GQ103,차량정보!IJ103))))</f>
        <v>0.48</v>
      </c>
      <c r="T103" s="380">
        <f>IF(리스수식!$AT$2=1,차량정보!BM103,IF(리스수식!$AT$2=2,차량정보!DF103,IF(리스수식!$AT$2=3,차량정보!EY103,IF(리스수식!$AT$2=4,차량정보!GR103,차량정보!IK103))))</f>
        <v>0.4</v>
      </c>
      <c r="U103" s="380">
        <f>IF(리스수식!$AT$2=1,차량정보!BN103,IF(리스수식!$AT$2=2,차량정보!DG103,IF(리스수식!$AT$2=3,차량정보!EZ103,IF(리스수식!$AT$2=4,차량정보!GS103,차량정보!IL103))))</f>
        <v>0.55000000000000004</v>
      </c>
      <c r="V103" s="380">
        <f>IF(리스수식!$AT$2=1,차량정보!BO103,IF(리스수식!$AT$2=2,차량정보!DH103,IF(리스수식!$AT$2=3,차량정보!FA103,IF(리스수식!$AT$2=4,차량정보!GT103,차량정보!IM103))))</f>
        <v>0.54</v>
      </c>
      <c r="W103" s="380">
        <f>IF(리스수식!$AT$2=1,차량정보!BP103,IF(리스수식!$AT$2=2,차량정보!DI103,IF(리스수식!$AT$2=3,차량정보!FB103,IF(리스수식!$AT$2=4,차량정보!GU103,차량정보!IN103))))</f>
        <v>0.53</v>
      </c>
      <c r="X103" s="380">
        <f>IF(리스수식!$AT$2=1,차량정보!BQ103,IF(리스수식!$AT$2=2,차량정보!DJ103,IF(리스수식!$AT$2=3,차량정보!FC103,IF(리스수식!$AT$2=4,차량정보!GV103,차량정보!IO103))))</f>
        <v>0.49</v>
      </c>
      <c r="Y103" s="380">
        <f>IF(리스수식!$AT$2=1,차량정보!BR103,IF(리스수식!$AT$2=2,차량정보!DK103,IF(리스수식!$AT$2=3,차량정보!FD103,IF(리스수식!$AT$2=4,차량정보!GW103,차량정보!IP103))))</f>
        <v>0.45</v>
      </c>
      <c r="Z103" s="380">
        <f>IF(리스수식!$AT$2=1,차량정보!BS103,IF(리스수식!$AT$2=2,차량정보!DL103,IF(리스수식!$AT$2=3,차량정보!FE103,IF(리스수식!$AT$2=4,차량정보!GX103,차량정보!IQ103))))</f>
        <v>0.37</v>
      </c>
      <c r="AA103" s="380">
        <f>IF(리스수식!$AT$2=1,차량정보!BT103,IF(리스수식!$AT$2=2,차량정보!DM103,IF(리스수식!$AT$2=3,차량정보!FF103,IF(리스수식!$AT$2=4,차량정보!GY103,차량정보!IR103))))</f>
        <v>0.49</v>
      </c>
      <c r="AB103" s="380">
        <f>IF(리스수식!$AT$2=1,차량정보!BU103,IF(리스수식!$AT$2=2,차량정보!DN103,IF(리스수식!$AT$2=3,차량정보!FG103,IF(리스수식!$AT$2=4,차량정보!GZ103,차량정보!IS103))))</f>
        <v>0.48</v>
      </c>
      <c r="AC103" s="380">
        <f>IF(리스수식!$AT$2=1,차량정보!BV103,IF(리스수식!$AT$2=2,차량정보!DO103,IF(리스수식!$AT$2=3,차량정보!FH103,IF(리스수식!$AT$2=4,차량정보!HA103,차량정보!IT103))))</f>
        <v>0.47</v>
      </c>
      <c r="AD103" s="380">
        <f>IF(리스수식!$AT$2=1,차량정보!BW103,IF(리스수식!$AT$2=2,차량정보!DP103,IF(리스수식!$AT$2=3,차량정보!FI103,IF(리스수식!$AT$2=4,차량정보!HB103,차량정보!IU103))))</f>
        <v>0.43</v>
      </c>
      <c r="AE103" s="380">
        <f>IF(리스수식!$AT$2=1,차량정보!BX103,IF(리스수식!$AT$2=2,차량정보!DQ103,IF(리스수식!$AT$2=3,차량정보!FJ103,IF(리스수식!$AT$2=4,차량정보!HC103,차량정보!IV103))))</f>
        <v>0.39</v>
      </c>
      <c r="AF103" s="380">
        <f>IF(리스수식!$AT$2=1,차량정보!BY103,IF(리스수식!$AT$2=2,차량정보!DR103,IF(리스수식!$AT$2=3,차량정보!FK103,IF(리스수식!$AT$2=4,차량정보!HD103,차량정보!IW103))))</f>
        <v>0.3</v>
      </c>
      <c r="AG103" s="380">
        <f>IF(리스수식!$AT$2=1,차량정보!BZ103,IF(리스수식!$AT$2=2,차량정보!DS103,IF(리스수식!$AT$2=3,차량정보!FL103,IF(리스수식!$AT$2=4,차량정보!HE103,차량정보!IX103))))</f>
        <v>0.41</v>
      </c>
      <c r="AH103" s="380">
        <f>IF(리스수식!$AT$2=1,차량정보!CA103,IF(리스수식!$AT$2=2,차량정보!DT103,IF(리스수식!$AT$2=3,차량정보!FM103,IF(리스수식!$AT$2=4,차량정보!HF103,차량정보!IY103))))</f>
        <v>0.4</v>
      </c>
      <c r="AI103" s="380">
        <f>IF(리스수식!$AT$2=1,차량정보!CB103,IF(리스수식!$AT$2=2,차량정보!DU103,IF(리스수식!$AT$2=3,차량정보!FN103,IF(리스수식!$AT$2=4,차량정보!HG103,차량정보!IZ103))))</f>
        <v>0.39</v>
      </c>
      <c r="AJ103" s="380">
        <f>IF(리스수식!$AT$2=1,차량정보!CC103,IF(리스수식!$AT$2=2,차량정보!DV103,IF(리스수식!$AT$2=3,차량정보!FO103,IF(리스수식!$AT$2=4,차량정보!HH103,차량정보!JA103))))</f>
        <v>0.35</v>
      </c>
      <c r="AK103" s="380">
        <f>IF(리스수식!$AT$2=1,차량정보!CD103,IF(리스수식!$AT$2=2,차량정보!DW103,IF(리스수식!$AT$2=3,차량정보!FP103,IF(리스수식!$AT$2=4,차량정보!HI103,차량정보!JB103))))</f>
        <v>0.31</v>
      </c>
      <c r="AL103" s="380">
        <f>IF(리스수식!$AT$2=1,차량정보!CE103,IF(리스수식!$AT$2=2,차량정보!DX103,IF(리스수식!$AT$2=3,차량정보!FQ103,IF(리스수식!$AT$2=4,차량정보!HJ103,차량정보!JC103))))</f>
        <v>0.23</v>
      </c>
      <c r="AM103" s="333">
        <f>IF(리스수식!$AT$2=1,차량정보!CF103,IF(리스수식!$AT$2=2,차량정보!DY103,IF(리스수식!$AT$2=3,차량정보!FR103,IF(리스수식!$AT$2=4,차량정보!HK103,차량정보!JD103))))</f>
        <v>0</v>
      </c>
      <c r="AN103" s="333" t="str">
        <f>IF(리스수식!$AT$2=1,차량정보!CG103,IF(리스수식!$AT$2=2,차량정보!DZ103,IF(리스수식!$AT$2=3,차량정보!FS103,IF(리스수식!$AT$2=4,차량정보!HL103,차량정보!JE103))))</f>
        <v>면제</v>
      </c>
      <c r="AO103" s="333" t="str">
        <f>IF(리스수식!$AT$2=1,차량정보!CH103,IF(리스수식!$AT$2=2,차량정보!EA103,IF(리스수식!$AT$2=3,차량정보!FT103,IF(리스수식!$AT$2=4,차량정보!HM103,차량정보!JF103))))</f>
        <v>울산</v>
      </c>
      <c r="AP103" s="333">
        <f>IF(리스수식!$AT$2=1,차량정보!CI103,IF(리스수식!$AT$2=2,차량정보!EB103,IF(리스수식!$AT$2=3,차량정보!FU103,IF(리스수식!$AT$2=4,차량정보!HN103,차량정보!JG103))))</f>
        <v>226000</v>
      </c>
      <c r="AQ103" s="333">
        <f>IF(리스수식!$AT$2=1,차량정보!CJ103,IF(리스수식!$AT$2=2,차량정보!EC103,IF(리스수식!$AT$2=3,차량정보!FV103,IF(리스수식!$AT$2=4,차량정보!HO103,차량정보!JH103))))</f>
        <v>215000</v>
      </c>
      <c r="AR103" s="333">
        <f>IF(리스수식!$AT$2=1,차량정보!CK103,IF(리스수식!$AT$2=2,차량정보!ED103,IF(리스수식!$AT$2=3,차량정보!FW103,IF(리스수식!$AT$2=4,차량정보!HP103,차량정보!JI103))))</f>
        <v>234000</v>
      </c>
      <c r="AS103" s="333">
        <f>IF(리스수식!$AT$2=1,차량정보!CL103,IF(리스수식!$AT$2=2,차량정보!EE103,IF(리스수식!$AT$2=3,차량정보!FX103,IF(리스수식!$AT$2=4,차량정보!HQ103,차량정보!JJ103))))</f>
        <v>248000</v>
      </c>
      <c r="AT103" s="333">
        <f>IF(리스수식!$AT$2=1,차량정보!CM103,IF(리스수식!$AT$2=2,차량정보!EF103,IF(리스수식!$AT$2=3,차량정보!FY103,IF(리스수식!$AT$2=4,차량정보!HR103,차량정보!JK103))))</f>
        <v>259000</v>
      </c>
      <c r="AU103" s="333">
        <f>IF(리스수식!$AT$2=1,차량정보!CN103,IF(리스수식!$AT$2=2,차량정보!EG103,IF(리스수식!$AT$2=3,차량정보!FZ103,IF(리스수식!$AT$2=4,차량정보!HS103,차량정보!JL103))))</f>
        <v>237000</v>
      </c>
      <c r="AV103" s="333">
        <f>IF(리스수식!$AT$2=1,차량정보!CO103,IF(리스수식!$AT$2=2,차량정보!EH103,IF(리스수식!$AT$2=3,차량정보!GA103,IF(리스수식!$AT$2=4,차량정보!HT103,차량정보!JM103))))</f>
        <v>237000</v>
      </c>
      <c r="AW103" s="333">
        <f>IF(리스수식!$AT$2=1,차량정보!CP103,IF(리스수식!$AT$2=2,차량정보!EI103,IF(리스수식!$AT$2=3,차량정보!GB103,IF(리스수식!$AT$2=4,차량정보!HU103,차량정보!JN103))))</f>
        <v>248000</v>
      </c>
      <c r="AX103" s="333">
        <f>IF(리스수식!$AT$2=1,차량정보!CQ103,IF(리스수식!$AT$2=2,차량정보!EJ103,IF(리스수식!$AT$2=3,차량정보!GC103,IF(리스수식!$AT$2=4,차량정보!HV103,차량정보!JO103))))</f>
        <v>281000</v>
      </c>
      <c r="AY103" s="11">
        <f>IF(리스수식!$AT$2=1,차량정보!CR103,IF(리스수식!$AT$2=2,차량정보!EK103,IF(리스수식!$AT$2=3,차량정보!GD103,IF(리스수식!$AT$2=4,차량정보!HW103,차량정보!JP103))))</f>
        <v>0</v>
      </c>
      <c r="AZ103" s="352" t="s">
        <v>85</v>
      </c>
      <c r="BA103" s="353" t="s">
        <v>581</v>
      </c>
      <c r="BB103" s="354" t="s">
        <v>78</v>
      </c>
      <c r="BC103" s="355">
        <v>0</v>
      </c>
      <c r="BD103" s="352" t="s">
        <v>71</v>
      </c>
      <c r="BE103" s="352" t="s">
        <v>72</v>
      </c>
      <c r="BF103" s="356">
        <v>2497</v>
      </c>
      <c r="BG103" s="356"/>
      <c r="BH103" s="357">
        <f t="shared" si="91"/>
        <v>0.58000000000000007</v>
      </c>
      <c r="BI103" s="357">
        <f t="shared" si="92"/>
        <v>0.57000000000000006</v>
      </c>
      <c r="BJ103" s="357">
        <f t="shared" si="93"/>
        <v>0.56000000000000005</v>
      </c>
      <c r="BK103" s="357">
        <f t="shared" si="94"/>
        <v>0.52</v>
      </c>
      <c r="BL103" s="357">
        <f t="shared" si="95"/>
        <v>0.48</v>
      </c>
      <c r="BM103" s="357">
        <f t="shared" si="96"/>
        <v>0.4</v>
      </c>
      <c r="BN103" s="442">
        <v>0.55000000000000004</v>
      </c>
      <c r="BO103" s="342">
        <v>0.54</v>
      </c>
      <c r="BP103" s="342">
        <v>0.53</v>
      </c>
      <c r="BQ103" s="342">
        <v>0.49</v>
      </c>
      <c r="BR103" s="342">
        <v>0.45</v>
      </c>
      <c r="BS103" s="342">
        <v>0.37</v>
      </c>
      <c r="BT103" s="442">
        <v>0.49</v>
      </c>
      <c r="BU103" s="342">
        <v>0.48</v>
      </c>
      <c r="BV103" s="342">
        <v>0.47</v>
      </c>
      <c r="BW103" s="342">
        <v>0.43</v>
      </c>
      <c r="BX103" s="342">
        <v>0.39</v>
      </c>
      <c r="BY103" s="342">
        <v>0.3</v>
      </c>
      <c r="BZ103" s="442">
        <v>0.41</v>
      </c>
      <c r="CA103" s="342">
        <v>0.4</v>
      </c>
      <c r="CB103" s="342">
        <v>0.39</v>
      </c>
      <c r="CC103" s="342">
        <v>0.35</v>
      </c>
      <c r="CD103" s="342">
        <v>0.31</v>
      </c>
      <c r="CE103" s="342">
        <v>0.23</v>
      </c>
      <c r="CF103" s="358"/>
      <c r="CG103" s="358" t="s">
        <v>189</v>
      </c>
      <c r="CH103" s="359" t="s">
        <v>62</v>
      </c>
      <c r="CI103" s="360">
        <v>226000</v>
      </c>
      <c r="CJ103" s="360">
        <v>215000</v>
      </c>
      <c r="CK103" s="360">
        <v>234000</v>
      </c>
      <c r="CL103" s="360">
        <v>248000</v>
      </c>
      <c r="CM103" s="360">
        <v>259000</v>
      </c>
      <c r="CN103" s="360">
        <v>237000</v>
      </c>
      <c r="CO103" s="360">
        <v>237000</v>
      </c>
      <c r="CP103" s="360">
        <v>248000</v>
      </c>
      <c r="CQ103" s="360">
        <v>281000</v>
      </c>
      <c r="CR103" s="203"/>
      <c r="CS103" s="157" t="s">
        <v>543</v>
      </c>
      <c r="CT103" s="158" t="s">
        <v>544</v>
      </c>
      <c r="CU103" s="23" t="s">
        <v>265</v>
      </c>
      <c r="CV103" s="24">
        <v>2.5000000000000001E-2</v>
      </c>
      <c r="CW103" s="21" t="s">
        <v>265</v>
      </c>
      <c r="CX103" s="21" t="s">
        <v>72</v>
      </c>
      <c r="CY103" s="25">
        <v>0</v>
      </c>
      <c r="CZ103" s="25"/>
      <c r="DA103" s="357">
        <v>0</v>
      </c>
      <c r="DB103" s="357">
        <v>0</v>
      </c>
      <c r="DC103" s="357">
        <v>0</v>
      </c>
      <c r="DD103" s="357">
        <v>0</v>
      </c>
      <c r="DE103" s="357">
        <v>0</v>
      </c>
      <c r="DF103" s="357">
        <v>0</v>
      </c>
      <c r="DG103" s="448">
        <v>0.56999999999999995</v>
      </c>
      <c r="DH103" s="344">
        <v>0.56000000000000005</v>
      </c>
      <c r="DI103" s="344">
        <v>0.55000000000000004</v>
      </c>
      <c r="DJ103" s="344">
        <v>0.52</v>
      </c>
      <c r="DK103" s="344">
        <v>0.48</v>
      </c>
      <c r="DL103" s="344">
        <v>0</v>
      </c>
      <c r="DM103" s="448">
        <v>0.48</v>
      </c>
      <c r="DN103" s="344">
        <v>0.47</v>
      </c>
      <c r="DO103" s="344">
        <v>0.46</v>
      </c>
      <c r="DP103" s="344">
        <v>0.41</v>
      </c>
      <c r="DQ103" s="344">
        <v>0.39</v>
      </c>
      <c r="DR103" s="344">
        <v>0</v>
      </c>
      <c r="DS103" s="448">
        <v>0.42</v>
      </c>
      <c r="DT103" s="344">
        <v>0.4</v>
      </c>
      <c r="DU103" s="343">
        <v>0.38</v>
      </c>
      <c r="DV103" s="343">
        <v>0.35</v>
      </c>
      <c r="DW103" s="343">
        <v>0.33</v>
      </c>
      <c r="DX103" s="343">
        <v>0</v>
      </c>
      <c r="DY103" s="26" t="s">
        <v>149</v>
      </c>
      <c r="DZ103" s="26"/>
      <c r="EA103" s="27" t="s">
        <v>81</v>
      </c>
      <c r="EB103" s="28">
        <v>143000</v>
      </c>
      <c r="EC103" s="28">
        <v>157300</v>
      </c>
      <c r="ED103" s="28">
        <v>145200</v>
      </c>
      <c r="EE103" s="28">
        <v>188100</v>
      </c>
      <c r="EF103" s="28">
        <v>212300</v>
      </c>
      <c r="EG103" s="28">
        <v>188100</v>
      </c>
      <c r="EH103" s="28">
        <v>212300</v>
      </c>
      <c r="EI103" s="28">
        <v>188100</v>
      </c>
      <c r="EJ103" s="28">
        <v>224400</v>
      </c>
      <c r="EK103" s="31"/>
    </row>
    <row r="104" spans="6:141" ht="16.5" customHeight="1">
      <c r="F104" s="333">
        <v>99</v>
      </c>
      <c r="G104" s="333" t="str">
        <f>IF(리스수식!$AT$2=1,차량정보!AZ104,IF(리스수식!$AT$2=2,차량정보!CS104,IF(리스수식!$AT$2=3,차량정보!EL104,IF(리스수식!$AT$2=4,차량정보!GE104,차량정보!HX104))))</f>
        <v>현대</v>
      </c>
      <c r="H104" s="333" t="str">
        <f>IF(리스수식!$AT$2=1,차량정보!BA104,IF(리스수식!$AT$2=2,차량정보!CT104,IF(리스수식!$AT$2=3,차량정보!EM104,IF(리스수식!$AT$2=4,차량정보!GF104,차량정보!HY104))))</f>
        <v>카운티(15인승 이하)</v>
      </c>
      <c r="I104" s="333" t="str">
        <f>IF(리스수식!$AT$2=1,차량정보!BB104,IF(리스수식!$AT$2=2,차량정보!CU104,IF(리스수식!$AT$2=3,차량정보!EN104,IF(리스수식!$AT$2=4,차량정보!GG104,차량정보!HZ104))))</f>
        <v>RV(11-12인)</v>
      </c>
      <c r="J104" s="475">
        <f>IF(리스수식!$AT$2=1,차량정보!BC104,IF(리스수식!$AT$2=2,차량정보!CV104,IF(리스수식!$AT$2=3,차량정보!EO104,IF(리스수식!$AT$2=4,차량정보!GH104,차량정보!IA104))))</f>
        <v>0</v>
      </c>
      <c r="K104" s="333" t="str">
        <f>IF(리스수식!$AT$2=1,차량정보!BD104,IF(리스수식!$AT$2=2,차량정보!CW104,IF(리스수식!$AT$2=3,차량정보!EP104,IF(리스수식!$AT$2=4,차량정보!GI104,차량정보!IB104))))</f>
        <v>디젤</v>
      </c>
      <c r="L104" s="333" t="str">
        <f>IF(리스수식!$AT$2=1,차량정보!BE104,IF(리스수식!$AT$2=2,차량정보!CX104,IF(리스수식!$AT$2=3,차량정보!EQ104,IF(리스수식!$AT$2=4,차량정보!GJ104,차량정보!IC104))))</f>
        <v>면제</v>
      </c>
      <c r="M104" s="333">
        <f>IF(리스수식!$AT$2=1,차량정보!BF104,IF(리스수식!$AT$2=2,차량정보!CY104,IF(리스수식!$AT$2=3,차량정보!ER104,IF(리스수식!$AT$2=4,차량정보!GK104,차량정보!ID104))))</f>
        <v>3933</v>
      </c>
      <c r="N104" s="333">
        <f t="shared" si="97"/>
        <v>65000</v>
      </c>
      <c r="O104" s="380">
        <f>IF(리스수식!$AT$2=1,차량정보!BH104,IF(리스수식!$AT$2=2,차량정보!DA104,IF(리스수식!$AT$2=3,차량정보!ET104,IF(리스수식!$AT$2=4,차량정보!GM104,차량정보!IF104))))</f>
        <v>0.54</v>
      </c>
      <c r="P104" s="380">
        <f>IF(리스수식!$AT$2=1,차량정보!BI104,IF(리스수식!$AT$2=2,차량정보!DB104,IF(리스수식!$AT$2=3,차량정보!EU104,IF(리스수식!$AT$2=4,차량정보!GN104,차량정보!IG104))))</f>
        <v>0.53</v>
      </c>
      <c r="Q104" s="380">
        <f>IF(리스수식!$AT$2=1,차량정보!BJ104,IF(리스수식!$AT$2=2,차량정보!DC104,IF(리스수식!$AT$2=3,차량정보!EV104,IF(리스수식!$AT$2=4,차량정보!GO104,차량정보!IH104))))</f>
        <v>0.52</v>
      </c>
      <c r="R104" s="380">
        <f>IF(리스수식!$AT$2=1,차량정보!BK104,IF(리스수식!$AT$2=2,차량정보!DD104,IF(리스수식!$AT$2=3,차량정보!EW104,IF(리스수식!$AT$2=4,차량정보!GP104,차량정보!II104))))</f>
        <v>0.48</v>
      </c>
      <c r="S104" s="380">
        <f>IF(리스수식!$AT$2=1,차량정보!BL104,IF(리스수식!$AT$2=2,차량정보!DE104,IF(리스수식!$AT$2=3,차량정보!EX104,IF(리스수식!$AT$2=4,차량정보!GQ104,차량정보!IJ104))))</f>
        <v>0.43999999999999995</v>
      </c>
      <c r="T104" s="380">
        <f>IF(리스수식!$AT$2=1,차량정보!BM104,IF(리스수식!$AT$2=2,차량정보!DF104,IF(리스수식!$AT$2=3,차량정보!EY104,IF(리스수식!$AT$2=4,차량정보!GR104,차량정보!IK104))))</f>
        <v>0.38</v>
      </c>
      <c r="U104" s="380">
        <f>IF(리스수식!$AT$2=1,차량정보!BN104,IF(리스수식!$AT$2=2,차량정보!DG104,IF(리스수식!$AT$2=3,차량정보!EZ104,IF(리스수식!$AT$2=4,차량정보!GS104,차량정보!IL104))))</f>
        <v>0.51</v>
      </c>
      <c r="V104" s="380">
        <f>IF(리스수식!$AT$2=1,차량정보!BO104,IF(리스수식!$AT$2=2,차량정보!DH104,IF(리스수식!$AT$2=3,차량정보!FA104,IF(리스수식!$AT$2=4,차량정보!GT104,차량정보!IM104))))</f>
        <v>0.5</v>
      </c>
      <c r="W104" s="380">
        <f>IF(리스수식!$AT$2=1,차량정보!BP104,IF(리스수식!$AT$2=2,차량정보!DI104,IF(리스수식!$AT$2=3,차량정보!FB104,IF(리스수식!$AT$2=4,차량정보!GU104,차량정보!IN104))))</f>
        <v>0.49</v>
      </c>
      <c r="X104" s="380">
        <f>IF(리스수식!$AT$2=1,차량정보!BQ104,IF(리스수식!$AT$2=2,차량정보!DJ104,IF(리스수식!$AT$2=3,차량정보!FC104,IF(리스수식!$AT$2=4,차량정보!GV104,차량정보!IO104))))</f>
        <v>0.45</v>
      </c>
      <c r="Y104" s="380">
        <f>IF(리스수식!$AT$2=1,차량정보!BR104,IF(리스수식!$AT$2=2,차량정보!DK104,IF(리스수식!$AT$2=3,차량정보!FD104,IF(리스수식!$AT$2=4,차량정보!GW104,차량정보!IP104))))</f>
        <v>0.41</v>
      </c>
      <c r="Z104" s="380">
        <f>IF(리스수식!$AT$2=1,차량정보!BS104,IF(리스수식!$AT$2=2,차량정보!DL104,IF(리스수식!$AT$2=3,차량정보!FE104,IF(리스수식!$AT$2=4,차량정보!GX104,차량정보!IQ104))))</f>
        <v>0.35</v>
      </c>
      <c r="AA104" s="380">
        <f>IF(리스수식!$AT$2=1,차량정보!BT104,IF(리스수식!$AT$2=2,차량정보!DM104,IF(리스수식!$AT$2=3,차량정보!FF104,IF(리스수식!$AT$2=4,차량정보!GY104,차량정보!IR104))))</f>
        <v>0.45</v>
      </c>
      <c r="AB104" s="380">
        <f>IF(리스수식!$AT$2=1,차량정보!BU104,IF(리스수식!$AT$2=2,차량정보!DN104,IF(리스수식!$AT$2=3,차량정보!FG104,IF(리스수식!$AT$2=4,차량정보!GZ104,차량정보!IS104))))</f>
        <v>0.44</v>
      </c>
      <c r="AC104" s="380">
        <f>IF(리스수식!$AT$2=1,차량정보!BV104,IF(리스수식!$AT$2=2,차량정보!DO104,IF(리스수식!$AT$2=3,차량정보!FH104,IF(리스수식!$AT$2=4,차량정보!HA104,차량정보!IT104))))</f>
        <v>0.43</v>
      </c>
      <c r="AD104" s="380">
        <f>IF(리스수식!$AT$2=1,차량정보!BW104,IF(리스수식!$AT$2=2,차량정보!DP104,IF(리스수식!$AT$2=3,차량정보!FI104,IF(리스수식!$AT$2=4,차량정보!HB104,차량정보!IU104))))</f>
        <v>0.39</v>
      </c>
      <c r="AE104" s="380">
        <f>IF(리스수식!$AT$2=1,차량정보!BX104,IF(리스수식!$AT$2=2,차량정보!DQ104,IF(리스수식!$AT$2=3,차량정보!FJ104,IF(리스수식!$AT$2=4,차량정보!HC104,차량정보!IV104))))</f>
        <v>0.35</v>
      </c>
      <c r="AF104" s="380">
        <f>IF(리스수식!$AT$2=1,차량정보!BY104,IF(리스수식!$AT$2=2,차량정보!DR104,IF(리스수식!$AT$2=3,차량정보!FK104,IF(리스수식!$AT$2=4,차량정보!HD104,차량정보!IW104))))</f>
        <v>0.28000000000000003</v>
      </c>
      <c r="AG104" s="380">
        <f>IF(리스수식!$AT$2=1,차량정보!BZ104,IF(리스수식!$AT$2=2,차량정보!DS104,IF(리스수식!$AT$2=3,차량정보!FL104,IF(리스수식!$AT$2=4,차량정보!HE104,차량정보!IX104))))</f>
        <v>0.37</v>
      </c>
      <c r="AH104" s="380">
        <f>IF(리스수식!$AT$2=1,차량정보!CA104,IF(리스수식!$AT$2=2,차량정보!DT104,IF(리스수식!$AT$2=3,차량정보!FM104,IF(리스수식!$AT$2=4,차량정보!HF104,차량정보!IY104))))</f>
        <v>0.36</v>
      </c>
      <c r="AI104" s="380">
        <f>IF(리스수식!$AT$2=1,차량정보!CB104,IF(리스수식!$AT$2=2,차량정보!DU104,IF(리스수식!$AT$2=3,차량정보!FN104,IF(리스수식!$AT$2=4,차량정보!HG104,차량정보!IZ104))))</f>
        <v>0.35</v>
      </c>
      <c r="AJ104" s="380">
        <f>IF(리스수식!$AT$2=1,차량정보!CC104,IF(리스수식!$AT$2=2,차량정보!DV104,IF(리스수식!$AT$2=3,차량정보!FO104,IF(리스수식!$AT$2=4,차량정보!HH104,차량정보!JA104))))</f>
        <v>0.31</v>
      </c>
      <c r="AK104" s="380">
        <f>IF(리스수식!$AT$2=1,차량정보!CD104,IF(리스수식!$AT$2=2,차량정보!DW104,IF(리스수식!$AT$2=3,차량정보!FP104,IF(리스수식!$AT$2=4,차량정보!HI104,차량정보!JB104))))</f>
        <v>0.27</v>
      </c>
      <c r="AL104" s="380">
        <f>IF(리스수식!$AT$2=1,차량정보!CE104,IF(리스수식!$AT$2=2,차량정보!DX104,IF(리스수식!$AT$2=3,차량정보!FQ104,IF(리스수식!$AT$2=4,차량정보!HJ104,차량정보!JC104))))</f>
        <v>0.21</v>
      </c>
      <c r="AM104" s="333">
        <f>IF(리스수식!$AT$2=1,차량정보!CF104,IF(리스수식!$AT$2=2,차량정보!DY104,IF(리스수식!$AT$2=3,차량정보!FR104,IF(리스수식!$AT$2=4,차량정보!HK104,차량정보!JD104))))</f>
        <v>0</v>
      </c>
      <c r="AN104" s="333" t="str">
        <f>IF(리스수식!$AT$2=1,차량정보!CG104,IF(리스수식!$AT$2=2,차량정보!DZ104,IF(리스수식!$AT$2=3,차량정보!FS104,IF(리스수식!$AT$2=4,차량정보!HL104,차량정보!JE104))))</f>
        <v>면제</v>
      </c>
      <c r="AO104" s="333" t="str">
        <f>IF(리스수식!$AT$2=1,차량정보!CH104,IF(리스수식!$AT$2=2,차량정보!EA104,IF(리스수식!$AT$2=3,차량정보!FT104,IF(리스수식!$AT$2=4,차량정보!HM104,차량정보!JF104))))</f>
        <v>울산</v>
      </c>
      <c r="AP104" s="333">
        <f>IF(리스수식!$AT$2=1,차량정보!CI104,IF(리스수식!$AT$2=2,차량정보!EB104,IF(리스수식!$AT$2=3,차량정보!FU104,IF(리스수식!$AT$2=4,차량정보!HN104,차량정보!JG104))))</f>
        <v>226000</v>
      </c>
      <c r="AQ104" s="333">
        <f>IF(리스수식!$AT$2=1,차량정보!CJ104,IF(리스수식!$AT$2=2,차량정보!EC104,IF(리스수식!$AT$2=3,차량정보!FV104,IF(리스수식!$AT$2=4,차량정보!HO104,차량정보!JH104))))</f>
        <v>215000</v>
      </c>
      <c r="AR104" s="333">
        <f>IF(리스수식!$AT$2=1,차량정보!CK104,IF(리스수식!$AT$2=2,차량정보!ED104,IF(리스수식!$AT$2=3,차량정보!FW104,IF(리스수식!$AT$2=4,차량정보!HP104,차량정보!JI104))))</f>
        <v>234000</v>
      </c>
      <c r="AS104" s="333">
        <f>IF(리스수식!$AT$2=1,차량정보!CL104,IF(리스수식!$AT$2=2,차량정보!EE104,IF(리스수식!$AT$2=3,차량정보!FX104,IF(리스수식!$AT$2=4,차량정보!HQ104,차량정보!JJ104))))</f>
        <v>248000</v>
      </c>
      <c r="AT104" s="333">
        <f>IF(리스수식!$AT$2=1,차량정보!CM104,IF(리스수식!$AT$2=2,차량정보!EF104,IF(리스수식!$AT$2=3,차량정보!FY104,IF(리스수식!$AT$2=4,차량정보!HR104,차량정보!JK104))))</f>
        <v>259000</v>
      </c>
      <c r="AU104" s="333">
        <f>IF(리스수식!$AT$2=1,차량정보!CN104,IF(리스수식!$AT$2=2,차량정보!EG104,IF(리스수식!$AT$2=3,차량정보!FZ104,IF(리스수식!$AT$2=4,차량정보!HS104,차량정보!JL104))))</f>
        <v>237000</v>
      </c>
      <c r="AV104" s="333">
        <f>IF(리스수식!$AT$2=1,차량정보!CO104,IF(리스수식!$AT$2=2,차량정보!EH104,IF(리스수식!$AT$2=3,차량정보!GA104,IF(리스수식!$AT$2=4,차량정보!HT104,차량정보!JM104))))</f>
        <v>237000</v>
      </c>
      <c r="AW104" s="333">
        <f>IF(리스수식!$AT$2=1,차량정보!CP104,IF(리스수식!$AT$2=2,차량정보!EI104,IF(리스수식!$AT$2=3,차량정보!GB104,IF(리스수식!$AT$2=4,차량정보!HU104,차량정보!JN104))))</f>
        <v>248000</v>
      </c>
      <c r="AX104" s="333">
        <f>IF(리스수식!$AT$2=1,차량정보!CQ104,IF(리스수식!$AT$2=2,차량정보!EJ104,IF(리스수식!$AT$2=3,차량정보!GC104,IF(리스수식!$AT$2=4,차량정보!HV104,차량정보!JO104))))</f>
        <v>281000</v>
      </c>
      <c r="AY104" s="11">
        <f>IF(리스수식!$AT$2=1,차량정보!CR104,IF(리스수식!$AT$2=2,차량정보!EK104,IF(리스수식!$AT$2=3,차량정보!GD104,IF(리스수식!$AT$2=4,차량정보!HW104,차량정보!JP104))))</f>
        <v>0</v>
      </c>
      <c r="AZ104" s="352" t="s">
        <v>85</v>
      </c>
      <c r="BA104" s="353" t="s">
        <v>582</v>
      </c>
      <c r="BB104" s="354" t="s">
        <v>78</v>
      </c>
      <c r="BC104" s="355">
        <v>0</v>
      </c>
      <c r="BD104" s="352" t="s">
        <v>71</v>
      </c>
      <c r="BE104" s="352" t="s">
        <v>72</v>
      </c>
      <c r="BF104" s="356">
        <v>3933</v>
      </c>
      <c r="BG104" s="356"/>
      <c r="BH104" s="357">
        <f t="shared" si="91"/>
        <v>0.54</v>
      </c>
      <c r="BI104" s="357">
        <f t="shared" si="92"/>
        <v>0.53</v>
      </c>
      <c r="BJ104" s="357">
        <f t="shared" si="93"/>
        <v>0.52</v>
      </c>
      <c r="BK104" s="357">
        <f t="shared" si="94"/>
        <v>0.48</v>
      </c>
      <c r="BL104" s="357">
        <f t="shared" si="95"/>
        <v>0.43999999999999995</v>
      </c>
      <c r="BM104" s="357">
        <f t="shared" si="96"/>
        <v>0.38</v>
      </c>
      <c r="BN104" s="442">
        <v>0.51</v>
      </c>
      <c r="BO104" s="342">
        <v>0.5</v>
      </c>
      <c r="BP104" s="342">
        <v>0.49</v>
      </c>
      <c r="BQ104" s="342">
        <v>0.45</v>
      </c>
      <c r="BR104" s="342">
        <v>0.41</v>
      </c>
      <c r="BS104" s="342">
        <v>0.35</v>
      </c>
      <c r="BT104" s="442">
        <v>0.45</v>
      </c>
      <c r="BU104" s="342">
        <v>0.44</v>
      </c>
      <c r="BV104" s="342">
        <v>0.43</v>
      </c>
      <c r="BW104" s="342">
        <v>0.39</v>
      </c>
      <c r="BX104" s="342">
        <v>0.35</v>
      </c>
      <c r="BY104" s="342">
        <v>0.28000000000000003</v>
      </c>
      <c r="BZ104" s="442">
        <v>0.37</v>
      </c>
      <c r="CA104" s="342">
        <v>0.36</v>
      </c>
      <c r="CB104" s="342">
        <v>0.35</v>
      </c>
      <c r="CC104" s="342">
        <v>0.31</v>
      </c>
      <c r="CD104" s="342">
        <v>0.27</v>
      </c>
      <c r="CE104" s="342">
        <v>0.21</v>
      </c>
      <c r="CF104" s="358"/>
      <c r="CG104" s="358" t="s">
        <v>189</v>
      </c>
      <c r="CH104" s="359" t="s">
        <v>62</v>
      </c>
      <c r="CI104" s="360">
        <v>226000</v>
      </c>
      <c r="CJ104" s="360">
        <v>215000</v>
      </c>
      <c r="CK104" s="360">
        <v>234000</v>
      </c>
      <c r="CL104" s="360">
        <v>248000</v>
      </c>
      <c r="CM104" s="360">
        <v>259000</v>
      </c>
      <c r="CN104" s="360">
        <v>237000</v>
      </c>
      <c r="CO104" s="360">
        <v>237000</v>
      </c>
      <c r="CP104" s="360">
        <v>248000</v>
      </c>
      <c r="CQ104" s="360">
        <v>281000</v>
      </c>
      <c r="CR104" s="31"/>
      <c r="CS104" s="157"/>
      <c r="CT104" s="200" t="s">
        <v>182</v>
      </c>
      <c r="CU104" s="159"/>
      <c r="CV104" s="160"/>
      <c r="CW104" s="157"/>
      <c r="CX104" s="157"/>
      <c r="CY104" s="161"/>
      <c r="CZ104" s="161"/>
      <c r="DA104" s="157"/>
      <c r="DB104" s="157"/>
      <c r="DC104" s="157"/>
      <c r="DD104" s="157"/>
      <c r="DE104" s="157"/>
      <c r="DF104" s="157"/>
      <c r="DG104" s="451"/>
      <c r="DH104" s="157"/>
      <c r="DI104" s="157"/>
      <c r="DJ104" s="157"/>
      <c r="DK104" s="157"/>
      <c r="DL104" s="157"/>
      <c r="DM104" s="451"/>
      <c r="DN104" s="157"/>
      <c r="DO104" s="157"/>
      <c r="DP104" s="157"/>
      <c r="DQ104" s="157"/>
      <c r="DR104" s="157"/>
      <c r="DS104" s="451"/>
      <c r="DT104" s="157"/>
      <c r="DU104" s="157"/>
      <c r="DV104" s="157"/>
      <c r="DW104" s="157"/>
      <c r="DX104" s="157"/>
      <c r="DY104" s="176"/>
      <c r="DZ104" s="176"/>
      <c r="EA104" s="177"/>
      <c r="EB104" s="178"/>
      <c r="EC104" s="178"/>
      <c r="ED104" s="178"/>
      <c r="EE104" s="178"/>
      <c r="EF104" s="178"/>
      <c r="EG104" s="178"/>
      <c r="EH104" s="178"/>
      <c r="EI104" s="178"/>
      <c r="EJ104" s="178"/>
      <c r="EK104" s="31"/>
    </row>
    <row r="105" spans="6:141" ht="16.5" customHeight="1">
      <c r="F105" s="333">
        <v>100</v>
      </c>
      <c r="G105" s="333" t="str">
        <f>IF(리스수식!$AT$2=1,차량정보!AZ105,IF(리스수식!$AT$2=2,차량정보!CS105,IF(리스수식!$AT$2=3,차량정보!EL105,IF(리스수식!$AT$2=4,차량정보!GE105,차량정보!HX105))))</f>
        <v>현대</v>
      </c>
      <c r="H105" s="333" t="str">
        <f>IF(리스수식!$AT$2=1,차량정보!BA105,IF(리스수식!$AT$2=2,차량정보!CT105,IF(리스수식!$AT$2=3,차량정보!EM105,IF(리스수식!$AT$2=4,차량정보!GF105,차량정보!HY105))))</f>
        <v xml:space="preserve">­­­­­­­­­­­­­­­­­­­­­­­­­­­­­­­­­­­­­­­­­­­­­­­­­­­­­­­­­­­­­­­­­­­­­­­­­­­­­­­­­­­­­­­­­­­­­­­­ </v>
      </c>
      <c r="I105" s="333" t="str">
        <f>IF(리스수식!$AT$2=1,차량정보!BB105,IF(리스수식!$AT$2=2,차량정보!CU105,IF(리스수식!$AT$2=3,차량정보!EN105,IF(리스수식!$AT$2=4,차량정보!GG105,차량정보!HZ105))))</f>
        <v>-</v>
      </c>
      <c r="J105" s="475" t="str">
        <f>IF(리스수식!$AT$2=1,차량정보!BC105,IF(리스수식!$AT$2=2,차량정보!CV105,IF(리스수식!$AT$2=3,차량정보!EO105,IF(리스수식!$AT$2=4,차량정보!GH105,차량정보!IA105))))</f>
        <v>-</v>
      </c>
      <c r="K105" s="333" t="str">
        <f>IF(리스수식!$AT$2=1,차량정보!BD105,IF(리스수식!$AT$2=2,차량정보!CW105,IF(리스수식!$AT$2=3,차량정보!EP105,IF(리스수식!$AT$2=4,차량정보!GI105,차량정보!IB105))))</f>
        <v>-</v>
      </c>
      <c r="L105" s="333">
        <f>IF(리스수식!$AT$2=1,차량정보!BE105,IF(리스수식!$AT$2=2,차량정보!CX105,IF(리스수식!$AT$2=3,차량정보!EQ105,IF(리스수식!$AT$2=4,차량정보!GJ105,차량정보!IC105))))</f>
        <v>0</v>
      </c>
      <c r="M105" s="333" t="str">
        <f>IF(리스수식!$AT$2=1,차량정보!BF105,IF(리스수식!$AT$2=2,차량정보!CY105,IF(리스수식!$AT$2=3,차량정보!ER105,IF(리스수식!$AT$2=4,차량정보!GK105,차량정보!ID105))))</f>
        <v>-</v>
      </c>
      <c r="N105" s="333" t="e">
        <f t="shared" si="97"/>
        <v>#VALUE!</v>
      </c>
      <c r="O105" s="380">
        <f>IF(리스수식!$AT$2=1,차량정보!BH105,IF(리스수식!$AT$2=2,차량정보!DA105,IF(리스수식!$AT$2=3,차량정보!ET105,IF(리스수식!$AT$2=4,차량정보!GM105,차량정보!IF105))))</f>
        <v>0</v>
      </c>
      <c r="P105" s="380">
        <f>IF(리스수식!$AT$2=1,차량정보!BI105,IF(리스수식!$AT$2=2,차량정보!DB105,IF(리스수식!$AT$2=3,차량정보!EU105,IF(리스수식!$AT$2=4,차량정보!GN105,차량정보!IG105))))</f>
        <v>0</v>
      </c>
      <c r="Q105" s="380">
        <f>IF(리스수식!$AT$2=1,차량정보!BJ105,IF(리스수식!$AT$2=2,차량정보!DC105,IF(리스수식!$AT$2=3,차량정보!EV105,IF(리스수식!$AT$2=4,차량정보!GO105,차량정보!IH105))))</f>
        <v>0</v>
      </c>
      <c r="R105" s="380">
        <f>IF(리스수식!$AT$2=1,차량정보!BK105,IF(리스수식!$AT$2=2,차량정보!DD105,IF(리스수식!$AT$2=3,차량정보!EW105,IF(리스수식!$AT$2=4,차량정보!GP105,차량정보!II105))))</f>
        <v>0</v>
      </c>
      <c r="S105" s="380">
        <f>IF(리스수식!$AT$2=1,차량정보!BL105,IF(리스수식!$AT$2=2,차량정보!DE105,IF(리스수식!$AT$2=3,차량정보!EX105,IF(리스수식!$AT$2=4,차량정보!GQ105,차량정보!IJ105))))</f>
        <v>0</v>
      </c>
      <c r="T105" s="380">
        <f>IF(리스수식!$AT$2=1,차량정보!BM105,IF(리스수식!$AT$2=2,차량정보!DF105,IF(리스수식!$AT$2=3,차량정보!EY105,IF(리스수식!$AT$2=4,차량정보!GR105,차량정보!IK105))))</f>
        <v>0</v>
      </c>
      <c r="U105" s="380">
        <f>IF(리스수식!$AT$2=1,차량정보!BN105,IF(리스수식!$AT$2=2,차량정보!DG105,IF(리스수식!$AT$2=3,차량정보!EZ105,IF(리스수식!$AT$2=4,차량정보!GS105,차량정보!IL105))))</f>
        <v>0</v>
      </c>
      <c r="V105" s="380">
        <f>IF(리스수식!$AT$2=1,차량정보!BO105,IF(리스수식!$AT$2=2,차량정보!DH105,IF(리스수식!$AT$2=3,차량정보!FA105,IF(리스수식!$AT$2=4,차량정보!GT105,차량정보!IM105))))</f>
        <v>0</v>
      </c>
      <c r="W105" s="380">
        <f>IF(리스수식!$AT$2=1,차량정보!BP105,IF(리스수식!$AT$2=2,차량정보!DI105,IF(리스수식!$AT$2=3,차량정보!FB105,IF(리스수식!$AT$2=4,차량정보!GU105,차량정보!IN105))))</f>
        <v>0</v>
      </c>
      <c r="X105" s="380">
        <f>IF(리스수식!$AT$2=1,차량정보!BQ105,IF(리스수식!$AT$2=2,차량정보!DJ105,IF(리스수식!$AT$2=3,차량정보!FC105,IF(리스수식!$AT$2=4,차량정보!GV105,차량정보!IO105))))</f>
        <v>0</v>
      </c>
      <c r="Y105" s="380">
        <f>IF(리스수식!$AT$2=1,차량정보!BR105,IF(리스수식!$AT$2=2,차량정보!DK105,IF(리스수식!$AT$2=3,차량정보!FD105,IF(리스수식!$AT$2=4,차량정보!GW105,차량정보!IP105))))</f>
        <v>0</v>
      </c>
      <c r="Z105" s="380">
        <f>IF(리스수식!$AT$2=1,차량정보!BS105,IF(리스수식!$AT$2=2,차량정보!DL105,IF(리스수식!$AT$2=3,차량정보!FE105,IF(리스수식!$AT$2=4,차량정보!GX105,차량정보!IQ105))))</f>
        <v>0</v>
      </c>
      <c r="AA105" s="380">
        <f>IF(리스수식!$AT$2=1,차량정보!BT105,IF(리스수식!$AT$2=2,차량정보!DM105,IF(리스수식!$AT$2=3,차량정보!FF105,IF(리스수식!$AT$2=4,차량정보!GY105,차량정보!IR105))))</f>
        <v>0</v>
      </c>
      <c r="AB105" s="380">
        <f>IF(리스수식!$AT$2=1,차량정보!BU105,IF(리스수식!$AT$2=2,차량정보!DN105,IF(리스수식!$AT$2=3,차량정보!FG105,IF(리스수식!$AT$2=4,차량정보!GZ105,차량정보!IS105))))</f>
        <v>0</v>
      </c>
      <c r="AC105" s="380">
        <f>IF(리스수식!$AT$2=1,차량정보!BV105,IF(리스수식!$AT$2=2,차량정보!DO105,IF(리스수식!$AT$2=3,차량정보!FH105,IF(리스수식!$AT$2=4,차량정보!HA105,차량정보!IT105))))</f>
        <v>0</v>
      </c>
      <c r="AD105" s="380">
        <f>IF(리스수식!$AT$2=1,차량정보!BW105,IF(리스수식!$AT$2=2,차량정보!DP105,IF(리스수식!$AT$2=3,차량정보!FI105,IF(리스수식!$AT$2=4,차량정보!HB105,차량정보!IU105))))</f>
        <v>0</v>
      </c>
      <c r="AE105" s="380">
        <f>IF(리스수식!$AT$2=1,차량정보!BX105,IF(리스수식!$AT$2=2,차량정보!DQ105,IF(리스수식!$AT$2=3,차량정보!FJ105,IF(리스수식!$AT$2=4,차량정보!HC105,차량정보!IV105))))</f>
        <v>0</v>
      </c>
      <c r="AF105" s="380">
        <f>IF(리스수식!$AT$2=1,차량정보!BY105,IF(리스수식!$AT$2=2,차량정보!DR105,IF(리스수식!$AT$2=3,차량정보!FK105,IF(리스수식!$AT$2=4,차량정보!HD105,차량정보!IW105))))</f>
        <v>0</v>
      </c>
      <c r="AG105" s="380">
        <f>IF(리스수식!$AT$2=1,차량정보!BZ105,IF(리스수식!$AT$2=2,차량정보!DS105,IF(리스수식!$AT$2=3,차량정보!FL105,IF(리스수식!$AT$2=4,차량정보!HE105,차량정보!IX105))))</f>
        <v>0</v>
      </c>
      <c r="AH105" s="380">
        <f>IF(리스수식!$AT$2=1,차량정보!CA105,IF(리스수식!$AT$2=2,차량정보!DT105,IF(리스수식!$AT$2=3,차량정보!FM105,IF(리스수식!$AT$2=4,차량정보!HF105,차량정보!IY105))))</f>
        <v>0</v>
      </c>
      <c r="AI105" s="380">
        <f>IF(리스수식!$AT$2=1,차량정보!CB105,IF(리스수식!$AT$2=2,차량정보!DU105,IF(리스수식!$AT$2=3,차량정보!FN105,IF(리스수식!$AT$2=4,차량정보!HG105,차량정보!IZ105))))</f>
        <v>0</v>
      </c>
      <c r="AJ105" s="380">
        <f>IF(리스수식!$AT$2=1,차량정보!CC105,IF(리스수식!$AT$2=2,차량정보!DV105,IF(리스수식!$AT$2=3,차량정보!FO105,IF(리스수식!$AT$2=4,차량정보!HH105,차량정보!JA105))))</f>
        <v>0</v>
      </c>
      <c r="AK105" s="380">
        <f>IF(리스수식!$AT$2=1,차량정보!CD105,IF(리스수식!$AT$2=2,차량정보!DW105,IF(리스수식!$AT$2=3,차량정보!FP105,IF(리스수식!$AT$2=4,차량정보!HI105,차량정보!JB105))))</f>
        <v>0</v>
      </c>
      <c r="AL105" s="380">
        <f>IF(리스수식!$AT$2=1,차량정보!CE105,IF(리스수식!$AT$2=2,차량정보!DX105,IF(리스수식!$AT$2=3,차량정보!FQ105,IF(리스수식!$AT$2=4,차량정보!HJ105,차량정보!JC105))))</f>
        <v>0</v>
      </c>
      <c r="AM105" s="333">
        <f>IF(리스수식!$AT$2=1,차량정보!CF105,IF(리스수식!$AT$2=2,차량정보!DY105,IF(리스수식!$AT$2=3,차량정보!FR105,IF(리스수식!$AT$2=4,차량정보!HK105,차량정보!JD105))))</f>
        <v>0</v>
      </c>
      <c r="AN105" s="333">
        <f>IF(리스수식!$AT$2=1,차량정보!CG105,IF(리스수식!$AT$2=2,차량정보!DZ105,IF(리스수식!$AT$2=3,차량정보!FS105,IF(리스수식!$AT$2=4,차량정보!HL105,차량정보!JE105))))</f>
        <v>0</v>
      </c>
      <c r="AO105" s="333" t="str">
        <f>IF(리스수식!$AT$2=1,차량정보!CH105,IF(리스수식!$AT$2=2,차량정보!EA105,IF(리스수식!$AT$2=3,차량정보!FT105,IF(리스수식!$AT$2=4,차량정보!HM105,차량정보!JF105))))</f>
        <v>-</v>
      </c>
      <c r="AP105" s="333" t="str">
        <f>IF(리스수식!$AT$2=1,차량정보!CI105,IF(리스수식!$AT$2=2,차량정보!EB105,IF(리스수식!$AT$2=3,차량정보!FU105,IF(리스수식!$AT$2=4,차량정보!HN105,차량정보!JG105))))</f>
        <v>-</v>
      </c>
      <c r="AQ105" s="333" t="str">
        <f>IF(리스수식!$AT$2=1,차량정보!CJ105,IF(리스수식!$AT$2=2,차량정보!EC105,IF(리스수식!$AT$2=3,차량정보!FV105,IF(리스수식!$AT$2=4,차량정보!HO105,차량정보!JH105))))</f>
        <v>-</v>
      </c>
      <c r="AR105" s="333" t="str">
        <f>IF(리스수식!$AT$2=1,차량정보!CK105,IF(리스수식!$AT$2=2,차량정보!ED105,IF(리스수식!$AT$2=3,차량정보!FW105,IF(리스수식!$AT$2=4,차량정보!HP105,차량정보!JI105))))</f>
        <v>-</v>
      </c>
      <c r="AS105" s="333" t="str">
        <f>IF(리스수식!$AT$2=1,차량정보!CL105,IF(리스수식!$AT$2=2,차량정보!EE105,IF(리스수식!$AT$2=3,차량정보!FX105,IF(리스수식!$AT$2=4,차량정보!HQ105,차량정보!JJ105))))</f>
        <v>-</v>
      </c>
      <c r="AT105" s="333" t="str">
        <f>IF(리스수식!$AT$2=1,차량정보!CM105,IF(리스수식!$AT$2=2,차량정보!EF105,IF(리스수식!$AT$2=3,차량정보!FY105,IF(리스수식!$AT$2=4,차량정보!HR105,차량정보!JK105))))</f>
        <v>-</v>
      </c>
      <c r="AU105" s="333" t="str">
        <f>IF(리스수식!$AT$2=1,차량정보!CN105,IF(리스수식!$AT$2=2,차량정보!EG105,IF(리스수식!$AT$2=3,차량정보!FZ105,IF(리스수식!$AT$2=4,차량정보!HS105,차량정보!JL105))))</f>
        <v>-</v>
      </c>
      <c r="AV105" s="333" t="str">
        <f>IF(리스수식!$AT$2=1,차량정보!CO105,IF(리스수식!$AT$2=2,차량정보!EH105,IF(리스수식!$AT$2=3,차량정보!GA105,IF(리스수식!$AT$2=4,차량정보!HT105,차량정보!JM105))))</f>
        <v>-</v>
      </c>
      <c r="AW105" s="333" t="str">
        <f>IF(리스수식!$AT$2=1,차량정보!CP105,IF(리스수식!$AT$2=2,차량정보!EI105,IF(리스수식!$AT$2=3,차량정보!GB105,IF(리스수식!$AT$2=4,차량정보!HU105,차량정보!JN105))))</f>
        <v>-</v>
      </c>
      <c r="AX105" s="333" t="str">
        <f>IF(리스수식!$AT$2=1,차량정보!CQ105,IF(리스수식!$AT$2=2,차량정보!EJ105,IF(리스수식!$AT$2=3,차량정보!GC105,IF(리스수식!$AT$2=4,차량정보!HV105,차량정보!JO105))))</f>
        <v>-</v>
      </c>
      <c r="AY105" s="11">
        <f>IF(리스수식!$AT$2=1,차량정보!CR105,IF(리스수식!$AT$2=2,차량정보!EK105,IF(리스수식!$AT$2=3,차량정보!GD105,IF(리스수식!$AT$2=4,차량정보!HW105,차량정보!JP105))))</f>
        <v>0</v>
      </c>
      <c r="AZ105" s="352" t="s">
        <v>85</v>
      </c>
      <c r="BA105" s="353" t="s">
        <v>263</v>
      </c>
      <c r="BB105" s="354" t="s">
        <v>264</v>
      </c>
      <c r="BC105" s="355" t="s">
        <v>264</v>
      </c>
      <c r="BD105" s="352" t="s">
        <v>264</v>
      </c>
      <c r="BE105" s="352"/>
      <c r="BF105" s="356" t="s">
        <v>264</v>
      </c>
      <c r="BG105" s="356"/>
      <c r="BH105" s="357"/>
      <c r="BI105" s="357"/>
      <c r="BJ105" s="357"/>
      <c r="BK105" s="357"/>
      <c r="BL105" s="357"/>
      <c r="BM105" s="357"/>
      <c r="BN105" s="442"/>
      <c r="BO105" s="342"/>
      <c r="BP105" s="342"/>
      <c r="BQ105" s="342"/>
      <c r="BR105" s="342"/>
      <c r="BS105" s="342"/>
      <c r="BT105" s="442"/>
      <c r="BU105" s="342"/>
      <c r="BV105" s="342"/>
      <c r="BW105" s="342"/>
      <c r="BX105" s="342"/>
      <c r="BY105" s="342"/>
      <c r="BZ105" s="442"/>
      <c r="CA105" s="342"/>
      <c r="CB105" s="342"/>
      <c r="CC105" s="342"/>
      <c r="CD105" s="342"/>
      <c r="CE105" s="342"/>
      <c r="CF105" s="358"/>
      <c r="CG105" s="358"/>
      <c r="CH105" s="359" t="s">
        <v>264</v>
      </c>
      <c r="CI105" s="360" t="s">
        <v>264</v>
      </c>
      <c r="CJ105" s="360" t="s">
        <v>264</v>
      </c>
      <c r="CK105" s="360" t="s">
        <v>264</v>
      </c>
      <c r="CL105" s="360" t="s">
        <v>264</v>
      </c>
      <c r="CM105" s="360" t="s">
        <v>264</v>
      </c>
      <c r="CN105" s="360" t="s">
        <v>264</v>
      </c>
      <c r="CO105" s="360" t="s">
        <v>264</v>
      </c>
      <c r="CP105" s="360" t="s">
        <v>264</v>
      </c>
      <c r="CQ105" s="360" t="s">
        <v>264</v>
      </c>
      <c r="CR105" s="31"/>
      <c r="CS105" s="157" t="s">
        <v>602</v>
      </c>
      <c r="CT105" s="158" t="s">
        <v>603</v>
      </c>
      <c r="CU105" s="23" t="s">
        <v>265</v>
      </c>
      <c r="CV105" s="24">
        <v>7.0000000000000007E-2</v>
      </c>
      <c r="CW105" s="21" t="s">
        <v>265</v>
      </c>
      <c r="CX105" s="21" t="s">
        <v>72</v>
      </c>
      <c r="CY105" s="25">
        <v>0</v>
      </c>
      <c r="CZ105" s="161"/>
      <c r="DA105" s="176">
        <f>DG105+3%</f>
        <v>0.56000000000000005</v>
      </c>
      <c r="DB105" s="176">
        <f t="shared" ref="DB105:DF105" si="135">DH105+3%</f>
        <v>0.55000000000000004</v>
      </c>
      <c r="DC105" s="176">
        <f t="shared" si="135"/>
        <v>0.54</v>
      </c>
      <c r="DD105" s="176">
        <f t="shared" si="135"/>
        <v>0.53</v>
      </c>
      <c r="DE105" s="176">
        <f t="shared" si="135"/>
        <v>0.52</v>
      </c>
      <c r="DF105" s="176">
        <f t="shared" si="135"/>
        <v>0.49</v>
      </c>
      <c r="DG105" s="448">
        <v>0.53</v>
      </c>
      <c r="DH105" s="344">
        <v>0.52</v>
      </c>
      <c r="DI105" s="344">
        <v>0.51</v>
      </c>
      <c r="DJ105" s="344">
        <v>0.5</v>
      </c>
      <c r="DK105" s="344">
        <v>0.49</v>
      </c>
      <c r="DL105" s="344">
        <v>0.46</v>
      </c>
      <c r="DM105" s="448">
        <v>0.46</v>
      </c>
      <c r="DN105" s="344">
        <v>0.45</v>
      </c>
      <c r="DO105" s="344">
        <v>0.44</v>
      </c>
      <c r="DP105" s="344">
        <v>0.43</v>
      </c>
      <c r="DQ105" s="344">
        <v>0.41</v>
      </c>
      <c r="DR105" s="344">
        <v>0.36</v>
      </c>
      <c r="DS105" s="448">
        <v>0.41</v>
      </c>
      <c r="DT105" s="344">
        <v>0.4</v>
      </c>
      <c r="DU105" s="343">
        <v>0.38</v>
      </c>
      <c r="DV105" s="343">
        <v>0.36</v>
      </c>
      <c r="DW105" s="343">
        <v>0.3</v>
      </c>
      <c r="DX105" s="343">
        <v>0.25</v>
      </c>
      <c r="DY105" s="26" t="s">
        <v>149</v>
      </c>
      <c r="DZ105" s="176"/>
      <c r="EA105" s="27" t="s">
        <v>207</v>
      </c>
      <c r="EB105" s="28">
        <v>306900</v>
      </c>
      <c r="EC105" s="28">
        <v>339900</v>
      </c>
      <c r="ED105" s="28">
        <v>317900</v>
      </c>
      <c r="EE105" s="28">
        <v>383900</v>
      </c>
      <c r="EF105" s="28">
        <v>426800</v>
      </c>
      <c r="EG105" s="28">
        <v>383900</v>
      </c>
      <c r="EH105" s="28">
        <v>426800</v>
      </c>
      <c r="EI105" s="28">
        <v>383900</v>
      </c>
      <c r="EJ105" s="28">
        <v>448800</v>
      </c>
      <c r="EK105" s="31" t="s">
        <v>812</v>
      </c>
    </row>
    <row r="106" spans="6:141" ht="16.5" customHeight="1">
      <c r="F106" s="333">
        <v>101</v>
      </c>
      <c r="G106" s="333" t="str">
        <f>IF(리스수식!$AT$2=1,차량정보!AZ106,IF(리스수식!$AT$2=2,차량정보!CS106,IF(리스수식!$AT$2=3,차량정보!EL106,IF(리스수식!$AT$2=4,차량정보!GE106,차량정보!HX106))))</f>
        <v>현대</v>
      </c>
      <c r="H106" s="333" t="str">
        <f>IF(리스수식!$AT$2=1,차량정보!BA106,IF(리스수식!$AT$2=2,차량정보!CT106,IF(리스수식!$AT$2=3,차량정보!EM106,IF(리스수식!$AT$2=4,차량정보!GF106,차량정보!HY106))))</f>
        <v>더 뉴 아이오닉5 2WD 스탠다드 19인치</v>
      </c>
      <c r="I106" s="333" t="str">
        <f>IF(리스수식!$AT$2=1,차량정보!BB106,IF(리스수식!$AT$2=2,차량정보!CU106,IF(리스수식!$AT$2=3,차량정보!EN106,IF(리스수식!$AT$2=4,차량정보!GG106,차량정보!HZ106))))</f>
        <v>EV</v>
      </c>
      <c r="J106" s="475">
        <f>IF(리스수식!$AT$2=1,차량정보!BC106,IF(리스수식!$AT$2=2,차량정보!CV106,IF(리스수식!$AT$2=3,차량정보!EO106,IF(리스수식!$AT$2=4,차량정보!GH106,차량정보!IA106))))</f>
        <v>0.03</v>
      </c>
      <c r="K106" s="333" t="str">
        <f>IF(리스수식!$AT$2=1,차량정보!BD106,IF(리스수식!$AT$2=2,차량정보!CW106,IF(리스수식!$AT$2=3,차량정보!EP106,IF(리스수식!$AT$2=4,차량정보!GI106,차량정보!IB106))))</f>
        <v>EV</v>
      </c>
      <c r="L106" s="333" t="str">
        <f>IF(리스수식!$AT$2=1,차량정보!BE106,IF(리스수식!$AT$2=2,차량정보!CX106,IF(리스수식!$AT$2=3,차량정보!EQ106,IF(리스수식!$AT$2=4,차량정보!GJ106,차량정보!IC106))))</f>
        <v>면제</v>
      </c>
      <c r="M106" s="333">
        <f>IF(리스수식!$AT$2=1,차량정보!BF106,IF(리스수식!$AT$2=2,차량정보!CY106,IF(리스수식!$AT$2=3,차량정보!ER106,IF(리스수식!$AT$2=4,차량정보!GK106,차량정보!ID106))))</f>
        <v>0</v>
      </c>
      <c r="N106" s="333">
        <f t="shared" si="97"/>
        <v>130000</v>
      </c>
      <c r="O106" s="380">
        <f>IF(리스수식!$AT$2=1,차량정보!BH106,IF(리스수식!$AT$2=2,차량정보!DA106,IF(리스수식!$AT$2=3,차량정보!ET106,IF(리스수식!$AT$2=4,차량정보!GM106,차량정보!IF106))))</f>
        <v>0</v>
      </c>
      <c r="P106" s="380">
        <f>IF(리스수식!$AT$2=1,차량정보!BI106,IF(리스수식!$AT$2=2,차량정보!DB106,IF(리스수식!$AT$2=3,차량정보!EU106,IF(리스수식!$AT$2=4,차량정보!GN106,차량정보!IG106))))</f>
        <v>0</v>
      </c>
      <c r="Q106" s="380">
        <f>IF(리스수식!$AT$2=1,차량정보!BJ106,IF(리스수식!$AT$2=2,차량정보!DC106,IF(리스수식!$AT$2=3,차량정보!EV106,IF(리스수식!$AT$2=4,차량정보!GO106,차량정보!IH106))))</f>
        <v>0</v>
      </c>
      <c r="R106" s="380">
        <f>IF(리스수식!$AT$2=1,차량정보!BK106,IF(리스수식!$AT$2=2,차량정보!DD106,IF(리스수식!$AT$2=3,차량정보!EW106,IF(리스수식!$AT$2=4,차량정보!GP106,차량정보!II106))))</f>
        <v>0</v>
      </c>
      <c r="S106" s="380">
        <f>IF(리스수식!$AT$2=1,차량정보!BL106,IF(리스수식!$AT$2=2,차량정보!DE106,IF(리스수식!$AT$2=3,차량정보!EX106,IF(리스수식!$AT$2=4,차량정보!GQ106,차량정보!IJ106))))</f>
        <v>0</v>
      </c>
      <c r="T106" s="380">
        <f>IF(리스수식!$AT$2=1,차량정보!BM106,IF(리스수식!$AT$2=2,차량정보!DF106,IF(리스수식!$AT$2=3,차량정보!EY106,IF(리스수식!$AT$2=4,차량정보!GR106,차량정보!IK106))))</f>
        <v>0</v>
      </c>
      <c r="U106" s="380">
        <f>IF(리스수식!$AT$2=1,차량정보!BN106,IF(리스수식!$AT$2=2,차량정보!DG106,IF(리스수식!$AT$2=3,차량정보!EZ106,IF(리스수식!$AT$2=4,차량정보!GS106,차량정보!IL106))))</f>
        <v>0.55000000000000004</v>
      </c>
      <c r="V106" s="380">
        <f>IF(리스수식!$AT$2=1,차량정보!BO106,IF(리스수식!$AT$2=2,차량정보!DH106,IF(리스수식!$AT$2=3,차량정보!FA106,IF(리스수식!$AT$2=4,차량정보!GT106,차량정보!IM106))))</f>
        <v>0.54</v>
      </c>
      <c r="W106" s="380">
        <f>IF(리스수식!$AT$2=1,차량정보!BP106,IF(리스수식!$AT$2=2,차량정보!DI106,IF(리스수식!$AT$2=3,차량정보!FB106,IF(리스수식!$AT$2=4,차량정보!GU106,차량정보!IN106))))</f>
        <v>0.53</v>
      </c>
      <c r="X106" s="380">
        <f>IF(리스수식!$AT$2=1,차량정보!BQ106,IF(리스수식!$AT$2=2,차량정보!DJ106,IF(리스수식!$AT$2=3,차량정보!FC106,IF(리스수식!$AT$2=4,차량정보!GV106,차량정보!IO106))))</f>
        <v>0.5</v>
      </c>
      <c r="Y106" s="380">
        <f>IF(리스수식!$AT$2=1,차량정보!BR106,IF(리스수식!$AT$2=2,차량정보!DK106,IF(리스수식!$AT$2=3,차량정보!FD106,IF(리스수식!$AT$2=4,차량정보!GW106,차량정보!IP106))))</f>
        <v>0.49</v>
      </c>
      <c r="Z106" s="380">
        <f>IF(리스수식!$AT$2=1,차량정보!BS106,IF(리스수식!$AT$2=2,차량정보!DL106,IF(리스수식!$AT$2=3,차량정보!FE106,IF(리스수식!$AT$2=4,차량정보!GX106,차량정보!IQ106))))</f>
        <v>0</v>
      </c>
      <c r="AA106" s="380">
        <f>IF(리스수식!$AT$2=1,차량정보!BT106,IF(리스수식!$AT$2=2,차량정보!DM106,IF(리스수식!$AT$2=3,차량정보!FF106,IF(리스수식!$AT$2=4,차량정보!GY106,차량정보!IR106))))</f>
        <v>0.47</v>
      </c>
      <c r="AB106" s="380">
        <f>IF(리스수식!$AT$2=1,차량정보!BU106,IF(리스수식!$AT$2=2,차량정보!DN106,IF(리스수식!$AT$2=3,차량정보!FG106,IF(리스수식!$AT$2=4,차량정보!GZ106,차량정보!IS106))))</f>
        <v>0.46</v>
      </c>
      <c r="AC106" s="380">
        <f>IF(리스수식!$AT$2=1,차량정보!BV106,IF(리스수식!$AT$2=2,차량정보!DO106,IF(리스수식!$AT$2=3,차량정보!FH106,IF(리스수식!$AT$2=4,차량정보!HA106,차량정보!IT106))))</f>
        <v>0.45</v>
      </c>
      <c r="AD106" s="380">
        <f>IF(리스수식!$AT$2=1,차량정보!BW106,IF(리스수식!$AT$2=2,차량정보!DP106,IF(리스수식!$AT$2=3,차량정보!FI106,IF(리스수식!$AT$2=4,차량정보!HB106,차량정보!IU106))))</f>
        <v>0.41</v>
      </c>
      <c r="AE106" s="380">
        <f>IF(리스수식!$AT$2=1,차량정보!BX106,IF(리스수식!$AT$2=2,차량정보!DQ106,IF(리스수식!$AT$2=3,차량정보!FJ106,IF(리스수식!$AT$2=4,차량정보!HC106,차량정보!IV106))))</f>
        <v>0.4</v>
      </c>
      <c r="AF106" s="380">
        <f>IF(리스수식!$AT$2=1,차량정보!BY106,IF(리스수식!$AT$2=2,차량정보!DR106,IF(리스수식!$AT$2=3,차량정보!FK106,IF(리스수식!$AT$2=4,차량정보!HD106,차량정보!IW106))))</f>
        <v>0</v>
      </c>
      <c r="AG106" s="380">
        <f>IF(리스수식!$AT$2=1,차량정보!BZ106,IF(리스수식!$AT$2=2,차량정보!DS106,IF(리스수식!$AT$2=3,차량정보!FL106,IF(리스수식!$AT$2=4,차량정보!HE106,차량정보!IX106))))</f>
        <v>0.35</v>
      </c>
      <c r="AH106" s="380">
        <f>IF(리스수식!$AT$2=1,차량정보!CA106,IF(리스수식!$AT$2=2,차량정보!DT106,IF(리스수식!$AT$2=3,차량정보!FM106,IF(리스수식!$AT$2=4,차량정보!HF106,차량정보!IY106))))</f>
        <v>0.34</v>
      </c>
      <c r="AI106" s="380">
        <f>IF(리스수식!$AT$2=1,차량정보!CB106,IF(리스수식!$AT$2=2,차량정보!DU106,IF(리스수식!$AT$2=3,차량정보!FN106,IF(리스수식!$AT$2=4,차량정보!HG106,차량정보!IZ106))))</f>
        <v>0.33</v>
      </c>
      <c r="AJ106" s="380">
        <f>IF(리스수식!$AT$2=1,차량정보!CC106,IF(리스수식!$AT$2=2,차량정보!DV106,IF(리스수식!$AT$2=3,차량정보!FO106,IF(리스수식!$AT$2=4,차량정보!HH106,차량정보!JA106))))</f>
        <v>0.32</v>
      </c>
      <c r="AK106" s="380">
        <f>IF(리스수식!$AT$2=1,차량정보!CD106,IF(리스수식!$AT$2=2,차량정보!DW106,IF(리스수식!$AT$2=3,차량정보!FP106,IF(리스수식!$AT$2=4,차량정보!HI106,차량정보!JB106))))</f>
        <v>0.3</v>
      </c>
      <c r="AL106" s="380">
        <f>IF(리스수식!$AT$2=1,차량정보!CE106,IF(리스수식!$AT$2=2,차량정보!DX106,IF(리스수식!$AT$2=3,차량정보!FQ106,IF(리스수식!$AT$2=4,차량정보!HJ106,차량정보!JC106))))</f>
        <v>0</v>
      </c>
      <c r="AM106" s="333">
        <f>IF(리스수식!$AT$2=1,차량정보!CF106,IF(리스수식!$AT$2=2,차량정보!DY106,IF(리스수식!$AT$2=3,차량정보!FR106,IF(리스수식!$AT$2=4,차량정보!HK106,차량정보!JD106))))</f>
        <v>0</v>
      </c>
      <c r="AN106" s="333">
        <f>IF(리스수식!$AT$2=1,차량정보!CG106,IF(리스수식!$AT$2=2,차량정보!DZ106,IF(리스수식!$AT$2=3,차량정보!FS106,IF(리스수식!$AT$2=4,차량정보!HL106,차량정보!JE106))))</f>
        <v>0</v>
      </c>
      <c r="AO106" s="333" t="str">
        <f>IF(리스수식!$AT$2=1,차량정보!CH106,IF(리스수식!$AT$2=2,차량정보!EA106,IF(리스수식!$AT$2=3,차량정보!FT106,IF(리스수식!$AT$2=4,차량정보!HM106,차량정보!JF106))))</f>
        <v>울산</v>
      </c>
      <c r="AP106" s="333">
        <f>IF(리스수식!$AT$2=1,차량정보!CI106,IF(리스수식!$AT$2=2,차량정보!EB106,IF(리스수식!$AT$2=3,차량정보!FU106,IF(리스수식!$AT$2=4,차량정보!HN106,차량정보!JG106))))</f>
        <v>226000</v>
      </c>
      <c r="AQ106" s="333">
        <f>IF(리스수식!$AT$2=1,차량정보!CJ106,IF(리스수식!$AT$2=2,차량정보!EC106,IF(리스수식!$AT$2=3,차량정보!FV106,IF(리스수식!$AT$2=4,차량정보!HO106,차량정보!JH106))))</f>
        <v>215000</v>
      </c>
      <c r="AR106" s="333">
        <f>IF(리스수식!$AT$2=1,차량정보!CK106,IF(리스수식!$AT$2=2,차량정보!ED106,IF(리스수식!$AT$2=3,차량정보!FW106,IF(리스수식!$AT$2=4,차량정보!HP106,차량정보!JI106))))</f>
        <v>234000</v>
      </c>
      <c r="AS106" s="333">
        <f>IF(리스수식!$AT$2=1,차량정보!CL106,IF(리스수식!$AT$2=2,차량정보!EE106,IF(리스수식!$AT$2=3,차량정보!FX106,IF(리스수식!$AT$2=4,차량정보!HQ106,차량정보!JJ106))))</f>
        <v>248000</v>
      </c>
      <c r="AT106" s="333">
        <f>IF(리스수식!$AT$2=1,차량정보!CM106,IF(리스수식!$AT$2=2,차량정보!EF106,IF(리스수식!$AT$2=3,차량정보!FY106,IF(리스수식!$AT$2=4,차량정보!HR106,차량정보!JK106))))</f>
        <v>259000</v>
      </c>
      <c r="AU106" s="333">
        <f>IF(리스수식!$AT$2=1,차량정보!CN106,IF(리스수식!$AT$2=2,차량정보!EG106,IF(리스수식!$AT$2=3,차량정보!FZ106,IF(리스수식!$AT$2=4,차량정보!HS106,차량정보!JL106))))</f>
        <v>237000</v>
      </c>
      <c r="AV106" s="333">
        <f>IF(리스수식!$AT$2=1,차량정보!CO106,IF(리스수식!$AT$2=2,차량정보!EH106,IF(리스수식!$AT$2=3,차량정보!GA106,IF(리스수식!$AT$2=4,차량정보!HT106,차량정보!JM106))))</f>
        <v>237000</v>
      </c>
      <c r="AW106" s="333">
        <f>IF(리스수식!$AT$2=1,차량정보!CP106,IF(리스수식!$AT$2=2,차량정보!EI106,IF(리스수식!$AT$2=3,차량정보!GB106,IF(리스수식!$AT$2=4,차량정보!HU106,차량정보!JN106))))</f>
        <v>248000</v>
      </c>
      <c r="AX106" s="333">
        <f>IF(리스수식!$AT$2=1,차량정보!CQ106,IF(리스수식!$AT$2=2,차량정보!EJ106,IF(리스수식!$AT$2=3,차량정보!GC106,IF(리스수식!$AT$2=4,차량정보!HV106,차량정보!JO106))))</f>
        <v>281000</v>
      </c>
      <c r="AY106" s="11">
        <f>IF(리스수식!$AT$2=1,차량정보!CR106,IF(리스수식!$AT$2=2,차량정보!EK106,IF(리스수식!$AT$2=3,차량정보!GD106,IF(리스수식!$AT$2=4,차량정보!HW106,차량정보!JP106))))</f>
        <v>0</v>
      </c>
      <c r="AZ106" s="352" t="s">
        <v>85</v>
      </c>
      <c r="BA106" s="453" t="s">
        <v>762</v>
      </c>
      <c r="BB106" s="354" t="s">
        <v>265</v>
      </c>
      <c r="BC106" s="355">
        <v>0.03</v>
      </c>
      <c r="BD106" s="352" t="s">
        <v>265</v>
      </c>
      <c r="BE106" s="352" t="s">
        <v>72</v>
      </c>
      <c r="BF106" s="356">
        <v>0</v>
      </c>
      <c r="BG106" s="356"/>
      <c r="BH106" s="357">
        <v>0</v>
      </c>
      <c r="BI106" s="357">
        <v>0</v>
      </c>
      <c r="BJ106" s="357">
        <v>0</v>
      </c>
      <c r="BK106" s="357">
        <v>0</v>
      </c>
      <c r="BL106" s="357">
        <v>0</v>
      </c>
      <c r="BM106" s="357">
        <v>0</v>
      </c>
      <c r="BN106" s="442">
        <v>0.55000000000000004</v>
      </c>
      <c r="BO106" s="342">
        <v>0.54</v>
      </c>
      <c r="BP106" s="342">
        <v>0.53</v>
      </c>
      <c r="BQ106" s="342">
        <v>0.5</v>
      </c>
      <c r="BR106" s="342">
        <v>0.49</v>
      </c>
      <c r="BS106" s="342">
        <v>0</v>
      </c>
      <c r="BT106" s="442">
        <v>0.47</v>
      </c>
      <c r="BU106" s="342">
        <v>0.46</v>
      </c>
      <c r="BV106" s="342">
        <v>0.45</v>
      </c>
      <c r="BW106" s="342">
        <v>0.41</v>
      </c>
      <c r="BX106" s="342">
        <v>0.4</v>
      </c>
      <c r="BY106" s="342">
        <v>0</v>
      </c>
      <c r="BZ106" s="442">
        <v>0.35</v>
      </c>
      <c r="CA106" s="342">
        <v>0.34</v>
      </c>
      <c r="CB106" s="342">
        <v>0.33</v>
      </c>
      <c r="CC106" s="342">
        <v>0.32</v>
      </c>
      <c r="CD106" s="342">
        <v>0.3</v>
      </c>
      <c r="CE106" s="342">
        <v>0</v>
      </c>
      <c r="CF106" s="358"/>
      <c r="CG106" s="358"/>
      <c r="CH106" s="359" t="s">
        <v>62</v>
      </c>
      <c r="CI106" s="360">
        <v>226000</v>
      </c>
      <c r="CJ106" s="360">
        <v>215000</v>
      </c>
      <c r="CK106" s="360">
        <v>234000</v>
      </c>
      <c r="CL106" s="360">
        <v>248000</v>
      </c>
      <c r="CM106" s="360">
        <v>259000</v>
      </c>
      <c r="CN106" s="360">
        <v>237000</v>
      </c>
      <c r="CO106" s="360">
        <v>237000</v>
      </c>
      <c r="CP106" s="360">
        <v>248000</v>
      </c>
      <c r="CQ106" s="360">
        <v>281000</v>
      </c>
      <c r="CR106" s="31"/>
      <c r="CS106" s="157" t="s">
        <v>602</v>
      </c>
      <c r="CT106" s="158" t="s">
        <v>604</v>
      </c>
      <c r="CU106" s="23" t="s">
        <v>265</v>
      </c>
      <c r="CV106" s="24">
        <v>7.0000000000000007E-2</v>
      </c>
      <c r="CW106" s="21" t="s">
        <v>265</v>
      </c>
      <c r="CX106" s="21" t="s">
        <v>72</v>
      </c>
      <c r="CY106" s="25">
        <v>0</v>
      </c>
      <c r="CZ106" s="161"/>
      <c r="DA106" s="176">
        <f>DG106+3%</f>
        <v>0.56000000000000005</v>
      </c>
      <c r="DB106" s="176">
        <f t="shared" ref="DB106" si="136">DH106+3%</f>
        <v>0.55000000000000004</v>
      </c>
      <c r="DC106" s="176">
        <f t="shared" ref="DC106" si="137">DI106+3%</f>
        <v>0.54</v>
      </c>
      <c r="DD106" s="176">
        <f t="shared" ref="DD106" si="138">DJ106+3%</f>
        <v>0.53</v>
      </c>
      <c r="DE106" s="176">
        <f t="shared" ref="DE106" si="139">DK106+3%</f>
        <v>0.52</v>
      </c>
      <c r="DF106" s="176">
        <f t="shared" ref="DF106" si="140">DL106+3%</f>
        <v>0.49</v>
      </c>
      <c r="DG106" s="448">
        <v>0.53</v>
      </c>
      <c r="DH106" s="344">
        <v>0.52</v>
      </c>
      <c r="DI106" s="344">
        <v>0.51</v>
      </c>
      <c r="DJ106" s="344">
        <v>0.5</v>
      </c>
      <c r="DK106" s="344">
        <v>0.49</v>
      </c>
      <c r="DL106" s="344">
        <v>0.46</v>
      </c>
      <c r="DM106" s="448">
        <v>0.46</v>
      </c>
      <c r="DN106" s="344">
        <v>0.45</v>
      </c>
      <c r="DO106" s="344">
        <v>0.44</v>
      </c>
      <c r="DP106" s="344">
        <v>0.43</v>
      </c>
      <c r="DQ106" s="344">
        <v>0.41</v>
      </c>
      <c r="DR106" s="344">
        <v>0.36</v>
      </c>
      <c r="DS106" s="448">
        <v>0.41</v>
      </c>
      <c r="DT106" s="344">
        <v>0.4</v>
      </c>
      <c r="DU106" s="343">
        <v>0.38</v>
      </c>
      <c r="DV106" s="343">
        <v>0.36</v>
      </c>
      <c r="DW106" s="343">
        <v>0.3</v>
      </c>
      <c r="DX106" s="343">
        <v>0.25</v>
      </c>
      <c r="DY106" s="26" t="s">
        <v>237</v>
      </c>
      <c r="DZ106" s="176"/>
      <c r="EA106" s="27" t="s">
        <v>207</v>
      </c>
      <c r="EB106" s="28">
        <v>306900</v>
      </c>
      <c r="EC106" s="28">
        <v>339900</v>
      </c>
      <c r="ED106" s="28">
        <v>317900</v>
      </c>
      <c r="EE106" s="28">
        <v>383900</v>
      </c>
      <c r="EF106" s="28">
        <v>426800</v>
      </c>
      <c r="EG106" s="28">
        <v>383900</v>
      </c>
      <c r="EH106" s="28">
        <v>426800</v>
      </c>
      <c r="EI106" s="28">
        <v>383900</v>
      </c>
      <c r="EJ106" s="28">
        <v>448800</v>
      </c>
      <c r="EK106" s="31" t="s">
        <v>812</v>
      </c>
    </row>
    <row r="107" spans="6:141" ht="16.5" customHeight="1">
      <c r="F107" s="333">
        <v>102</v>
      </c>
      <c r="G107" s="333" t="str">
        <f>IF(리스수식!$AT$2=1,차량정보!AZ107,IF(리스수식!$AT$2=2,차량정보!CS107,IF(리스수식!$AT$2=3,차량정보!EL107,IF(리스수식!$AT$2=4,차량정보!GE107,차량정보!HX107))))</f>
        <v>현대</v>
      </c>
      <c r="H107" s="333" t="str">
        <f>IF(리스수식!$AT$2=1,차량정보!BA107,IF(리스수식!$AT$2=2,차량정보!CT107,IF(리스수식!$AT$2=3,차량정보!EM107,IF(리스수식!$AT$2=4,차량정보!GF107,차량정보!HY107))))</f>
        <v>더 뉴 아이오닉5 AWD 스탠다드 19인치</v>
      </c>
      <c r="I107" s="333" t="str">
        <f>IF(리스수식!$AT$2=1,차량정보!BB107,IF(리스수식!$AT$2=2,차량정보!CU107,IF(리스수식!$AT$2=3,차량정보!EN107,IF(리스수식!$AT$2=4,차량정보!GG107,차량정보!HZ107))))</f>
        <v>EV</v>
      </c>
      <c r="J107" s="475">
        <f>IF(리스수식!$AT$2=1,차량정보!BC107,IF(리스수식!$AT$2=2,차량정보!CV107,IF(리스수식!$AT$2=3,차량정보!EO107,IF(리스수식!$AT$2=4,차량정보!GH107,차량정보!IA107))))</f>
        <v>0.03</v>
      </c>
      <c r="K107" s="333" t="str">
        <f>IF(리스수식!$AT$2=1,차량정보!BD107,IF(리스수식!$AT$2=2,차량정보!CW107,IF(리스수식!$AT$2=3,차량정보!EP107,IF(리스수식!$AT$2=4,차량정보!GI107,차량정보!IB107))))</f>
        <v>EV</v>
      </c>
      <c r="L107" s="333" t="str">
        <f>IF(리스수식!$AT$2=1,차량정보!BE107,IF(리스수식!$AT$2=2,차량정보!CX107,IF(리스수식!$AT$2=3,차량정보!EQ107,IF(리스수식!$AT$2=4,차량정보!GJ107,차량정보!IC107))))</f>
        <v>면제</v>
      </c>
      <c r="M107" s="333">
        <f>IF(리스수식!$AT$2=1,차량정보!BF107,IF(리스수식!$AT$2=2,차량정보!CY107,IF(리스수식!$AT$2=3,차량정보!ER107,IF(리스수식!$AT$2=4,차량정보!GK107,차량정보!ID107))))</f>
        <v>0</v>
      </c>
      <c r="N107" s="333">
        <f t="shared" si="97"/>
        <v>130000</v>
      </c>
      <c r="O107" s="380">
        <f>IF(리스수식!$AT$2=1,차량정보!BH107,IF(리스수식!$AT$2=2,차량정보!DA107,IF(리스수식!$AT$2=3,차량정보!ET107,IF(리스수식!$AT$2=4,차량정보!GM107,차량정보!IF107))))</f>
        <v>0</v>
      </c>
      <c r="P107" s="380">
        <f>IF(리스수식!$AT$2=1,차량정보!BI107,IF(리스수식!$AT$2=2,차량정보!DB107,IF(리스수식!$AT$2=3,차량정보!EU107,IF(리스수식!$AT$2=4,차량정보!GN107,차량정보!IG107))))</f>
        <v>0</v>
      </c>
      <c r="Q107" s="380">
        <f>IF(리스수식!$AT$2=1,차량정보!BJ107,IF(리스수식!$AT$2=2,차량정보!DC107,IF(리스수식!$AT$2=3,차량정보!EV107,IF(리스수식!$AT$2=4,차량정보!GO107,차량정보!IH107))))</f>
        <v>0</v>
      </c>
      <c r="R107" s="380">
        <f>IF(리스수식!$AT$2=1,차량정보!BK107,IF(리스수식!$AT$2=2,차량정보!DD107,IF(리스수식!$AT$2=3,차량정보!EW107,IF(리스수식!$AT$2=4,차량정보!GP107,차량정보!II107))))</f>
        <v>0</v>
      </c>
      <c r="S107" s="380">
        <f>IF(리스수식!$AT$2=1,차량정보!BL107,IF(리스수식!$AT$2=2,차량정보!DE107,IF(리스수식!$AT$2=3,차량정보!EX107,IF(리스수식!$AT$2=4,차량정보!GQ107,차량정보!IJ107))))</f>
        <v>0</v>
      </c>
      <c r="T107" s="380">
        <f>IF(리스수식!$AT$2=1,차량정보!BM107,IF(리스수식!$AT$2=2,차량정보!DF107,IF(리스수식!$AT$2=3,차량정보!EY107,IF(리스수식!$AT$2=4,차량정보!GR107,차량정보!IK107))))</f>
        <v>0</v>
      </c>
      <c r="U107" s="380">
        <f>IF(리스수식!$AT$2=1,차량정보!BN107,IF(리스수식!$AT$2=2,차량정보!DG107,IF(리스수식!$AT$2=3,차량정보!EZ107,IF(리스수식!$AT$2=4,차량정보!GS107,차량정보!IL107))))</f>
        <v>0.55000000000000004</v>
      </c>
      <c r="V107" s="380">
        <f>IF(리스수식!$AT$2=1,차량정보!BO107,IF(리스수식!$AT$2=2,차량정보!DH107,IF(리스수식!$AT$2=3,차량정보!FA107,IF(리스수식!$AT$2=4,차량정보!GT107,차량정보!IM107))))</f>
        <v>0.54</v>
      </c>
      <c r="W107" s="380">
        <f>IF(리스수식!$AT$2=1,차량정보!BP107,IF(리스수식!$AT$2=2,차량정보!DI107,IF(리스수식!$AT$2=3,차량정보!FB107,IF(리스수식!$AT$2=4,차량정보!GU107,차량정보!IN107))))</f>
        <v>0.53</v>
      </c>
      <c r="X107" s="380">
        <f>IF(리스수식!$AT$2=1,차량정보!BQ107,IF(리스수식!$AT$2=2,차량정보!DJ107,IF(리스수식!$AT$2=3,차량정보!FC107,IF(리스수식!$AT$2=4,차량정보!GV107,차량정보!IO107))))</f>
        <v>0.5</v>
      </c>
      <c r="Y107" s="380">
        <f>IF(리스수식!$AT$2=1,차량정보!BR107,IF(리스수식!$AT$2=2,차량정보!DK107,IF(리스수식!$AT$2=3,차량정보!FD107,IF(리스수식!$AT$2=4,차량정보!GW107,차량정보!IP107))))</f>
        <v>0.49</v>
      </c>
      <c r="Z107" s="380">
        <f>IF(리스수식!$AT$2=1,차량정보!BS107,IF(리스수식!$AT$2=2,차량정보!DL107,IF(리스수식!$AT$2=3,차량정보!FE107,IF(리스수식!$AT$2=4,차량정보!GX107,차량정보!IQ107))))</f>
        <v>0</v>
      </c>
      <c r="AA107" s="380">
        <f>IF(리스수식!$AT$2=1,차량정보!BT107,IF(리스수식!$AT$2=2,차량정보!DM107,IF(리스수식!$AT$2=3,차량정보!FF107,IF(리스수식!$AT$2=4,차량정보!GY107,차량정보!IR107))))</f>
        <v>0.47</v>
      </c>
      <c r="AB107" s="380">
        <f>IF(리스수식!$AT$2=1,차량정보!BU107,IF(리스수식!$AT$2=2,차량정보!DN107,IF(리스수식!$AT$2=3,차량정보!FG107,IF(리스수식!$AT$2=4,차량정보!GZ107,차량정보!IS107))))</f>
        <v>0.46</v>
      </c>
      <c r="AC107" s="380">
        <f>IF(리스수식!$AT$2=1,차량정보!BV107,IF(리스수식!$AT$2=2,차량정보!DO107,IF(리스수식!$AT$2=3,차량정보!FH107,IF(리스수식!$AT$2=4,차량정보!HA107,차량정보!IT107))))</f>
        <v>0.45</v>
      </c>
      <c r="AD107" s="380">
        <f>IF(리스수식!$AT$2=1,차량정보!BW107,IF(리스수식!$AT$2=2,차량정보!DP107,IF(리스수식!$AT$2=3,차량정보!FI107,IF(리스수식!$AT$2=4,차량정보!HB107,차량정보!IU107))))</f>
        <v>0.41</v>
      </c>
      <c r="AE107" s="380">
        <f>IF(리스수식!$AT$2=1,차량정보!BX107,IF(리스수식!$AT$2=2,차량정보!DQ107,IF(리스수식!$AT$2=3,차량정보!FJ107,IF(리스수식!$AT$2=4,차량정보!HC107,차량정보!IV107))))</f>
        <v>0.4</v>
      </c>
      <c r="AF107" s="380">
        <f>IF(리스수식!$AT$2=1,차량정보!BY107,IF(리스수식!$AT$2=2,차량정보!DR107,IF(리스수식!$AT$2=3,차량정보!FK107,IF(리스수식!$AT$2=4,차량정보!HD107,차량정보!IW107))))</f>
        <v>0</v>
      </c>
      <c r="AG107" s="380">
        <f>IF(리스수식!$AT$2=1,차량정보!BZ107,IF(리스수식!$AT$2=2,차량정보!DS107,IF(리스수식!$AT$2=3,차량정보!FL107,IF(리스수식!$AT$2=4,차량정보!HE107,차량정보!IX107))))</f>
        <v>0.35</v>
      </c>
      <c r="AH107" s="380">
        <f>IF(리스수식!$AT$2=1,차량정보!CA107,IF(리스수식!$AT$2=2,차량정보!DT107,IF(리스수식!$AT$2=3,차량정보!FM107,IF(리스수식!$AT$2=4,차량정보!HF107,차량정보!IY107))))</f>
        <v>0.34</v>
      </c>
      <c r="AI107" s="380">
        <f>IF(리스수식!$AT$2=1,차량정보!CB107,IF(리스수식!$AT$2=2,차량정보!DU107,IF(리스수식!$AT$2=3,차량정보!FN107,IF(리스수식!$AT$2=4,차량정보!HG107,차량정보!IZ107))))</f>
        <v>0.33</v>
      </c>
      <c r="AJ107" s="380">
        <f>IF(리스수식!$AT$2=1,차량정보!CC107,IF(리스수식!$AT$2=2,차량정보!DV107,IF(리스수식!$AT$2=3,차량정보!FO107,IF(리스수식!$AT$2=4,차량정보!HH107,차량정보!JA107))))</f>
        <v>0.32</v>
      </c>
      <c r="AK107" s="380">
        <f>IF(리스수식!$AT$2=1,차량정보!CD107,IF(리스수식!$AT$2=2,차량정보!DW107,IF(리스수식!$AT$2=3,차량정보!FP107,IF(리스수식!$AT$2=4,차량정보!HI107,차량정보!JB107))))</f>
        <v>0.3</v>
      </c>
      <c r="AL107" s="380">
        <f>IF(리스수식!$AT$2=1,차량정보!CE107,IF(리스수식!$AT$2=2,차량정보!DX107,IF(리스수식!$AT$2=3,차량정보!FQ107,IF(리스수식!$AT$2=4,차량정보!HJ107,차량정보!JC107))))</f>
        <v>0</v>
      </c>
      <c r="AM107" s="333">
        <f>IF(리스수식!$AT$2=1,차량정보!CF107,IF(리스수식!$AT$2=2,차량정보!DY107,IF(리스수식!$AT$2=3,차량정보!FR107,IF(리스수식!$AT$2=4,차량정보!HK107,차량정보!JD107))))</f>
        <v>0</v>
      </c>
      <c r="AN107" s="333">
        <f>IF(리스수식!$AT$2=1,차량정보!CG107,IF(리스수식!$AT$2=2,차량정보!DZ107,IF(리스수식!$AT$2=3,차량정보!FS107,IF(리스수식!$AT$2=4,차량정보!HL107,차량정보!JE107))))</f>
        <v>0</v>
      </c>
      <c r="AO107" s="333" t="str">
        <f>IF(리스수식!$AT$2=1,차량정보!CH107,IF(리스수식!$AT$2=2,차량정보!EA107,IF(리스수식!$AT$2=3,차량정보!FT107,IF(리스수식!$AT$2=4,차량정보!HM107,차량정보!JF107))))</f>
        <v>울산</v>
      </c>
      <c r="AP107" s="333">
        <f>IF(리스수식!$AT$2=1,차량정보!CI107,IF(리스수식!$AT$2=2,차량정보!EB107,IF(리스수식!$AT$2=3,차량정보!FU107,IF(리스수식!$AT$2=4,차량정보!HN107,차량정보!JG107))))</f>
        <v>226000</v>
      </c>
      <c r="AQ107" s="333">
        <f>IF(리스수식!$AT$2=1,차량정보!CJ107,IF(리스수식!$AT$2=2,차량정보!EC107,IF(리스수식!$AT$2=3,차량정보!FV107,IF(리스수식!$AT$2=4,차량정보!HO107,차량정보!JH107))))</f>
        <v>215000</v>
      </c>
      <c r="AR107" s="333">
        <f>IF(리스수식!$AT$2=1,차량정보!CK107,IF(리스수식!$AT$2=2,차량정보!ED107,IF(리스수식!$AT$2=3,차량정보!FW107,IF(리스수식!$AT$2=4,차량정보!HP107,차량정보!JI107))))</f>
        <v>234000</v>
      </c>
      <c r="AS107" s="333">
        <f>IF(리스수식!$AT$2=1,차량정보!CL107,IF(리스수식!$AT$2=2,차량정보!EE107,IF(리스수식!$AT$2=3,차량정보!FX107,IF(리스수식!$AT$2=4,차량정보!HQ107,차량정보!JJ107))))</f>
        <v>248000</v>
      </c>
      <c r="AT107" s="333">
        <f>IF(리스수식!$AT$2=1,차량정보!CM107,IF(리스수식!$AT$2=2,차량정보!EF107,IF(리스수식!$AT$2=3,차량정보!FY107,IF(리스수식!$AT$2=4,차량정보!HR107,차량정보!JK107))))</f>
        <v>259000</v>
      </c>
      <c r="AU107" s="333">
        <f>IF(리스수식!$AT$2=1,차량정보!CN107,IF(리스수식!$AT$2=2,차량정보!EG107,IF(리스수식!$AT$2=3,차량정보!FZ107,IF(리스수식!$AT$2=4,차량정보!HS107,차량정보!JL107))))</f>
        <v>237000</v>
      </c>
      <c r="AV107" s="333">
        <f>IF(리스수식!$AT$2=1,차량정보!CO107,IF(리스수식!$AT$2=2,차량정보!EH107,IF(리스수식!$AT$2=3,차량정보!GA107,IF(리스수식!$AT$2=4,차량정보!HT107,차량정보!JM107))))</f>
        <v>237000</v>
      </c>
      <c r="AW107" s="333">
        <f>IF(리스수식!$AT$2=1,차량정보!CP107,IF(리스수식!$AT$2=2,차량정보!EI107,IF(리스수식!$AT$2=3,차량정보!GB107,IF(리스수식!$AT$2=4,차량정보!HU107,차량정보!JN107))))</f>
        <v>248000</v>
      </c>
      <c r="AX107" s="333">
        <f>IF(리스수식!$AT$2=1,차량정보!CQ107,IF(리스수식!$AT$2=2,차량정보!EJ107,IF(리스수식!$AT$2=3,차량정보!GC107,IF(리스수식!$AT$2=4,차량정보!HV107,차량정보!JO107))))</f>
        <v>281000</v>
      </c>
      <c r="AY107" s="11">
        <f>IF(리스수식!$AT$2=1,차량정보!CR107,IF(리스수식!$AT$2=2,차량정보!EK107,IF(리스수식!$AT$2=3,차량정보!GD107,IF(리스수식!$AT$2=4,차량정보!HW107,차량정보!JP107))))</f>
        <v>0</v>
      </c>
      <c r="AZ107" s="352" t="s">
        <v>85</v>
      </c>
      <c r="BA107" s="454" t="s">
        <v>763</v>
      </c>
      <c r="BB107" s="354" t="s">
        <v>265</v>
      </c>
      <c r="BC107" s="355">
        <v>0.03</v>
      </c>
      <c r="BD107" s="352" t="s">
        <v>265</v>
      </c>
      <c r="BE107" s="352" t="s">
        <v>72</v>
      </c>
      <c r="BF107" s="356">
        <v>0</v>
      </c>
      <c r="BG107" s="356"/>
      <c r="BH107" s="357">
        <v>0</v>
      </c>
      <c r="BI107" s="357">
        <v>0</v>
      </c>
      <c r="BJ107" s="357">
        <v>0</v>
      </c>
      <c r="BK107" s="357">
        <v>0</v>
      </c>
      <c r="BL107" s="357">
        <v>0</v>
      </c>
      <c r="BM107" s="357">
        <v>0</v>
      </c>
      <c r="BN107" s="442">
        <v>0.55000000000000004</v>
      </c>
      <c r="BO107" s="342">
        <v>0.54</v>
      </c>
      <c r="BP107" s="342">
        <v>0.53</v>
      </c>
      <c r="BQ107" s="342">
        <v>0.5</v>
      </c>
      <c r="BR107" s="342">
        <v>0.49</v>
      </c>
      <c r="BS107" s="342">
        <v>0</v>
      </c>
      <c r="BT107" s="442">
        <v>0.47</v>
      </c>
      <c r="BU107" s="342">
        <v>0.46</v>
      </c>
      <c r="BV107" s="342">
        <v>0.45</v>
      </c>
      <c r="BW107" s="342">
        <v>0.41</v>
      </c>
      <c r="BX107" s="342">
        <v>0.4</v>
      </c>
      <c r="BY107" s="342">
        <v>0</v>
      </c>
      <c r="BZ107" s="442">
        <v>0.35</v>
      </c>
      <c r="CA107" s="342">
        <v>0.34</v>
      </c>
      <c r="CB107" s="342">
        <v>0.33</v>
      </c>
      <c r="CC107" s="342">
        <v>0.32</v>
      </c>
      <c r="CD107" s="342">
        <v>0.3</v>
      </c>
      <c r="CE107" s="342">
        <v>0</v>
      </c>
      <c r="CF107" s="358"/>
      <c r="CG107" s="358"/>
      <c r="CH107" s="359" t="s">
        <v>62</v>
      </c>
      <c r="CI107" s="360">
        <v>226000</v>
      </c>
      <c r="CJ107" s="360">
        <v>215000</v>
      </c>
      <c r="CK107" s="360">
        <v>234000</v>
      </c>
      <c r="CL107" s="360">
        <v>248000</v>
      </c>
      <c r="CM107" s="360">
        <v>259000</v>
      </c>
      <c r="CN107" s="360">
        <v>237000</v>
      </c>
      <c r="CO107" s="360">
        <v>237000</v>
      </c>
      <c r="CP107" s="360">
        <v>248000</v>
      </c>
      <c r="CQ107" s="360">
        <v>281000</v>
      </c>
      <c r="CR107" s="31"/>
      <c r="CS107" s="157"/>
      <c r="CT107" s="200"/>
      <c r="CU107" s="159"/>
      <c r="CV107" s="160"/>
      <c r="CW107" s="157"/>
      <c r="CX107" s="157"/>
      <c r="CY107" s="161"/>
      <c r="CZ107" s="161"/>
      <c r="DA107" s="157"/>
      <c r="DB107" s="157"/>
      <c r="DC107" s="157"/>
      <c r="DD107" s="157"/>
      <c r="DE107" s="157"/>
      <c r="DF107" s="157"/>
      <c r="DG107" s="451"/>
      <c r="DH107" s="157"/>
      <c r="DI107" s="157"/>
      <c r="DJ107" s="157"/>
      <c r="DK107" s="157"/>
      <c r="DL107" s="157"/>
      <c r="DM107" s="451"/>
      <c r="DN107" s="157"/>
      <c r="DO107" s="157"/>
      <c r="DP107" s="157"/>
      <c r="DQ107" s="157"/>
      <c r="DR107" s="157"/>
      <c r="DS107" s="451"/>
      <c r="DT107" s="157"/>
      <c r="DU107" s="157"/>
      <c r="DV107" s="157"/>
      <c r="DW107" s="157"/>
      <c r="DX107" s="157"/>
      <c r="DY107" s="176"/>
      <c r="DZ107" s="176"/>
      <c r="EA107" s="177"/>
      <c r="EB107" s="178"/>
      <c r="EC107" s="178"/>
      <c r="ED107" s="178"/>
      <c r="EE107" s="178"/>
      <c r="EF107" s="178"/>
      <c r="EG107" s="178"/>
      <c r="EH107" s="178"/>
      <c r="EI107" s="178"/>
      <c r="EJ107" s="178"/>
      <c r="EK107" s="31"/>
    </row>
    <row r="108" spans="6:141" ht="16.5" customHeight="1">
      <c r="F108" s="333">
        <v>103</v>
      </c>
      <c r="G108" s="333" t="str">
        <f>IF(리스수식!$AT$2=1,차량정보!AZ108,IF(리스수식!$AT$2=2,차량정보!CS108,IF(리스수식!$AT$2=3,차량정보!EL108,IF(리스수식!$AT$2=4,차량정보!GE108,차량정보!HX108))))</f>
        <v>현대</v>
      </c>
      <c r="H108" s="333" t="str">
        <f>IF(리스수식!$AT$2=1,차량정보!BA108,IF(리스수식!$AT$2=2,차량정보!CT108,IF(리스수식!$AT$2=3,차량정보!EM108,IF(리스수식!$AT$2=4,차량정보!GF108,차량정보!HY108))))</f>
        <v>더 뉴 아이오닉5 2WD 롱레인지 19인치</v>
      </c>
      <c r="I108" s="333" t="str">
        <f>IF(리스수식!$AT$2=1,차량정보!BB108,IF(리스수식!$AT$2=2,차량정보!CU108,IF(리스수식!$AT$2=3,차량정보!EN108,IF(리스수식!$AT$2=4,차량정보!GG108,차량정보!HZ108))))</f>
        <v>EV</v>
      </c>
      <c r="J108" s="475">
        <f>IF(리스수식!$AT$2=1,차량정보!BC108,IF(리스수식!$AT$2=2,차량정보!CV108,IF(리스수식!$AT$2=3,차량정보!EO108,IF(리스수식!$AT$2=4,차량정보!GH108,차량정보!IA108))))</f>
        <v>0.03</v>
      </c>
      <c r="K108" s="333" t="str">
        <f>IF(리스수식!$AT$2=1,차량정보!BD108,IF(리스수식!$AT$2=2,차량정보!CW108,IF(리스수식!$AT$2=3,차량정보!EP108,IF(리스수식!$AT$2=4,차량정보!GI108,차량정보!IB108))))</f>
        <v>EV</v>
      </c>
      <c r="L108" s="333" t="str">
        <f>IF(리스수식!$AT$2=1,차량정보!BE108,IF(리스수식!$AT$2=2,차량정보!CX108,IF(리스수식!$AT$2=3,차량정보!EQ108,IF(리스수식!$AT$2=4,차량정보!GJ108,차량정보!IC108))))</f>
        <v>면제</v>
      </c>
      <c r="M108" s="333">
        <f>IF(리스수식!$AT$2=1,차량정보!BF108,IF(리스수식!$AT$2=2,차량정보!CY108,IF(리스수식!$AT$2=3,차량정보!ER108,IF(리스수식!$AT$2=4,차량정보!GK108,차량정보!ID108))))</f>
        <v>0</v>
      </c>
      <c r="N108" s="333">
        <f t="shared" si="97"/>
        <v>130000</v>
      </c>
      <c r="O108" s="380">
        <f>IF(리스수식!$AT$2=1,차량정보!BH108,IF(리스수식!$AT$2=2,차량정보!DA108,IF(리스수식!$AT$2=3,차량정보!ET108,IF(리스수식!$AT$2=4,차량정보!GM108,차량정보!IF108))))</f>
        <v>0</v>
      </c>
      <c r="P108" s="380">
        <f>IF(리스수식!$AT$2=1,차량정보!BI108,IF(리스수식!$AT$2=2,차량정보!DB108,IF(리스수식!$AT$2=3,차량정보!EU108,IF(리스수식!$AT$2=4,차량정보!GN108,차량정보!IG108))))</f>
        <v>0</v>
      </c>
      <c r="Q108" s="380">
        <f>IF(리스수식!$AT$2=1,차량정보!BJ108,IF(리스수식!$AT$2=2,차량정보!DC108,IF(리스수식!$AT$2=3,차량정보!EV108,IF(리스수식!$AT$2=4,차량정보!GO108,차량정보!IH108))))</f>
        <v>0</v>
      </c>
      <c r="R108" s="380">
        <f>IF(리스수식!$AT$2=1,차량정보!BK108,IF(리스수식!$AT$2=2,차량정보!DD108,IF(리스수식!$AT$2=3,차량정보!EW108,IF(리스수식!$AT$2=4,차량정보!GP108,차량정보!II108))))</f>
        <v>0</v>
      </c>
      <c r="S108" s="380">
        <f>IF(리스수식!$AT$2=1,차량정보!BL108,IF(리스수식!$AT$2=2,차량정보!DE108,IF(리스수식!$AT$2=3,차량정보!EX108,IF(리스수식!$AT$2=4,차량정보!GQ108,차량정보!IJ108))))</f>
        <v>0</v>
      </c>
      <c r="T108" s="380">
        <f>IF(리스수식!$AT$2=1,차량정보!BM108,IF(리스수식!$AT$2=2,차량정보!DF108,IF(리스수식!$AT$2=3,차량정보!EY108,IF(리스수식!$AT$2=4,차량정보!GR108,차량정보!IK108))))</f>
        <v>0</v>
      </c>
      <c r="U108" s="380">
        <f>IF(리스수식!$AT$2=1,차량정보!BN108,IF(리스수식!$AT$2=2,차량정보!DG108,IF(리스수식!$AT$2=3,차량정보!EZ108,IF(리스수식!$AT$2=4,차량정보!GS108,차량정보!IL108))))</f>
        <v>0.55000000000000004</v>
      </c>
      <c r="V108" s="380">
        <f>IF(리스수식!$AT$2=1,차량정보!BO108,IF(리스수식!$AT$2=2,차량정보!DH108,IF(리스수식!$AT$2=3,차량정보!FA108,IF(리스수식!$AT$2=4,차량정보!GT108,차량정보!IM108))))</f>
        <v>0.54</v>
      </c>
      <c r="W108" s="380">
        <f>IF(리스수식!$AT$2=1,차량정보!BP108,IF(리스수식!$AT$2=2,차량정보!DI108,IF(리스수식!$AT$2=3,차량정보!FB108,IF(리스수식!$AT$2=4,차량정보!GU108,차량정보!IN108))))</f>
        <v>0.53</v>
      </c>
      <c r="X108" s="380">
        <f>IF(리스수식!$AT$2=1,차량정보!BQ108,IF(리스수식!$AT$2=2,차량정보!DJ108,IF(리스수식!$AT$2=3,차량정보!FC108,IF(리스수식!$AT$2=4,차량정보!GV108,차량정보!IO108))))</f>
        <v>0.5</v>
      </c>
      <c r="Y108" s="380">
        <f>IF(리스수식!$AT$2=1,차량정보!BR108,IF(리스수식!$AT$2=2,차량정보!DK108,IF(리스수식!$AT$2=3,차량정보!FD108,IF(리스수식!$AT$2=4,차량정보!GW108,차량정보!IP108))))</f>
        <v>0.49</v>
      </c>
      <c r="Z108" s="380">
        <f>IF(리스수식!$AT$2=1,차량정보!BS108,IF(리스수식!$AT$2=2,차량정보!DL108,IF(리스수식!$AT$2=3,차량정보!FE108,IF(리스수식!$AT$2=4,차량정보!GX108,차량정보!IQ108))))</f>
        <v>0</v>
      </c>
      <c r="AA108" s="380">
        <f>IF(리스수식!$AT$2=1,차량정보!BT108,IF(리스수식!$AT$2=2,차량정보!DM108,IF(리스수식!$AT$2=3,차량정보!FF108,IF(리스수식!$AT$2=4,차량정보!GY108,차량정보!IR108))))</f>
        <v>0.47</v>
      </c>
      <c r="AB108" s="380">
        <f>IF(리스수식!$AT$2=1,차량정보!BU108,IF(리스수식!$AT$2=2,차량정보!DN108,IF(리스수식!$AT$2=3,차량정보!FG108,IF(리스수식!$AT$2=4,차량정보!GZ108,차량정보!IS108))))</f>
        <v>0.46</v>
      </c>
      <c r="AC108" s="380">
        <f>IF(리스수식!$AT$2=1,차량정보!BV108,IF(리스수식!$AT$2=2,차량정보!DO108,IF(리스수식!$AT$2=3,차량정보!FH108,IF(리스수식!$AT$2=4,차량정보!HA108,차량정보!IT108))))</f>
        <v>0.45</v>
      </c>
      <c r="AD108" s="380">
        <f>IF(리스수식!$AT$2=1,차량정보!BW108,IF(리스수식!$AT$2=2,차량정보!DP108,IF(리스수식!$AT$2=3,차량정보!FI108,IF(리스수식!$AT$2=4,차량정보!HB108,차량정보!IU108))))</f>
        <v>0.41</v>
      </c>
      <c r="AE108" s="380">
        <f>IF(리스수식!$AT$2=1,차량정보!BX108,IF(리스수식!$AT$2=2,차량정보!DQ108,IF(리스수식!$AT$2=3,차량정보!FJ108,IF(리스수식!$AT$2=4,차량정보!HC108,차량정보!IV108))))</f>
        <v>0.4</v>
      </c>
      <c r="AF108" s="380">
        <f>IF(리스수식!$AT$2=1,차량정보!BY108,IF(리스수식!$AT$2=2,차량정보!DR108,IF(리스수식!$AT$2=3,차량정보!FK108,IF(리스수식!$AT$2=4,차량정보!HD108,차량정보!IW108))))</f>
        <v>0</v>
      </c>
      <c r="AG108" s="380">
        <f>IF(리스수식!$AT$2=1,차량정보!BZ108,IF(리스수식!$AT$2=2,차량정보!DS108,IF(리스수식!$AT$2=3,차량정보!FL108,IF(리스수식!$AT$2=4,차량정보!HE108,차량정보!IX108))))</f>
        <v>0.35</v>
      </c>
      <c r="AH108" s="380">
        <f>IF(리스수식!$AT$2=1,차량정보!CA108,IF(리스수식!$AT$2=2,차량정보!DT108,IF(리스수식!$AT$2=3,차량정보!FM108,IF(리스수식!$AT$2=4,차량정보!HF108,차량정보!IY108))))</f>
        <v>0.34</v>
      </c>
      <c r="AI108" s="380">
        <f>IF(리스수식!$AT$2=1,차량정보!CB108,IF(리스수식!$AT$2=2,차량정보!DU108,IF(리스수식!$AT$2=3,차량정보!FN108,IF(리스수식!$AT$2=4,차량정보!HG108,차량정보!IZ108))))</f>
        <v>0.33</v>
      </c>
      <c r="AJ108" s="380">
        <f>IF(리스수식!$AT$2=1,차량정보!CC108,IF(리스수식!$AT$2=2,차량정보!DV108,IF(리스수식!$AT$2=3,차량정보!FO108,IF(리스수식!$AT$2=4,차량정보!HH108,차량정보!JA108))))</f>
        <v>0.32</v>
      </c>
      <c r="AK108" s="380">
        <f>IF(리스수식!$AT$2=1,차량정보!CD108,IF(리스수식!$AT$2=2,차량정보!DW108,IF(리스수식!$AT$2=3,차량정보!FP108,IF(리스수식!$AT$2=4,차량정보!HI108,차량정보!JB108))))</f>
        <v>0.3</v>
      </c>
      <c r="AL108" s="380">
        <f>IF(리스수식!$AT$2=1,차량정보!CE108,IF(리스수식!$AT$2=2,차량정보!DX108,IF(리스수식!$AT$2=3,차량정보!FQ108,IF(리스수식!$AT$2=4,차량정보!HJ108,차량정보!JC108))))</f>
        <v>0</v>
      </c>
      <c r="AM108" s="333">
        <f>IF(리스수식!$AT$2=1,차량정보!CF108,IF(리스수식!$AT$2=2,차량정보!DY108,IF(리스수식!$AT$2=3,차량정보!FR108,IF(리스수식!$AT$2=4,차량정보!HK108,차량정보!JD108))))</f>
        <v>0</v>
      </c>
      <c r="AN108" s="333">
        <f>IF(리스수식!$AT$2=1,차량정보!CG108,IF(리스수식!$AT$2=2,차량정보!DZ108,IF(리스수식!$AT$2=3,차량정보!FS108,IF(리스수식!$AT$2=4,차량정보!HL108,차량정보!JE108))))</f>
        <v>0</v>
      </c>
      <c r="AO108" s="333" t="str">
        <f>IF(리스수식!$AT$2=1,차량정보!CH108,IF(리스수식!$AT$2=2,차량정보!EA108,IF(리스수식!$AT$2=3,차량정보!FT108,IF(리스수식!$AT$2=4,차량정보!HM108,차량정보!JF108))))</f>
        <v>울산</v>
      </c>
      <c r="AP108" s="333">
        <f>IF(리스수식!$AT$2=1,차량정보!CI108,IF(리스수식!$AT$2=2,차량정보!EB108,IF(리스수식!$AT$2=3,차량정보!FU108,IF(리스수식!$AT$2=4,차량정보!HN108,차량정보!JG108))))</f>
        <v>226000</v>
      </c>
      <c r="AQ108" s="333">
        <f>IF(리스수식!$AT$2=1,차량정보!CJ108,IF(리스수식!$AT$2=2,차량정보!EC108,IF(리스수식!$AT$2=3,차량정보!FV108,IF(리스수식!$AT$2=4,차량정보!HO108,차량정보!JH108))))</f>
        <v>215000</v>
      </c>
      <c r="AR108" s="333">
        <f>IF(리스수식!$AT$2=1,차량정보!CK108,IF(리스수식!$AT$2=2,차량정보!ED108,IF(리스수식!$AT$2=3,차량정보!FW108,IF(리스수식!$AT$2=4,차량정보!HP108,차량정보!JI108))))</f>
        <v>234000</v>
      </c>
      <c r="AS108" s="333">
        <f>IF(리스수식!$AT$2=1,차량정보!CL108,IF(리스수식!$AT$2=2,차량정보!EE108,IF(리스수식!$AT$2=3,차량정보!FX108,IF(리스수식!$AT$2=4,차량정보!HQ108,차량정보!JJ108))))</f>
        <v>248000</v>
      </c>
      <c r="AT108" s="333">
        <f>IF(리스수식!$AT$2=1,차량정보!CM108,IF(리스수식!$AT$2=2,차량정보!EF108,IF(리스수식!$AT$2=3,차량정보!FY108,IF(리스수식!$AT$2=4,차량정보!HR108,차량정보!JK108))))</f>
        <v>259000</v>
      </c>
      <c r="AU108" s="333">
        <f>IF(리스수식!$AT$2=1,차량정보!CN108,IF(리스수식!$AT$2=2,차량정보!EG108,IF(리스수식!$AT$2=3,차량정보!FZ108,IF(리스수식!$AT$2=4,차량정보!HS108,차량정보!JL108))))</f>
        <v>237000</v>
      </c>
      <c r="AV108" s="333">
        <f>IF(리스수식!$AT$2=1,차량정보!CO108,IF(리스수식!$AT$2=2,차량정보!EH108,IF(리스수식!$AT$2=3,차량정보!GA108,IF(리스수식!$AT$2=4,차량정보!HT108,차량정보!JM108))))</f>
        <v>237000</v>
      </c>
      <c r="AW108" s="333">
        <f>IF(리스수식!$AT$2=1,차량정보!CP108,IF(리스수식!$AT$2=2,차량정보!EI108,IF(리스수식!$AT$2=3,차량정보!GB108,IF(리스수식!$AT$2=4,차량정보!HU108,차량정보!JN108))))</f>
        <v>248000</v>
      </c>
      <c r="AX108" s="333">
        <f>IF(리스수식!$AT$2=1,차량정보!CQ108,IF(리스수식!$AT$2=2,차량정보!EJ108,IF(리스수식!$AT$2=3,차량정보!GC108,IF(리스수식!$AT$2=4,차량정보!HV108,차량정보!JO108))))</f>
        <v>281000</v>
      </c>
      <c r="AY108" s="11">
        <f>IF(리스수식!$AT$2=1,차량정보!CR108,IF(리스수식!$AT$2=2,차량정보!EK108,IF(리스수식!$AT$2=3,차량정보!GD108,IF(리스수식!$AT$2=4,차량정보!HW108,차량정보!JP108))))</f>
        <v>0</v>
      </c>
      <c r="AZ108" s="352" t="s">
        <v>85</v>
      </c>
      <c r="BA108" s="454" t="s">
        <v>764</v>
      </c>
      <c r="BB108" s="354" t="s">
        <v>265</v>
      </c>
      <c r="BC108" s="355">
        <v>0.03</v>
      </c>
      <c r="BD108" s="352" t="s">
        <v>265</v>
      </c>
      <c r="BE108" s="352" t="s">
        <v>72</v>
      </c>
      <c r="BF108" s="356">
        <v>0</v>
      </c>
      <c r="BG108" s="356"/>
      <c r="BH108" s="357">
        <v>0</v>
      </c>
      <c r="BI108" s="357">
        <v>0</v>
      </c>
      <c r="BJ108" s="357">
        <v>0</v>
      </c>
      <c r="BK108" s="357">
        <v>0</v>
      </c>
      <c r="BL108" s="357">
        <v>0</v>
      </c>
      <c r="BM108" s="357">
        <v>0</v>
      </c>
      <c r="BN108" s="442">
        <v>0.55000000000000004</v>
      </c>
      <c r="BO108" s="342">
        <v>0.54</v>
      </c>
      <c r="BP108" s="342">
        <v>0.53</v>
      </c>
      <c r="BQ108" s="342">
        <v>0.5</v>
      </c>
      <c r="BR108" s="342">
        <v>0.49</v>
      </c>
      <c r="BS108" s="342">
        <v>0</v>
      </c>
      <c r="BT108" s="442">
        <v>0.47</v>
      </c>
      <c r="BU108" s="342">
        <v>0.46</v>
      </c>
      <c r="BV108" s="342">
        <v>0.45</v>
      </c>
      <c r="BW108" s="342">
        <v>0.41</v>
      </c>
      <c r="BX108" s="342">
        <v>0.4</v>
      </c>
      <c r="BY108" s="342">
        <v>0</v>
      </c>
      <c r="BZ108" s="442">
        <v>0.35</v>
      </c>
      <c r="CA108" s="342">
        <v>0.34</v>
      </c>
      <c r="CB108" s="342">
        <v>0.33</v>
      </c>
      <c r="CC108" s="342">
        <v>0.32</v>
      </c>
      <c r="CD108" s="342">
        <v>0.3</v>
      </c>
      <c r="CE108" s="342">
        <v>0</v>
      </c>
      <c r="CF108" s="358"/>
      <c r="CG108" s="358"/>
      <c r="CH108" s="359" t="s">
        <v>62</v>
      </c>
      <c r="CI108" s="360">
        <v>226000</v>
      </c>
      <c r="CJ108" s="360">
        <v>215000</v>
      </c>
      <c r="CK108" s="360">
        <v>234000</v>
      </c>
      <c r="CL108" s="360">
        <v>248000</v>
      </c>
      <c r="CM108" s="360">
        <v>259000</v>
      </c>
      <c r="CN108" s="360">
        <v>237000</v>
      </c>
      <c r="CO108" s="360">
        <v>237000</v>
      </c>
      <c r="CP108" s="360">
        <v>248000</v>
      </c>
      <c r="CQ108" s="360">
        <v>281000</v>
      </c>
      <c r="CR108" s="31"/>
      <c r="CS108" s="157" t="s">
        <v>602</v>
      </c>
      <c r="CT108" s="158" t="s">
        <v>605</v>
      </c>
      <c r="CU108" s="23" t="s">
        <v>265</v>
      </c>
      <c r="CV108" s="24">
        <v>7.0000000000000007E-2</v>
      </c>
      <c r="CW108" s="21" t="s">
        <v>265</v>
      </c>
      <c r="CX108" s="21" t="s">
        <v>72</v>
      </c>
      <c r="CY108" s="25">
        <v>0</v>
      </c>
      <c r="CZ108" s="161"/>
      <c r="DA108" s="176">
        <f t="shared" ref="DA108:DA109" si="141">DG108+3%</f>
        <v>0.56000000000000005</v>
      </c>
      <c r="DB108" s="176">
        <f t="shared" ref="DB108:DB109" si="142">DH108+3%</f>
        <v>0.55000000000000004</v>
      </c>
      <c r="DC108" s="176">
        <f t="shared" ref="DC108:DC109" si="143">DI108+3%</f>
        <v>0.54</v>
      </c>
      <c r="DD108" s="176">
        <f t="shared" ref="DD108:DD109" si="144">DJ108+3%</f>
        <v>0.53</v>
      </c>
      <c r="DE108" s="176">
        <f t="shared" ref="DE108:DE109" si="145">DK108+3%</f>
        <v>0.52</v>
      </c>
      <c r="DF108" s="176">
        <f t="shared" ref="DF108:DF109" si="146">DL108+3%</f>
        <v>0.49</v>
      </c>
      <c r="DG108" s="448">
        <v>0.53</v>
      </c>
      <c r="DH108" s="344">
        <v>0.52</v>
      </c>
      <c r="DI108" s="344">
        <v>0.51</v>
      </c>
      <c r="DJ108" s="344">
        <v>0.5</v>
      </c>
      <c r="DK108" s="344">
        <v>0.49</v>
      </c>
      <c r="DL108" s="344">
        <v>0.46</v>
      </c>
      <c r="DM108" s="448">
        <v>0.46</v>
      </c>
      <c r="DN108" s="344">
        <v>0.45</v>
      </c>
      <c r="DO108" s="344">
        <v>0.44</v>
      </c>
      <c r="DP108" s="344">
        <v>0.43</v>
      </c>
      <c r="DQ108" s="344">
        <v>0.41</v>
      </c>
      <c r="DR108" s="344">
        <v>0.36</v>
      </c>
      <c r="DS108" s="448">
        <v>0.41</v>
      </c>
      <c r="DT108" s="344">
        <v>0.4</v>
      </c>
      <c r="DU108" s="343">
        <v>0.38</v>
      </c>
      <c r="DV108" s="343">
        <v>0.36</v>
      </c>
      <c r="DW108" s="343">
        <v>0.3</v>
      </c>
      <c r="DX108" s="343">
        <v>0.25</v>
      </c>
      <c r="DY108" s="26" t="s">
        <v>149</v>
      </c>
      <c r="DZ108" s="176"/>
      <c r="EA108" s="27" t="s">
        <v>207</v>
      </c>
      <c r="EB108" s="28">
        <v>306900</v>
      </c>
      <c r="EC108" s="28">
        <v>339900</v>
      </c>
      <c r="ED108" s="28">
        <v>317900</v>
      </c>
      <c r="EE108" s="28">
        <v>383900</v>
      </c>
      <c r="EF108" s="28">
        <v>426800</v>
      </c>
      <c r="EG108" s="28">
        <v>383900</v>
      </c>
      <c r="EH108" s="28">
        <v>426800</v>
      </c>
      <c r="EI108" s="28">
        <v>383900</v>
      </c>
      <c r="EJ108" s="28">
        <v>448800</v>
      </c>
      <c r="EK108" s="31" t="s">
        <v>812</v>
      </c>
    </row>
    <row r="109" spans="6:141" ht="16.5" customHeight="1">
      <c r="F109" s="333">
        <v>104</v>
      </c>
      <c r="G109" s="333" t="str">
        <f>IF(리스수식!$AT$2=1,차량정보!AZ109,IF(리스수식!$AT$2=2,차량정보!CS109,IF(리스수식!$AT$2=3,차량정보!EL109,IF(리스수식!$AT$2=4,차량정보!GE109,차량정보!HX109))))</f>
        <v>현대</v>
      </c>
      <c r="H109" s="333" t="str">
        <f>IF(리스수식!$AT$2=1,차량정보!BA109,IF(리스수식!$AT$2=2,차량정보!CT109,IF(리스수식!$AT$2=3,차량정보!EM109,IF(리스수식!$AT$2=4,차량정보!GF109,차량정보!HY109))))</f>
        <v>더 뉴 아이오닉5 2WD 롱레인지 19인치 (빌트인 캠 미적용)</v>
      </c>
      <c r="I109" s="333" t="str">
        <f>IF(리스수식!$AT$2=1,차량정보!BB109,IF(리스수식!$AT$2=2,차량정보!CU109,IF(리스수식!$AT$2=3,차량정보!EN109,IF(리스수식!$AT$2=4,차량정보!GG109,차량정보!HZ109))))</f>
        <v>EV</v>
      </c>
      <c r="J109" s="475">
        <f>IF(리스수식!$AT$2=1,차량정보!BC109,IF(리스수식!$AT$2=2,차량정보!CV109,IF(리스수식!$AT$2=3,차량정보!EO109,IF(리스수식!$AT$2=4,차량정보!GH109,차량정보!IA109))))</f>
        <v>0.03</v>
      </c>
      <c r="K109" s="333" t="str">
        <f>IF(리스수식!$AT$2=1,차량정보!BD109,IF(리스수식!$AT$2=2,차량정보!CW109,IF(리스수식!$AT$2=3,차량정보!EP109,IF(리스수식!$AT$2=4,차량정보!GI109,차량정보!IB109))))</f>
        <v>EV</v>
      </c>
      <c r="L109" s="333" t="str">
        <f>IF(리스수식!$AT$2=1,차량정보!BE109,IF(리스수식!$AT$2=2,차량정보!CX109,IF(리스수식!$AT$2=3,차량정보!EQ109,IF(리스수식!$AT$2=4,차량정보!GJ109,차량정보!IC109))))</f>
        <v>면제</v>
      </c>
      <c r="M109" s="333">
        <f>IF(리스수식!$AT$2=1,차량정보!BF109,IF(리스수식!$AT$2=2,차량정보!CY109,IF(리스수식!$AT$2=3,차량정보!ER109,IF(리스수식!$AT$2=4,차량정보!GK109,차량정보!ID109))))</f>
        <v>0</v>
      </c>
      <c r="N109" s="333">
        <f t="shared" si="97"/>
        <v>130000</v>
      </c>
      <c r="O109" s="380">
        <f>IF(리스수식!$AT$2=1,차량정보!BH109,IF(리스수식!$AT$2=2,차량정보!DA109,IF(리스수식!$AT$2=3,차량정보!ET109,IF(리스수식!$AT$2=4,차량정보!GM109,차량정보!IF109))))</f>
        <v>0</v>
      </c>
      <c r="P109" s="380">
        <f>IF(리스수식!$AT$2=1,차량정보!BI109,IF(리스수식!$AT$2=2,차량정보!DB109,IF(리스수식!$AT$2=3,차량정보!EU109,IF(리스수식!$AT$2=4,차량정보!GN109,차량정보!IG109))))</f>
        <v>0</v>
      </c>
      <c r="Q109" s="380">
        <f>IF(리스수식!$AT$2=1,차량정보!BJ109,IF(리스수식!$AT$2=2,차량정보!DC109,IF(리스수식!$AT$2=3,차량정보!EV109,IF(리스수식!$AT$2=4,차량정보!GO109,차량정보!IH109))))</f>
        <v>0</v>
      </c>
      <c r="R109" s="380">
        <f>IF(리스수식!$AT$2=1,차량정보!BK109,IF(리스수식!$AT$2=2,차량정보!DD109,IF(리스수식!$AT$2=3,차량정보!EW109,IF(리스수식!$AT$2=4,차량정보!GP109,차량정보!II109))))</f>
        <v>0</v>
      </c>
      <c r="S109" s="380">
        <f>IF(리스수식!$AT$2=1,차량정보!BL109,IF(리스수식!$AT$2=2,차량정보!DE109,IF(리스수식!$AT$2=3,차량정보!EX109,IF(리스수식!$AT$2=4,차량정보!GQ109,차량정보!IJ109))))</f>
        <v>0</v>
      </c>
      <c r="T109" s="380">
        <f>IF(리스수식!$AT$2=1,차량정보!BM109,IF(리스수식!$AT$2=2,차량정보!DF109,IF(리스수식!$AT$2=3,차량정보!EY109,IF(리스수식!$AT$2=4,차량정보!GR109,차량정보!IK109))))</f>
        <v>0</v>
      </c>
      <c r="U109" s="380">
        <f>IF(리스수식!$AT$2=1,차량정보!BN109,IF(리스수식!$AT$2=2,차량정보!DG109,IF(리스수식!$AT$2=3,차량정보!EZ109,IF(리스수식!$AT$2=4,차량정보!GS109,차량정보!IL109))))</f>
        <v>0.55000000000000004</v>
      </c>
      <c r="V109" s="380">
        <f>IF(리스수식!$AT$2=1,차량정보!BO109,IF(리스수식!$AT$2=2,차량정보!DH109,IF(리스수식!$AT$2=3,차량정보!FA109,IF(리스수식!$AT$2=4,차량정보!GT109,차량정보!IM109))))</f>
        <v>0.54</v>
      </c>
      <c r="W109" s="380">
        <f>IF(리스수식!$AT$2=1,차량정보!BP109,IF(리스수식!$AT$2=2,차량정보!DI109,IF(리스수식!$AT$2=3,차량정보!FB109,IF(리스수식!$AT$2=4,차량정보!GU109,차량정보!IN109))))</f>
        <v>0.53</v>
      </c>
      <c r="X109" s="380">
        <f>IF(리스수식!$AT$2=1,차량정보!BQ109,IF(리스수식!$AT$2=2,차량정보!DJ109,IF(리스수식!$AT$2=3,차량정보!FC109,IF(리스수식!$AT$2=4,차량정보!GV109,차량정보!IO109))))</f>
        <v>0.5</v>
      </c>
      <c r="Y109" s="380">
        <f>IF(리스수식!$AT$2=1,차량정보!BR109,IF(리스수식!$AT$2=2,차량정보!DK109,IF(리스수식!$AT$2=3,차량정보!FD109,IF(리스수식!$AT$2=4,차량정보!GW109,차량정보!IP109))))</f>
        <v>0.49</v>
      </c>
      <c r="Z109" s="380">
        <f>IF(리스수식!$AT$2=1,차량정보!BS109,IF(리스수식!$AT$2=2,차량정보!DL109,IF(리스수식!$AT$2=3,차량정보!FE109,IF(리스수식!$AT$2=4,차량정보!GX109,차량정보!IQ109))))</f>
        <v>0</v>
      </c>
      <c r="AA109" s="380">
        <f>IF(리스수식!$AT$2=1,차량정보!BT109,IF(리스수식!$AT$2=2,차량정보!DM109,IF(리스수식!$AT$2=3,차량정보!FF109,IF(리스수식!$AT$2=4,차량정보!GY109,차량정보!IR109))))</f>
        <v>0.47</v>
      </c>
      <c r="AB109" s="380">
        <f>IF(리스수식!$AT$2=1,차량정보!BU109,IF(리스수식!$AT$2=2,차량정보!DN109,IF(리스수식!$AT$2=3,차량정보!FG109,IF(리스수식!$AT$2=4,차량정보!GZ109,차량정보!IS109))))</f>
        <v>0.46</v>
      </c>
      <c r="AC109" s="380">
        <f>IF(리스수식!$AT$2=1,차량정보!BV109,IF(리스수식!$AT$2=2,차량정보!DO109,IF(리스수식!$AT$2=3,차량정보!FH109,IF(리스수식!$AT$2=4,차량정보!HA109,차량정보!IT109))))</f>
        <v>0.45</v>
      </c>
      <c r="AD109" s="380">
        <f>IF(리스수식!$AT$2=1,차량정보!BW109,IF(리스수식!$AT$2=2,차량정보!DP109,IF(리스수식!$AT$2=3,차량정보!FI109,IF(리스수식!$AT$2=4,차량정보!HB109,차량정보!IU109))))</f>
        <v>0.41</v>
      </c>
      <c r="AE109" s="380">
        <f>IF(리스수식!$AT$2=1,차량정보!BX109,IF(리스수식!$AT$2=2,차량정보!DQ109,IF(리스수식!$AT$2=3,차량정보!FJ109,IF(리스수식!$AT$2=4,차량정보!HC109,차량정보!IV109))))</f>
        <v>0.4</v>
      </c>
      <c r="AF109" s="380">
        <f>IF(리스수식!$AT$2=1,차량정보!BY109,IF(리스수식!$AT$2=2,차량정보!DR109,IF(리스수식!$AT$2=3,차량정보!FK109,IF(리스수식!$AT$2=4,차량정보!HD109,차량정보!IW109))))</f>
        <v>0</v>
      </c>
      <c r="AG109" s="380">
        <f>IF(리스수식!$AT$2=1,차량정보!BZ109,IF(리스수식!$AT$2=2,차량정보!DS109,IF(리스수식!$AT$2=3,차량정보!FL109,IF(리스수식!$AT$2=4,차량정보!HE109,차량정보!IX109))))</f>
        <v>0.35</v>
      </c>
      <c r="AH109" s="380">
        <f>IF(리스수식!$AT$2=1,차량정보!CA109,IF(리스수식!$AT$2=2,차량정보!DT109,IF(리스수식!$AT$2=3,차량정보!FM109,IF(리스수식!$AT$2=4,차량정보!HF109,차량정보!IY109))))</f>
        <v>0.34</v>
      </c>
      <c r="AI109" s="380">
        <f>IF(리스수식!$AT$2=1,차량정보!CB109,IF(리스수식!$AT$2=2,차량정보!DU109,IF(리스수식!$AT$2=3,차량정보!FN109,IF(리스수식!$AT$2=4,차량정보!HG109,차량정보!IZ109))))</f>
        <v>0.33</v>
      </c>
      <c r="AJ109" s="380">
        <f>IF(리스수식!$AT$2=1,차량정보!CC109,IF(리스수식!$AT$2=2,차량정보!DV109,IF(리스수식!$AT$2=3,차량정보!FO109,IF(리스수식!$AT$2=4,차량정보!HH109,차량정보!JA109))))</f>
        <v>0.32</v>
      </c>
      <c r="AK109" s="380">
        <f>IF(리스수식!$AT$2=1,차량정보!CD109,IF(리스수식!$AT$2=2,차량정보!DW109,IF(리스수식!$AT$2=3,차량정보!FP109,IF(리스수식!$AT$2=4,차량정보!HI109,차량정보!JB109))))</f>
        <v>0.3</v>
      </c>
      <c r="AL109" s="380">
        <f>IF(리스수식!$AT$2=1,차량정보!CE109,IF(리스수식!$AT$2=2,차량정보!DX109,IF(리스수식!$AT$2=3,차량정보!FQ109,IF(리스수식!$AT$2=4,차량정보!HJ109,차량정보!JC109))))</f>
        <v>0</v>
      </c>
      <c r="AM109" s="333">
        <f>IF(리스수식!$AT$2=1,차량정보!CF109,IF(리스수식!$AT$2=2,차량정보!DY109,IF(리스수식!$AT$2=3,차량정보!FR109,IF(리스수식!$AT$2=4,차량정보!HK109,차량정보!JD109))))</f>
        <v>0</v>
      </c>
      <c r="AN109" s="333">
        <f>IF(리스수식!$AT$2=1,차량정보!CG109,IF(리스수식!$AT$2=2,차량정보!DZ109,IF(리스수식!$AT$2=3,차량정보!FS109,IF(리스수식!$AT$2=4,차량정보!HL109,차량정보!JE109))))</f>
        <v>0</v>
      </c>
      <c r="AO109" s="333" t="str">
        <f>IF(리스수식!$AT$2=1,차량정보!CH109,IF(리스수식!$AT$2=2,차량정보!EA109,IF(리스수식!$AT$2=3,차량정보!FT109,IF(리스수식!$AT$2=4,차량정보!HM109,차량정보!JF109))))</f>
        <v>울산</v>
      </c>
      <c r="AP109" s="333">
        <f>IF(리스수식!$AT$2=1,차량정보!CI109,IF(리스수식!$AT$2=2,차량정보!EB109,IF(리스수식!$AT$2=3,차량정보!FU109,IF(리스수식!$AT$2=4,차량정보!HN109,차량정보!JG109))))</f>
        <v>226000</v>
      </c>
      <c r="AQ109" s="333">
        <f>IF(리스수식!$AT$2=1,차량정보!CJ109,IF(리스수식!$AT$2=2,차량정보!EC109,IF(리스수식!$AT$2=3,차량정보!FV109,IF(리스수식!$AT$2=4,차량정보!HO109,차량정보!JH109))))</f>
        <v>215000</v>
      </c>
      <c r="AR109" s="333">
        <f>IF(리스수식!$AT$2=1,차량정보!CK109,IF(리스수식!$AT$2=2,차량정보!ED109,IF(리스수식!$AT$2=3,차량정보!FW109,IF(리스수식!$AT$2=4,차량정보!HP109,차량정보!JI109))))</f>
        <v>234000</v>
      </c>
      <c r="AS109" s="333">
        <f>IF(리스수식!$AT$2=1,차량정보!CL109,IF(리스수식!$AT$2=2,차량정보!EE109,IF(리스수식!$AT$2=3,차량정보!FX109,IF(리스수식!$AT$2=4,차량정보!HQ109,차량정보!JJ109))))</f>
        <v>248000</v>
      </c>
      <c r="AT109" s="333">
        <f>IF(리스수식!$AT$2=1,차량정보!CM109,IF(리스수식!$AT$2=2,차량정보!EF109,IF(리스수식!$AT$2=3,차량정보!FY109,IF(리스수식!$AT$2=4,차량정보!HR109,차량정보!JK109))))</f>
        <v>259000</v>
      </c>
      <c r="AU109" s="333">
        <f>IF(리스수식!$AT$2=1,차량정보!CN109,IF(리스수식!$AT$2=2,차량정보!EG109,IF(리스수식!$AT$2=3,차량정보!FZ109,IF(리스수식!$AT$2=4,차량정보!HS109,차량정보!JL109))))</f>
        <v>237000</v>
      </c>
      <c r="AV109" s="333">
        <f>IF(리스수식!$AT$2=1,차량정보!CO109,IF(리스수식!$AT$2=2,차량정보!EH109,IF(리스수식!$AT$2=3,차량정보!GA109,IF(리스수식!$AT$2=4,차량정보!HT109,차량정보!JM109))))</f>
        <v>237000</v>
      </c>
      <c r="AW109" s="333">
        <f>IF(리스수식!$AT$2=1,차량정보!CP109,IF(리스수식!$AT$2=2,차량정보!EI109,IF(리스수식!$AT$2=3,차량정보!GB109,IF(리스수식!$AT$2=4,차량정보!HU109,차량정보!JN109))))</f>
        <v>248000</v>
      </c>
      <c r="AX109" s="333">
        <f>IF(리스수식!$AT$2=1,차량정보!CQ109,IF(리스수식!$AT$2=2,차량정보!EJ109,IF(리스수식!$AT$2=3,차량정보!GC109,IF(리스수식!$AT$2=4,차량정보!HV109,차량정보!JO109))))</f>
        <v>281000</v>
      </c>
      <c r="AY109" s="11">
        <f>IF(리스수식!$AT$2=1,차량정보!CR109,IF(리스수식!$AT$2=2,차량정보!EK109,IF(리스수식!$AT$2=3,차량정보!GD109,IF(리스수식!$AT$2=4,차량정보!HW109,차량정보!JP109))))</f>
        <v>0</v>
      </c>
      <c r="AZ109" s="352" t="s">
        <v>85</v>
      </c>
      <c r="BA109" s="454" t="s">
        <v>765</v>
      </c>
      <c r="BB109" s="354" t="s">
        <v>265</v>
      </c>
      <c r="BC109" s="355">
        <v>0.03</v>
      </c>
      <c r="BD109" s="352" t="s">
        <v>265</v>
      </c>
      <c r="BE109" s="352" t="s">
        <v>72</v>
      </c>
      <c r="BF109" s="356">
        <v>0</v>
      </c>
      <c r="BG109" s="356"/>
      <c r="BH109" s="357">
        <v>0</v>
      </c>
      <c r="BI109" s="357">
        <v>0</v>
      </c>
      <c r="BJ109" s="357">
        <v>0</v>
      </c>
      <c r="BK109" s="357">
        <v>0</v>
      </c>
      <c r="BL109" s="357">
        <v>0</v>
      </c>
      <c r="BM109" s="357">
        <v>0</v>
      </c>
      <c r="BN109" s="442">
        <v>0.55000000000000004</v>
      </c>
      <c r="BO109" s="342">
        <v>0.54</v>
      </c>
      <c r="BP109" s="342">
        <v>0.53</v>
      </c>
      <c r="BQ109" s="342">
        <v>0.5</v>
      </c>
      <c r="BR109" s="342">
        <v>0.49</v>
      </c>
      <c r="BS109" s="342">
        <v>0</v>
      </c>
      <c r="BT109" s="442">
        <v>0.47</v>
      </c>
      <c r="BU109" s="342">
        <v>0.46</v>
      </c>
      <c r="BV109" s="342">
        <v>0.45</v>
      </c>
      <c r="BW109" s="342">
        <v>0.41</v>
      </c>
      <c r="BX109" s="342">
        <v>0.4</v>
      </c>
      <c r="BY109" s="342">
        <v>0</v>
      </c>
      <c r="BZ109" s="442">
        <v>0.35</v>
      </c>
      <c r="CA109" s="342">
        <v>0.34</v>
      </c>
      <c r="CB109" s="342">
        <v>0.33</v>
      </c>
      <c r="CC109" s="342">
        <v>0.32</v>
      </c>
      <c r="CD109" s="342">
        <v>0.3</v>
      </c>
      <c r="CE109" s="342">
        <v>0</v>
      </c>
      <c r="CF109" s="358"/>
      <c r="CG109" s="358"/>
      <c r="CH109" s="359" t="s">
        <v>62</v>
      </c>
      <c r="CI109" s="360">
        <v>226000</v>
      </c>
      <c r="CJ109" s="360">
        <v>215000</v>
      </c>
      <c r="CK109" s="360">
        <v>234000</v>
      </c>
      <c r="CL109" s="360">
        <v>248000</v>
      </c>
      <c r="CM109" s="360">
        <v>259000</v>
      </c>
      <c r="CN109" s="360">
        <v>237000</v>
      </c>
      <c r="CO109" s="360">
        <v>237000</v>
      </c>
      <c r="CP109" s="360">
        <v>248000</v>
      </c>
      <c r="CQ109" s="360">
        <v>281000</v>
      </c>
      <c r="CR109" s="31"/>
      <c r="CS109" s="157" t="s">
        <v>602</v>
      </c>
      <c r="CT109" s="158" t="s">
        <v>606</v>
      </c>
      <c r="CU109" s="23" t="s">
        <v>265</v>
      </c>
      <c r="CV109" s="24">
        <v>7.0000000000000007E-2</v>
      </c>
      <c r="CW109" s="21" t="s">
        <v>265</v>
      </c>
      <c r="CX109" s="21" t="s">
        <v>72</v>
      </c>
      <c r="CY109" s="25">
        <v>0</v>
      </c>
      <c r="CZ109" s="161"/>
      <c r="DA109" s="176">
        <f t="shared" si="141"/>
        <v>0.56000000000000005</v>
      </c>
      <c r="DB109" s="176">
        <f t="shared" si="142"/>
        <v>0.55000000000000004</v>
      </c>
      <c r="DC109" s="176">
        <f t="shared" si="143"/>
        <v>0.54</v>
      </c>
      <c r="DD109" s="176">
        <f t="shared" si="144"/>
        <v>0.53</v>
      </c>
      <c r="DE109" s="176">
        <f t="shared" si="145"/>
        <v>0.52</v>
      </c>
      <c r="DF109" s="176">
        <f t="shared" si="146"/>
        <v>0.49</v>
      </c>
      <c r="DG109" s="448">
        <v>0.53</v>
      </c>
      <c r="DH109" s="344">
        <v>0.52</v>
      </c>
      <c r="DI109" s="344">
        <v>0.51</v>
      </c>
      <c r="DJ109" s="344">
        <v>0.5</v>
      </c>
      <c r="DK109" s="344">
        <v>0.49</v>
      </c>
      <c r="DL109" s="344">
        <v>0.46</v>
      </c>
      <c r="DM109" s="448">
        <v>0.46</v>
      </c>
      <c r="DN109" s="344">
        <v>0.45</v>
      </c>
      <c r="DO109" s="344">
        <v>0.44</v>
      </c>
      <c r="DP109" s="344">
        <v>0.43</v>
      </c>
      <c r="DQ109" s="344">
        <v>0.41</v>
      </c>
      <c r="DR109" s="344">
        <v>0.36</v>
      </c>
      <c r="DS109" s="448">
        <v>0.41</v>
      </c>
      <c r="DT109" s="344">
        <v>0.4</v>
      </c>
      <c r="DU109" s="343">
        <v>0.38</v>
      </c>
      <c r="DV109" s="343">
        <v>0.36</v>
      </c>
      <c r="DW109" s="343">
        <v>0.3</v>
      </c>
      <c r="DX109" s="343">
        <v>0.25</v>
      </c>
      <c r="DY109" s="26" t="s">
        <v>237</v>
      </c>
      <c r="DZ109" s="176"/>
      <c r="EA109" s="27" t="s">
        <v>207</v>
      </c>
      <c r="EB109" s="28">
        <v>306900</v>
      </c>
      <c r="EC109" s="28">
        <v>339900</v>
      </c>
      <c r="ED109" s="28">
        <v>317900</v>
      </c>
      <c r="EE109" s="28">
        <v>383900</v>
      </c>
      <c r="EF109" s="28">
        <v>426800</v>
      </c>
      <c r="EG109" s="28">
        <v>383900</v>
      </c>
      <c r="EH109" s="28">
        <v>426800</v>
      </c>
      <c r="EI109" s="28">
        <v>383900</v>
      </c>
      <c r="EJ109" s="28">
        <v>448800</v>
      </c>
      <c r="EK109" s="31" t="s">
        <v>812</v>
      </c>
    </row>
    <row r="110" spans="6:141" ht="16.5" customHeight="1">
      <c r="F110" s="333">
        <v>105</v>
      </c>
      <c r="G110" s="333" t="str">
        <f>IF(리스수식!$AT$2=1,차량정보!AZ110,IF(리스수식!$AT$2=2,차량정보!CS110,IF(리스수식!$AT$2=3,차량정보!EL110,IF(리스수식!$AT$2=4,차량정보!GE110,차량정보!HX110))))</f>
        <v>현대</v>
      </c>
      <c r="H110" s="333" t="str">
        <f>IF(리스수식!$AT$2=1,차량정보!BA110,IF(리스수식!$AT$2=2,차량정보!CT110,IF(리스수식!$AT$2=3,차량정보!EM110,IF(리스수식!$AT$2=4,차량정보!GF110,차량정보!HY110))))</f>
        <v>더 뉴 아이오닉5 2WD 롱레인지 20인치</v>
      </c>
      <c r="I110" s="333" t="str">
        <f>IF(리스수식!$AT$2=1,차량정보!BB110,IF(리스수식!$AT$2=2,차량정보!CU110,IF(리스수식!$AT$2=3,차량정보!EN110,IF(리스수식!$AT$2=4,차량정보!GG110,차량정보!HZ110))))</f>
        <v>EV</v>
      </c>
      <c r="J110" s="475">
        <f>IF(리스수식!$AT$2=1,차량정보!BC110,IF(리스수식!$AT$2=2,차량정보!CV110,IF(리스수식!$AT$2=3,차량정보!EO110,IF(리스수식!$AT$2=4,차량정보!GH110,차량정보!IA110))))</f>
        <v>0.03</v>
      </c>
      <c r="K110" s="333" t="str">
        <f>IF(리스수식!$AT$2=1,차량정보!BD110,IF(리스수식!$AT$2=2,차량정보!CW110,IF(리스수식!$AT$2=3,차량정보!EP110,IF(리스수식!$AT$2=4,차량정보!GI110,차량정보!IB110))))</f>
        <v>EV</v>
      </c>
      <c r="L110" s="333" t="str">
        <f>IF(리스수식!$AT$2=1,차량정보!BE110,IF(리스수식!$AT$2=2,차량정보!CX110,IF(리스수식!$AT$2=3,차량정보!EQ110,IF(리스수식!$AT$2=4,차량정보!GJ110,차량정보!IC110))))</f>
        <v>면제</v>
      </c>
      <c r="M110" s="333">
        <f>IF(리스수식!$AT$2=1,차량정보!BF110,IF(리스수식!$AT$2=2,차량정보!CY110,IF(리스수식!$AT$2=3,차량정보!ER110,IF(리스수식!$AT$2=4,차량정보!GK110,차량정보!ID110))))</f>
        <v>0</v>
      </c>
      <c r="N110" s="333">
        <f t="shared" si="97"/>
        <v>130000</v>
      </c>
      <c r="O110" s="380">
        <f>IF(리스수식!$AT$2=1,차량정보!BH110,IF(리스수식!$AT$2=2,차량정보!DA110,IF(리스수식!$AT$2=3,차량정보!ET110,IF(리스수식!$AT$2=4,차량정보!GM110,차량정보!IF110))))</f>
        <v>0</v>
      </c>
      <c r="P110" s="380">
        <f>IF(리스수식!$AT$2=1,차량정보!BI110,IF(리스수식!$AT$2=2,차량정보!DB110,IF(리스수식!$AT$2=3,차량정보!EU110,IF(리스수식!$AT$2=4,차량정보!GN110,차량정보!IG110))))</f>
        <v>0</v>
      </c>
      <c r="Q110" s="380">
        <f>IF(리스수식!$AT$2=1,차량정보!BJ110,IF(리스수식!$AT$2=2,차량정보!DC110,IF(리스수식!$AT$2=3,차량정보!EV110,IF(리스수식!$AT$2=4,차량정보!GO110,차량정보!IH110))))</f>
        <v>0</v>
      </c>
      <c r="R110" s="380">
        <f>IF(리스수식!$AT$2=1,차량정보!BK110,IF(리스수식!$AT$2=2,차량정보!DD110,IF(리스수식!$AT$2=3,차량정보!EW110,IF(리스수식!$AT$2=4,차량정보!GP110,차량정보!II110))))</f>
        <v>0</v>
      </c>
      <c r="S110" s="380">
        <f>IF(리스수식!$AT$2=1,차량정보!BL110,IF(리스수식!$AT$2=2,차량정보!DE110,IF(리스수식!$AT$2=3,차량정보!EX110,IF(리스수식!$AT$2=4,차량정보!GQ110,차량정보!IJ110))))</f>
        <v>0</v>
      </c>
      <c r="T110" s="380">
        <f>IF(리스수식!$AT$2=1,차량정보!BM110,IF(리스수식!$AT$2=2,차량정보!DF110,IF(리스수식!$AT$2=3,차량정보!EY110,IF(리스수식!$AT$2=4,차량정보!GR110,차량정보!IK110))))</f>
        <v>0</v>
      </c>
      <c r="U110" s="380">
        <f>IF(리스수식!$AT$2=1,차량정보!BN110,IF(리스수식!$AT$2=2,차량정보!DG110,IF(리스수식!$AT$2=3,차량정보!EZ110,IF(리스수식!$AT$2=4,차량정보!GS110,차량정보!IL110))))</f>
        <v>0.55000000000000004</v>
      </c>
      <c r="V110" s="380">
        <f>IF(리스수식!$AT$2=1,차량정보!BO110,IF(리스수식!$AT$2=2,차량정보!DH110,IF(리스수식!$AT$2=3,차량정보!FA110,IF(리스수식!$AT$2=4,차량정보!GT110,차량정보!IM110))))</f>
        <v>0.54</v>
      </c>
      <c r="W110" s="380">
        <f>IF(리스수식!$AT$2=1,차량정보!BP110,IF(리스수식!$AT$2=2,차량정보!DI110,IF(리스수식!$AT$2=3,차량정보!FB110,IF(리스수식!$AT$2=4,차량정보!GU110,차량정보!IN110))))</f>
        <v>0.53</v>
      </c>
      <c r="X110" s="380">
        <f>IF(리스수식!$AT$2=1,차량정보!BQ110,IF(리스수식!$AT$2=2,차량정보!DJ110,IF(리스수식!$AT$2=3,차량정보!FC110,IF(리스수식!$AT$2=4,차량정보!GV110,차량정보!IO110))))</f>
        <v>0.5</v>
      </c>
      <c r="Y110" s="380">
        <f>IF(리스수식!$AT$2=1,차량정보!BR110,IF(리스수식!$AT$2=2,차량정보!DK110,IF(리스수식!$AT$2=3,차량정보!FD110,IF(리스수식!$AT$2=4,차량정보!GW110,차량정보!IP110))))</f>
        <v>0.49</v>
      </c>
      <c r="Z110" s="380">
        <f>IF(리스수식!$AT$2=1,차량정보!BS110,IF(리스수식!$AT$2=2,차량정보!DL110,IF(리스수식!$AT$2=3,차량정보!FE110,IF(리스수식!$AT$2=4,차량정보!GX110,차량정보!IQ110))))</f>
        <v>0</v>
      </c>
      <c r="AA110" s="380">
        <f>IF(리스수식!$AT$2=1,차량정보!BT110,IF(리스수식!$AT$2=2,차량정보!DM110,IF(리스수식!$AT$2=3,차량정보!FF110,IF(리스수식!$AT$2=4,차량정보!GY110,차량정보!IR110))))</f>
        <v>0.47</v>
      </c>
      <c r="AB110" s="380">
        <f>IF(리스수식!$AT$2=1,차량정보!BU110,IF(리스수식!$AT$2=2,차량정보!DN110,IF(리스수식!$AT$2=3,차량정보!FG110,IF(리스수식!$AT$2=4,차량정보!GZ110,차량정보!IS110))))</f>
        <v>0.46</v>
      </c>
      <c r="AC110" s="380">
        <f>IF(리스수식!$AT$2=1,차량정보!BV110,IF(리스수식!$AT$2=2,차량정보!DO110,IF(리스수식!$AT$2=3,차량정보!FH110,IF(리스수식!$AT$2=4,차량정보!HA110,차량정보!IT110))))</f>
        <v>0.45</v>
      </c>
      <c r="AD110" s="380">
        <f>IF(리스수식!$AT$2=1,차량정보!BW110,IF(리스수식!$AT$2=2,차량정보!DP110,IF(리스수식!$AT$2=3,차량정보!FI110,IF(리스수식!$AT$2=4,차량정보!HB110,차량정보!IU110))))</f>
        <v>0.41</v>
      </c>
      <c r="AE110" s="380">
        <f>IF(리스수식!$AT$2=1,차량정보!BX110,IF(리스수식!$AT$2=2,차량정보!DQ110,IF(리스수식!$AT$2=3,차량정보!FJ110,IF(리스수식!$AT$2=4,차량정보!HC110,차량정보!IV110))))</f>
        <v>0.4</v>
      </c>
      <c r="AF110" s="380">
        <f>IF(리스수식!$AT$2=1,차량정보!BY110,IF(리스수식!$AT$2=2,차량정보!DR110,IF(리스수식!$AT$2=3,차량정보!FK110,IF(리스수식!$AT$2=4,차량정보!HD110,차량정보!IW110))))</f>
        <v>0</v>
      </c>
      <c r="AG110" s="380">
        <f>IF(리스수식!$AT$2=1,차량정보!BZ110,IF(리스수식!$AT$2=2,차량정보!DS110,IF(리스수식!$AT$2=3,차량정보!FL110,IF(리스수식!$AT$2=4,차량정보!HE110,차량정보!IX110))))</f>
        <v>0.35</v>
      </c>
      <c r="AH110" s="380">
        <f>IF(리스수식!$AT$2=1,차량정보!CA110,IF(리스수식!$AT$2=2,차량정보!DT110,IF(리스수식!$AT$2=3,차량정보!FM110,IF(리스수식!$AT$2=4,차량정보!HF110,차량정보!IY110))))</f>
        <v>0.34</v>
      </c>
      <c r="AI110" s="380">
        <f>IF(리스수식!$AT$2=1,차량정보!CB110,IF(리스수식!$AT$2=2,차량정보!DU110,IF(리스수식!$AT$2=3,차량정보!FN110,IF(리스수식!$AT$2=4,차량정보!HG110,차량정보!IZ110))))</f>
        <v>0.33</v>
      </c>
      <c r="AJ110" s="380">
        <f>IF(리스수식!$AT$2=1,차량정보!CC110,IF(리스수식!$AT$2=2,차량정보!DV110,IF(리스수식!$AT$2=3,차량정보!FO110,IF(리스수식!$AT$2=4,차량정보!HH110,차량정보!JA110))))</f>
        <v>0.32</v>
      </c>
      <c r="AK110" s="380">
        <f>IF(리스수식!$AT$2=1,차량정보!CD110,IF(리스수식!$AT$2=2,차량정보!DW110,IF(리스수식!$AT$2=3,차량정보!FP110,IF(리스수식!$AT$2=4,차량정보!HI110,차량정보!JB110))))</f>
        <v>0.3</v>
      </c>
      <c r="AL110" s="380">
        <f>IF(리스수식!$AT$2=1,차량정보!CE110,IF(리스수식!$AT$2=2,차량정보!DX110,IF(리스수식!$AT$2=3,차량정보!FQ110,IF(리스수식!$AT$2=4,차량정보!HJ110,차량정보!JC110))))</f>
        <v>0</v>
      </c>
      <c r="AM110" s="333">
        <f>IF(리스수식!$AT$2=1,차량정보!CF110,IF(리스수식!$AT$2=2,차량정보!DY110,IF(리스수식!$AT$2=3,차량정보!FR110,IF(리스수식!$AT$2=4,차량정보!HK110,차량정보!JD110))))</f>
        <v>0</v>
      </c>
      <c r="AN110" s="333">
        <f>IF(리스수식!$AT$2=1,차량정보!CG110,IF(리스수식!$AT$2=2,차량정보!DZ110,IF(리스수식!$AT$2=3,차량정보!FS110,IF(리스수식!$AT$2=4,차량정보!HL110,차량정보!JE110))))</f>
        <v>0</v>
      </c>
      <c r="AO110" s="333" t="str">
        <f>IF(리스수식!$AT$2=1,차량정보!CH110,IF(리스수식!$AT$2=2,차량정보!EA110,IF(리스수식!$AT$2=3,차량정보!FT110,IF(리스수식!$AT$2=4,차량정보!HM110,차량정보!JF110))))</f>
        <v>울산</v>
      </c>
      <c r="AP110" s="333">
        <f>IF(리스수식!$AT$2=1,차량정보!CI110,IF(리스수식!$AT$2=2,차량정보!EB110,IF(리스수식!$AT$2=3,차량정보!FU110,IF(리스수식!$AT$2=4,차량정보!HN110,차량정보!JG110))))</f>
        <v>226000</v>
      </c>
      <c r="AQ110" s="333">
        <f>IF(리스수식!$AT$2=1,차량정보!CJ110,IF(리스수식!$AT$2=2,차량정보!EC110,IF(리스수식!$AT$2=3,차량정보!FV110,IF(리스수식!$AT$2=4,차량정보!HO110,차량정보!JH110))))</f>
        <v>215000</v>
      </c>
      <c r="AR110" s="333">
        <f>IF(리스수식!$AT$2=1,차량정보!CK110,IF(리스수식!$AT$2=2,차량정보!ED110,IF(리스수식!$AT$2=3,차량정보!FW110,IF(리스수식!$AT$2=4,차량정보!HP110,차량정보!JI110))))</f>
        <v>234000</v>
      </c>
      <c r="AS110" s="333">
        <f>IF(리스수식!$AT$2=1,차량정보!CL110,IF(리스수식!$AT$2=2,차량정보!EE110,IF(리스수식!$AT$2=3,차량정보!FX110,IF(리스수식!$AT$2=4,차량정보!HQ110,차량정보!JJ110))))</f>
        <v>248000</v>
      </c>
      <c r="AT110" s="333">
        <f>IF(리스수식!$AT$2=1,차량정보!CM110,IF(리스수식!$AT$2=2,차량정보!EF110,IF(리스수식!$AT$2=3,차량정보!FY110,IF(리스수식!$AT$2=4,차량정보!HR110,차량정보!JK110))))</f>
        <v>259000</v>
      </c>
      <c r="AU110" s="333">
        <f>IF(리스수식!$AT$2=1,차량정보!CN110,IF(리스수식!$AT$2=2,차량정보!EG110,IF(리스수식!$AT$2=3,차량정보!FZ110,IF(리스수식!$AT$2=4,차량정보!HS110,차량정보!JL110))))</f>
        <v>237000</v>
      </c>
      <c r="AV110" s="333">
        <f>IF(리스수식!$AT$2=1,차량정보!CO110,IF(리스수식!$AT$2=2,차량정보!EH110,IF(리스수식!$AT$2=3,차량정보!GA110,IF(리스수식!$AT$2=4,차량정보!HT110,차량정보!JM110))))</f>
        <v>237000</v>
      </c>
      <c r="AW110" s="333">
        <f>IF(리스수식!$AT$2=1,차량정보!CP110,IF(리스수식!$AT$2=2,차량정보!EI110,IF(리스수식!$AT$2=3,차량정보!GB110,IF(리스수식!$AT$2=4,차량정보!HU110,차량정보!JN110))))</f>
        <v>248000</v>
      </c>
      <c r="AX110" s="333">
        <f>IF(리스수식!$AT$2=1,차량정보!CQ110,IF(리스수식!$AT$2=2,차량정보!EJ110,IF(리스수식!$AT$2=3,차량정보!GC110,IF(리스수식!$AT$2=4,차량정보!HV110,차량정보!JO110))))</f>
        <v>281000</v>
      </c>
      <c r="AY110" s="11">
        <f>IF(리스수식!$AT$2=1,차량정보!CR110,IF(리스수식!$AT$2=2,차량정보!EK110,IF(리스수식!$AT$2=3,차량정보!GD110,IF(리스수식!$AT$2=4,차량정보!HW110,차량정보!JP110))))</f>
        <v>0</v>
      </c>
      <c r="AZ110" s="352" t="s">
        <v>85</v>
      </c>
      <c r="BA110" s="454" t="s">
        <v>766</v>
      </c>
      <c r="BB110" s="354" t="s">
        <v>265</v>
      </c>
      <c r="BC110" s="355">
        <v>0.03</v>
      </c>
      <c r="BD110" s="352" t="s">
        <v>265</v>
      </c>
      <c r="BE110" s="352" t="s">
        <v>72</v>
      </c>
      <c r="BF110" s="356"/>
      <c r="BG110" s="356"/>
      <c r="BH110" s="357">
        <v>0</v>
      </c>
      <c r="BI110" s="357">
        <v>0</v>
      </c>
      <c r="BJ110" s="357">
        <v>0</v>
      </c>
      <c r="BK110" s="357">
        <v>0</v>
      </c>
      <c r="BL110" s="357">
        <v>0</v>
      </c>
      <c r="BM110" s="357">
        <v>0</v>
      </c>
      <c r="BN110" s="442">
        <v>0.55000000000000004</v>
      </c>
      <c r="BO110" s="342">
        <v>0.54</v>
      </c>
      <c r="BP110" s="342">
        <v>0.53</v>
      </c>
      <c r="BQ110" s="342">
        <v>0.5</v>
      </c>
      <c r="BR110" s="342">
        <v>0.49</v>
      </c>
      <c r="BS110" s="342">
        <v>0</v>
      </c>
      <c r="BT110" s="442">
        <v>0.47</v>
      </c>
      <c r="BU110" s="342">
        <v>0.46</v>
      </c>
      <c r="BV110" s="342">
        <v>0.45</v>
      </c>
      <c r="BW110" s="342">
        <v>0.41</v>
      </c>
      <c r="BX110" s="342">
        <v>0.4</v>
      </c>
      <c r="BY110" s="342">
        <v>0</v>
      </c>
      <c r="BZ110" s="442">
        <v>0.35</v>
      </c>
      <c r="CA110" s="342">
        <v>0.34</v>
      </c>
      <c r="CB110" s="342">
        <v>0.33</v>
      </c>
      <c r="CC110" s="342">
        <v>0.32</v>
      </c>
      <c r="CD110" s="342">
        <v>0.3</v>
      </c>
      <c r="CE110" s="342">
        <v>0</v>
      </c>
      <c r="CF110" s="358"/>
      <c r="CG110" s="358"/>
      <c r="CH110" s="359" t="s">
        <v>62</v>
      </c>
      <c r="CI110" s="360">
        <v>226000</v>
      </c>
      <c r="CJ110" s="360">
        <v>215000</v>
      </c>
      <c r="CK110" s="360">
        <v>234000</v>
      </c>
      <c r="CL110" s="360">
        <v>248000</v>
      </c>
      <c r="CM110" s="360">
        <v>259000</v>
      </c>
      <c r="CN110" s="360">
        <v>237000</v>
      </c>
      <c r="CO110" s="360">
        <v>237000</v>
      </c>
      <c r="CP110" s="360">
        <v>248000</v>
      </c>
      <c r="CQ110" s="360">
        <v>281000</v>
      </c>
      <c r="CR110" s="31"/>
      <c r="CS110" s="157"/>
      <c r="CT110" s="158"/>
      <c r="CU110" s="159"/>
      <c r="CV110" s="160"/>
      <c r="CW110" s="157"/>
      <c r="CX110" s="157"/>
      <c r="CY110" s="161"/>
      <c r="CZ110" s="161"/>
      <c r="DA110" s="157"/>
      <c r="DB110" s="157"/>
      <c r="DC110" s="157"/>
      <c r="DD110" s="157"/>
      <c r="DE110" s="157"/>
      <c r="DF110" s="157"/>
      <c r="DG110" s="451"/>
      <c r="DH110" s="157"/>
      <c r="DI110" s="157"/>
      <c r="DJ110" s="157"/>
      <c r="DK110" s="157"/>
      <c r="DL110" s="157"/>
      <c r="DM110" s="451"/>
      <c r="DN110" s="157"/>
      <c r="DO110" s="157"/>
      <c r="DP110" s="157"/>
      <c r="DQ110" s="157"/>
      <c r="DR110" s="157"/>
      <c r="DS110" s="451"/>
      <c r="DT110" s="157"/>
      <c r="DU110" s="157"/>
      <c r="DV110" s="157"/>
      <c r="DW110" s="157"/>
      <c r="DX110" s="157"/>
      <c r="DY110" s="176"/>
      <c r="DZ110" s="176"/>
      <c r="EA110" s="177"/>
      <c r="EB110" s="178"/>
      <c r="EC110" s="178"/>
      <c r="ED110" s="178"/>
      <c r="EE110" s="178"/>
      <c r="EF110" s="178"/>
      <c r="EG110" s="178"/>
      <c r="EH110" s="178"/>
      <c r="EI110" s="178"/>
      <c r="EJ110" s="178"/>
    </row>
    <row r="111" spans="6:141" ht="16.5" customHeight="1">
      <c r="F111" s="333">
        <v>106</v>
      </c>
      <c r="G111" s="333" t="str">
        <f>IF(리스수식!$AT$2=1,차량정보!AZ111,IF(리스수식!$AT$2=2,차량정보!CS111,IF(리스수식!$AT$2=3,차량정보!EL111,IF(리스수식!$AT$2=4,차량정보!GE111,차량정보!HX111))))</f>
        <v>현대</v>
      </c>
      <c r="H111" s="333" t="str">
        <f>IF(리스수식!$AT$2=1,차량정보!BA111,IF(리스수식!$AT$2=2,차량정보!CT111,IF(리스수식!$AT$2=3,차량정보!EM111,IF(리스수식!$AT$2=4,차량정보!GF111,차량정보!HY111))))</f>
        <v>더 뉴 아이오닉5 AWD 롱레인지 19인치</v>
      </c>
      <c r="I111" s="333" t="str">
        <f>IF(리스수식!$AT$2=1,차량정보!BB111,IF(리스수식!$AT$2=2,차량정보!CU111,IF(리스수식!$AT$2=3,차량정보!EN111,IF(리스수식!$AT$2=4,차량정보!GG111,차량정보!HZ111))))</f>
        <v>EV</v>
      </c>
      <c r="J111" s="475">
        <f>IF(리스수식!$AT$2=1,차량정보!BC111,IF(리스수식!$AT$2=2,차량정보!CV111,IF(리스수식!$AT$2=3,차량정보!EO111,IF(리스수식!$AT$2=4,차량정보!GH111,차량정보!IA111))))</f>
        <v>0.03</v>
      </c>
      <c r="K111" s="333" t="str">
        <f>IF(리스수식!$AT$2=1,차량정보!BD111,IF(리스수식!$AT$2=2,차량정보!CW111,IF(리스수식!$AT$2=3,차량정보!EP111,IF(리스수식!$AT$2=4,차량정보!GI111,차량정보!IB111))))</f>
        <v>EV</v>
      </c>
      <c r="L111" s="333" t="str">
        <f>IF(리스수식!$AT$2=1,차량정보!BE111,IF(리스수식!$AT$2=2,차량정보!CX111,IF(리스수식!$AT$2=3,차량정보!EQ111,IF(리스수식!$AT$2=4,차량정보!GJ111,차량정보!IC111))))</f>
        <v>면제</v>
      </c>
      <c r="M111" s="333">
        <f>IF(리스수식!$AT$2=1,차량정보!BF111,IF(리스수식!$AT$2=2,차량정보!CY111,IF(리스수식!$AT$2=3,차량정보!ER111,IF(리스수식!$AT$2=4,차량정보!GK111,차량정보!ID111))))</f>
        <v>0</v>
      </c>
      <c r="N111" s="333">
        <f t="shared" si="97"/>
        <v>130000</v>
      </c>
      <c r="O111" s="380">
        <f>IF(리스수식!$AT$2=1,차량정보!BH111,IF(리스수식!$AT$2=2,차량정보!DA111,IF(리스수식!$AT$2=3,차량정보!ET111,IF(리스수식!$AT$2=4,차량정보!GM111,차량정보!IF111))))</f>
        <v>0</v>
      </c>
      <c r="P111" s="380">
        <f>IF(리스수식!$AT$2=1,차량정보!BI111,IF(리스수식!$AT$2=2,차량정보!DB111,IF(리스수식!$AT$2=3,차량정보!EU111,IF(리스수식!$AT$2=4,차량정보!GN111,차량정보!IG111))))</f>
        <v>0</v>
      </c>
      <c r="Q111" s="380">
        <f>IF(리스수식!$AT$2=1,차량정보!BJ111,IF(리스수식!$AT$2=2,차량정보!DC111,IF(리스수식!$AT$2=3,차량정보!EV111,IF(리스수식!$AT$2=4,차량정보!GO111,차량정보!IH111))))</f>
        <v>0</v>
      </c>
      <c r="R111" s="380">
        <f>IF(리스수식!$AT$2=1,차량정보!BK111,IF(리스수식!$AT$2=2,차량정보!DD111,IF(리스수식!$AT$2=3,차량정보!EW111,IF(리스수식!$AT$2=4,차량정보!GP111,차량정보!II111))))</f>
        <v>0</v>
      </c>
      <c r="S111" s="380">
        <f>IF(리스수식!$AT$2=1,차량정보!BL111,IF(리스수식!$AT$2=2,차량정보!DE111,IF(리스수식!$AT$2=3,차량정보!EX111,IF(리스수식!$AT$2=4,차량정보!GQ111,차량정보!IJ111))))</f>
        <v>0</v>
      </c>
      <c r="T111" s="380">
        <f>IF(리스수식!$AT$2=1,차량정보!BM111,IF(리스수식!$AT$2=2,차량정보!DF111,IF(리스수식!$AT$2=3,차량정보!EY111,IF(리스수식!$AT$2=4,차량정보!GR111,차량정보!IK111))))</f>
        <v>0</v>
      </c>
      <c r="U111" s="380">
        <f>IF(리스수식!$AT$2=1,차량정보!BN111,IF(리스수식!$AT$2=2,차량정보!DG111,IF(리스수식!$AT$2=3,차량정보!EZ111,IF(리스수식!$AT$2=4,차량정보!GS111,차량정보!IL111))))</f>
        <v>0.55000000000000004</v>
      </c>
      <c r="V111" s="380">
        <f>IF(리스수식!$AT$2=1,차량정보!BO111,IF(리스수식!$AT$2=2,차량정보!DH111,IF(리스수식!$AT$2=3,차량정보!FA111,IF(리스수식!$AT$2=4,차량정보!GT111,차량정보!IM111))))</f>
        <v>0.54</v>
      </c>
      <c r="W111" s="380">
        <f>IF(리스수식!$AT$2=1,차량정보!BP111,IF(리스수식!$AT$2=2,차량정보!DI111,IF(리스수식!$AT$2=3,차량정보!FB111,IF(리스수식!$AT$2=4,차량정보!GU111,차량정보!IN111))))</f>
        <v>0.53</v>
      </c>
      <c r="X111" s="380">
        <f>IF(리스수식!$AT$2=1,차량정보!BQ111,IF(리스수식!$AT$2=2,차량정보!DJ111,IF(리스수식!$AT$2=3,차량정보!FC111,IF(리스수식!$AT$2=4,차량정보!GV111,차량정보!IO111))))</f>
        <v>0.5</v>
      </c>
      <c r="Y111" s="380">
        <f>IF(리스수식!$AT$2=1,차량정보!BR111,IF(리스수식!$AT$2=2,차량정보!DK111,IF(리스수식!$AT$2=3,차량정보!FD111,IF(리스수식!$AT$2=4,차량정보!GW111,차량정보!IP111))))</f>
        <v>0.49</v>
      </c>
      <c r="Z111" s="380">
        <f>IF(리스수식!$AT$2=1,차량정보!BS111,IF(리스수식!$AT$2=2,차량정보!DL111,IF(리스수식!$AT$2=3,차량정보!FE111,IF(리스수식!$AT$2=4,차량정보!GX111,차량정보!IQ111))))</f>
        <v>0</v>
      </c>
      <c r="AA111" s="380">
        <f>IF(리스수식!$AT$2=1,차량정보!BT111,IF(리스수식!$AT$2=2,차량정보!DM111,IF(리스수식!$AT$2=3,차량정보!FF111,IF(리스수식!$AT$2=4,차량정보!GY111,차량정보!IR111))))</f>
        <v>0.47</v>
      </c>
      <c r="AB111" s="380">
        <f>IF(리스수식!$AT$2=1,차량정보!BU111,IF(리스수식!$AT$2=2,차량정보!DN111,IF(리스수식!$AT$2=3,차량정보!FG111,IF(리스수식!$AT$2=4,차량정보!GZ111,차량정보!IS111))))</f>
        <v>0.46</v>
      </c>
      <c r="AC111" s="380">
        <f>IF(리스수식!$AT$2=1,차량정보!BV111,IF(리스수식!$AT$2=2,차량정보!DO111,IF(리스수식!$AT$2=3,차량정보!FH111,IF(리스수식!$AT$2=4,차량정보!HA111,차량정보!IT111))))</f>
        <v>0.45</v>
      </c>
      <c r="AD111" s="380">
        <f>IF(리스수식!$AT$2=1,차량정보!BW111,IF(리스수식!$AT$2=2,차량정보!DP111,IF(리스수식!$AT$2=3,차량정보!FI111,IF(리스수식!$AT$2=4,차량정보!HB111,차량정보!IU111))))</f>
        <v>0.41</v>
      </c>
      <c r="AE111" s="380">
        <f>IF(리스수식!$AT$2=1,차량정보!BX111,IF(리스수식!$AT$2=2,차량정보!DQ111,IF(리스수식!$AT$2=3,차량정보!FJ111,IF(리스수식!$AT$2=4,차량정보!HC111,차량정보!IV111))))</f>
        <v>0.4</v>
      </c>
      <c r="AF111" s="380">
        <f>IF(리스수식!$AT$2=1,차량정보!BY111,IF(리스수식!$AT$2=2,차량정보!DR111,IF(리스수식!$AT$2=3,차량정보!FK111,IF(리스수식!$AT$2=4,차량정보!HD111,차량정보!IW111))))</f>
        <v>0</v>
      </c>
      <c r="AG111" s="380">
        <f>IF(리스수식!$AT$2=1,차량정보!BZ111,IF(리스수식!$AT$2=2,차량정보!DS111,IF(리스수식!$AT$2=3,차량정보!FL111,IF(리스수식!$AT$2=4,차량정보!HE111,차량정보!IX111))))</f>
        <v>0.35</v>
      </c>
      <c r="AH111" s="380">
        <f>IF(리스수식!$AT$2=1,차량정보!CA111,IF(리스수식!$AT$2=2,차량정보!DT111,IF(리스수식!$AT$2=3,차량정보!FM111,IF(리스수식!$AT$2=4,차량정보!HF111,차량정보!IY111))))</f>
        <v>0.34</v>
      </c>
      <c r="AI111" s="380">
        <f>IF(리스수식!$AT$2=1,차량정보!CB111,IF(리스수식!$AT$2=2,차량정보!DU111,IF(리스수식!$AT$2=3,차량정보!FN111,IF(리스수식!$AT$2=4,차량정보!HG111,차량정보!IZ111))))</f>
        <v>0.33</v>
      </c>
      <c r="AJ111" s="380">
        <f>IF(리스수식!$AT$2=1,차량정보!CC111,IF(리스수식!$AT$2=2,차량정보!DV111,IF(리스수식!$AT$2=3,차량정보!FO111,IF(리스수식!$AT$2=4,차량정보!HH111,차량정보!JA111))))</f>
        <v>0.32</v>
      </c>
      <c r="AK111" s="380">
        <f>IF(리스수식!$AT$2=1,차량정보!CD111,IF(리스수식!$AT$2=2,차량정보!DW111,IF(리스수식!$AT$2=3,차량정보!FP111,IF(리스수식!$AT$2=4,차량정보!HI111,차량정보!JB111))))</f>
        <v>0.3</v>
      </c>
      <c r="AL111" s="380">
        <f>IF(리스수식!$AT$2=1,차량정보!CE111,IF(리스수식!$AT$2=2,차량정보!DX111,IF(리스수식!$AT$2=3,차량정보!FQ111,IF(리스수식!$AT$2=4,차량정보!HJ111,차량정보!JC111))))</f>
        <v>0</v>
      </c>
      <c r="AM111" s="333">
        <f>IF(리스수식!$AT$2=1,차량정보!CF111,IF(리스수식!$AT$2=2,차량정보!DY111,IF(리스수식!$AT$2=3,차량정보!FR111,IF(리스수식!$AT$2=4,차량정보!HK111,차량정보!JD111))))</f>
        <v>0</v>
      </c>
      <c r="AN111" s="333">
        <f>IF(리스수식!$AT$2=1,차량정보!CG111,IF(리스수식!$AT$2=2,차량정보!DZ111,IF(리스수식!$AT$2=3,차량정보!FS111,IF(리스수식!$AT$2=4,차량정보!HL111,차량정보!JE111))))</f>
        <v>0</v>
      </c>
      <c r="AO111" s="333" t="str">
        <f>IF(리스수식!$AT$2=1,차량정보!CH111,IF(리스수식!$AT$2=2,차량정보!EA111,IF(리스수식!$AT$2=3,차량정보!FT111,IF(리스수식!$AT$2=4,차량정보!HM111,차량정보!JF111))))</f>
        <v>울산</v>
      </c>
      <c r="AP111" s="333">
        <f>IF(리스수식!$AT$2=1,차량정보!CI111,IF(리스수식!$AT$2=2,차량정보!EB111,IF(리스수식!$AT$2=3,차량정보!FU111,IF(리스수식!$AT$2=4,차량정보!HN111,차량정보!JG111))))</f>
        <v>226000</v>
      </c>
      <c r="AQ111" s="333">
        <f>IF(리스수식!$AT$2=1,차량정보!CJ111,IF(리스수식!$AT$2=2,차량정보!EC111,IF(리스수식!$AT$2=3,차량정보!FV111,IF(리스수식!$AT$2=4,차량정보!HO111,차량정보!JH111))))</f>
        <v>215000</v>
      </c>
      <c r="AR111" s="333">
        <f>IF(리스수식!$AT$2=1,차량정보!CK111,IF(리스수식!$AT$2=2,차량정보!ED111,IF(리스수식!$AT$2=3,차량정보!FW111,IF(리스수식!$AT$2=4,차량정보!HP111,차량정보!JI111))))</f>
        <v>234000</v>
      </c>
      <c r="AS111" s="333">
        <f>IF(리스수식!$AT$2=1,차량정보!CL111,IF(리스수식!$AT$2=2,차량정보!EE111,IF(리스수식!$AT$2=3,차량정보!FX111,IF(리스수식!$AT$2=4,차량정보!HQ111,차량정보!JJ111))))</f>
        <v>248000</v>
      </c>
      <c r="AT111" s="333">
        <f>IF(리스수식!$AT$2=1,차량정보!CM111,IF(리스수식!$AT$2=2,차량정보!EF111,IF(리스수식!$AT$2=3,차량정보!FY111,IF(리스수식!$AT$2=4,차량정보!HR111,차량정보!JK111))))</f>
        <v>259000</v>
      </c>
      <c r="AU111" s="333">
        <f>IF(리스수식!$AT$2=1,차량정보!CN111,IF(리스수식!$AT$2=2,차량정보!EG111,IF(리스수식!$AT$2=3,차량정보!FZ111,IF(리스수식!$AT$2=4,차량정보!HS111,차량정보!JL111))))</f>
        <v>237000</v>
      </c>
      <c r="AV111" s="333">
        <f>IF(리스수식!$AT$2=1,차량정보!CO111,IF(리스수식!$AT$2=2,차량정보!EH111,IF(리스수식!$AT$2=3,차량정보!GA111,IF(리스수식!$AT$2=4,차량정보!HT111,차량정보!JM111))))</f>
        <v>237000</v>
      </c>
      <c r="AW111" s="333">
        <f>IF(리스수식!$AT$2=1,차량정보!CP111,IF(리스수식!$AT$2=2,차량정보!EI111,IF(리스수식!$AT$2=3,차량정보!GB111,IF(리스수식!$AT$2=4,차량정보!HU111,차량정보!JN111))))</f>
        <v>248000</v>
      </c>
      <c r="AX111" s="333">
        <f>IF(리스수식!$AT$2=1,차량정보!CQ111,IF(리스수식!$AT$2=2,차량정보!EJ111,IF(리스수식!$AT$2=3,차량정보!GC111,IF(리스수식!$AT$2=4,차량정보!HV111,차량정보!JO111))))</f>
        <v>281000</v>
      </c>
      <c r="AY111" s="11">
        <f>IF(리스수식!$AT$2=1,차량정보!CR111,IF(리스수식!$AT$2=2,차량정보!EK111,IF(리스수식!$AT$2=3,차량정보!GD111,IF(리스수식!$AT$2=4,차량정보!HW111,차량정보!JP111))))</f>
        <v>0</v>
      </c>
      <c r="AZ111" s="352" t="s">
        <v>85</v>
      </c>
      <c r="BA111" s="454" t="s">
        <v>767</v>
      </c>
      <c r="BB111" s="354" t="s">
        <v>265</v>
      </c>
      <c r="BC111" s="355">
        <v>0.03</v>
      </c>
      <c r="BD111" s="352" t="s">
        <v>265</v>
      </c>
      <c r="BE111" s="352" t="s">
        <v>72</v>
      </c>
      <c r="BF111" s="356"/>
      <c r="BG111" s="356"/>
      <c r="BH111" s="357">
        <v>0</v>
      </c>
      <c r="BI111" s="357">
        <v>0</v>
      </c>
      <c r="BJ111" s="357">
        <v>0</v>
      </c>
      <c r="BK111" s="357">
        <v>0</v>
      </c>
      <c r="BL111" s="357">
        <v>0</v>
      </c>
      <c r="BM111" s="357">
        <v>0</v>
      </c>
      <c r="BN111" s="442">
        <v>0.55000000000000004</v>
      </c>
      <c r="BO111" s="342">
        <v>0.54</v>
      </c>
      <c r="BP111" s="342">
        <v>0.53</v>
      </c>
      <c r="BQ111" s="342">
        <v>0.5</v>
      </c>
      <c r="BR111" s="342">
        <v>0.49</v>
      </c>
      <c r="BS111" s="342">
        <v>0</v>
      </c>
      <c r="BT111" s="442">
        <v>0.47</v>
      </c>
      <c r="BU111" s="342">
        <v>0.46</v>
      </c>
      <c r="BV111" s="342">
        <v>0.45</v>
      </c>
      <c r="BW111" s="342">
        <v>0.41</v>
      </c>
      <c r="BX111" s="342">
        <v>0.4</v>
      </c>
      <c r="BY111" s="342">
        <v>0</v>
      </c>
      <c r="BZ111" s="442">
        <v>0.35</v>
      </c>
      <c r="CA111" s="342">
        <v>0.34</v>
      </c>
      <c r="CB111" s="342">
        <v>0.33</v>
      </c>
      <c r="CC111" s="342">
        <v>0.32</v>
      </c>
      <c r="CD111" s="342">
        <v>0.3</v>
      </c>
      <c r="CE111" s="342">
        <v>0</v>
      </c>
      <c r="CF111" s="358"/>
      <c r="CG111" s="358"/>
      <c r="CH111" s="359" t="s">
        <v>62</v>
      </c>
      <c r="CI111" s="360">
        <v>226000</v>
      </c>
      <c r="CJ111" s="360">
        <v>215000</v>
      </c>
      <c r="CK111" s="360">
        <v>234000</v>
      </c>
      <c r="CL111" s="360">
        <v>248000</v>
      </c>
      <c r="CM111" s="360">
        <v>259000</v>
      </c>
      <c r="CN111" s="360">
        <v>237000</v>
      </c>
      <c r="CO111" s="360">
        <v>237000</v>
      </c>
      <c r="CP111" s="360">
        <v>248000</v>
      </c>
      <c r="CQ111" s="360">
        <v>281000</v>
      </c>
      <c r="CR111" s="31"/>
      <c r="CS111" s="157" t="s">
        <v>602</v>
      </c>
      <c r="CT111" s="158" t="s">
        <v>607</v>
      </c>
      <c r="CU111" s="23" t="s">
        <v>265</v>
      </c>
      <c r="CV111" s="24">
        <v>7.0000000000000007E-2</v>
      </c>
      <c r="CW111" s="21" t="s">
        <v>265</v>
      </c>
      <c r="CX111" s="21" t="s">
        <v>72</v>
      </c>
      <c r="CY111" s="25">
        <v>0</v>
      </c>
      <c r="CZ111" s="161"/>
      <c r="DA111" s="176">
        <f t="shared" ref="DA111:DA112" si="147">DG111+3%</f>
        <v>0.56000000000000005</v>
      </c>
      <c r="DB111" s="176">
        <f t="shared" ref="DB111:DB112" si="148">DH111+3%</f>
        <v>0.55000000000000004</v>
      </c>
      <c r="DC111" s="176">
        <f t="shared" ref="DC111:DC112" si="149">DI111+3%</f>
        <v>0.54</v>
      </c>
      <c r="DD111" s="176">
        <f t="shared" ref="DD111:DD112" si="150">DJ111+3%</f>
        <v>0.53</v>
      </c>
      <c r="DE111" s="176">
        <f t="shared" ref="DE111:DE112" si="151">DK111+3%</f>
        <v>0.52</v>
      </c>
      <c r="DF111" s="176">
        <f t="shared" ref="DF111:DF112" si="152">DL111+3%</f>
        <v>0.49</v>
      </c>
      <c r="DG111" s="448">
        <v>0.53</v>
      </c>
      <c r="DH111" s="344">
        <v>0.52</v>
      </c>
      <c r="DI111" s="344">
        <v>0.51</v>
      </c>
      <c r="DJ111" s="344">
        <v>0.5</v>
      </c>
      <c r="DK111" s="344">
        <v>0.49</v>
      </c>
      <c r="DL111" s="344">
        <v>0.46</v>
      </c>
      <c r="DM111" s="448">
        <v>0.46</v>
      </c>
      <c r="DN111" s="344">
        <v>0.45</v>
      </c>
      <c r="DO111" s="344">
        <v>0.44</v>
      </c>
      <c r="DP111" s="344">
        <v>0.43</v>
      </c>
      <c r="DQ111" s="344">
        <v>0.41</v>
      </c>
      <c r="DR111" s="344">
        <v>0.36</v>
      </c>
      <c r="DS111" s="448">
        <v>0.41</v>
      </c>
      <c r="DT111" s="344">
        <v>0.4</v>
      </c>
      <c r="DU111" s="343">
        <v>0.38</v>
      </c>
      <c r="DV111" s="343">
        <v>0.36</v>
      </c>
      <c r="DW111" s="343">
        <v>0.3</v>
      </c>
      <c r="DX111" s="343">
        <v>0.25</v>
      </c>
      <c r="DY111" s="26" t="s">
        <v>149</v>
      </c>
      <c r="DZ111" s="176"/>
      <c r="EA111" s="27" t="s">
        <v>207</v>
      </c>
      <c r="EB111" s="28">
        <v>306900</v>
      </c>
      <c r="EC111" s="28">
        <v>339900</v>
      </c>
      <c r="ED111" s="28">
        <v>317900</v>
      </c>
      <c r="EE111" s="28">
        <v>383900</v>
      </c>
      <c r="EF111" s="28">
        <v>426800</v>
      </c>
      <c r="EG111" s="28">
        <v>383900</v>
      </c>
      <c r="EH111" s="28">
        <v>426800</v>
      </c>
      <c r="EI111" s="28">
        <v>383900</v>
      </c>
      <c r="EJ111" s="28">
        <v>448800</v>
      </c>
      <c r="EK111" s="31" t="s">
        <v>812</v>
      </c>
    </row>
    <row r="112" spans="6:141" ht="16.5" customHeight="1">
      <c r="F112" s="333">
        <v>107</v>
      </c>
      <c r="G112" s="333" t="str">
        <f>IF(리스수식!$AT$2=1,차량정보!AZ112,IF(리스수식!$AT$2=2,차량정보!CS112,IF(리스수식!$AT$2=3,차량정보!EL112,IF(리스수식!$AT$2=4,차량정보!GE112,차량정보!HX112))))</f>
        <v>현대</v>
      </c>
      <c r="H112" s="333" t="str">
        <f>IF(리스수식!$AT$2=1,차량정보!BA112,IF(리스수식!$AT$2=2,차량정보!CT112,IF(리스수식!$AT$2=3,차량정보!EM112,IF(리스수식!$AT$2=4,차량정보!GF112,차량정보!HY112))))</f>
        <v>더 뉴 아이오닉5 AWD 롱레인지 20인치</v>
      </c>
      <c r="I112" s="333" t="str">
        <f>IF(리스수식!$AT$2=1,차량정보!BB112,IF(리스수식!$AT$2=2,차량정보!CU112,IF(리스수식!$AT$2=3,차량정보!EN112,IF(리스수식!$AT$2=4,차량정보!GG112,차량정보!HZ112))))</f>
        <v>EV</v>
      </c>
      <c r="J112" s="475">
        <f>IF(리스수식!$AT$2=1,차량정보!BC112,IF(리스수식!$AT$2=2,차량정보!CV112,IF(리스수식!$AT$2=3,차량정보!EO112,IF(리스수식!$AT$2=4,차량정보!GH112,차량정보!IA112))))</f>
        <v>0.03</v>
      </c>
      <c r="K112" s="333" t="str">
        <f>IF(리스수식!$AT$2=1,차량정보!BD112,IF(리스수식!$AT$2=2,차량정보!CW112,IF(리스수식!$AT$2=3,차량정보!EP112,IF(리스수식!$AT$2=4,차량정보!GI112,차량정보!IB112))))</f>
        <v>EV</v>
      </c>
      <c r="L112" s="333" t="str">
        <f>IF(리스수식!$AT$2=1,차량정보!BE112,IF(리스수식!$AT$2=2,차량정보!CX112,IF(리스수식!$AT$2=3,차량정보!EQ112,IF(리스수식!$AT$2=4,차량정보!GJ112,차량정보!IC112))))</f>
        <v>면제</v>
      </c>
      <c r="M112" s="333">
        <f>IF(리스수식!$AT$2=1,차량정보!BF112,IF(리스수식!$AT$2=2,차량정보!CY112,IF(리스수식!$AT$2=3,차량정보!ER112,IF(리스수식!$AT$2=4,차량정보!GK112,차량정보!ID112))))</f>
        <v>0</v>
      </c>
      <c r="N112" s="333">
        <f t="shared" si="97"/>
        <v>130000</v>
      </c>
      <c r="O112" s="380">
        <f>IF(리스수식!$AT$2=1,차량정보!BH112,IF(리스수식!$AT$2=2,차량정보!DA112,IF(리스수식!$AT$2=3,차량정보!ET112,IF(리스수식!$AT$2=4,차량정보!GM112,차량정보!IF112))))</f>
        <v>0</v>
      </c>
      <c r="P112" s="380">
        <f>IF(리스수식!$AT$2=1,차량정보!BI112,IF(리스수식!$AT$2=2,차량정보!DB112,IF(리스수식!$AT$2=3,차량정보!EU112,IF(리스수식!$AT$2=4,차량정보!GN112,차량정보!IG112))))</f>
        <v>0</v>
      </c>
      <c r="Q112" s="380">
        <f>IF(리스수식!$AT$2=1,차량정보!BJ112,IF(리스수식!$AT$2=2,차량정보!DC112,IF(리스수식!$AT$2=3,차량정보!EV112,IF(리스수식!$AT$2=4,차량정보!GO112,차량정보!IH112))))</f>
        <v>0</v>
      </c>
      <c r="R112" s="380">
        <f>IF(리스수식!$AT$2=1,차량정보!BK112,IF(리스수식!$AT$2=2,차량정보!DD112,IF(리스수식!$AT$2=3,차량정보!EW112,IF(리스수식!$AT$2=4,차량정보!GP112,차량정보!II112))))</f>
        <v>0</v>
      </c>
      <c r="S112" s="380">
        <f>IF(리스수식!$AT$2=1,차량정보!BL112,IF(리스수식!$AT$2=2,차량정보!DE112,IF(리스수식!$AT$2=3,차량정보!EX112,IF(리스수식!$AT$2=4,차량정보!GQ112,차량정보!IJ112))))</f>
        <v>0</v>
      </c>
      <c r="T112" s="380">
        <f>IF(리스수식!$AT$2=1,차량정보!BM112,IF(리스수식!$AT$2=2,차량정보!DF112,IF(리스수식!$AT$2=3,차량정보!EY112,IF(리스수식!$AT$2=4,차량정보!GR112,차량정보!IK112))))</f>
        <v>0</v>
      </c>
      <c r="U112" s="380">
        <f>IF(리스수식!$AT$2=1,차량정보!BN112,IF(리스수식!$AT$2=2,차량정보!DG112,IF(리스수식!$AT$2=3,차량정보!EZ112,IF(리스수식!$AT$2=4,차량정보!GS112,차량정보!IL112))))</f>
        <v>0.55000000000000004</v>
      </c>
      <c r="V112" s="380">
        <f>IF(리스수식!$AT$2=1,차량정보!BO112,IF(리스수식!$AT$2=2,차량정보!DH112,IF(리스수식!$AT$2=3,차량정보!FA112,IF(리스수식!$AT$2=4,차량정보!GT112,차량정보!IM112))))</f>
        <v>0.54</v>
      </c>
      <c r="W112" s="380">
        <f>IF(리스수식!$AT$2=1,차량정보!BP112,IF(리스수식!$AT$2=2,차량정보!DI112,IF(리스수식!$AT$2=3,차량정보!FB112,IF(리스수식!$AT$2=4,차량정보!GU112,차량정보!IN112))))</f>
        <v>0.53</v>
      </c>
      <c r="X112" s="380">
        <f>IF(리스수식!$AT$2=1,차량정보!BQ112,IF(리스수식!$AT$2=2,차량정보!DJ112,IF(리스수식!$AT$2=3,차량정보!FC112,IF(리스수식!$AT$2=4,차량정보!GV112,차량정보!IO112))))</f>
        <v>0.5</v>
      </c>
      <c r="Y112" s="380">
        <f>IF(리스수식!$AT$2=1,차량정보!BR112,IF(리스수식!$AT$2=2,차량정보!DK112,IF(리스수식!$AT$2=3,차량정보!FD112,IF(리스수식!$AT$2=4,차량정보!GW112,차량정보!IP112))))</f>
        <v>0.49</v>
      </c>
      <c r="Z112" s="380">
        <f>IF(리스수식!$AT$2=1,차량정보!BS112,IF(리스수식!$AT$2=2,차량정보!DL112,IF(리스수식!$AT$2=3,차량정보!FE112,IF(리스수식!$AT$2=4,차량정보!GX112,차량정보!IQ112))))</f>
        <v>0</v>
      </c>
      <c r="AA112" s="380">
        <f>IF(리스수식!$AT$2=1,차량정보!BT112,IF(리스수식!$AT$2=2,차량정보!DM112,IF(리스수식!$AT$2=3,차량정보!FF112,IF(리스수식!$AT$2=4,차량정보!GY112,차량정보!IR112))))</f>
        <v>0.47</v>
      </c>
      <c r="AB112" s="380">
        <f>IF(리스수식!$AT$2=1,차량정보!BU112,IF(리스수식!$AT$2=2,차량정보!DN112,IF(리스수식!$AT$2=3,차량정보!FG112,IF(리스수식!$AT$2=4,차량정보!GZ112,차량정보!IS112))))</f>
        <v>0.46</v>
      </c>
      <c r="AC112" s="380">
        <f>IF(리스수식!$AT$2=1,차량정보!BV112,IF(리스수식!$AT$2=2,차량정보!DO112,IF(리스수식!$AT$2=3,차량정보!FH112,IF(리스수식!$AT$2=4,차량정보!HA112,차량정보!IT112))))</f>
        <v>0.45</v>
      </c>
      <c r="AD112" s="380">
        <f>IF(리스수식!$AT$2=1,차량정보!BW112,IF(리스수식!$AT$2=2,차량정보!DP112,IF(리스수식!$AT$2=3,차량정보!FI112,IF(리스수식!$AT$2=4,차량정보!HB112,차량정보!IU112))))</f>
        <v>0.41</v>
      </c>
      <c r="AE112" s="380">
        <f>IF(리스수식!$AT$2=1,차량정보!BX112,IF(리스수식!$AT$2=2,차량정보!DQ112,IF(리스수식!$AT$2=3,차량정보!FJ112,IF(리스수식!$AT$2=4,차량정보!HC112,차량정보!IV112))))</f>
        <v>0.4</v>
      </c>
      <c r="AF112" s="380">
        <f>IF(리스수식!$AT$2=1,차량정보!BY112,IF(리스수식!$AT$2=2,차량정보!DR112,IF(리스수식!$AT$2=3,차량정보!FK112,IF(리스수식!$AT$2=4,차량정보!HD112,차량정보!IW112))))</f>
        <v>0</v>
      </c>
      <c r="AG112" s="380">
        <f>IF(리스수식!$AT$2=1,차량정보!BZ112,IF(리스수식!$AT$2=2,차량정보!DS112,IF(리스수식!$AT$2=3,차량정보!FL112,IF(리스수식!$AT$2=4,차량정보!HE112,차량정보!IX112))))</f>
        <v>0.35</v>
      </c>
      <c r="AH112" s="380">
        <f>IF(리스수식!$AT$2=1,차량정보!CA112,IF(리스수식!$AT$2=2,차량정보!DT112,IF(리스수식!$AT$2=3,차량정보!FM112,IF(리스수식!$AT$2=4,차량정보!HF112,차량정보!IY112))))</f>
        <v>0.34</v>
      </c>
      <c r="AI112" s="380">
        <f>IF(리스수식!$AT$2=1,차량정보!CB112,IF(리스수식!$AT$2=2,차량정보!DU112,IF(리스수식!$AT$2=3,차량정보!FN112,IF(리스수식!$AT$2=4,차량정보!HG112,차량정보!IZ112))))</f>
        <v>0.33</v>
      </c>
      <c r="AJ112" s="380">
        <f>IF(리스수식!$AT$2=1,차량정보!CC112,IF(리스수식!$AT$2=2,차량정보!DV112,IF(리스수식!$AT$2=3,차량정보!FO112,IF(리스수식!$AT$2=4,차량정보!HH112,차량정보!JA112))))</f>
        <v>0.32</v>
      </c>
      <c r="AK112" s="380">
        <f>IF(리스수식!$AT$2=1,차량정보!CD112,IF(리스수식!$AT$2=2,차량정보!DW112,IF(리스수식!$AT$2=3,차량정보!FP112,IF(리스수식!$AT$2=4,차량정보!HI112,차량정보!JB112))))</f>
        <v>0.3</v>
      </c>
      <c r="AL112" s="380">
        <f>IF(리스수식!$AT$2=1,차량정보!CE112,IF(리스수식!$AT$2=2,차량정보!DX112,IF(리스수식!$AT$2=3,차량정보!FQ112,IF(리스수식!$AT$2=4,차량정보!HJ112,차량정보!JC112))))</f>
        <v>0</v>
      </c>
      <c r="AM112" s="333">
        <f>IF(리스수식!$AT$2=1,차량정보!CF112,IF(리스수식!$AT$2=2,차량정보!DY112,IF(리스수식!$AT$2=3,차량정보!FR112,IF(리스수식!$AT$2=4,차량정보!HK112,차량정보!JD112))))</f>
        <v>0</v>
      </c>
      <c r="AN112" s="333">
        <f>IF(리스수식!$AT$2=1,차량정보!CG112,IF(리스수식!$AT$2=2,차량정보!DZ112,IF(리스수식!$AT$2=3,차량정보!FS112,IF(리스수식!$AT$2=4,차량정보!HL112,차량정보!JE112))))</f>
        <v>0</v>
      </c>
      <c r="AO112" s="333" t="str">
        <f>IF(리스수식!$AT$2=1,차량정보!CH112,IF(리스수식!$AT$2=2,차량정보!EA112,IF(리스수식!$AT$2=3,차량정보!FT112,IF(리스수식!$AT$2=4,차량정보!HM112,차량정보!JF112))))</f>
        <v>울산</v>
      </c>
      <c r="AP112" s="333">
        <f>IF(리스수식!$AT$2=1,차량정보!CI112,IF(리스수식!$AT$2=2,차량정보!EB112,IF(리스수식!$AT$2=3,차량정보!FU112,IF(리스수식!$AT$2=4,차량정보!HN112,차량정보!JG112))))</f>
        <v>226000</v>
      </c>
      <c r="AQ112" s="333">
        <f>IF(리스수식!$AT$2=1,차량정보!CJ112,IF(리스수식!$AT$2=2,차량정보!EC112,IF(리스수식!$AT$2=3,차량정보!FV112,IF(리스수식!$AT$2=4,차량정보!HO112,차량정보!JH112))))</f>
        <v>215000</v>
      </c>
      <c r="AR112" s="333">
        <f>IF(리스수식!$AT$2=1,차량정보!CK112,IF(리스수식!$AT$2=2,차량정보!ED112,IF(리스수식!$AT$2=3,차량정보!FW112,IF(리스수식!$AT$2=4,차량정보!HP112,차량정보!JI112))))</f>
        <v>234000</v>
      </c>
      <c r="AS112" s="333">
        <f>IF(리스수식!$AT$2=1,차량정보!CL112,IF(리스수식!$AT$2=2,차량정보!EE112,IF(리스수식!$AT$2=3,차량정보!FX112,IF(리스수식!$AT$2=4,차량정보!HQ112,차량정보!JJ112))))</f>
        <v>248000</v>
      </c>
      <c r="AT112" s="333">
        <f>IF(리스수식!$AT$2=1,차량정보!CM112,IF(리스수식!$AT$2=2,차량정보!EF112,IF(리스수식!$AT$2=3,차량정보!FY112,IF(리스수식!$AT$2=4,차량정보!HR112,차량정보!JK112))))</f>
        <v>259000</v>
      </c>
      <c r="AU112" s="333">
        <f>IF(리스수식!$AT$2=1,차량정보!CN112,IF(리스수식!$AT$2=2,차량정보!EG112,IF(리스수식!$AT$2=3,차량정보!FZ112,IF(리스수식!$AT$2=4,차량정보!HS112,차량정보!JL112))))</f>
        <v>237000</v>
      </c>
      <c r="AV112" s="333">
        <f>IF(리스수식!$AT$2=1,차량정보!CO112,IF(리스수식!$AT$2=2,차량정보!EH112,IF(리스수식!$AT$2=3,차량정보!GA112,IF(리스수식!$AT$2=4,차량정보!HT112,차량정보!JM112))))</f>
        <v>237000</v>
      </c>
      <c r="AW112" s="333">
        <f>IF(리스수식!$AT$2=1,차량정보!CP112,IF(리스수식!$AT$2=2,차량정보!EI112,IF(리스수식!$AT$2=3,차량정보!GB112,IF(리스수식!$AT$2=4,차량정보!HU112,차량정보!JN112))))</f>
        <v>248000</v>
      </c>
      <c r="AX112" s="333">
        <f>IF(리스수식!$AT$2=1,차량정보!CQ112,IF(리스수식!$AT$2=2,차량정보!EJ112,IF(리스수식!$AT$2=3,차량정보!GC112,IF(리스수식!$AT$2=4,차량정보!HV112,차량정보!JO112))))</f>
        <v>281000</v>
      </c>
      <c r="AY112" s="11">
        <f>IF(리스수식!$AT$2=1,차량정보!CR112,IF(리스수식!$AT$2=2,차량정보!EK112,IF(리스수식!$AT$2=3,차량정보!GD112,IF(리스수식!$AT$2=4,차량정보!HW112,차량정보!JP112))))</f>
        <v>0</v>
      </c>
      <c r="AZ112" s="352" t="s">
        <v>85</v>
      </c>
      <c r="BA112" s="454" t="s">
        <v>768</v>
      </c>
      <c r="BB112" s="354" t="s">
        <v>265</v>
      </c>
      <c r="BC112" s="355">
        <v>0.03</v>
      </c>
      <c r="BD112" s="352" t="s">
        <v>265</v>
      </c>
      <c r="BE112" s="352" t="s">
        <v>72</v>
      </c>
      <c r="BF112" s="356"/>
      <c r="BG112" s="356"/>
      <c r="BH112" s="357">
        <v>0</v>
      </c>
      <c r="BI112" s="357">
        <v>0</v>
      </c>
      <c r="BJ112" s="357">
        <v>0</v>
      </c>
      <c r="BK112" s="357">
        <v>0</v>
      </c>
      <c r="BL112" s="357">
        <v>0</v>
      </c>
      <c r="BM112" s="357">
        <v>0</v>
      </c>
      <c r="BN112" s="442">
        <v>0.55000000000000004</v>
      </c>
      <c r="BO112" s="342">
        <v>0.54</v>
      </c>
      <c r="BP112" s="342">
        <v>0.53</v>
      </c>
      <c r="BQ112" s="342">
        <v>0.5</v>
      </c>
      <c r="BR112" s="342">
        <v>0.49</v>
      </c>
      <c r="BS112" s="342">
        <v>0</v>
      </c>
      <c r="BT112" s="442">
        <v>0.47</v>
      </c>
      <c r="BU112" s="342">
        <v>0.46</v>
      </c>
      <c r="BV112" s="342">
        <v>0.45</v>
      </c>
      <c r="BW112" s="342">
        <v>0.41</v>
      </c>
      <c r="BX112" s="342">
        <v>0.4</v>
      </c>
      <c r="BY112" s="342">
        <v>0</v>
      </c>
      <c r="BZ112" s="442">
        <v>0.35</v>
      </c>
      <c r="CA112" s="342">
        <v>0.34</v>
      </c>
      <c r="CB112" s="342">
        <v>0.33</v>
      </c>
      <c r="CC112" s="342">
        <v>0.32</v>
      </c>
      <c r="CD112" s="342">
        <v>0.3</v>
      </c>
      <c r="CE112" s="342">
        <v>0</v>
      </c>
      <c r="CF112" s="358"/>
      <c r="CG112" s="358"/>
      <c r="CH112" s="359" t="s">
        <v>62</v>
      </c>
      <c r="CI112" s="360">
        <v>226000</v>
      </c>
      <c r="CJ112" s="360">
        <v>215000</v>
      </c>
      <c r="CK112" s="360">
        <v>234000</v>
      </c>
      <c r="CL112" s="360">
        <v>248000</v>
      </c>
      <c r="CM112" s="360">
        <v>259000</v>
      </c>
      <c r="CN112" s="360">
        <v>237000</v>
      </c>
      <c r="CO112" s="360">
        <v>237000</v>
      </c>
      <c r="CP112" s="360">
        <v>248000</v>
      </c>
      <c r="CQ112" s="360">
        <v>281000</v>
      </c>
      <c r="CR112" s="31"/>
      <c r="CS112" s="157" t="s">
        <v>602</v>
      </c>
      <c r="CT112" s="158" t="s">
        <v>608</v>
      </c>
      <c r="CU112" s="23" t="s">
        <v>265</v>
      </c>
      <c r="CV112" s="24">
        <v>7.0000000000000007E-2</v>
      </c>
      <c r="CW112" s="21" t="s">
        <v>265</v>
      </c>
      <c r="CX112" s="21" t="s">
        <v>72</v>
      </c>
      <c r="CY112" s="25">
        <v>0</v>
      </c>
      <c r="CZ112" s="161"/>
      <c r="DA112" s="176">
        <f t="shared" si="147"/>
        <v>0.56000000000000005</v>
      </c>
      <c r="DB112" s="176">
        <f t="shared" si="148"/>
        <v>0.55000000000000004</v>
      </c>
      <c r="DC112" s="176">
        <f t="shared" si="149"/>
        <v>0.54</v>
      </c>
      <c r="DD112" s="176">
        <f t="shared" si="150"/>
        <v>0.53</v>
      </c>
      <c r="DE112" s="176">
        <f t="shared" si="151"/>
        <v>0.52</v>
      </c>
      <c r="DF112" s="176">
        <f t="shared" si="152"/>
        <v>0.49</v>
      </c>
      <c r="DG112" s="448">
        <v>0.53</v>
      </c>
      <c r="DH112" s="344">
        <v>0.52</v>
      </c>
      <c r="DI112" s="344">
        <v>0.51</v>
      </c>
      <c r="DJ112" s="344">
        <v>0.5</v>
      </c>
      <c r="DK112" s="344">
        <v>0.49</v>
      </c>
      <c r="DL112" s="344">
        <v>0.46</v>
      </c>
      <c r="DM112" s="448">
        <v>0.46</v>
      </c>
      <c r="DN112" s="344">
        <v>0.45</v>
      </c>
      <c r="DO112" s="344">
        <v>0.44</v>
      </c>
      <c r="DP112" s="344">
        <v>0.43</v>
      </c>
      <c r="DQ112" s="344">
        <v>0.41</v>
      </c>
      <c r="DR112" s="344">
        <v>0.36</v>
      </c>
      <c r="DS112" s="448">
        <v>0.41</v>
      </c>
      <c r="DT112" s="344">
        <v>0.4</v>
      </c>
      <c r="DU112" s="343">
        <v>0.38</v>
      </c>
      <c r="DV112" s="343">
        <v>0.36</v>
      </c>
      <c r="DW112" s="343">
        <v>0.3</v>
      </c>
      <c r="DX112" s="343">
        <v>0.25</v>
      </c>
      <c r="DY112" s="26" t="s">
        <v>237</v>
      </c>
      <c r="DZ112" s="176"/>
      <c r="EA112" s="27" t="s">
        <v>207</v>
      </c>
      <c r="EB112" s="28">
        <v>306900</v>
      </c>
      <c r="EC112" s="28">
        <v>339900</v>
      </c>
      <c r="ED112" s="28">
        <v>317900</v>
      </c>
      <c r="EE112" s="28">
        <v>383900</v>
      </c>
      <c r="EF112" s="28">
        <v>426800</v>
      </c>
      <c r="EG112" s="28">
        <v>383900</v>
      </c>
      <c r="EH112" s="28">
        <v>426800</v>
      </c>
      <c r="EI112" s="28">
        <v>383900</v>
      </c>
      <c r="EJ112" s="28">
        <v>448800</v>
      </c>
      <c r="EK112" s="31" t="s">
        <v>812</v>
      </c>
    </row>
    <row r="113" spans="6:141" ht="16.5" customHeight="1">
      <c r="F113" s="333">
        <v>108</v>
      </c>
      <c r="G113" s="333" t="str">
        <f>IF(리스수식!$AT$2=1,차량정보!AZ113,IF(리스수식!$AT$2=2,차량정보!CS113,IF(리스수식!$AT$2=3,차량정보!EL113,IF(리스수식!$AT$2=4,차량정보!GE113,차량정보!HX113))))</f>
        <v>현대</v>
      </c>
      <c r="H113" s="333" t="str">
        <f>IF(리스수식!$AT$2=1,차량정보!BA113,IF(리스수식!$AT$2=2,차량정보!CT113,IF(리스수식!$AT$2=3,차량정보!EM113,IF(리스수식!$AT$2=4,차량정보!GF113,차량정보!HY113))))</f>
        <v xml:space="preserve">­­­­­­­­­­­­­­­­­­­­­­­­­­­­­­­­­­­­­­­­­­­­­­­­­­­­­­­­­­­­­­­­­­­­­­­­­­­­­­­­­­­­­­­­­­­­­­­­ </v>
      </c>
      <c r="I113" s="333" t="str">
        <f>IF(리스수식!$AT$2=1,차량정보!BB113,IF(리스수식!$AT$2=2,차량정보!CU113,IF(리스수식!$AT$2=3,차량정보!EN113,IF(리스수식!$AT$2=4,차량정보!GG113,차량정보!HZ113))))</f>
        <v>-</v>
      </c>
      <c r="J113" s="475" t="str">
        <f>IF(리스수식!$AT$2=1,차량정보!BC113,IF(리스수식!$AT$2=2,차량정보!CV113,IF(리스수식!$AT$2=3,차량정보!EO113,IF(리스수식!$AT$2=4,차량정보!GH113,차량정보!IA113))))</f>
        <v>-</v>
      </c>
      <c r="K113" s="333" t="str">
        <f>IF(리스수식!$AT$2=1,차량정보!BD113,IF(리스수식!$AT$2=2,차량정보!CW113,IF(리스수식!$AT$2=3,차량정보!EP113,IF(리스수식!$AT$2=4,차량정보!GI113,차량정보!IB113))))</f>
        <v>-</v>
      </c>
      <c r="L113" s="333">
        <f>IF(리스수식!$AT$2=1,차량정보!BE113,IF(리스수식!$AT$2=2,차량정보!CX113,IF(리스수식!$AT$2=3,차량정보!EQ113,IF(리스수식!$AT$2=4,차량정보!GJ113,차량정보!IC113))))</f>
        <v>0</v>
      </c>
      <c r="M113" s="333" t="str">
        <f>IF(리스수식!$AT$2=1,차량정보!BF113,IF(리스수식!$AT$2=2,차량정보!CY113,IF(리스수식!$AT$2=3,차량정보!ER113,IF(리스수식!$AT$2=4,차량정보!GK113,차량정보!ID113))))</f>
        <v>-</v>
      </c>
      <c r="N113" s="333" t="e">
        <f t="shared" si="97"/>
        <v>#VALUE!</v>
      </c>
      <c r="O113" s="380">
        <f>IF(리스수식!$AT$2=1,차량정보!BH113,IF(리스수식!$AT$2=2,차량정보!DA113,IF(리스수식!$AT$2=3,차량정보!ET113,IF(리스수식!$AT$2=4,차량정보!GM113,차량정보!IF113))))</f>
        <v>0</v>
      </c>
      <c r="P113" s="380">
        <f>IF(리스수식!$AT$2=1,차량정보!BI113,IF(리스수식!$AT$2=2,차량정보!DB113,IF(리스수식!$AT$2=3,차량정보!EU113,IF(리스수식!$AT$2=4,차량정보!GN113,차량정보!IG113))))</f>
        <v>0</v>
      </c>
      <c r="Q113" s="380">
        <f>IF(리스수식!$AT$2=1,차량정보!BJ113,IF(리스수식!$AT$2=2,차량정보!DC113,IF(리스수식!$AT$2=3,차량정보!EV113,IF(리스수식!$AT$2=4,차량정보!GO113,차량정보!IH113))))</f>
        <v>0</v>
      </c>
      <c r="R113" s="380">
        <f>IF(리스수식!$AT$2=1,차량정보!BK113,IF(리스수식!$AT$2=2,차량정보!DD113,IF(리스수식!$AT$2=3,차량정보!EW113,IF(리스수식!$AT$2=4,차량정보!GP113,차량정보!II113))))</f>
        <v>0</v>
      </c>
      <c r="S113" s="380">
        <f>IF(리스수식!$AT$2=1,차량정보!BL113,IF(리스수식!$AT$2=2,차량정보!DE113,IF(리스수식!$AT$2=3,차량정보!EX113,IF(리스수식!$AT$2=4,차량정보!GQ113,차량정보!IJ113))))</f>
        <v>0</v>
      </c>
      <c r="T113" s="380">
        <f>IF(리스수식!$AT$2=1,차량정보!BM113,IF(리스수식!$AT$2=2,차량정보!DF113,IF(리스수식!$AT$2=3,차량정보!EY113,IF(리스수식!$AT$2=4,차량정보!GR113,차량정보!IK113))))</f>
        <v>0</v>
      </c>
      <c r="U113" s="380">
        <f>IF(리스수식!$AT$2=1,차량정보!BN113,IF(리스수식!$AT$2=2,차량정보!DG113,IF(리스수식!$AT$2=3,차량정보!EZ113,IF(리스수식!$AT$2=4,차량정보!GS113,차량정보!IL113))))</f>
        <v>0</v>
      </c>
      <c r="V113" s="380">
        <f>IF(리스수식!$AT$2=1,차량정보!BO113,IF(리스수식!$AT$2=2,차량정보!DH113,IF(리스수식!$AT$2=3,차량정보!FA113,IF(리스수식!$AT$2=4,차량정보!GT113,차량정보!IM113))))</f>
        <v>0</v>
      </c>
      <c r="W113" s="380">
        <f>IF(리스수식!$AT$2=1,차량정보!BP113,IF(리스수식!$AT$2=2,차량정보!DI113,IF(리스수식!$AT$2=3,차량정보!FB113,IF(리스수식!$AT$2=4,차량정보!GU113,차량정보!IN113))))</f>
        <v>0</v>
      </c>
      <c r="X113" s="380">
        <f>IF(리스수식!$AT$2=1,차량정보!BQ113,IF(리스수식!$AT$2=2,차량정보!DJ113,IF(리스수식!$AT$2=3,차량정보!FC113,IF(리스수식!$AT$2=4,차량정보!GV113,차량정보!IO113))))</f>
        <v>0</v>
      </c>
      <c r="Y113" s="380">
        <f>IF(리스수식!$AT$2=1,차량정보!BR113,IF(리스수식!$AT$2=2,차량정보!DK113,IF(리스수식!$AT$2=3,차량정보!FD113,IF(리스수식!$AT$2=4,차량정보!GW113,차량정보!IP113))))</f>
        <v>0</v>
      </c>
      <c r="Z113" s="380">
        <f>IF(리스수식!$AT$2=1,차량정보!BS113,IF(리스수식!$AT$2=2,차량정보!DL113,IF(리스수식!$AT$2=3,차량정보!FE113,IF(리스수식!$AT$2=4,차량정보!GX113,차량정보!IQ113))))</f>
        <v>0</v>
      </c>
      <c r="AA113" s="380">
        <f>IF(리스수식!$AT$2=1,차량정보!BT113,IF(리스수식!$AT$2=2,차량정보!DM113,IF(리스수식!$AT$2=3,차량정보!FF113,IF(리스수식!$AT$2=4,차량정보!GY113,차량정보!IR113))))</f>
        <v>0</v>
      </c>
      <c r="AB113" s="380">
        <f>IF(리스수식!$AT$2=1,차량정보!BU113,IF(리스수식!$AT$2=2,차량정보!DN113,IF(리스수식!$AT$2=3,차량정보!FG113,IF(리스수식!$AT$2=4,차량정보!GZ113,차량정보!IS113))))</f>
        <v>0</v>
      </c>
      <c r="AC113" s="380">
        <f>IF(리스수식!$AT$2=1,차량정보!BV113,IF(리스수식!$AT$2=2,차량정보!DO113,IF(리스수식!$AT$2=3,차량정보!FH113,IF(리스수식!$AT$2=4,차량정보!HA113,차량정보!IT113))))</f>
        <v>0</v>
      </c>
      <c r="AD113" s="380">
        <f>IF(리스수식!$AT$2=1,차량정보!BW113,IF(리스수식!$AT$2=2,차량정보!DP113,IF(리스수식!$AT$2=3,차량정보!FI113,IF(리스수식!$AT$2=4,차량정보!HB113,차량정보!IU113))))</f>
        <v>0</v>
      </c>
      <c r="AE113" s="380">
        <f>IF(리스수식!$AT$2=1,차량정보!BX113,IF(리스수식!$AT$2=2,차량정보!DQ113,IF(리스수식!$AT$2=3,차량정보!FJ113,IF(리스수식!$AT$2=4,차량정보!HC113,차량정보!IV113))))</f>
        <v>0</v>
      </c>
      <c r="AF113" s="380">
        <f>IF(리스수식!$AT$2=1,차량정보!BY113,IF(리스수식!$AT$2=2,차량정보!DR113,IF(리스수식!$AT$2=3,차량정보!FK113,IF(리스수식!$AT$2=4,차량정보!HD113,차량정보!IW113))))</f>
        <v>0</v>
      </c>
      <c r="AG113" s="380">
        <f>IF(리스수식!$AT$2=1,차량정보!BZ113,IF(리스수식!$AT$2=2,차량정보!DS113,IF(리스수식!$AT$2=3,차량정보!FL113,IF(리스수식!$AT$2=4,차량정보!HE113,차량정보!IX113))))</f>
        <v>0</v>
      </c>
      <c r="AH113" s="380">
        <f>IF(리스수식!$AT$2=1,차량정보!CA113,IF(리스수식!$AT$2=2,차량정보!DT113,IF(리스수식!$AT$2=3,차량정보!FM113,IF(리스수식!$AT$2=4,차량정보!HF113,차량정보!IY113))))</f>
        <v>0</v>
      </c>
      <c r="AI113" s="380">
        <f>IF(리스수식!$AT$2=1,차량정보!CB113,IF(리스수식!$AT$2=2,차량정보!DU113,IF(리스수식!$AT$2=3,차량정보!FN113,IF(리스수식!$AT$2=4,차량정보!HG113,차량정보!IZ113))))</f>
        <v>0</v>
      </c>
      <c r="AJ113" s="380">
        <f>IF(리스수식!$AT$2=1,차량정보!CC113,IF(리스수식!$AT$2=2,차량정보!DV113,IF(리스수식!$AT$2=3,차량정보!FO113,IF(리스수식!$AT$2=4,차량정보!HH113,차량정보!JA113))))</f>
        <v>0</v>
      </c>
      <c r="AK113" s="380">
        <f>IF(리스수식!$AT$2=1,차량정보!CD113,IF(리스수식!$AT$2=2,차량정보!DW113,IF(리스수식!$AT$2=3,차량정보!FP113,IF(리스수식!$AT$2=4,차량정보!HI113,차량정보!JB113))))</f>
        <v>0</v>
      </c>
      <c r="AL113" s="380">
        <f>IF(리스수식!$AT$2=1,차량정보!CE113,IF(리스수식!$AT$2=2,차량정보!DX113,IF(리스수식!$AT$2=3,차량정보!FQ113,IF(리스수식!$AT$2=4,차량정보!HJ113,차량정보!JC113))))</f>
        <v>0</v>
      </c>
      <c r="AM113" s="333">
        <f>IF(리스수식!$AT$2=1,차량정보!CF113,IF(리스수식!$AT$2=2,차량정보!DY113,IF(리스수식!$AT$2=3,차량정보!FR113,IF(리스수식!$AT$2=4,차량정보!HK113,차량정보!JD113))))</f>
        <v>0</v>
      </c>
      <c r="AN113" s="333">
        <f>IF(리스수식!$AT$2=1,차량정보!CG113,IF(리스수식!$AT$2=2,차량정보!DZ113,IF(리스수식!$AT$2=3,차량정보!FS113,IF(리스수식!$AT$2=4,차량정보!HL113,차량정보!JE113))))</f>
        <v>0</v>
      </c>
      <c r="AO113" s="333">
        <f>IF(리스수식!$AT$2=1,차량정보!CH113,IF(리스수식!$AT$2=2,차량정보!EA113,IF(리스수식!$AT$2=3,차량정보!FT113,IF(리스수식!$AT$2=4,차량정보!HM113,차량정보!JF113))))</f>
        <v>0</v>
      </c>
      <c r="AP113" s="333">
        <f>IF(리스수식!$AT$2=1,차량정보!CI113,IF(리스수식!$AT$2=2,차량정보!EB113,IF(리스수식!$AT$2=3,차량정보!FU113,IF(리스수식!$AT$2=4,차량정보!HN113,차량정보!JG113))))</f>
        <v>0</v>
      </c>
      <c r="AQ113" s="333">
        <f>IF(리스수식!$AT$2=1,차량정보!CJ113,IF(리스수식!$AT$2=2,차량정보!EC113,IF(리스수식!$AT$2=3,차량정보!FV113,IF(리스수식!$AT$2=4,차량정보!HO113,차량정보!JH113))))</f>
        <v>0</v>
      </c>
      <c r="AR113" s="333">
        <f>IF(리스수식!$AT$2=1,차량정보!CK113,IF(리스수식!$AT$2=2,차량정보!ED113,IF(리스수식!$AT$2=3,차량정보!FW113,IF(리스수식!$AT$2=4,차량정보!HP113,차량정보!JI113))))</f>
        <v>0</v>
      </c>
      <c r="AS113" s="333">
        <f>IF(리스수식!$AT$2=1,차량정보!CL113,IF(리스수식!$AT$2=2,차량정보!EE113,IF(리스수식!$AT$2=3,차량정보!FX113,IF(리스수식!$AT$2=4,차량정보!HQ113,차량정보!JJ113))))</f>
        <v>0</v>
      </c>
      <c r="AT113" s="333">
        <f>IF(리스수식!$AT$2=1,차량정보!CM113,IF(리스수식!$AT$2=2,차량정보!EF113,IF(리스수식!$AT$2=3,차량정보!FY113,IF(리스수식!$AT$2=4,차량정보!HR113,차량정보!JK113))))</f>
        <v>0</v>
      </c>
      <c r="AU113" s="333">
        <f>IF(리스수식!$AT$2=1,차량정보!CN113,IF(리스수식!$AT$2=2,차량정보!EG113,IF(리스수식!$AT$2=3,차량정보!FZ113,IF(리스수식!$AT$2=4,차량정보!HS113,차량정보!JL113))))</f>
        <v>0</v>
      </c>
      <c r="AV113" s="333">
        <f>IF(리스수식!$AT$2=1,차량정보!CO113,IF(리스수식!$AT$2=2,차량정보!EH113,IF(리스수식!$AT$2=3,차량정보!GA113,IF(리스수식!$AT$2=4,차량정보!HT113,차량정보!JM113))))</f>
        <v>0</v>
      </c>
      <c r="AW113" s="333">
        <f>IF(리스수식!$AT$2=1,차량정보!CP113,IF(리스수식!$AT$2=2,차량정보!EI113,IF(리스수식!$AT$2=3,차량정보!GB113,IF(리스수식!$AT$2=4,차량정보!HU113,차량정보!JN113))))</f>
        <v>0</v>
      </c>
      <c r="AX113" s="333">
        <f>IF(리스수식!$AT$2=1,차량정보!CQ113,IF(리스수식!$AT$2=2,차량정보!EJ113,IF(리스수식!$AT$2=3,차량정보!GC113,IF(리스수식!$AT$2=4,차량정보!HV113,차량정보!JO113))))</f>
        <v>0</v>
      </c>
      <c r="AY113" s="11">
        <f>IF(리스수식!$AT$2=1,차량정보!CR113,IF(리스수식!$AT$2=2,차량정보!EK113,IF(리스수식!$AT$2=3,차량정보!GD113,IF(리스수식!$AT$2=4,차량정보!HW113,차량정보!JP113))))</f>
        <v>0</v>
      </c>
      <c r="AZ113" s="352" t="s">
        <v>38</v>
      </c>
      <c r="BA113" s="353" t="s">
        <v>178</v>
      </c>
      <c r="BB113" s="354" t="s">
        <v>179</v>
      </c>
      <c r="BC113" s="355" t="s">
        <v>179</v>
      </c>
      <c r="BD113" s="352" t="s">
        <v>179</v>
      </c>
      <c r="BE113" s="352"/>
      <c r="BF113" s="356" t="s">
        <v>179</v>
      </c>
      <c r="BG113" s="356"/>
      <c r="BH113" s="357"/>
      <c r="BI113" s="357"/>
      <c r="BJ113" s="357"/>
      <c r="BK113" s="357"/>
      <c r="BL113" s="357"/>
      <c r="BM113" s="357"/>
      <c r="BN113" s="442"/>
      <c r="BO113" s="342"/>
      <c r="BP113" s="342"/>
      <c r="BQ113" s="342"/>
      <c r="BR113" s="342"/>
      <c r="BS113" s="342"/>
      <c r="BT113" s="442"/>
      <c r="BU113" s="342"/>
      <c r="BV113" s="342"/>
      <c r="BW113" s="342"/>
      <c r="BX113" s="342"/>
      <c r="BY113" s="342"/>
      <c r="BZ113" s="442"/>
      <c r="CA113" s="342"/>
      <c r="CB113" s="342"/>
      <c r="CC113" s="342"/>
      <c r="CD113" s="342"/>
      <c r="CE113" s="342"/>
      <c r="CF113" s="358"/>
      <c r="CG113" s="358"/>
      <c r="CH113" s="359"/>
      <c r="CI113" s="360"/>
      <c r="CJ113" s="360"/>
      <c r="CK113" s="360"/>
      <c r="CL113" s="360"/>
      <c r="CM113" s="360"/>
      <c r="CN113" s="360"/>
      <c r="CO113" s="360"/>
      <c r="CP113" s="360"/>
      <c r="CQ113" s="360"/>
      <c r="CR113" s="203"/>
      <c r="CS113" s="157"/>
      <c r="CT113" s="158"/>
      <c r="CU113" s="159"/>
      <c r="CV113" s="160"/>
      <c r="CW113" s="157"/>
      <c r="CX113" s="157"/>
      <c r="CY113" s="161"/>
      <c r="CZ113" s="161"/>
      <c r="DA113" s="157"/>
      <c r="DB113" s="157"/>
      <c r="DC113" s="157"/>
      <c r="DD113" s="157"/>
      <c r="DE113" s="157"/>
      <c r="DF113" s="157"/>
      <c r="DG113" s="451"/>
      <c r="DH113" s="157"/>
      <c r="DI113" s="157"/>
      <c r="DJ113" s="157"/>
      <c r="DK113" s="157"/>
      <c r="DL113" s="157"/>
      <c r="DM113" s="451"/>
      <c r="DN113" s="157"/>
      <c r="DO113" s="157"/>
      <c r="DP113" s="157"/>
      <c r="DQ113" s="157"/>
      <c r="DR113" s="157"/>
      <c r="DS113" s="451"/>
      <c r="DT113" s="157"/>
      <c r="DU113" s="157"/>
      <c r="DV113" s="157"/>
      <c r="DW113" s="157"/>
      <c r="DX113" s="157"/>
      <c r="DY113" s="176"/>
      <c r="DZ113" s="176"/>
      <c r="EA113" s="177"/>
      <c r="EB113" s="178"/>
      <c r="EC113" s="178"/>
      <c r="ED113" s="178"/>
      <c r="EE113" s="178"/>
      <c r="EF113" s="178"/>
      <c r="EG113" s="178"/>
      <c r="EH113" s="178"/>
      <c r="EI113" s="178"/>
      <c r="EJ113" s="178"/>
    </row>
    <row r="114" spans="6:141" ht="16.5" customHeight="1">
      <c r="F114" s="333">
        <v>109</v>
      </c>
      <c r="G114" s="333" t="str">
        <f>IF(리스수식!$AT$2=1,차량정보!AZ114,IF(리스수식!$AT$2=2,차량정보!CS114,IF(리스수식!$AT$2=3,차량정보!EL114,IF(리스수식!$AT$2=4,차량정보!GE114,차량정보!HX114))))</f>
        <v>현대</v>
      </c>
      <c r="H114" s="333" t="str">
        <f>IF(리스수식!$AT$2=1,차량정보!BA114,IF(리스수식!$AT$2=2,차량정보!CT114,IF(리스수식!$AT$2=3,차량정보!EM114,IF(리스수식!$AT$2=4,차량정보!GF114,차량정보!HY114))))</f>
        <v>GV60 EV 스탠다드 2WD 19인치</v>
      </c>
      <c r="I114" s="333" t="str">
        <f>IF(리스수식!$AT$2=1,차량정보!BB114,IF(리스수식!$AT$2=2,차량정보!CU114,IF(리스수식!$AT$2=3,차량정보!EN114,IF(리스수식!$AT$2=4,차량정보!GG114,차량정보!HZ114))))</f>
        <v>EV</v>
      </c>
      <c r="J114" s="475">
        <f>IF(리스수식!$AT$2=1,차량정보!BC114,IF(리스수식!$AT$2=2,차량정보!CV114,IF(리스수식!$AT$2=3,차량정보!EO114,IF(리스수식!$AT$2=4,차량정보!GH114,차량정보!IA114))))</f>
        <v>0.02</v>
      </c>
      <c r="K114" s="333" t="str">
        <f>IF(리스수식!$AT$2=1,차량정보!BD114,IF(리스수식!$AT$2=2,차량정보!CW114,IF(리스수식!$AT$2=3,차량정보!EP114,IF(리스수식!$AT$2=4,차량정보!GI114,차량정보!IB114))))</f>
        <v>EV</v>
      </c>
      <c r="L114" s="333" t="str">
        <f>IF(리스수식!$AT$2=1,차량정보!BE114,IF(리스수식!$AT$2=2,차량정보!CX114,IF(리스수식!$AT$2=3,차량정보!EQ114,IF(리스수식!$AT$2=4,차량정보!GJ114,차량정보!IC114))))</f>
        <v>면제</v>
      </c>
      <c r="M114" s="333">
        <f>IF(리스수식!$AT$2=1,차량정보!BF114,IF(리스수식!$AT$2=2,차량정보!CY114,IF(리스수식!$AT$2=3,차량정보!ER114,IF(리스수식!$AT$2=4,차량정보!GK114,차량정보!ID114))))</f>
        <v>0</v>
      </c>
      <c r="N114" s="333">
        <f t="shared" si="97"/>
        <v>130000</v>
      </c>
      <c r="O114" s="380">
        <f>IF(리스수식!$AT$2=1,차량정보!BH114,IF(리스수식!$AT$2=2,차량정보!DA114,IF(리스수식!$AT$2=3,차량정보!ET114,IF(리스수식!$AT$2=4,차량정보!GM114,차량정보!IF114))))</f>
        <v>0</v>
      </c>
      <c r="P114" s="380">
        <f>IF(리스수식!$AT$2=1,차량정보!BI114,IF(리스수식!$AT$2=2,차량정보!DB114,IF(리스수식!$AT$2=3,차량정보!EU114,IF(리스수식!$AT$2=4,차량정보!GN114,차량정보!IG114))))</f>
        <v>0</v>
      </c>
      <c r="Q114" s="380">
        <f>IF(리스수식!$AT$2=1,차량정보!BJ114,IF(리스수식!$AT$2=2,차량정보!DC114,IF(리스수식!$AT$2=3,차량정보!EV114,IF(리스수식!$AT$2=4,차량정보!GO114,차량정보!IH114))))</f>
        <v>0</v>
      </c>
      <c r="R114" s="380">
        <f>IF(리스수식!$AT$2=1,차량정보!BK114,IF(리스수식!$AT$2=2,차량정보!DD114,IF(리스수식!$AT$2=3,차량정보!EW114,IF(리스수식!$AT$2=4,차량정보!GP114,차량정보!II114))))</f>
        <v>0</v>
      </c>
      <c r="S114" s="380">
        <f>IF(리스수식!$AT$2=1,차량정보!BL114,IF(리스수식!$AT$2=2,차량정보!DE114,IF(리스수식!$AT$2=3,차량정보!EX114,IF(리스수식!$AT$2=4,차량정보!GQ114,차량정보!IJ114))))</f>
        <v>0</v>
      </c>
      <c r="T114" s="380">
        <f>IF(리스수식!$AT$2=1,차량정보!BM114,IF(리스수식!$AT$2=2,차량정보!DF114,IF(리스수식!$AT$2=3,차량정보!EY114,IF(리스수식!$AT$2=4,차량정보!GR114,차량정보!IK114))))</f>
        <v>0</v>
      </c>
      <c r="U114" s="380">
        <f>IF(리스수식!$AT$2=1,차량정보!BN114,IF(리스수식!$AT$2=2,차량정보!DG114,IF(리스수식!$AT$2=3,차량정보!EZ114,IF(리스수식!$AT$2=4,차량정보!GS114,차량정보!IL114))))</f>
        <v>0.45500000000000002</v>
      </c>
      <c r="V114" s="380">
        <f>IF(리스수식!$AT$2=1,차량정보!BO114,IF(리스수식!$AT$2=2,차량정보!DH114,IF(리스수식!$AT$2=3,차량정보!FA114,IF(리스수식!$AT$2=4,차량정보!GT114,차량정보!IM114))))</f>
        <v>0.45</v>
      </c>
      <c r="W114" s="380">
        <f>IF(리스수식!$AT$2=1,차량정보!BP114,IF(리스수식!$AT$2=2,차량정보!DI114,IF(리스수식!$AT$2=3,차량정보!FB114,IF(리스수식!$AT$2=4,차량정보!GU114,차량정보!IN114))))</f>
        <v>0.44500000000000001</v>
      </c>
      <c r="X114" s="380">
        <f>IF(리스수식!$AT$2=1,차량정보!BQ114,IF(리스수식!$AT$2=2,차량정보!DJ114,IF(리스수식!$AT$2=3,차량정보!FC114,IF(리스수식!$AT$2=4,차량정보!GV114,차량정보!IO114))))</f>
        <v>0.44</v>
      </c>
      <c r="Y114" s="380">
        <f>IF(리스수식!$AT$2=1,차량정보!BR114,IF(리스수식!$AT$2=2,차량정보!DK114,IF(리스수식!$AT$2=3,차량정보!FD114,IF(리스수식!$AT$2=4,차량정보!GW114,차량정보!IP114))))</f>
        <v>0.435</v>
      </c>
      <c r="Z114" s="380">
        <f>IF(리스수식!$AT$2=1,차량정보!BS114,IF(리스수식!$AT$2=2,차량정보!DL114,IF(리스수식!$AT$2=3,차량정보!FE114,IF(리스수식!$AT$2=4,차량정보!GX114,차량정보!IQ114))))</f>
        <v>0.39</v>
      </c>
      <c r="AA114" s="380">
        <f>IF(리스수식!$AT$2=1,차량정보!BT114,IF(리스수식!$AT$2=2,차량정보!DM114,IF(리스수식!$AT$2=3,차량정보!FF114,IF(리스수식!$AT$2=4,차량정보!GY114,차량정보!IR114))))</f>
        <v>0.39</v>
      </c>
      <c r="AB114" s="380">
        <f>IF(리스수식!$AT$2=1,차량정보!BU114,IF(리스수식!$AT$2=2,차량정보!DN114,IF(리스수식!$AT$2=3,차량정보!FG114,IF(리스수식!$AT$2=4,차량정보!GZ114,차량정보!IS114))))</f>
        <v>0.38500000000000001</v>
      </c>
      <c r="AC114" s="380">
        <f>IF(리스수식!$AT$2=1,차량정보!BV114,IF(리스수식!$AT$2=2,차량정보!DO114,IF(리스수식!$AT$2=3,차량정보!FH114,IF(리스수식!$AT$2=4,차량정보!HA114,차량정보!IT114))))</f>
        <v>0.38</v>
      </c>
      <c r="AD114" s="380">
        <f>IF(리스수식!$AT$2=1,차량정보!BW114,IF(리스수식!$AT$2=2,차량정보!DP114,IF(리스수식!$AT$2=3,차량정보!FI114,IF(리스수식!$AT$2=4,차량정보!HB114,차량정보!IU114))))</f>
        <v>0.375</v>
      </c>
      <c r="AE114" s="380">
        <f>IF(리스수식!$AT$2=1,차량정보!BX114,IF(리스수식!$AT$2=2,차량정보!DQ114,IF(리스수식!$AT$2=3,차량정보!FJ114,IF(리스수식!$AT$2=4,차량정보!HC114,차량정보!IV114))))</f>
        <v>0.37</v>
      </c>
      <c r="AF114" s="380">
        <f>IF(리스수식!$AT$2=1,차량정보!BY114,IF(리스수식!$AT$2=2,차량정보!DR114,IF(리스수식!$AT$2=3,차량정보!FK114,IF(리스수식!$AT$2=4,차량정보!HD114,차량정보!IW114))))</f>
        <v>0.31</v>
      </c>
      <c r="AG114" s="380">
        <f>IF(리스수식!$AT$2=1,차량정보!BZ114,IF(리스수식!$AT$2=2,차량정보!DS114,IF(리스수식!$AT$2=3,차량정보!FL114,IF(리스수식!$AT$2=4,차량정보!HE114,차량정보!IX114))))</f>
        <v>0.32500000000000001</v>
      </c>
      <c r="AH114" s="380">
        <f>IF(리스수식!$AT$2=1,차량정보!CA114,IF(리스수식!$AT$2=2,차량정보!DT114,IF(리스수식!$AT$2=3,차량정보!FM114,IF(리스수식!$AT$2=4,차량정보!HF114,차량정보!IY114))))</f>
        <v>0.32</v>
      </c>
      <c r="AI114" s="380">
        <f>IF(리스수식!$AT$2=1,차량정보!CB114,IF(리스수식!$AT$2=2,차량정보!DU114,IF(리스수식!$AT$2=3,차량정보!FN114,IF(리스수식!$AT$2=4,차량정보!HG114,차량정보!IZ114))))</f>
        <v>0.315</v>
      </c>
      <c r="AJ114" s="380">
        <f>IF(리스수식!$AT$2=1,차량정보!CC114,IF(리스수식!$AT$2=2,차량정보!DV114,IF(리스수식!$AT$2=3,차량정보!FO114,IF(리스수식!$AT$2=4,차량정보!HH114,차량정보!JA114))))</f>
        <v>0.27</v>
      </c>
      <c r="AK114" s="380">
        <f>IF(리스수식!$AT$2=1,차량정보!CD114,IF(리스수식!$AT$2=2,차량정보!DW114,IF(리스수식!$AT$2=3,차량정보!FP114,IF(리스수식!$AT$2=4,차량정보!HI114,차량정보!JB114))))</f>
        <v>0.17</v>
      </c>
      <c r="AL114" s="380">
        <f>IF(리스수식!$AT$2=1,차량정보!CE114,IF(리스수식!$AT$2=2,차량정보!DX114,IF(리스수식!$AT$2=3,차량정보!FQ114,IF(리스수식!$AT$2=4,차량정보!HJ114,차량정보!JC114))))</f>
        <v>0.25</v>
      </c>
      <c r="AM114" s="333">
        <f>IF(리스수식!$AT$2=1,차량정보!CF114,IF(리스수식!$AT$2=2,차량정보!DY114,IF(리스수식!$AT$2=3,차량정보!FR114,IF(리스수식!$AT$2=4,차량정보!HK114,차량정보!JD114))))</f>
        <v>0</v>
      </c>
      <c r="AN114" s="333">
        <f>IF(리스수식!$AT$2=1,차량정보!CG114,IF(리스수식!$AT$2=2,차량정보!DZ114,IF(리스수식!$AT$2=3,차량정보!FS114,IF(리스수식!$AT$2=4,차량정보!HL114,차량정보!JE114))))</f>
        <v>0</v>
      </c>
      <c r="AO114" s="333" t="str">
        <f>IF(리스수식!$AT$2=1,차량정보!CH114,IF(리스수식!$AT$2=2,차량정보!EA114,IF(리스수식!$AT$2=3,차량정보!FT114,IF(리스수식!$AT$2=4,차량정보!HM114,차량정보!JF114))))</f>
        <v>울산</v>
      </c>
      <c r="AP114" s="333">
        <f>IF(리스수식!$AT$2=1,차량정보!CI114,IF(리스수식!$AT$2=2,차량정보!EB114,IF(리스수식!$AT$2=3,차량정보!FU114,IF(리스수식!$AT$2=4,차량정보!HN114,차량정보!JG114))))</f>
        <v>226000</v>
      </c>
      <c r="AQ114" s="333">
        <f>IF(리스수식!$AT$2=1,차량정보!CJ114,IF(리스수식!$AT$2=2,차량정보!EC114,IF(리스수식!$AT$2=3,차량정보!FV114,IF(리스수식!$AT$2=4,차량정보!HO114,차량정보!JH114))))</f>
        <v>215000</v>
      </c>
      <c r="AR114" s="333">
        <f>IF(리스수식!$AT$2=1,차량정보!CK114,IF(리스수식!$AT$2=2,차량정보!ED114,IF(리스수식!$AT$2=3,차량정보!FW114,IF(리스수식!$AT$2=4,차량정보!HP114,차량정보!JI114))))</f>
        <v>234000</v>
      </c>
      <c r="AS114" s="333">
        <f>IF(리스수식!$AT$2=1,차량정보!CL114,IF(리스수식!$AT$2=2,차량정보!EE114,IF(리스수식!$AT$2=3,차량정보!FX114,IF(리스수식!$AT$2=4,차량정보!HQ114,차량정보!JJ114))))</f>
        <v>248000</v>
      </c>
      <c r="AT114" s="333">
        <f>IF(리스수식!$AT$2=1,차량정보!CM114,IF(리스수식!$AT$2=2,차량정보!EF114,IF(리스수식!$AT$2=3,차량정보!FY114,IF(리스수식!$AT$2=4,차량정보!HR114,차량정보!JK114))))</f>
        <v>259000</v>
      </c>
      <c r="AU114" s="333">
        <f>IF(리스수식!$AT$2=1,차량정보!CN114,IF(리스수식!$AT$2=2,차량정보!EG114,IF(리스수식!$AT$2=3,차량정보!FZ114,IF(리스수식!$AT$2=4,차량정보!HS114,차량정보!JL114))))</f>
        <v>237000</v>
      </c>
      <c r="AV114" s="333">
        <f>IF(리스수식!$AT$2=1,차량정보!CO114,IF(리스수식!$AT$2=2,차량정보!EH114,IF(리스수식!$AT$2=3,차량정보!GA114,IF(리스수식!$AT$2=4,차량정보!HT114,차량정보!JM114))))</f>
        <v>237000</v>
      </c>
      <c r="AW114" s="333">
        <f>IF(리스수식!$AT$2=1,차량정보!CP114,IF(리스수식!$AT$2=2,차량정보!EI114,IF(리스수식!$AT$2=3,차량정보!GB114,IF(리스수식!$AT$2=4,차량정보!HU114,차량정보!JN114))))</f>
        <v>248000</v>
      </c>
      <c r="AX114" s="333">
        <f>IF(리스수식!$AT$2=1,차량정보!CQ114,IF(리스수식!$AT$2=2,차량정보!EJ114,IF(리스수식!$AT$2=3,차량정보!GC114,IF(리스수식!$AT$2=4,차량정보!HV114,차량정보!JO114))))</f>
        <v>281000</v>
      </c>
      <c r="AY114" s="11">
        <f>IF(리스수식!$AT$2=1,차량정보!CR114,IF(리스수식!$AT$2=2,차량정보!EK114,IF(리스수식!$AT$2=3,차량정보!GD114,IF(리스수식!$AT$2=4,차량정보!HW114,차량정보!JP114))))</f>
        <v>0</v>
      </c>
      <c r="AZ114" s="352" t="s">
        <v>38</v>
      </c>
      <c r="BA114" s="465" t="s">
        <v>735</v>
      </c>
      <c r="BB114" s="354" t="s">
        <v>265</v>
      </c>
      <c r="BC114" s="355">
        <v>0.02</v>
      </c>
      <c r="BD114" s="352" t="s">
        <v>265</v>
      </c>
      <c r="BE114" s="352" t="s">
        <v>72</v>
      </c>
      <c r="BF114" s="356">
        <v>0</v>
      </c>
      <c r="BG114" s="356"/>
      <c r="BH114" s="357">
        <v>0</v>
      </c>
      <c r="BI114" s="357">
        <v>0</v>
      </c>
      <c r="BJ114" s="357">
        <v>0</v>
      </c>
      <c r="BK114" s="357">
        <v>0</v>
      </c>
      <c r="BL114" s="357">
        <v>0</v>
      </c>
      <c r="BM114" s="357">
        <v>0</v>
      </c>
      <c r="BN114" s="442">
        <v>0.45500000000000002</v>
      </c>
      <c r="BO114" s="342">
        <v>0.45</v>
      </c>
      <c r="BP114" s="342">
        <v>0.44500000000000001</v>
      </c>
      <c r="BQ114" s="342">
        <v>0.44</v>
      </c>
      <c r="BR114" s="342">
        <v>0.435</v>
      </c>
      <c r="BS114" s="342">
        <v>0.39</v>
      </c>
      <c r="BT114" s="442">
        <v>0.39</v>
      </c>
      <c r="BU114" s="342">
        <v>0.38500000000000001</v>
      </c>
      <c r="BV114" s="342">
        <v>0.38</v>
      </c>
      <c r="BW114" s="342">
        <v>0.375</v>
      </c>
      <c r="BX114" s="342">
        <v>0.37</v>
      </c>
      <c r="BY114" s="342">
        <v>0.31</v>
      </c>
      <c r="BZ114" s="442">
        <v>0.32500000000000001</v>
      </c>
      <c r="CA114" s="342">
        <v>0.32</v>
      </c>
      <c r="CB114" s="342">
        <v>0.315</v>
      </c>
      <c r="CC114" s="342">
        <v>0.27</v>
      </c>
      <c r="CD114" s="342">
        <v>0.17</v>
      </c>
      <c r="CE114" s="342">
        <v>0.25</v>
      </c>
      <c r="CF114" s="358"/>
      <c r="CG114" s="358"/>
      <c r="CH114" s="359" t="s">
        <v>62</v>
      </c>
      <c r="CI114" s="360">
        <v>226000</v>
      </c>
      <c r="CJ114" s="360">
        <v>215000</v>
      </c>
      <c r="CK114" s="360">
        <v>234000</v>
      </c>
      <c r="CL114" s="360">
        <v>248000</v>
      </c>
      <c r="CM114" s="360">
        <v>259000</v>
      </c>
      <c r="CN114" s="360">
        <v>237000</v>
      </c>
      <c r="CO114" s="360">
        <v>237000</v>
      </c>
      <c r="CP114" s="360">
        <v>248000</v>
      </c>
      <c r="CQ114" s="360">
        <v>281000</v>
      </c>
      <c r="CR114" s="31"/>
      <c r="CS114" s="157" t="s">
        <v>602</v>
      </c>
      <c r="CT114" s="158" t="s">
        <v>609</v>
      </c>
      <c r="CU114" s="23" t="s">
        <v>265</v>
      </c>
      <c r="CV114" s="24">
        <v>7.0000000000000007E-2</v>
      </c>
      <c r="CW114" s="21" t="s">
        <v>265</v>
      </c>
      <c r="CX114" s="21" t="s">
        <v>72</v>
      </c>
      <c r="CY114" s="25">
        <v>0</v>
      </c>
      <c r="CZ114" s="161"/>
      <c r="DA114" s="176">
        <f t="shared" ref="DA114:DA115" si="153">DG114+3%</f>
        <v>0.56000000000000005</v>
      </c>
      <c r="DB114" s="176">
        <f t="shared" ref="DB114:DB115" si="154">DH114+3%</f>
        <v>0.55000000000000004</v>
      </c>
      <c r="DC114" s="176">
        <f t="shared" ref="DC114:DC115" si="155">DI114+3%</f>
        <v>0.54</v>
      </c>
      <c r="DD114" s="176">
        <f t="shared" ref="DD114:DD115" si="156">DJ114+3%</f>
        <v>0.53</v>
      </c>
      <c r="DE114" s="176">
        <f t="shared" ref="DE114:DE115" si="157">DK114+3%</f>
        <v>0.52</v>
      </c>
      <c r="DF114" s="176">
        <f t="shared" ref="DF114:DF115" si="158">DL114+3%</f>
        <v>0.49</v>
      </c>
      <c r="DG114" s="448">
        <v>0.53</v>
      </c>
      <c r="DH114" s="344">
        <v>0.52</v>
      </c>
      <c r="DI114" s="344">
        <v>0.51</v>
      </c>
      <c r="DJ114" s="344">
        <v>0.5</v>
      </c>
      <c r="DK114" s="344">
        <v>0.49</v>
      </c>
      <c r="DL114" s="344">
        <v>0.46</v>
      </c>
      <c r="DM114" s="448">
        <v>0.46</v>
      </c>
      <c r="DN114" s="344">
        <v>0.45</v>
      </c>
      <c r="DO114" s="344">
        <v>0.44</v>
      </c>
      <c r="DP114" s="344">
        <v>0.43</v>
      </c>
      <c r="DQ114" s="344">
        <v>0.41</v>
      </c>
      <c r="DR114" s="344">
        <v>0.36</v>
      </c>
      <c r="DS114" s="448">
        <v>0.41</v>
      </c>
      <c r="DT114" s="344">
        <v>0.4</v>
      </c>
      <c r="DU114" s="343">
        <v>0.38</v>
      </c>
      <c r="DV114" s="343">
        <v>0.36</v>
      </c>
      <c r="DW114" s="343">
        <v>0.3</v>
      </c>
      <c r="DX114" s="343">
        <v>0.25</v>
      </c>
      <c r="DY114" s="26" t="s">
        <v>149</v>
      </c>
      <c r="DZ114" s="176"/>
      <c r="EA114" s="27" t="s">
        <v>207</v>
      </c>
      <c r="EB114" s="28">
        <v>306900</v>
      </c>
      <c r="EC114" s="28">
        <v>339900</v>
      </c>
      <c r="ED114" s="28">
        <v>317900</v>
      </c>
      <c r="EE114" s="28">
        <v>383900</v>
      </c>
      <c r="EF114" s="28">
        <v>426800</v>
      </c>
      <c r="EG114" s="28">
        <v>383900</v>
      </c>
      <c r="EH114" s="28">
        <v>426800</v>
      </c>
      <c r="EI114" s="28">
        <v>383900</v>
      </c>
      <c r="EJ114" s="28">
        <v>448800</v>
      </c>
      <c r="EK114" s="31" t="s">
        <v>812</v>
      </c>
    </row>
    <row r="115" spans="6:141" ht="16.5" customHeight="1">
      <c r="F115" s="333">
        <v>110</v>
      </c>
      <c r="G115" s="333" t="str">
        <f>IF(리스수식!$AT$2=1,차량정보!AZ115,IF(리스수식!$AT$2=2,차량정보!CS115,IF(리스수식!$AT$2=3,차량정보!EL115,IF(리스수식!$AT$2=4,차량정보!GE115,차량정보!HX115))))</f>
        <v>현대</v>
      </c>
      <c r="H115" s="333" t="str">
        <f>IF(리스수식!$AT$2=1,차량정보!BA115,IF(리스수식!$AT$2=2,차량정보!CT115,IF(리스수식!$AT$2=3,차량정보!EM115,IF(리스수식!$AT$2=4,차량정보!GF115,차량정보!HY115))))</f>
        <v>GV60 EV 스탠다드 AWD 19인치</v>
      </c>
      <c r="I115" s="333" t="str">
        <f>IF(리스수식!$AT$2=1,차량정보!BB115,IF(리스수식!$AT$2=2,차량정보!CU115,IF(리스수식!$AT$2=3,차량정보!EN115,IF(리스수식!$AT$2=4,차량정보!GG115,차량정보!HZ115))))</f>
        <v>EV</v>
      </c>
      <c r="J115" s="475">
        <f>IF(리스수식!$AT$2=1,차량정보!BC115,IF(리스수식!$AT$2=2,차량정보!CV115,IF(리스수식!$AT$2=3,차량정보!EO115,IF(리스수식!$AT$2=4,차량정보!GH115,차량정보!IA115))))</f>
        <v>0.02</v>
      </c>
      <c r="K115" s="333" t="str">
        <f>IF(리스수식!$AT$2=1,차량정보!BD115,IF(리스수식!$AT$2=2,차량정보!CW115,IF(리스수식!$AT$2=3,차량정보!EP115,IF(리스수식!$AT$2=4,차량정보!GI115,차량정보!IB115))))</f>
        <v>EV</v>
      </c>
      <c r="L115" s="333" t="str">
        <f>IF(리스수식!$AT$2=1,차량정보!BE115,IF(리스수식!$AT$2=2,차량정보!CX115,IF(리스수식!$AT$2=3,차량정보!EQ115,IF(리스수식!$AT$2=4,차량정보!GJ115,차량정보!IC115))))</f>
        <v>면제</v>
      </c>
      <c r="M115" s="333">
        <f>IF(리스수식!$AT$2=1,차량정보!BF115,IF(리스수식!$AT$2=2,차량정보!CY115,IF(리스수식!$AT$2=3,차량정보!ER115,IF(리스수식!$AT$2=4,차량정보!GK115,차량정보!ID115))))</f>
        <v>0</v>
      </c>
      <c r="N115" s="333">
        <f t="shared" si="97"/>
        <v>130000</v>
      </c>
      <c r="O115" s="380">
        <f>IF(리스수식!$AT$2=1,차량정보!BH115,IF(리스수식!$AT$2=2,차량정보!DA115,IF(리스수식!$AT$2=3,차량정보!ET115,IF(리스수식!$AT$2=4,차량정보!GM115,차량정보!IF115))))</f>
        <v>0</v>
      </c>
      <c r="P115" s="380">
        <f>IF(리스수식!$AT$2=1,차량정보!BI115,IF(리스수식!$AT$2=2,차량정보!DB115,IF(리스수식!$AT$2=3,차량정보!EU115,IF(리스수식!$AT$2=4,차량정보!GN115,차량정보!IG115))))</f>
        <v>0</v>
      </c>
      <c r="Q115" s="380">
        <f>IF(리스수식!$AT$2=1,차량정보!BJ115,IF(리스수식!$AT$2=2,차량정보!DC115,IF(리스수식!$AT$2=3,차량정보!EV115,IF(리스수식!$AT$2=4,차량정보!GO115,차량정보!IH115))))</f>
        <v>0</v>
      </c>
      <c r="R115" s="380">
        <f>IF(리스수식!$AT$2=1,차량정보!BK115,IF(리스수식!$AT$2=2,차량정보!DD115,IF(리스수식!$AT$2=3,차량정보!EW115,IF(리스수식!$AT$2=4,차량정보!GP115,차량정보!II115))))</f>
        <v>0</v>
      </c>
      <c r="S115" s="380">
        <f>IF(리스수식!$AT$2=1,차량정보!BL115,IF(리스수식!$AT$2=2,차량정보!DE115,IF(리스수식!$AT$2=3,차량정보!EX115,IF(리스수식!$AT$2=4,차량정보!GQ115,차량정보!IJ115))))</f>
        <v>0</v>
      </c>
      <c r="T115" s="380">
        <f>IF(리스수식!$AT$2=1,차량정보!BM115,IF(리스수식!$AT$2=2,차량정보!DF115,IF(리스수식!$AT$2=3,차량정보!EY115,IF(리스수식!$AT$2=4,차량정보!GR115,차량정보!IK115))))</f>
        <v>0</v>
      </c>
      <c r="U115" s="380">
        <f>IF(리스수식!$AT$2=1,차량정보!BN115,IF(리스수식!$AT$2=2,차량정보!DG115,IF(리스수식!$AT$2=3,차량정보!EZ115,IF(리스수식!$AT$2=4,차량정보!GS115,차량정보!IL115))))</f>
        <v>0.56999999999999995</v>
      </c>
      <c r="V115" s="380">
        <f>IF(리스수식!$AT$2=1,차량정보!BO115,IF(리스수식!$AT$2=2,차량정보!DH115,IF(리스수식!$AT$2=3,차량정보!FA115,IF(리스수식!$AT$2=4,차량정보!GT115,차량정보!IM115))))</f>
        <v>0.56499999999999995</v>
      </c>
      <c r="W115" s="380">
        <f>IF(리스수식!$AT$2=1,차량정보!BP115,IF(리스수식!$AT$2=2,차량정보!DI115,IF(리스수식!$AT$2=3,차량정보!FB115,IF(리스수식!$AT$2=4,차량정보!GU115,차량정보!IN115))))</f>
        <v>0.56000000000000005</v>
      </c>
      <c r="X115" s="380">
        <f>IF(리스수식!$AT$2=1,차량정보!BQ115,IF(리스수식!$AT$2=2,차량정보!DJ115,IF(리스수식!$AT$2=3,차량정보!FC115,IF(리스수식!$AT$2=4,차량정보!GV115,차량정보!IO115))))</f>
        <v>0.55500000000000005</v>
      </c>
      <c r="Y115" s="380">
        <f>IF(리스수식!$AT$2=1,차량정보!BR115,IF(리스수식!$AT$2=2,차량정보!DK115,IF(리스수식!$AT$2=3,차량정보!FD115,IF(리스수식!$AT$2=4,차량정보!GW115,차량정보!IP115))))</f>
        <v>0.55000000000000004</v>
      </c>
      <c r="Z115" s="380">
        <f>IF(리스수식!$AT$2=1,차량정보!BS115,IF(리스수식!$AT$2=2,차량정보!DL115,IF(리스수식!$AT$2=3,차량정보!FE115,IF(리스수식!$AT$2=4,차량정보!GX115,차량정보!IQ115))))</f>
        <v>0.39</v>
      </c>
      <c r="AA115" s="380">
        <f>IF(리스수식!$AT$2=1,차량정보!BT115,IF(리스수식!$AT$2=2,차량정보!DM115,IF(리스수식!$AT$2=3,차량정보!FF115,IF(리스수식!$AT$2=4,차량정보!GY115,차량정보!IR115))))</f>
        <v>0.495</v>
      </c>
      <c r="AB115" s="380">
        <f>IF(리스수식!$AT$2=1,차량정보!BU115,IF(리스수식!$AT$2=2,차량정보!DN115,IF(리스수식!$AT$2=3,차량정보!FG115,IF(리스수식!$AT$2=4,차량정보!GZ115,차량정보!IS115))))</f>
        <v>0.49</v>
      </c>
      <c r="AC115" s="380">
        <f>IF(리스수식!$AT$2=1,차량정보!BV115,IF(리스수식!$AT$2=2,차량정보!DO115,IF(리스수식!$AT$2=3,차량정보!FH115,IF(리스수식!$AT$2=4,차량정보!HA115,차량정보!IT115))))</f>
        <v>0.48499999999999999</v>
      </c>
      <c r="AD115" s="380">
        <f>IF(리스수식!$AT$2=1,차량정보!BW115,IF(리스수식!$AT$2=2,차량정보!DP115,IF(리스수식!$AT$2=3,차량정보!FI115,IF(리스수식!$AT$2=4,차량정보!HB115,차량정보!IU115))))</f>
        <v>0.48</v>
      </c>
      <c r="AE115" s="380">
        <f>IF(리스수식!$AT$2=1,차량정보!BX115,IF(리스수식!$AT$2=2,차량정보!DQ115,IF(리스수식!$AT$2=3,차량정보!FJ115,IF(리스수식!$AT$2=4,차량정보!HC115,차량정보!IV115))))</f>
        <v>0.42499999999999999</v>
      </c>
      <c r="AF115" s="380">
        <f>IF(리스수식!$AT$2=1,차량정보!BY115,IF(리스수식!$AT$2=2,차량정보!DR115,IF(리스수식!$AT$2=3,차량정보!FK115,IF(리스수식!$AT$2=4,차량정보!HD115,차량정보!IW115))))</f>
        <v>0.31</v>
      </c>
      <c r="AG115" s="380">
        <f>IF(리스수식!$AT$2=1,차량정보!BZ115,IF(리스수식!$AT$2=2,차량정보!DS115,IF(리스수식!$AT$2=3,차량정보!FL115,IF(리스수식!$AT$2=4,차량정보!HE115,차량정보!IX115))))</f>
        <v>0.42</v>
      </c>
      <c r="AH115" s="380">
        <f>IF(리스수식!$AT$2=1,차량정보!CA115,IF(리스수식!$AT$2=2,차량정보!DT115,IF(리스수식!$AT$2=3,차량정보!FM115,IF(리스수식!$AT$2=4,차량정보!HF115,차량정보!IY115))))</f>
        <v>0.41499999999999998</v>
      </c>
      <c r="AI115" s="380">
        <f>IF(리스수식!$AT$2=1,차량정보!CB115,IF(리스수식!$AT$2=2,차량정보!DU115,IF(리스수식!$AT$2=3,차량정보!FN115,IF(리스수식!$AT$2=4,차량정보!HG115,차량정보!IZ115))))</f>
        <v>0.37</v>
      </c>
      <c r="AJ115" s="380">
        <f>IF(리스수식!$AT$2=1,차량정보!CC115,IF(리스수식!$AT$2=2,차량정보!DV115,IF(리스수식!$AT$2=3,차량정보!FO115,IF(리스수식!$AT$2=4,차량정보!HH115,차량정보!JA115))))</f>
        <v>0.32</v>
      </c>
      <c r="AK115" s="380">
        <f>IF(리스수식!$AT$2=1,차량정보!CD115,IF(리스수식!$AT$2=2,차량정보!DW115,IF(리스수식!$AT$2=3,차량정보!FP115,IF(리스수식!$AT$2=4,차량정보!HI115,차량정보!JB115))))</f>
        <v>0.27</v>
      </c>
      <c r="AL115" s="380">
        <f>IF(리스수식!$AT$2=1,차량정보!CE115,IF(리스수식!$AT$2=2,차량정보!DX115,IF(리스수식!$AT$2=3,차량정보!FQ115,IF(리스수식!$AT$2=4,차량정보!HJ115,차량정보!JC115))))</f>
        <v>0.25</v>
      </c>
      <c r="AM115" s="333">
        <f>IF(리스수식!$AT$2=1,차량정보!CF115,IF(리스수식!$AT$2=2,차량정보!DY115,IF(리스수식!$AT$2=3,차량정보!FR115,IF(리스수식!$AT$2=4,차량정보!HK115,차량정보!JD115))))</f>
        <v>0</v>
      </c>
      <c r="AN115" s="333">
        <f>IF(리스수식!$AT$2=1,차량정보!CG115,IF(리스수식!$AT$2=2,차량정보!DZ115,IF(리스수식!$AT$2=3,차량정보!FS115,IF(리스수식!$AT$2=4,차량정보!HL115,차량정보!JE115))))</f>
        <v>0</v>
      </c>
      <c r="AO115" s="333" t="str">
        <f>IF(리스수식!$AT$2=1,차량정보!CH115,IF(리스수식!$AT$2=2,차량정보!EA115,IF(리스수식!$AT$2=3,차량정보!FT115,IF(리스수식!$AT$2=4,차량정보!HM115,차량정보!JF115))))</f>
        <v>울산</v>
      </c>
      <c r="AP115" s="333">
        <f>IF(리스수식!$AT$2=1,차량정보!CI115,IF(리스수식!$AT$2=2,차량정보!EB115,IF(리스수식!$AT$2=3,차량정보!FU115,IF(리스수식!$AT$2=4,차량정보!HN115,차량정보!JG115))))</f>
        <v>226000</v>
      </c>
      <c r="AQ115" s="333">
        <f>IF(리스수식!$AT$2=1,차량정보!CJ115,IF(리스수식!$AT$2=2,차량정보!EC115,IF(리스수식!$AT$2=3,차량정보!FV115,IF(리스수식!$AT$2=4,차량정보!HO115,차량정보!JH115))))</f>
        <v>215000</v>
      </c>
      <c r="AR115" s="333">
        <f>IF(리스수식!$AT$2=1,차량정보!CK115,IF(리스수식!$AT$2=2,차량정보!ED115,IF(리스수식!$AT$2=3,차량정보!FW115,IF(리스수식!$AT$2=4,차량정보!HP115,차량정보!JI115))))</f>
        <v>234000</v>
      </c>
      <c r="AS115" s="333">
        <f>IF(리스수식!$AT$2=1,차량정보!CL115,IF(리스수식!$AT$2=2,차량정보!EE115,IF(리스수식!$AT$2=3,차량정보!FX115,IF(리스수식!$AT$2=4,차량정보!HQ115,차량정보!JJ115))))</f>
        <v>248000</v>
      </c>
      <c r="AT115" s="333">
        <f>IF(리스수식!$AT$2=1,차량정보!CM115,IF(리스수식!$AT$2=2,차량정보!EF115,IF(리스수식!$AT$2=3,차량정보!FY115,IF(리스수식!$AT$2=4,차량정보!HR115,차량정보!JK115))))</f>
        <v>259000</v>
      </c>
      <c r="AU115" s="333">
        <f>IF(리스수식!$AT$2=1,차량정보!CN115,IF(리스수식!$AT$2=2,차량정보!EG115,IF(리스수식!$AT$2=3,차량정보!FZ115,IF(리스수식!$AT$2=4,차량정보!HS115,차량정보!JL115))))</f>
        <v>237000</v>
      </c>
      <c r="AV115" s="333">
        <f>IF(리스수식!$AT$2=1,차량정보!CO115,IF(리스수식!$AT$2=2,차량정보!EH115,IF(리스수식!$AT$2=3,차량정보!GA115,IF(리스수식!$AT$2=4,차량정보!HT115,차량정보!JM115))))</f>
        <v>237000</v>
      </c>
      <c r="AW115" s="333">
        <f>IF(리스수식!$AT$2=1,차량정보!CP115,IF(리스수식!$AT$2=2,차량정보!EI115,IF(리스수식!$AT$2=3,차량정보!GB115,IF(리스수식!$AT$2=4,차량정보!HU115,차량정보!JN115))))</f>
        <v>248000</v>
      </c>
      <c r="AX115" s="333">
        <f>IF(리스수식!$AT$2=1,차량정보!CQ115,IF(리스수식!$AT$2=2,차량정보!EJ115,IF(리스수식!$AT$2=3,차량정보!GC115,IF(리스수식!$AT$2=4,차량정보!HV115,차량정보!JO115))))</f>
        <v>281000</v>
      </c>
      <c r="AY115" s="11">
        <f>IF(리스수식!$AT$2=1,차량정보!CR115,IF(리스수식!$AT$2=2,차량정보!EK115,IF(리스수식!$AT$2=3,차량정보!GD115,IF(리스수식!$AT$2=4,차량정보!HW115,차량정보!JP115))))</f>
        <v>0</v>
      </c>
      <c r="AZ115" s="352" t="s">
        <v>38</v>
      </c>
      <c r="BA115" s="466" t="s">
        <v>736</v>
      </c>
      <c r="BB115" s="354" t="s">
        <v>265</v>
      </c>
      <c r="BC115" s="355">
        <v>0.02</v>
      </c>
      <c r="BD115" s="352" t="s">
        <v>265</v>
      </c>
      <c r="BE115" s="352" t="s">
        <v>72</v>
      </c>
      <c r="BF115" s="356">
        <v>0</v>
      </c>
      <c r="BG115" s="356"/>
      <c r="BH115" s="357">
        <v>0</v>
      </c>
      <c r="BI115" s="357">
        <v>0</v>
      </c>
      <c r="BJ115" s="357">
        <v>0</v>
      </c>
      <c r="BK115" s="357">
        <v>0</v>
      </c>
      <c r="BL115" s="357">
        <v>0</v>
      </c>
      <c r="BM115" s="357">
        <v>0</v>
      </c>
      <c r="BN115" s="442">
        <v>0.56999999999999995</v>
      </c>
      <c r="BO115" s="342">
        <v>0.56499999999999995</v>
      </c>
      <c r="BP115" s="342">
        <v>0.56000000000000005</v>
      </c>
      <c r="BQ115" s="342">
        <v>0.55500000000000005</v>
      </c>
      <c r="BR115" s="342">
        <v>0.55000000000000004</v>
      </c>
      <c r="BS115" s="342">
        <v>0.39</v>
      </c>
      <c r="BT115" s="442">
        <v>0.495</v>
      </c>
      <c r="BU115" s="342">
        <v>0.49</v>
      </c>
      <c r="BV115" s="342">
        <v>0.48499999999999999</v>
      </c>
      <c r="BW115" s="342">
        <v>0.48</v>
      </c>
      <c r="BX115" s="342">
        <v>0.42499999999999999</v>
      </c>
      <c r="BY115" s="342">
        <v>0.31</v>
      </c>
      <c r="BZ115" s="442">
        <v>0.42</v>
      </c>
      <c r="CA115" s="342">
        <v>0.41499999999999998</v>
      </c>
      <c r="CB115" s="342">
        <v>0.37</v>
      </c>
      <c r="CC115" s="342">
        <v>0.32</v>
      </c>
      <c r="CD115" s="342">
        <v>0.27</v>
      </c>
      <c r="CE115" s="342">
        <v>0.25</v>
      </c>
      <c r="CF115" s="358"/>
      <c r="CG115" s="358"/>
      <c r="CH115" s="359" t="s">
        <v>62</v>
      </c>
      <c r="CI115" s="360">
        <v>226000</v>
      </c>
      <c r="CJ115" s="360">
        <v>215000</v>
      </c>
      <c r="CK115" s="360">
        <v>234000</v>
      </c>
      <c r="CL115" s="360">
        <v>248000</v>
      </c>
      <c r="CM115" s="360">
        <v>259000</v>
      </c>
      <c r="CN115" s="360">
        <v>237000</v>
      </c>
      <c r="CO115" s="360">
        <v>237000</v>
      </c>
      <c r="CP115" s="360">
        <v>248000</v>
      </c>
      <c r="CQ115" s="360">
        <v>281000</v>
      </c>
      <c r="CR115" s="31"/>
      <c r="CS115" s="157" t="s">
        <v>602</v>
      </c>
      <c r="CT115" s="158" t="s">
        <v>610</v>
      </c>
      <c r="CU115" s="23" t="s">
        <v>265</v>
      </c>
      <c r="CV115" s="24">
        <v>7.0000000000000007E-2</v>
      </c>
      <c r="CW115" s="21" t="s">
        <v>265</v>
      </c>
      <c r="CX115" s="21" t="s">
        <v>72</v>
      </c>
      <c r="CY115" s="25">
        <v>0</v>
      </c>
      <c r="CZ115" s="161"/>
      <c r="DA115" s="176">
        <f t="shared" si="153"/>
        <v>0.56000000000000005</v>
      </c>
      <c r="DB115" s="176">
        <f t="shared" si="154"/>
        <v>0.55000000000000004</v>
      </c>
      <c r="DC115" s="176">
        <f t="shared" si="155"/>
        <v>0.54</v>
      </c>
      <c r="DD115" s="176">
        <f t="shared" si="156"/>
        <v>0.53</v>
      </c>
      <c r="DE115" s="176">
        <f t="shared" si="157"/>
        <v>0.52</v>
      </c>
      <c r="DF115" s="176">
        <f t="shared" si="158"/>
        <v>0.49</v>
      </c>
      <c r="DG115" s="448">
        <v>0.53</v>
      </c>
      <c r="DH115" s="344">
        <v>0.52</v>
      </c>
      <c r="DI115" s="344">
        <v>0.51</v>
      </c>
      <c r="DJ115" s="344">
        <v>0.5</v>
      </c>
      <c r="DK115" s="344">
        <v>0.49</v>
      </c>
      <c r="DL115" s="344">
        <v>0.46</v>
      </c>
      <c r="DM115" s="448">
        <v>0.46</v>
      </c>
      <c r="DN115" s="344">
        <v>0.45</v>
      </c>
      <c r="DO115" s="344">
        <v>0.44</v>
      </c>
      <c r="DP115" s="344">
        <v>0.43</v>
      </c>
      <c r="DQ115" s="344">
        <v>0.41</v>
      </c>
      <c r="DR115" s="344">
        <v>0.36</v>
      </c>
      <c r="DS115" s="448">
        <v>0.41</v>
      </c>
      <c r="DT115" s="344">
        <v>0.4</v>
      </c>
      <c r="DU115" s="343">
        <v>0.38</v>
      </c>
      <c r="DV115" s="343">
        <v>0.36</v>
      </c>
      <c r="DW115" s="343">
        <v>0.3</v>
      </c>
      <c r="DX115" s="343">
        <v>0.25</v>
      </c>
      <c r="DY115" s="26" t="s">
        <v>237</v>
      </c>
      <c r="DZ115" s="176"/>
      <c r="EA115" s="27" t="s">
        <v>207</v>
      </c>
      <c r="EB115" s="28">
        <v>306900</v>
      </c>
      <c r="EC115" s="28">
        <v>339900</v>
      </c>
      <c r="ED115" s="28">
        <v>317900</v>
      </c>
      <c r="EE115" s="28">
        <v>383900</v>
      </c>
      <c r="EF115" s="28">
        <v>426800</v>
      </c>
      <c r="EG115" s="28">
        <v>383900</v>
      </c>
      <c r="EH115" s="28">
        <v>426800</v>
      </c>
      <c r="EI115" s="28">
        <v>383900</v>
      </c>
      <c r="EJ115" s="28">
        <v>448800</v>
      </c>
      <c r="EK115" s="31" t="s">
        <v>812</v>
      </c>
    </row>
    <row r="116" spans="6:141" ht="16.5" customHeight="1">
      <c r="F116" s="333">
        <v>111</v>
      </c>
      <c r="G116" s="333" t="str">
        <f>IF(리스수식!$AT$2=1,차량정보!AZ116,IF(리스수식!$AT$2=2,차량정보!CS116,IF(리스수식!$AT$2=3,차량정보!EL116,IF(리스수식!$AT$2=4,차량정보!GE116,차량정보!HX116))))</f>
        <v>현대</v>
      </c>
      <c r="H116" s="333" t="str">
        <f>IF(리스수식!$AT$2=1,차량정보!BA116,IF(리스수식!$AT$2=2,차량정보!CT116,IF(리스수식!$AT$2=3,차량정보!EM116,IF(리스수식!$AT$2=4,차량정보!GF116,차량정보!HY116))))</f>
        <v>GV60 EV 스탠다드 AWD 20인치</v>
      </c>
      <c r="I116" s="333" t="str">
        <f>IF(리스수식!$AT$2=1,차량정보!BB116,IF(리스수식!$AT$2=2,차량정보!CU116,IF(리스수식!$AT$2=3,차량정보!EN116,IF(리스수식!$AT$2=4,차량정보!GG116,차량정보!HZ116))))</f>
        <v>EV</v>
      </c>
      <c r="J116" s="475">
        <f>IF(리스수식!$AT$2=1,차량정보!BC116,IF(리스수식!$AT$2=2,차량정보!CV116,IF(리스수식!$AT$2=3,차량정보!EO116,IF(리스수식!$AT$2=4,차량정보!GH116,차량정보!IA116))))</f>
        <v>0.02</v>
      </c>
      <c r="K116" s="333" t="str">
        <f>IF(리스수식!$AT$2=1,차량정보!BD116,IF(리스수식!$AT$2=2,차량정보!CW116,IF(리스수식!$AT$2=3,차량정보!EP116,IF(리스수식!$AT$2=4,차량정보!GI116,차량정보!IB116))))</f>
        <v>EV</v>
      </c>
      <c r="L116" s="333" t="str">
        <f>IF(리스수식!$AT$2=1,차량정보!BE116,IF(리스수식!$AT$2=2,차량정보!CX116,IF(리스수식!$AT$2=3,차량정보!EQ116,IF(리스수식!$AT$2=4,차량정보!GJ116,차량정보!IC116))))</f>
        <v>면제</v>
      </c>
      <c r="M116" s="333">
        <f>IF(리스수식!$AT$2=1,차량정보!BF116,IF(리스수식!$AT$2=2,차량정보!CY116,IF(리스수식!$AT$2=3,차량정보!ER116,IF(리스수식!$AT$2=4,차량정보!GK116,차량정보!ID116))))</f>
        <v>0</v>
      </c>
      <c r="N116" s="333">
        <f t="shared" si="97"/>
        <v>130000</v>
      </c>
      <c r="O116" s="380">
        <f>IF(리스수식!$AT$2=1,차량정보!BH116,IF(리스수식!$AT$2=2,차량정보!DA116,IF(리스수식!$AT$2=3,차량정보!ET116,IF(리스수식!$AT$2=4,차량정보!GM116,차량정보!IF116))))</f>
        <v>0</v>
      </c>
      <c r="P116" s="380">
        <f>IF(리스수식!$AT$2=1,차량정보!BI116,IF(리스수식!$AT$2=2,차량정보!DB116,IF(리스수식!$AT$2=3,차량정보!EU116,IF(리스수식!$AT$2=4,차량정보!GN116,차량정보!IG116))))</f>
        <v>0</v>
      </c>
      <c r="Q116" s="380">
        <f>IF(리스수식!$AT$2=1,차량정보!BJ116,IF(리스수식!$AT$2=2,차량정보!DC116,IF(리스수식!$AT$2=3,차량정보!EV116,IF(리스수식!$AT$2=4,차량정보!GO116,차량정보!IH116))))</f>
        <v>0</v>
      </c>
      <c r="R116" s="380">
        <f>IF(리스수식!$AT$2=1,차량정보!BK116,IF(리스수식!$AT$2=2,차량정보!DD116,IF(리스수식!$AT$2=3,차량정보!EW116,IF(리스수식!$AT$2=4,차량정보!GP116,차량정보!II116))))</f>
        <v>0</v>
      </c>
      <c r="S116" s="380">
        <f>IF(리스수식!$AT$2=1,차량정보!BL116,IF(리스수식!$AT$2=2,차량정보!DE116,IF(리스수식!$AT$2=3,차량정보!EX116,IF(리스수식!$AT$2=4,차량정보!GQ116,차량정보!IJ116))))</f>
        <v>0</v>
      </c>
      <c r="T116" s="380">
        <f>IF(리스수식!$AT$2=1,차량정보!BM116,IF(리스수식!$AT$2=2,차량정보!DF116,IF(리스수식!$AT$2=3,차량정보!EY116,IF(리스수식!$AT$2=4,차량정보!GR116,차량정보!IK116))))</f>
        <v>0</v>
      </c>
      <c r="U116" s="380">
        <f>IF(리스수식!$AT$2=1,차량정보!BN116,IF(리스수식!$AT$2=2,차량정보!DG116,IF(리스수식!$AT$2=3,차량정보!EZ116,IF(리스수식!$AT$2=4,차량정보!GS116,차량정보!IL116))))</f>
        <v>0.56999999999999995</v>
      </c>
      <c r="V116" s="380">
        <f>IF(리스수식!$AT$2=1,차량정보!BO116,IF(리스수식!$AT$2=2,차량정보!DH116,IF(리스수식!$AT$2=3,차량정보!FA116,IF(리스수식!$AT$2=4,차량정보!GT116,차량정보!IM116))))</f>
        <v>0.56499999999999995</v>
      </c>
      <c r="W116" s="380">
        <f>IF(리스수식!$AT$2=1,차량정보!BP116,IF(리스수식!$AT$2=2,차량정보!DI116,IF(리스수식!$AT$2=3,차량정보!FB116,IF(리스수식!$AT$2=4,차량정보!GU116,차량정보!IN116))))</f>
        <v>0.56000000000000005</v>
      </c>
      <c r="X116" s="380">
        <f>IF(리스수식!$AT$2=1,차량정보!BQ116,IF(리스수식!$AT$2=2,차량정보!DJ116,IF(리스수식!$AT$2=3,차량정보!FC116,IF(리스수식!$AT$2=4,차량정보!GV116,차량정보!IO116))))</f>
        <v>0.55500000000000005</v>
      </c>
      <c r="Y116" s="380">
        <f>IF(리스수식!$AT$2=1,차량정보!BR116,IF(리스수식!$AT$2=2,차량정보!DK116,IF(리스수식!$AT$2=3,차량정보!FD116,IF(리스수식!$AT$2=4,차량정보!GW116,차량정보!IP116))))</f>
        <v>0.55000000000000004</v>
      </c>
      <c r="Z116" s="380">
        <f>IF(리스수식!$AT$2=1,차량정보!BS116,IF(리스수식!$AT$2=2,차량정보!DL116,IF(리스수식!$AT$2=3,차량정보!FE116,IF(리스수식!$AT$2=4,차량정보!GX116,차량정보!IQ116))))</f>
        <v>0.39</v>
      </c>
      <c r="AA116" s="380">
        <f>IF(리스수식!$AT$2=1,차량정보!BT116,IF(리스수식!$AT$2=2,차량정보!DM116,IF(리스수식!$AT$2=3,차량정보!FF116,IF(리스수식!$AT$2=4,차량정보!GY116,차량정보!IR116))))</f>
        <v>0.495</v>
      </c>
      <c r="AB116" s="380">
        <f>IF(리스수식!$AT$2=1,차량정보!BU116,IF(리스수식!$AT$2=2,차량정보!DN116,IF(리스수식!$AT$2=3,차량정보!FG116,IF(리스수식!$AT$2=4,차량정보!GZ116,차량정보!IS116))))</f>
        <v>0.49</v>
      </c>
      <c r="AC116" s="380">
        <f>IF(리스수식!$AT$2=1,차량정보!BV116,IF(리스수식!$AT$2=2,차량정보!DO116,IF(리스수식!$AT$2=3,차량정보!FH116,IF(리스수식!$AT$2=4,차량정보!HA116,차량정보!IT116))))</f>
        <v>0.48499999999999999</v>
      </c>
      <c r="AD116" s="380">
        <f>IF(리스수식!$AT$2=1,차량정보!BW116,IF(리스수식!$AT$2=2,차량정보!DP116,IF(리스수식!$AT$2=3,차량정보!FI116,IF(리스수식!$AT$2=4,차량정보!HB116,차량정보!IU116))))</f>
        <v>0.48</v>
      </c>
      <c r="AE116" s="380">
        <f>IF(리스수식!$AT$2=1,차량정보!BX116,IF(리스수식!$AT$2=2,차량정보!DQ116,IF(리스수식!$AT$2=3,차량정보!FJ116,IF(리스수식!$AT$2=4,차량정보!HC116,차량정보!IV116))))</f>
        <v>0.42499999999999999</v>
      </c>
      <c r="AF116" s="380">
        <f>IF(리스수식!$AT$2=1,차량정보!BY116,IF(리스수식!$AT$2=2,차량정보!DR116,IF(리스수식!$AT$2=3,차량정보!FK116,IF(리스수식!$AT$2=4,차량정보!HD116,차량정보!IW116))))</f>
        <v>0.31</v>
      </c>
      <c r="AG116" s="380">
        <f>IF(리스수식!$AT$2=1,차량정보!BZ116,IF(리스수식!$AT$2=2,차량정보!DS116,IF(리스수식!$AT$2=3,차량정보!FL116,IF(리스수식!$AT$2=4,차량정보!HE116,차량정보!IX116))))</f>
        <v>0.42</v>
      </c>
      <c r="AH116" s="380">
        <f>IF(리스수식!$AT$2=1,차량정보!CA116,IF(리스수식!$AT$2=2,차량정보!DT116,IF(리스수식!$AT$2=3,차량정보!FM116,IF(리스수식!$AT$2=4,차량정보!HF116,차량정보!IY116))))</f>
        <v>0.41499999999999998</v>
      </c>
      <c r="AI116" s="380">
        <f>IF(리스수식!$AT$2=1,차량정보!CB116,IF(리스수식!$AT$2=2,차량정보!DU116,IF(리스수식!$AT$2=3,차량정보!FN116,IF(리스수식!$AT$2=4,차량정보!HG116,차량정보!IZ116))))</f>
        <v>0.37</v>
      </c>
      <c r="AJ116" s="380">
        <f>IF(리스수식!$AT$2=1,차량정보!CC116,IF(리스수식!$AT$2=2,차량정보!DV116,IF(리스수식!$AT$2=3,차량정보!FO116,IF(리스수식!$AT$2=4,차량정보!HH116,차량정보!JA116))))</f>
        <v>0.32</v>
      </c>
      <c r="AK116" s="380">
        <f>IF(리스수식!$AT$2=1,차량정보!CD116,IF(리스수식!$AT$2=2,차량정보!DW116,IF(리스수식!$AT$2=3,차량정보!FP116,IF(리스수식!$AT$2=4,차량정보!HI116,차량정보!JB116))))</f>
        <v>0.27</v>
      </c>
      <c r="AL116" s="380">
        <f>IF(리스수식!$AT$2=1,차량정보!CE116,IF(리스수식!$AT$2=2,차량정보!DX116,IF(리스수식!$AT$2=3,차량정보!FQ116,IF(리스수식!$AT$2=4,차량정보!HJ116,차량정보!JC116))))</f>
        <v>0.25</v>
      </c>
      <c r="AM116" s="333">
        <f>IF(리스수식!$AT$2=1,차량정보!CF116,IF(리스수식!$AT$2=2,차량정보!DY116,IF(리스수식!$AT$2=3,차량정보!FR116,IF(리스수식!$AT$2=4,차량정보!HK116,차량정보!JD116))))</f>
        <v>0</v>
      </c>
      <c r="AN116" s="333">
        <f>IF(리스수식!$AT$2=1,차량정보!CG116,IF(리스수식!$AT$2=2,차량정보!DZ116,IF(리스수식!$AT$2=3,차량정보!FS116,IF(리스수식!$AT$2=4,차량정보!HL116,차량정보!JE116))))</f>
        <v>0</v>
      </c>
      <c r="AO116" s="333" t="str">
        <f>IF(리스수식!$AT$2=1,차량정보!CH116,IF(리스수식!$AT$2=2,차량정보!EA116,IF(리스수식!$AT$2=3,차량정보!FT116,IF(리스수식!$AT$2=4,차량정보!HM116,차량정보!JF116))))</f>
        <v>울산</v>
      </c>
      <c r="AP116" s="333">
        <f>IF(리스수식!$AT$2=1,차량정보!CI116,IF(리스수식!$AT$2=2,차량정보!EB116,IF(리스수식!$AT$2=3,차량정보!FU116,IF(리스수식!$AT$2=4,차량정보!HN116,차량정보!JG116))))</f>
        <v>226000</v>
      </c>
      <c r="AQ116" s="333">
        <f>IF(리스수식!$AT$2=1,차량정보!CJ116,IF(리스수식!$AT$2=2,차량정보!EC116,IF(리스수식!$AT$2=3,차량정보!FV116,IF(리스수식!$AT$2=4,차량정보!HO116,차량정보!JH116))))</f>
        <v>215000</v>
      </c>
      <c r="AR116" s="333">
        <f>IF(리스수식!$AT$2=1,차량정보!CK116,IF(리스수식!$AT$2=2,차량정보!ED116,IF(리스수식!$AT$2=3,차량정보!FW116,IF(리스수식!$AT$2=4,차량정보!HP116,차량정보!JI116))))</f>
        <v>234000</v>
      </c>
      <c r="AS116" s="333">
        <f>IF(리스수식!$AT$2=1,차량정보!CL116,IF(리스수식!$AT$2=2,차량정보!EE116,IF(리스수식!$AT$2=3,차량정보!FX116,IF(리스수식!$AT$2=4,차량정보!HQ116,차량정보!JJ116))))</f>
        <v>248000</v>
      </c>
      <c r="AT116" s="333">
        <f>IF(리스수식!$AT$2=1,차량정보!CM116,IF(리스수식!$AT$2=2,차량정보!EF116,IF(리스수식!$AT$2=3,차량정보!FY116,IF(리스수식!$AT$2=4,차량정보!HR116,차량정보!JK116))))</f>
        <v>259000</v>
      </c>
      <c r="AU116" s="333">
        <f>IF(리스수식!$AT$2=1,차량정보!CN116,IF(리스수식!$AT$2=2,차량정보!EG116,IF(리스수식!$AT$2=3,차량정보!FZ116,IF(리스수식!$AT$2=4,차량정보!HS116,차량정보!JL116))))</f>
        <v>237000</v>
      </c>
      <c r="AV116" s="333">
        <f>IF(리스수식!$AT$2=1,차량정보!CO116,IF(리스수식!$AT$2=2,차량정보!EH116,IF(리스수식!$AT$2=3,차량정보!GA116,IF(리스수식!$AT$2=4,차량정보!HT116,차량정보!JM116))))</f>
        <v>237000</v>
      </c>
      <c r="AW116" s="333">
        <f>IF(리스수식!$AT$2=1,차량정보!CP116,IF(리스수식!$AT$2=2,차량정보!EI116,IF(리스수식!$AT$2=3,차량정보!GB116,IF(리스수식!$AT$2=4,차량정보!HU116,차량정보!JN116))))</f>
        <v>248000</v>
      </c>
      <c r="AX116" s="333">
        <f>IF(리스수식!$AT$2=1,차량정보!CQ116,IF(리스수식!$AT$2=2,차량정보!EJ116,IF(리스수식!$AT$2=3,차량정보!GC116,IF(리스수식!$AT$2=4,차량정보!HV116,차량정보!JO116))))</f>
        <v>281000</v>
      </c>
      <c r="AY116" s="11">
        <f>IF(리스수식!$AT$2=1,차량정보!CR116,IF(리스수식!$AT$2=2,차량정보!EK116,IF(리스수식!$AT$2=3,차량정보!GD116,IF(리스수식!$AT$2=4,차량정보!HW116,차량정보!JP116))))</f>
        <v>0</v>
      </c>
      <c r="AZ116" s="352" t="s">
        <v>38</v>
      </c>
      <c r="BA116" s="466" t="s">
        <v>737</v>
      </c>
      <c r="BB116" s="354" t="s">
        <v>265</v>
      </c>
      <c r="BC116" s="355">
        <v>0.02</v>
      </c>
      <c r="BD116" s="352" t="s">
        <v>265</v>
      </c>
      <c r="BE116" s="352" t="s">
        <v>72</v>
      </c>
      <c r="BF116" s="356">
        <v>0</v>
      </c>
      <c r="BG116" s="356"/>
      <c r="BH116" s="357">
        <v>0</v>
      </c>
      <c r="BI116" s="357">
        <v>0</v>
      </c>
      <c r="BJ116" s="357">
        <v>0</v>
      </c>
      <c r="BK116" s="357">
        <v>0</v>
      </c>
      <c r="BL116" s="357">
        <v>0</v>
      </c>
      <c r="BM116" s="357">
        <v>0</v>
      </c>
      <c r="BN116" s="442">
        <v>0.56999999999999995</v>
      </c>
      <c r="BO116" s="342">
        <v>0.56499999999999995</v>
      </c>
      <c r="BP116" s="342">
        <v>0.56000000000000005</v>
      </c>
      <c r="BQ116" s="342">
        <v>0.55500000000000005</v>
      </c>
      <c r="BR116" s="342">
        <v>0.55000000000000004</v>
      </c>
      <c r="BS116" s="342">
        <v>0.39</v>
      </c>
      <c r="BT116" s="442">
        <v>0.495</v>
      </c>
      <c r="BU116" s="342">
        <v>0.49</v>
      </c>
      <c r="BV116" s="342">
        <v>0.48499999999999999</v>
      </c>
      <c r="BW116" s="342">
        <v>0.48</v>
      </c>
      <c r="BX116" s="342">
        <v>0.42499999999999999</v>
      </c>
      <c r="BY116" s="342">
        <v>0.31</v>
      </c>
      <c r="BZ116" s="442">
        <v>0.42</v>
      </c>
      <c r="CA116" s="342">
        <v>0.41499999999999998</v>
      </c>
      <c r="CB116" s="342">
        <v>0.37</v>
      </c>
      <c r="CC116" s="342">
        <v>0.32</v>
      </c>
      <c r="CD116" s="342">
        <v>0.27</v>
      </c>
      <c r="CE116" s="342">
        <v>0.25</v>
      </c>
      <c r="CF116" s="358"/>
      <c r="CG116" s="358"/>
      <c r="CH116" s="359" t="s">
        <v>62</v>
      </c>
      <c r="CI116" s="360">
        <v>226000</v>
      </c>
      <c r="CJ116" s="360">
        <v>215000</v>
      </c>
      <c r="CK116" s="360">
        <v>234000</v>
      </c>
      <c r="CL116" s="360">
        <v>248000</v>
      </c>
      <c r="CM116" s="360">
        <v>259000</v>
      </c>
      <c r="CN116" s="360">
        <v>237000</v>
      </c>
      <c r="CO116" s="360">
        <v>237000</v>
      </c>
      <c r="CP116" s="360">
        <v>248000</v>
      </c>
      <c r="CQ116" s="360">
        <v>281000</v>
      </c>
      <c r="CR116" s="31"/>
      <c r="CS116" s="157"/>
      <c r="CT116" s="158"/>
      <c r="CU116" s="159"/>
      <c r="CV116" s="160"/>
      <c r="CW116" s="157"/>
      <c r="CX116" s="157"/>
      <c r="CY116" s="161"/>
      <c r="CZ116" s="161"/>
      <c r="DA116" s="157"/>
      <c r="DB116" s="157"/>
      <c r="DC116" s="157"/>
      <c r="DD116" s="157"/>
      <c r="DE116" s="157"/>
      <c r="DF116" s="157"/>
      <c r="DG116" s="451"/>
      <c r="DH116" s="157"/>
      <c r="DI116" s="157"/>
      <c r="DJ116" s="157"/>
      <c r="DK116" s="157"/>
      <c r="DL116" s="157"/>
      <c r="DM116" s="451"/>
      <c r="DN116" s="157"/>
      <c r="DO116" s="157"/>
      <c r="DP116" s="157"/>
      <c r="DQ116" s="157"/>
      <c r="DR116" s="157"/>
      <c r="DS116" s="451"/>
      <c r="DT116" s="157"/>
      <c r="DU116" s="157"/>
      <c r="DV116" s="157"/>
      <c r="DW116" s="157"/>
      <c r="DX116" s="157"/>
      <c r="DY116" s="176"/>
      <c r="DZ116" s="176"/>
      <c r="EA116" s="177"/>
      <c r="EB116" s="178"/>
      <c r="EC116" s="178"/>
      <c r="ED116" s="178"/>
      <c r="EE116" s="178"/>
      <c r="EF116" s="178"/>
      <c r="EG116" s="178"/>
      <c r="EH116" s="178"/>
      <c r="EI116" s="178"/>
      <c r="EJ116" s="178"/>
    </row>
    <row r="117" spans="6:141" ht="16.5" customHeight="1">
      <c r="F117" s="333">
        <v>112</v>
      </c>
      <c r="G117" s="333" t="str">
        <f>IF(리스수식!$AT$2=1,차량정보!AZ117,IF(리스수식!$AT$2=2,차량정보!CS117,IF(리스수식!$AT$2=3,차량정보!EL117,IF(리스수식!$AT$2=4,차량정보!GE117,차량정보!HX117))))</f>
        <v>현대</v>
      </c>
      <c r="H117" s="333" t="str">
        <f>IF(리스수식!$AT$2=1,차량정보!BA117,IF(리스수식!$AT$2=2,차량정보!CT117,IF(리스수식!$AT$2=3,차량정보!EM117,IF(리스수식!$AT$2=4,차량정보!GF117,차량정보!HY117))))</f>
        <v>GV60 EV 퍼포먼스 AWD 21인치</v>
      </c>
      <c r="I117" s="333" t="str">
        <f>IF(리스수식!$AT$2=1,차량정보!BB117,IF(리스수식!$AT$2=2,차량정보!CU117,IF(리스수식!$AT$2=3,차량정보!EN117,IF(리스수식!$AT$2=4,차량정보!GG117,차량정보!HZ117))))</f>
        <v>EV</v>
      </c>
      <c r="J117" s="475">
        <f>IF(리스수식!$AT$2=1,차량정보!BC117,IF(리스수식!$AT$2=2,차량정보!CV117,IF(리스수식!$AT$2=3,차량정보!EO117,IF(리스수식!$AT$2=4,차량정보!GH117,차량정보!IA117))))</f>
        <v>0.02</v>
      </c>
      <c r="K117" s="333" t="str">
        <f>IF(리스수식!$AT$2=1,차량정보!BD117,IF(리스수식!$AT$2=2,차량정보!CW117,IF(리스수식!$AT$2=3,차량정보!EP117,IF(리스수식!$AT$2=4,차량정보!GI117,차량정보!IB117))))</f>
        <v>EV</v>
      </c>
      <c r="L117" s="333" t="str">
        <f>IF(리스수식!$AT$2=1,차량정보!BE117,IF(리스수식!$AT$2=2,차량정보!CX117,IF(리스수식!$AT$2=3,차량정보!EQ117,IF(리스수식!$AT$2=4,차량정보!GJ117,차량정보!IC117))))</f>
        <v>면제</v>
      </c>
      <c r="M117" s="333">
        <f>IF(리스수식!$AT$2=1,차량정보!BF117,IF(리스수식!$AT$2=2,차량정보!CY117,IF(리스수식!$AT$2=3,차량정보!ER117,IF(리스수식!$AT$2=4,차량정보!GK117,차량정보!ID117))))</f>
        <v>0</v>
      </c>
      <c r="N117" s="333">
        <f t="shared" si="97"/>
        <v>130000</v>
      </c>
      <c r="O117" s="380">
        <f>IF(리스수식!$AT$2=1,차량정보!BH117,IF(리스수식!$AT$2=2,차량정보!DA117,IF(리스수식!$AT$2=3,차량정보!ET117,IF(리스수식!$AT$2=4,차량정보!GM117,차량정보!IF117))))</f>
        <v>0</v>
      </c>
      <c r="P117" s="380">
        <f>IF(리스수식!$AT$2=1,차량정보!BI117,IF(리스수식!$AT$2=2,차량정보!DB117,IF(리스수식!$AT$2=3,차량정보!EU117,IF(리스수식!$AT$2=4,차량정보!GN117,차량정보!IG117))))</f>
        <v>0</v>
      </c>
      <c r="Q117" s="380">
        <f>IF(리스수식!$AT$2=1,차량정보!BJ117,IF(리스수식!$AT$2=2,차량정보!DC117,IF(리스수식!$AT$2=3,차량정보!EV117,IF(리스수식!$AT$2=4,차량정보!GO117,차량정보!IH117))))</f>
        <v>0</v>
      </c>
      <c r="R117" s="380">
        <f>IF(리스수식!$AT$2=1,차량정보!BK117,IF(리스수식!$AT$2=2,차량정보!DD117,IF(리스수식!$AT$2=3,차량정보!EW117,IF(리스수식!$AT$2=4,차량정보!GP117,차량정보!II117))))</f>
        <v>0</v>
      </c>
      <c r="S117" s="380">
        <f>IF(리스수식!$AT$2=1,차량정보!BL117,IF(리스수식!$AT$2=2,차량정보!DE117,IF(리스수식!$AT$2=3,차량정보!EX117,IF(리스수식!$AT$2=4,차량정보!GQ117,차량정보!IJ117))))</f>
        <v>0</v>
      </c>
      <c r="T117" s="380">
        <f>IF(리스수식!$AT$2=1,차량정보!BM117,IF(리스수식!$AT$2=2,차량정보!DF117,IF(리스수식!$AT$2=3,차량정보!EY117,IF(리스수식!$AT$2=4,차량정보!GR117,차량정보!IK117))))</f>
        <v>0</v>
      </c>
      <c r="U117" s="380">
        <f>IF(리스수식!$AT$2=1,차량정보!BN117,IF(리스수식!$AT$2=2,차량정보!DG117,IF(리스수식!$AT$2=3,차량정보!EZ117,IF(리스수식!$AT$2=4,차량정보!GS117,차량정보!IL117))))</f>
        <v>0.62</v>
      </c>
      <c r="V117" s="380">
        <f>IF(리스수식!$AT$2=1,차량정보!BO117,IF(리스수식!$AT$2=2,차량정보!DH117,IF(리스수식!$AT$2=3,차량정보!FA117,IF(리스수식!$AT$2=4,차량정보!GT117,차량정보!IM117))))</f>
        <v>0.61499999999999999</v>
      </c>
      <c r="W117" s="380">
        <f>IF(리스수식!$AT$2=1,차량정보!BP117,IF(리스수식!$AT$2=2,차량정보!DI117,IF(리스수식!$AT$2=3,차량정보!FB117,IF(리스수식!$AT$2=4,차량정보!GU117,차량정보!IN117))))</f>
        <v>0.61</v>
      </c>
      <c r="X117" s="380">
        <f>IF(리스수식!$AT$2=1,차량정보!BQ117,IF(리스수식!$AT$2=2,차량정보!DJ117,IF(리스수식!$AT$2=3,차량정보!FC117,IF(리스수식!$AT$2=4,차량정보!GV117,차량정보!IO117))))</f>
        <v>0.60499999999999998</v>
      </c>
      <c r="Y117" s="380">
        <f>IF(리스수식!$AT$2=1,차량정보!BR117,IF(리스수식!$AT$2=2,차량정보!DK117,IF(리스수식!$AT$2=3,차량정보!FD117,IF(리스수식!$AT$2=4,차량정보!GW117,차량정보!IP117))))</f>
        <v>0.6</v>
      </c>
      <c r="Z117" s="380">
        <f>IF(리스수식!$AT$2=1,차량정보!BS117,IF(리스수식!$AT$2=2,차량정보!DL117,IF(리스수식!$AT$2=3,차량정보!FE117,IF(리스수식!$AT$2=4,차량정보!GX117,차량정보!IQ117))))</f>
        <v>0.39</v>
      </c>
      <c r="AA117" s="380">
        <f>IF(리스수식!$AT$2=1,차량정보!BT117,IF(리스수식!$AT$2=2,차량정보!DM117,IF(리스수식!$AT$2=3,차량정보!FF117,IF(리스수식!$AT$2=4,차량정보!GY117,차량정보!IR117))))</f>
        <v>0.54500000000000004</v>
      </c>
      <c r="AB117" s="380">
        <f>IF(리스수식!$AT$2=1,차량정보!BU117,IF(리스수식!$AT$2=2,차량정보!DN117,IF(리스수식!$AT$2=3,차량정보!FG117,IF(리스수식!$AT$2=4,차량정보!GZ117,차량정보!IS117))))</f>
        <v>0.54</v>
      </c>
      <c r="AC117" s="380">
        <f>IF(리스수식!$AT$2=1,차량정보!BV117,IF(리스수식!$AT$2=2,차량정보!DO117,IF(리스수식!$AT$2=3,차량정보!FH117,IF(리스수식!$AT$2=4,차량정보!HA117,차량정보!IT117))))</f>
        <v>0.53500000000000003</v>
      </c>
      <c r="AD117" s="380">
        <f>IF(리스수식!$AT$2=1,차량정보!BW117,IF(리스수식!$AT$2=2,차량정보!DP117,IF(리스수식!$AT$2=3,차량정보!FI117,IF(리스수식!$AT$2=4,차량정보!HB117,차량정보!IU117))))</f>
        <v>0.53</v>
      </c>
      <c r="AE117" s="380">
        <f>IF(리스수식!$AT$2=1,차량정보!BX117,IF(리스수식!$AT$2=2,차량정보!DQ117,IF(리스수식!$AT$2=3,차량정보!FJ117,IF(리스수식!$AT$2=4,차량정보!HC117,차량정보!IV117))))</f>
        <v>0.42499999999999999</v>
      </c>
      <c r="AF117" s="380">
        <f>IF(리스수식!$AT$2=1,차량정보!BY117,IF(리스수식!$AT$2=2,차량정보!DR117,IF(리스수식!$AT$2=3,차량정보!FK117,IF(리스수식!$AT$2=4,차량정보!HD117,차량정보!IW117))))</f>
        <v>0.31</v>
      </c>
      <c r="AG117" s="380">
        <f>IF(리스수식!$AT$2=1,차량정보!BZ117,IF(리스수식!$AT$2=2,차량정보!DS117,IF(리스수식!$AT$2=3,차량정보!FL117,IF(리스수식!$AT$2=4,차량정보!HE117,차량정보!IX117))))</f>
        <v>0.42</v>
      </c>
      <c r="AH117" s="380">
        <f>IF(리스수식!$AT$2=1,차량정보!CA117,IF(리스수식!$AT$2=2,차량정보!DT117,IF(리스수식!$AT$2=3,차량정보!FM117,IF(리스수식!$AT$2=4,차량정보!HF117,차량정보!IY117))))</f>
        <v>0.41499999999999998</v>
      </c>
      <c r="AI117" s="380">
        <f>IF(리스수식!$AT$2=1,차량정보!CB117,IF(리스수식!$AT$2=2,차량정보!DU117,IF(리스수식!$AT$2=3,차량정보!FN117,IF(리스수식!$AT$2=4,차량정보!HG117,차량정보!IZ117))))</f>
        <v>0.37</v>
      </c>
      <c r="AJ117" s="380">
        <f>IF(리스수식!$AT$2=1,차량정보!CC117,IF(리스수식!$AT$2=2,차량정보!DV117,IF(리스수식!$AT$2=3,차량정보!FO117,IF(리스수식!$AT$2=4,차량정보!HH117,차량정보!JA117))))</f>
        <v>0.32</v>
      </c>
      <c r="AK117" s="380">
        <f>IF(리스수식!$AT$2=1,차량정보!CD117,IF(리스수식!$AT$2=2,차량정보!DW117,IF(리스수식!$AT$2=3,차량정보!FP117,IF(리스수식!$AT$2=4,차량정보!HI117,차량정보!JB117))))</f>
        <v>0.27</v>
      </c>
      <c r="AL117" s="380">
        <f>IF(리스수식!$AT$2=1,차량정보!CE117,IF(리스수식!$AT$2=2,차량정보!DX117,IF(리스수식!$AT$2=3,차량정보!FQ117,IF(리스수식!$AT$2=4,차량정보!HJ117,차량정보!JC117))))</f>
        <v>0.25</v>
      </c>
      <c r="AM117" s="333">
        <f>IF(리스수식!$AT$2=1,차량정보!CF117,IF(리스수식!$AT$2=2,차량정보!DY117,IF(리스수식!$AT$2=3,차량정보!FR117,IF(리스수식!$AT$2=4,차량정보!HK117,차량정보!JD117))))</f>
        <v>0</v>
      </c>
      <c r="AN117" s="333">
        <f>IF(리스수식!$AT$2=1,차량정보!CG117,IF(리스수식!$AT$2=2,차량정보!DZ117,IF(리스수식!$AT$2=3,차량정보!FS117,IF(리스수식!$AT$2=4,차량정보!HL117,차량정보!JE117))))</f>
        <v>0</v>
      </c>
      <c r="AO117" s="333" t="str">
        <f>IF(리스수식!$AT$2=1,차량정보!CH117,IF(리스수식!$AT$2=2,차량정보!EA117,IF(리스수식!$AT$2=3,차량정보!FT117,IF(리스수식!$AT$2=4,차량정보!HM117,차량정보!JF117))))</f>
        <v>울산</v>
      </c>
      <c r="AP117" s="333">
        <f>IF(리스수식!$AT$2=1,차량정보!CI117,IF(리스수식!$AT$2=2,차량정보!EB117,IF(리스수식!$AT$2=3,차량정보!FU117,IF(리스수식!$AT$2=4,차량정보!HN117,차량정보!JG117))))</f>
        <v>226000</v>
      </c>
      <c r="AQ117" s="333">
        <f>IF(리스수식!$AT$2=1,차량정보!CJ117,IF(리스수식!$AT$2=2,차량정보!EC117,IF(리스수식!$AT$2=3,차량정보!FV117,IF(리스수식!$AT$2=4,차량정보!HO117,차량정보!JH117))))</f>
        <v>215000</v>
      </c>
      <c r="AR117" s="333">
        <f>IF(리스수식!$AT$2=1,차량정보!CK117,IF(리스수식!$AT$2=2,차량정보!ED117,IF(리스수식!$AT$2=3,차량정보!FW117,IF(리스수식!$AT$2=4,차량정보!HP117,차량정보!JI117))))</f>
        <v>234000</v>
      </c>
      <c r="AS117" s="333">
        <f>IF(리스수식!$AT$2=1,차량정보!CL117,IF(리스수식!$AT$2=2,차량정보!EE117,IF(리스수식!$AT$2=3,차량정보!FX117,IF(리스수식!$AT$2=4,차량정보!HQ117,차량정보!JJ117))))</f>
        <v>248000</v>
      </c>
      <c r="AT117" s="333">
        <f>IF(리스수식!$AT$2=1,차량정보!CM117,IF(리스수식!$AT$2=2,차량정보!EF117,IF(리스수식!$AT$2=3,차량정보!FY117,IF(리스수식!$AT$2=4,차량정보!HR117,차량정보!JK117))))</f>
        <v>259000</v>
      </c>
      <c r="AU117" s="333">
        <f>IF(리스수식!$AT$2=1,차량정보!CN117,IF(리스수식!$AT$2=2,차량정보!EG117,IF(리스수식!$AT$2=3,차량정보!FZ117,IF(리스수식!$AT$2=4,차량정보!HS117,차량정보!JL117))))</f>
        <v>237000</v>
      </c>
      <c r="AV117" s="333">
        <f>IF(리스수식!$AT$2=1,차량정보!CO117,IF(리스수식!$AT$2=2,차량정보!EH117,IF(리스수식!$AT$2=3,차량정보!GA117,IF(리스수식!$AT$2=4,차량정보!HT117,차량정보!JM117))))</f>
        <v>237000</v>
      </c>
      <c r="AW117" s="333">
        <f>IF(리스수식!$AT$2=1,차량정보!CP117,IF(리스수식!$AT$2=2,차량정보!EI117,IF(리스수식!$AT$2=3,차량정보!GB117,IF(리스수식!$AT$2=4,차량정보!HU117,차량정보!JN117))))</f>
        <v>248000</v>
      </c>
      <c r="AX117" s="333">
        <f>IF(리스수식!$AT$2=1,차량정보!CQ117,IF(리스수식!$AT$2=2,차량정보!EJ117,IF(리스수식!$AT$2=3,차량정보!GC117,IF(리스수식!$AT$2=4,차량정보!HV117,차량정보!JO117))))</f>
        <v>281000</v>
      </c>
      <c r="AY117" s="11">
        <f>IF(리스수식!$AT$2=1,차량정보!CR117,IF(리스수식!$AT$2=2,차량정보!EK117,IF(리스수식!$AT$2=3,차량정보!GD117,IF(리스수식!$AT$2=4,차량정보!HW117,차량정보!JP117))))</f>
        <v>0</v>
      </c>
      <c r="AZ117" s="352" t="s">
        <v>38</v>
      </c>
      <c r="BA117" s="467" t="s">
        <v>738</v>
      </c>
      <c r="BB117" s="354" t="s">
        <v>265</v>
      </c>
      <c r="BC117" s="355">
        <v>0.02</v>
      </c>
      <c r="BD117" s="352" t="s">
        <v>265</v>
      </c>
      <c r="BE117" s="352" t="s">
        <v>72</v>
      </c>
      <c r="BF117" s="356">
        <v>0</v>
      </c>
      <c r="BG117" s="356"/>
      <c r="BH117" s="357">
        <v>0</v>
      </c>
      <c r="BI117" s="357">
        <v>0</v>
      </c>
      <c r="BJ117" s="357">
        <v>0</v>
      </c>
      <c r="BK117" s="357">
        <v>0</v>
      </c>
      <c r="BL117" s="357">
        <v>0</v>
      </c>
      <c r="BM117" s="357">
        <v>0</v>
      </c>
      <c r="BN117" s="442">
        <v>0.62</v>
      </c>
      <c r="BO117" s="342">
        <v>0.61499999999999999</v>
      </c>
      <c r="BP117" s="342">
        <v>0.61</v>
      </c>
      <c r="BQ117" s="342">
        <v>0.60499999999999998</v>
      </c>
      <c r="BR117" s="342">
        <v>0.6</v>
      </c>
      <c r="BS117" s="342">
        <v>0.39</v>
      </c>
      <c r="BT117" s="442">
        <v>0.54500000000000004</v>
      </c>
      <c r="BU117" s="342">
        <v>0.54</v>
      </c>
      <c r="BV117" s="342">
        <v>0.53500000000000003</v>
      </c>
      <c r="BW117" s="342">
        <v>0.53</v>
      </c>
      <c r="BX117" s="342">
        <v>0.42499999999999999</v>
      </c>
      <c r="BY117" s="342">
        <v>0.31</v>
      </c>
      <c r="BZ117" s="442">
        <v>0.42</v>
      </c>
      <c r="CA117" s="342">
        <v>0.41499999999999998</v>
      </c>
      <c r="CB117" s="342">
        <v>0.37</v>
      </c>
      <c r="CC117" s="342">
        <v>0.32</v>
      </c>
      <c r="CD117" s="342">
        <v>0.27</v>
      </c>
      <c r="CE117" s="342">
        <v>0.25</v>
      </c>
      <c r="CF117" s="358"/>
      <c r="CG117" s="358"/>
      <c r="CH117" s="359" t="s">
        <v>62</v>
      </c>
      <c r="CI117" s="360">
        <v>226000</v>
      </c>
      <c r="CJ117" s="360">
        <v>215000</v>
      </c>
      <c r="CK117" s="360">
        <v>234000</v>
      </c>
      <c r="CL117" s="360">
        <v>248000</v>
      </c>
      <c r="CM117" s="360">
        <v>259000</v>
      </c>
      <c r="CN117" s="360">
        <v>237000</v>
      </c>
      <c r="CO117" s="360">
        <v>237000</v>
      </c>
      <c r="CP117" s="360">
        <v>248000</v>
      </c>
      <c r="CQ117" s="360">
        <v>281000</v>
      </c>
      <c r="CS117" s="157" t="s">
        <v>602</v>
      </c>
      <c r="CT117" s="158" t="s">
        <v>611</v>
      </c>
      <c r="CU117" s="23" t="s">
        <v>265</v>
      </c>
      <c r="CV117" s="24">
        <v>7.0000000000000007E-2</v>
      </c>
      <c r="CW117" s="21" t="s">
        <v>265</v>
      </c>
      <c r="CX117" s="21" t="s">
        <v>72</v>
      </c>
      <c r="CY117" s="25">
        <v>0</v>
      </c>
      <c r="CZ117" s="161"/>
      <c r="DA117" s="176">
        <f t="shared" ref="DA117:DA118" si="159">DG117+3%</f>
        <v>0.56000000000000005</v>
      </c>
      <c r="DB117" s="176">
        <f t="shared" ref="DB117:DB118" si="160">DH117+3%</f>
        <v>0.55000000000000004</v>
      </c>
      <c r="DC117" s="176">
        <f t="shared" ref="DC117:DC118" si="161">DI117+3%</f>
        <v>0.54</v>
      </c>
      <c r="DD117" s="176">
        <f t="shared" ref="DD117:DD118" si="162">DJ117+3%</f>
        <v>0.53</v>
      </c>
      <c r="DE117" s="176">
        <f t="shared" ref="DE117:DE118" si="163">DK117+3%</f>
        <v>0.52</v>
      </c>
      <c r="DF117" s="176">
        <f t="shared" ref="DF117:DF118" si="164">DL117+3%</f>
        <v>0.49</v>
      </c>
      <c r="DG117" s="448">
        <v>0.53</v>
      </c>
      <c r="DH117" s="344">
        <v>0.52</v>
      </c>
      <c r="DI117" s="344">
        <v>0.51</v>
      </c>
      <c r="DJ117" s="344">
        <v>0.5</v>
      </c>
      <c r="DK117" s="344">
        <v>0.49</v>
      </c>
      <c r="DL117" s="344">
        <v>0.46</v>
      </c>
      <c r="DM117" s="448">
        <v>0.46</v>
      </c>
      <c r="DN117" s="344">
        <v>0.45</v>
      </c>
      <c r="DO117" s="344">
        <v>0.44</v>
      </c>
      <c r="DP117" s="344">
        <v>0.43</v>
      </c>
      <c r="DQ117" s="344">
        <v>0.41</v>
      </c>
      <c r="DR117" s="344">
        <v>0.36</v>
      </c>
      <c r="DS117" s="448">
        <v>0.41</v>
      </c>
      <c r="DT117" s="344">
        <v>0.4</v>
      </c>
      <c r="DU117" s="343">
        <v>0.38</v>
      </c>
      <c r="DV117" s="343">
        <v>0.36</v>
      </c>
      <c r="DW117" s="343">
        <v>0.3</v>
      </c>
      <c r="DX117" s="343">
        <v>0.25</v>
      </c>
      <c r="DY117" s="26" t="s">
        <v>149</v>
      </c>
      <c r="DZ117" s="176"/>
      <c r="EA117" s="27" t="s">
        <v>207</v>
      </c>
      <c r="EB117" s="28">
        <v>306900</v>
      </c>
      <c r="EC117" s="28">
        <v>339900</v>
      </c>
      <c r="ED117" s="28">
        <v>317900</v>
      </c>
      <c r="EE117" s="28">
        <v>383900</v>
      </c>
      <c r="EF117" s="28">
        <v>426800</v>
      </c>
      <c r="EG117" s="28">
        <v>383900</v>
      </c>
      <c r="EH117" s="28">
        <v>426800</v>
      </c>
      <c r="EI117" s="28">
        <v>383900</v>
      </c>
      <c r="EJ117" s="28">
        <v>448800</v>
      </c>
      <c r="EK117" s="31" t="s">
        <v>812</v>
      </c>
    </row>
    <row r="118" spans="6:141" ht="16.5" customHeight="1">
      <c r="F118" s="333">
        <v>113</v>
      </c>
      <c r="G118" s="333" t="str">
        <f>IF(리스수식!$AT$2=1,차량정보!AZ118,IF(리스수식!$AT$2=2,차량정보!CS118,IF(리스수식!$AT$2=3,차량정보!EL118,IF(리스수식!$AT$2=4,차량정보!GE118,차량정보!HX118))))</f>
        <v>현대</v>
      </c>
      <c r="H118" s="333" t="str">
        <f>IF(리스수식!$AT$2=1,차량정보!BA118,IF(리스수식!$AT$2=2,차량정보!CT118,IF(리스수식!$AT$2=3,차량정보!EM118,IF(리스수식!$AT$2=4,차량정보!GF118,차량정보!HY118))))</f>
        <v xml:space="preserve">­­­­­­­­­­­­­­­­­­­­­­­­­­­­­­­­­­­­­­­­­­­­­­­­­­­­­­­­­­­­­­­­­­­­­­­­­­­­­­­­­­­­­­­­­­­­­­­­ </v>
      </c>
      <c r="I118" s="333" t="str">
        <f>IF(리스수식!$AT$2=1,차량정보!BB118,IF(리스수식!$AT$2=2,차량정보!CU118,IF(리스수식!$AT$2=3,차량정보!EN118,IF(리스수식!$AT$2=4,차량정보!GG118,차량정보!HZ118))))</f>
        <v>-</v>
      </c>
      <c r="J118" s="475" t="str">
        <f>IF(리스수식!$AT$2=1,차량정보!BC118,IF(리스수식!$AT$2=2,차량정보!CV118,IF(리스수식!$AT$2=3,차량정보!EO118,IF(리스수식!$AT$2=4,차량정보!GH118,차량정보!IA118))))</f>
        <v>-</v>
      </c>
      <c r="K118" s="333" t="str">
        <f>IF(리스수식!$AT$2=1,차량정보!BD118,IF(리스수식!$AT$2=2,차량정보!CW118,IF(리스수식!$AT$2=3,차량정보!EP118,IF(리스수식!$AT$2=4,차량정보!GI118,차량정보!IB118))))</f>
        <v>-</v>
      </c>
      <c r="L118" s="333">
        <f>IF(리스수식!$AT$2=1,차량정보!BE118,IF(리스수식!$AT$2=2,차량정보!CX118,IF(리스수식!$AT$2=3,차량정보!EQ118,IF(리스수식!$AT$2=4,차량정보!GJ118,차량정보!IC118))))</f>
        <v>0</v>
      </c>
      <c r="M118" s="333" t="str">
        <f>IF(리스수식!$AT$2=1,차량정보!BF118,IF(리스수식!$AT$2=2,차량정보!CY118,IF(리스수식!$AT$2=3,차량정보!ER118,IF(리스수식!$AT$2=4,차량정보!GK118,차량정보!ID118))))</f>
        <v>-</v>
      </c>
      <c r="N118" s="333" t="e">
        <f t="shared" si="97"/>
        <v>#VALUE!</v>
      </c>
      <c r="O118" s="380">
        <f>IF(리스수식!$AT$2=1,차량정보!BH118,IF(리스수식!$AT$2=2,차량정보!DA118,IF(리스수식!$AT$2=3,차량정보!ET118,IF(리스수식!$AT$2=4,차량정보!GM118,차량정보!IF118))))</f>
        <v>0</v>
      </c>
      <c r="P118" s="380">
        <f>IF(리스수식!$AT$2=1,차량정보!BI118,IF(리스수식!$AT$2=2,차량정보!DB118,IF(리스수식!$AT$2=3,차량정보!EU118,IF(리스수식!$AT$2=4,차량정보!GN118,차량정보!IG118))))</f>
        <v>0</v>
      </c>
      <c r="Q118" s="380">
        <f>IF(리스수식!$AT$2=1,차량정보!BJ118,IF(리스수식!$AT$2=2,차량정보!DC118,IF(리스수식!$AT$2=3,차량정보!EV118,IF(리스수식!$AT$2=4,차량정보!GO118,차량정보!IH118))))</f>
        <v>0</v>
      </c>
      <c r="R118" s="380">
        <f>IF(리스수식!$AT$2=1,차량정보!BK118,IF(리스수식!$AT$2=2,차량정보!DD118,IF(리스수식!$AT$2=3,차량정보!EW118,IF(리스수식!$AT$2=4,차량정보!GP118,차량정보!II118))))</f>
        <v>0</v>
      </c>
      <c r="S118" s="380">
        <f>IF(리스수식!$AT$2=1,차량정보!BL118,IF(리스수식!$AT$2=2,차량정보!DE118,IF(리스수식!$AT$2=3,차량정보!EX118,IF(리스수식!$AT$2=4,차량정보!GQ118,차량정보!IJ118))))</f>
        <v>0</v>
      </c>
      <c r="T118" s="380">
        <f>IF(리스수식!$AT$2=1,차량정보!BM118,IF(리스수식!$AT$2=2,차량정보!DF118,IF(리스수식!$AT$2=3,차량정보!EY118,IF(리스수식!$AT$2=4,차량정보!GR118,차량정보!IK118))))</f>
        <v>0</v>
      </c>
      <c r="U118" s="380">
        <f>IF(리스수식!$AT$2=1,차량정보!BN118,IF(리스수식!$AT$2=2,차량정보!DG118,IF(리스수식!$AT$2=3,차량정보!EZ118,IF(리스수식!$AT$2=4,차량정보!GS118,차량정보!IL118))))</f>
        <v>0</v>
      </c>
      <c r="V118" s="380">
        <f>IF(리스수식!$AT$2=1,차량정보!BO118,IF(리스수식!$AT$2=2,차량정보!DH118,IF(리스수식!$AT$2=3,차량정보!FA118,IF(리스수식!$AT$2=4,차량정보!GT118,차량정보!IM118))))</f>
        <v>0</v>
      </c>
      <c r="W118" s="380">
        <f>IF(리스수식!$AT$2=1,차량정보!BP118,IF(리스수식!$AT$2=2,차량정보!DI118,IF(리스수식!$AT$2=3,차량정보!FB118,IF(리스수식!$AT$2=4,차량정보!GU118,차량정보!IN118))))</f>
        <v>0</v>
      </c>
      <c r="X118" s="380">
        <f>IF(리스수식!$AT$2=1,차량정보!BQ118,IF(리스수식!$AT$2=2,차량정보!DJ118,IF(리스수식!$AT$2=3,차량정보!FC118,IF(리스수식!$AT$2=4,차량정보!GV118,차량정보!IO118))))</f>
        <v>0</v>
      </c>
      <c r="Y118" s="380">
        <f>IF(리스수식!$AT$2=1,차량정보!BR118,IF(리스수식!$AT$2=2,차량정보!DK118,IF(리스수식!$AT$2=3,차량정보!FD118,IF(리스수식!$AT$2=4,차량정보!GW118,차량정보!IP118))))</f>
        <v>0</v>
      </c>
      <c r="Z118" s="380">
        <f>IF(리스수식!$AT$2=1,차량정보!BS118,IF(리스수식!$AT$2=2,차량정보!DL118,IF(리스수식!$AT$2=3,차량정보!FE118,IF(리스수식!$AT$2=4,차량정보!GX118,차량정보!IQ118))))</f>
        <v>0</v>
      </c>
      <c r="AA118" s="380">
        <f>IF(리스수식!$AT$2=1,차량정보!BT118,IF(리스수식!$AT$2=2,차량정보!DM118,IF(리스수식!$AT$2=3,차량정보!FF118,IF(리스수식!$AT$2=4,차량정보!GY118,차량정보!IR118))))</f>
        <v>0</v>
      </c>
      <c r="AB118" s="380">
        <f>IF(리스수식!$AT$2=1,차량정보!BU118,IF(리스수식!$AT$2=2,차량정보!DN118,IF(리스수식!$AT$2=3,차량정보!FG118,IF(리스수식!$AT$2=4,차량정보!GZ118,차량정보!IS118))))</f>
        <v>0</v>
      </c>
      <c r="AC118" s="380">
        <f>IF(리스수식!$AT$2=1,차량정보!BV118,IF(리스수식!$AT$2=2,차량정보!DO118,IF(리스수식!$AT$2=3,차량정보!FH118,IF(리스수식!$AT$2=4,차량정보!HA118,차량정보!IT118))))</f>
        <v>0</v>
      </c>
      <c r="AD118" s="380">
        <f>IF(리스수식!$AT$2=1,차량정보!BW118,IF(리스수식!$AT$2=2,차량정보!DP118,IF(리스수식!$AT$2=3,차량정보!FI118,IF(리스수식!$AT$2=4,차량정보!HB118,차량정보!IU118))))</f>
        <v>0</v>
      </c>
      <c r="AE118" s="380">
        <f>IF(리스수식!$AT$2=1,차량정보!BX118,IF(리스수식!$AT$2=2,차량정보!DQ118,IF(리스수식!$AT$2=3,차량정보!FJ118,IF(리스수식!$AT$2=4,차량정보!HC118,차량정보!IV118))))</f>
        <v>0</v>
      </c>
      <c r="AF118" s="380">
        <f>IF(리스수식!$AT$2=1,차량정보!BY118,IF(리스수식!$AT$2=2,차량정보!DR118,IF(리스수식!$AT$2=3,차량정보!FK118,IF(리스수식!$AT$2=4,차량정보!HD118,차량정보!IW118))))</f>
        <v>0</v>
      </c>
      <c r="AG118" s="380">
        <f>IF(리스수식!$AT$2=1,차량정보!BZ118,IF(리스수식!$AT$2=2,차량정보!DS118,IF(리스수식!$AT$2=3,차량정보!FL118,IF(리스수식!$AT$2=4,차량정보!HE118,차량정보!IX118))))</f>
        <v>0</v>
      </c>
      <c r="AH118" s="380">
        <f>IF(리스수식!$AT$2=1,차량정보!CA118,IF(리스수식!$AT$2=2,차량정보!DT118,IF(리스수식!$AT$2=3,차량정보!FM118,IF(리스수식!$AT$2=4,차량정보!HF118,차량정보!IY118))))</f>
        <v>0</v>
      </c>
      <c r="AI118" s="380">
        <f>IF(리스수식!$AT$2=1,차량정보!CB118,IF(리스수식!$AT$2=2,차량정보!DU118,IF(리스수식!$AT$2=3,차량정보!FN118,IF(리스수식!$AT$2=4,차량정보!HG118,차량정보!IZ118))))</f>
        <v>0</v>
      </c>
      <c r="AJ118" s="380">
        <f>IF(리스수식!$AT$2=1,차량정보!CC118,IF(리스수식!$AT$2=2,차량정보!DV118,IF(리스수식!$AT$2=3,차량정보!FO118,IF(리스수식!$AT$2=4,차량정보!HH118,차량정보!JA118))))</f>
        <v>0</v>
      </c>
      <c r="AK118" s="380">
        <f>IF(리스수식!$AT$2=1,차량정보!CD118,IF(리스수식!$AT$2=2,차량정보!DW118,IF(리스수식!$AT$2=3,차량정보!FP118,IF(리스수식!$AT$2=4,차량정보!HI118,차량정보!JB118))))</f>
        <v>0</v>
      </c>
      <c r="AL118" s="380">
        <f>IF(리스수식!$AT$2=1,차량정보!CE118,IF(리스수식!$AT$2=2,차량정보!DX118,IF(리스수식!$AT$2=3,차량정보!FQ118,IF(리스수식!$AT$2=4,차량정보!HJ118,차량정보!JC118))))</f>
        <v>0</v>
      </c>
      <c r="AM118" s="333">
        <f>IF(리스수식!$AT$2=1,차량정보!CF118,IF(리스수식!$AT$2=2,차량정보!DY118,IF(리스수식!$AT$2=3,차량정보!FR118,IF(리스수식!$AT$2=4,차량정보!HK118,차량정보!JD118))))</f>
        <v>0</v>
      </c>
      <c r="AN118" s="333">
        <f>IF(리스수식!$AT$2=1,차량정보!CG118,IF(리스수식!$AT$2=2,차량정보!DZ118,IF(리스수식!$AT$2=3,차량정보!FS118,IF(리스수식!$AT$2=4,차량정보!HL118,차량정보!JE118))))</f>
        <v>0</v>
      </c>
      <c r="AO118" s="333" t="str">
        <f>IF(리스수식!$AT$2=1,차량정보!CH118,IF(리스수식!$AT$2=2,차량정보!EA118,IF(리스수식!$AT$2=3,차량정보!FT118,IF(리스수식!$AT$2=4,차량정보!HM118,차량정보!JF118))))</f>
        <v>-</v>
      </c>
      <c r="AP118" s="333" t="str">
        <f>IF(리스수식!$AT$2=1,차량정보!CI118,IF(리스수식!$AT$2=2,차량정보!EB118,IF(리스수식!$AT$2=3,차량정보!FU118,IF(리스수식!$AT$2=4,차량정보!HN118,차량정보!JG118))))</f>
        <v>-</v>
      </c>
      <c r="AQ118" s="333" t="str">
        <f>IF(리스수식!$AT$2=1,차량정보!CJ118,IF(리스수식!$AT$2=2,차량정보!EC118,IF(리스수식!$AT$2=3,차량정보!FV118,IF(리스수식!$AT$2=4,차량정보!HO118,차량정보!JH118))))</f>
        <v>-</v>
      </c>
      <c r="AR118" s="333" t="str">
        <f>IF(리스수식!$AT$2=1,차량정보!CK118,IF(리스수식!$AT$2=2,차량정보!ED118,IF(리스수식!$AT$2=3,차량정보!FW118,IF(리스수식!$AT$2=4,차량정보!HP118,차량정보!JI118))))</f>
        <v>-</v>
      </c>
      <c r="AS118" s="333" t="str">
        <f>IF(리스수식!$AT$2=1,차량정보!CL118,IF(리스수식!$AT$2=2,차량정보!EE118,IF(리스수식!$AT$2=3,차량정보!FX118,IF(리스수식!$AT$2=4,차량정보!HQ118,차량정보!JJ118))))</f>
        <v>-</v>
      </c>
      <c r="AT118" s="333" t="str">
        <f>IF(리스수식!$AT$2=1,차량정보!CM118,IF(리스수식!$AT$2=2,차량정보!EF118,IF(리스수식!$AT$2=3,차량정보!FY118,IF(리스수식!$AT$2=4,차량정보!HR118,차량정보!JK118))))</f>
        <v>-</v>
      </c>
      <c r="AU118" s="333" t="str">
        <f>IF(리스수식!$AT$2=1,차량정보!CN118,IF(리스수식!$AT$2=2,차량정보!EG118,IF(리스수식!$AT$2=3,차량정보!FZ118,IF(리스수식!$AT$2=4,차량정보!HS118,차량정보!JL118))))</f>
        <v>-</v>
      </c>
      <c r="AV118" s="333" t="str">
        <f>IF(리스수식!$AT$2=1,차량정보!CO118,IF(리스수식!$AT$2=2,차량정보!EH118,IF(리스수식!$AT$2=3,차량정보!GA118,IF(리스수식!$AT$2=4,차량정보!HT118,차량정보!JM118))))</f>
        <v>-</v>
      </c>
      <c r="AW118" s="333" t="str">
        <f>IF(리스수식!$AT$2=1,차량정보!CP118,IF(리스수식!$AT$2=2,차량정보!EI118,IF(리스수식!$AT$2=3,차량정보!GB118,IF(리스수식!$AT$2=4,차량정보!HU118,차량정보!JN118))))</f>
        <v>-</v>
      </c>
      <c r="AX118" s="333" t="str">
        <f>IF(리스수식!$AT$2=1,차량정보!CQ118,IF(리스수식!$AT$2=2,차량정보!EJ118,IF(리스수식!$AT$2=3,차량정보!GC118,IF(리스수식!$AT$2=4,차량정보!HV118,차량정보!JO118))))</f>
        <v>-</v>
      </c>
      <c r="AY118" s="11">
        <f>IF(리스수식!$AT$2=1,차량정보!CR118,IF(리스수식!$AT$2=2,차량정보!EK118,IF(리스수식!$AT$2=3,차량정보!GD118,IF(리스수식!$AT$2=4,차량정보!HW118,차량정보!JP118))))</f>
        <v>0</v>
      </c>
      <c r="AZ118" s="352" t="s">
        <v>38</v>
      </c>
      <c r="BA118" s="353" t="s">
        <v>182</v>
      </c>
      <c r="BB118" s="354" t="s">
        <v>183</v>
      </c>
      <c r="BC118" s="355" t="s">
        <v>183</v>
      </c>
      <c r="BD118" s="352" t="s">
        <v>183</v>
      </c>
      <c r="BE118" s="352"/>
      <c r="BF118" s="356" t="s">
        <v>183</v>
      </c>
      <c r="BG118" s="356"/>
      <c r="BH118" s="357"/>
      <c r="BI118" s="357"/>
      <c r="BJ118" s="357"/>
      <c r="BK118" s="357"/>
      <c r="BL118" s="357"/>
      <c r="BM118" s="357"/>
      <c r="BN118" s="442"/>
      <c r="BO118" s="342"/>
      <c r="BP118" s="342"/>
      <c r="BQ118" s="342"/>
      <c r="BR118" s="342"/>
      <c r="BS118" s="342"/>
      <c r="BT118" s="442"/>
      <c r="BU118" s="342"/>
      <c r="BV118" s="342"/>
      <c r="BW118" s="342"/>
      <c r="BX118" s="342"/>
      <c r="BY118" s="342"/>
      <c r="BZ118" s="442"/>
      <c r="CA118" s="342"/>
      <c r="CB118" s="342"/>
      <c r="CC118" s="342"/>
      <c r="CD118" s="342"/>
      <c r="CE118" s="342"/>
      <c r="CF118" s="358"/>
      <c r="CG118" s="358"/>
      <c r="CH118" s="359" t="s">
        <v>183</v>
      </c>
      <c r="CI118" s="360" t="s">
        <v>183</v>
      </c>
      <c r="CJ118" s="360" t="s">
        <v>183</v>
      </c>
      <c r="CK118" s="360" t="s">
        <v>183</v>
      </c>
      <c r="CL118" s="360" t="s">
        <v>183</v>
      </c>
      <c r="CM118" s="360" t="s">
        <v>183</v>
      </c>
      <c r="CN118" s="360" t="s">
        <v>183</v>
      </c>
      <c r="CO118" s="360" t="s">
        <v>183</v>
      </c>
      <c r="CP118" s="360" t="s">
        <v>183</v>
      </c>
      <c r="CQ118" s="360" t="s">
        <v>183</v>
      </c>
      <c r="CS118" s="157" t="s">
        <v>602</v>
      </c>
      <c r="CT118" s="158" t="s">
        <v>612</v>
      </c>
      <c r="CU118" s="23" t="s">
        <v>265</v>
      </c>
      <c r="CV118" s="24">
        <v>7.0000000000000007E-2</v>
      </c>
      <c r="CW118" s="21" t="s">
        <v>265</v>
      </c>
      <c r="CX118" s="21" t="s">
        <v>72</v>
      </c>
      <c r="CY118" s="25">
        <v>0</v>
      </c>
      <c r="CZ118" s="161"/>
      <c r="DA118" s="176">
        <f t="shared" si="159"/>
        <v>0.56000000000000005</v>
      </c>
      <c r="DB118" s="176">
        <f t="shared" si="160"/>
        <v>0.55000000000000004</v>
      </c>
      <c r="DC118" s="176">
        <f t="shared" si="161"/>
        <v>0.54</v>
      </c>
      <c r="DD118" s="176">
        <f t="shared" si="162"/>
        <v>0.53</v>
      </c>
      <c r="DE118" s="176">
        <f t="shared" si="163"/>
        <v>0.52</v>
      </c>
      <c r="DF118" s="176">
        <f t="shared" si="164"/>
        <v>0.49</v>
      </c>
      <c r="DG118" s="448">
        <v>0.53</v>
      </c>
      <c r="DH118" s="344">
        <v>0.52</v>
      </c>
      <c r="DI118" s="344">
        <v>0.51</v>
      </c>
      <c r="DJ118" s="344">
        <v>0.5</v>
      </c>
      <c r="DK118" s="344">
        <v>0.49</v>
      </c>
      <c r="DL118" s="344">
        <v>0.46</v>
      </c>
      <c r="DM118" s="448">
        <v>0.46</v>
      </c>
      <c r="DN118" s="344">
        <v>0.45</v>
      </c>
      <c r="DO118" s="344">
        <v>0.44</v>
      </c>
      <c r="DP118" s="344">
        <v>0.43</v>
      </c>
      <c r="DQ118" s="344">
        <v>0.41</v>
      </c>
      <c r="DR118" s="344">
        <v>0.36</v>
      </c>
      <c r="DS118" s="448">
        <v>0.41</v>
      </c>
      <c r="DT118" s="344">
        <v>0.4</v>
      </c>
      <c r="DU118" s="343">
        <v>0.38</v>
      </c>
      <c r="DV118" s="343">
        <v>0.36</v>
      </c>
      <c r="DW118" s="343">
        <v>0.3</v>
      </c>
      <c r="DX118" s="343">
        <v>0.25</v>
      </c>
      <c r="DY118" s="26" t="s">
        <v>237</v>
      </c>
      <c r="DZ118" s="176"/>
      <c r="EA118" s="27" t="s">
        <v>207</v>
      </c>
      <c r="EB118" s="28">
        <v>306900</v>
      </c>
      <c r="EC118" s="28">
        <v>339900</v>
      </c>
      <c r="ED118" s="28">
        <v>317900</v>
      </c>
      <c r="EE118" s="28">
        <v>383900</v>
      </c>
      <c r="EF118" s="28">
        <v>426800</v>
      </c>
      <c r="EG118" s="28">
        <v>383900</v>
      </c>
      <c r="EH118" s="28">
        <v>426800</v>
      </c>
      <c r="EI118" s="28">
        <v>383900</v>
      </c>
      <c r="EJ118" s="28">
        <v>448800</v>
      </c>
      <c r="EK118" s="31" t="s">
        <v>812</v>
      </c>
    </row>
    <row r="119" spans="6:141" ht="16.5" customHeight="1">
      <c r="F119" s="333">
        <v>114</v>
      </c>
      <c r="G119" s="333" t="str">
        <f>IF(리스수식!$AT$2=1,차량정보!AZ119,IF(리스수식!$AT$2=2,차량정보!CS119,IF(리스수식!$AT$2=3,차량정보!EL119,IF(리스수식!$AT$2=4,차량정보!GE119,차량정보!HX119))))</f>
        <v>현대</v>
      </c>
      <c r="H119" s="333" t="str">
        <f>IF(리스수식!$AT$2=1,차량정보!BA119,IF(리스수식!$AT$2=2,차량정보!CT119,IF(리스수식!$AT$2=3,차량정보!EM119,IF(리스수식!$AT$2=4,차량정보!GF119,차량정보!HY119))))</f>
        <v>아이오닉6 스탠다드 2WD 18인치</v>
      </c>
      <c r="I119" s="333" t="str">
        <f>IF(리스수식!$AT$2=1,차량정보!BB119,IF(리스수식!$AT$2=2,차량정보!CU119,IF(리스수식!$AT$2=3,차량정보!EN119,IF(리스수식!$AT$2=4,차량정보!GG119,차량정보!HZ119))))</f>
        <v>EV</v>
      </c>
      <c r="J119" s="475">
        <f>IF(리스수식!$AT$2=1,차량정보!BC119,IF(리스수식!$AT$2=2,차량정보!CV119,IF(리스수식!$AT$2=3,차량정보!EO119,IF(리스수식!$AT$2=4,차량정보!GH119,차량정보!IA119))))</f>
        <v>0.03</v>
      </c>
      <c r="K119" s="333" t="str">
        <f>IF(리스수식!$AT$2=1,차량정보!BD119,IF(리스수식!$AT$2=2,차량정보!CW119,IF(리스수식!$AT$2=3,차량정보!EP119,IF(리스수식!$AT$2=4,차량정보!GI119,차량정보!IB119))))</f>
        <v>EV</v>
      </c>
      <c r="L119" s="333" t="str">
        <f>IF(리스수식!$AT$2=1,차량정보!BE119,IF(리스수식!$AT$2=2,차량정보!CX119,IF(리스수식!$AT$2=3,차량정보!EQ119,IF(리스수식!$AT$2=4,차량정보!GJ119,차량정보!IC119))))</f>
        <v>면제</v>
      </c>
      <c r="M119" s="333">
        <f>IF(리스수식!$AT$2=1,차량정보!BF119,IF(리스수식!$AT$2=2,차량정보!CY119,IF(리스수식!$AT$2=3,차량정보!ER119,IF(리스수식!$AT$2=4,차량정보!GK119,차량정보!ID119))))</f>
        <v>0</v>
      </c>
      <c r="N119" s="333">
        <f t="shared" si="97"/>
        <v>130000</v>
      </c>
      <c r="O119" s="380">
        <f>IF(리스수식!$AT$2=1,차량정보!BH119,IF(리스수식!$AT$2=2,차량정보!DA119,IF(리스수식!$AT$2=3,차량정보!ET119,IF(리스수식!$AT$2=4,차량정보!GM119,차량정보!IF119))))</f>
        <v>0</v>
      </c>
      <c r="P119" s="380">
        <f>IF(리스수식!$AT$2=1,차량정보!BI119,IF(리스수식!$AT$2=2,차량정보!DB119,IF(리스수식!$AT$2=3,차량정보!EU119,IF(리스수식!$AT$2=4,차량정보!GN119,차량정보!IG119))))</f>
        <v>0</v>
      </c>
      <c r="Q119" s="380">
        <f>IF(리스수식!$AT$2=1,차량정보!BJ119,IF(리스수식!$AT$2=2,차량정보!DC119,IF(리스수식!$AT$2=3,차량정보!EV119,IF(리스수식!$AT$2=4,차량정보!GO119,차량정보!IH119))))</f>
        <v>0</v>
      </c>
      <c r="R119" s="380">
        <f>IF(리스수식!$AT$2=1,차량정보!BK119,IF(리스수식!$AT$2=2,차량정보!DD119,IF(리스수식!$AT$2=3,차량정보!EW119,IF(리스수식!$AT$2=4,차량정보!GP119,차량정보!II119))))</f>
        <v>0</v>
      </c>
      <c r="S119" s="380">
        <f>IF(리스수식!$AT$2=1,차량정보!BL119,IF(리스수식!$AT$2=2,차량정보!DE119,IF(리스수식!$AT$2=3,차량정보!EX119,IF(리스수식!$AT$2=4,차량정보!GQ119,차량정보!IJ119))))</f>
        <v>0</v>
      </c>
      <c r="T119" s="380">
        <f>IF(리스수식!$AT$2=1,차량정보!BM119,IF(리스수식!$AT$2=2,차량정보!DF119,IF(리스수식!$AT$2=3,차량정보!EY119,IF(리스수식!$AT$2=4,차량정보!GR119,차량정보!IK119))))</f>
        <v>0</v>
      </c>
      <c r="U119" s="380">
        <f>IF(리스수식!$AT$2=1,차량정보!BN119,IF(리스수식!$AT$2=2,차량정보!DG119,IF(리스수식!$AT$2=3,차량정보!EZ119,IF(리스수식!$AT$2=4,차량정보!GS119,차량정보!IL119))))</f>
        <v>0.54</v>
      </c>
      <c r="V119" s="380">
        <f>IF(리스수식!$AT$2=1,차량정보!BO119,IF(리스수식!$AT$2=2,차량정보!DH119,IF(리스수식!$AT$2=3,차량정보!FA119,IF(리스수식!$AT$2=4,차량정보!GT119,차량정보!IM119))))</f>
        <v>0.53</v>
      </c>
      <c r="W119" s="380">
        <f>IF(리스수식!$AT$2=1,차량정보!BP119,IF(리스수식!$AT$2=2,차량정보!DI119,IF(리스수식!$AT$2=3,차량정보!FB119,IF(리스수식!$AT$2=4,차량정보!GU119,차량정보!IN119))))</f>
        <v>0.52</v>
      </c>
      <c r="X119" s="380">
        <f>IF(리스수식!$AT$2=1,차량정보!BQ119,IF(리스수식!$AT$2=2,차량정보!DJ119,IF(리스수식!$AT$2=3,차량정보!FC119,IF(리스수식!$AT$2=4,차량정보!GV119,차량정보!IO119))))</f>
        <v>0.49</v>
      </c>
      <c r="Y119" s="380">
        <f>IF(리스수식!$AT$2=1,차량정보!BR119,IF(리스수식!$AT$2=2,차량정보!DK119,IF(리스수식!$AT$2=3,차량정보!FD119,IF(리스수식!$AT$2=4,차량정보!GW119,차량정보!IP119))))</f>
        <v>0.48</v>
      </c>
      <c r="Z119" s="380">
        <f>IF(리스수식!$AT$2=1,차량정보!BS119,IF(리스수식!$AT$2=2,차량정보!DL119,IF(리스수식!$AT$2=3,차량정보!FE119,IF(리스수식!$AT$2=4,차량정보!GX119,차량정보!IQ119))))</f>
        <v>0</v>
      </c>
      <c r="AA119" s="380">
        <f>IF(리스수식!$AT$2=1,차량정보!BT119,IF(리스수식!$AT$2=2,차량정보!DM119,IF(리스수식!$AT$2=3,차량정보!FF119,IF(리스수식!$AT$2=4,차량정보!GY119,차량정보!IR119))))</f>
        <v>0.46</v>
      </c>
      <c r="AB119" s="380">
        <f>IF(리스수식!$AT$2=1,차량정보!BU119,IF(리스수식!$AT$2=2,차량정보!DN119,IF(리스수식!$AT$2=3,차량정보!FG119,IF(리스수식!$AT$2=4,차량정보!GZ119,차량정보!IS119))))</f>
        <v>0.45</v>
      </c>
      <c r="AC119" s="380">
        <f>IF(리스수식!$AT$2=1,차량정보!BV119,IF(리스수식!$AT$2=2,차량정보!DO119,IF(리스수식!$AT$2=3,차량정보!FH119,IF(리스수식!$AT$2=4,차량정보!HA119,차량정보!IT119))))</f>
        <v>0.44</v>
      </c>
      <c r="AD119" s="380">
        <f>IF(리스수식!$AT$2=1,차량정보!BW119,IF(리스수식!$AT$2=2,차량정보!DP119,IF(리스수식!$AT$2=3,차량정보!FI119,IF(리스수식!$AT$2=4,차량정보!HB119,차량정보!IU119))))</f>
        <v>0.4</v>
      </c>
      <c r="AE119" s="380">
        <f>IF(리스수식!$AT$2=1,차량정보!BX119,IF(리스수식!$AT$2=2,차량정보!DQ119,IF(리스수식!$AT$2=3,차량정보!FJ119,IF(리스수식!$AT$2=4,차량정보!HC119,차량정보!IV119))))</f>
        <v>0.38</v>
      </c>
      <c r="AF119" s="380">
        <f>IF(리스수식!$AT$2=1,차량정보!BY119,IF(리스수식!$AT$2=2,차량정보!DR119,IF(리스수식!$AT$2=3,차량정보!FK119,IF(리스수식!$AT$2=4,차량정보!HD119,차량정보!IW119))))</f>
        <v>0</v>
      </c>
      <c r="AG119" s="380">
        <f>IF(리스수식!$AT$2=1,차량정보!BZ119,IF(리스수식!$AT$2=2,차량정보!DS119,IF(리스수식!$AT$2=3,차량정보!FL119,IF(리스수식!$AT$2=4,차량정보!HE119,차량정보!IX119))))</f>
        <v>0.34</v>
      </c>
      <c r="AH119" s="380">
        <f>IF(리스수식!$AT$2=1,차량정보!CA119,IF(리스수식!$AT$2=2,차량정보!DT119,IF(리스수식!$AT$2=3,차량정보!FM119,IF(리스수식!$AT$2=4,차량정보!HF119,차량정보!IY119))))</f>
        <v>0.33</v>
      </c>
      <c r="AI119" s="380">
        <f>IF(리스수식!$AT$2=1,차량정보!CB119,IF(리스수식!$AT$2=2,차량정보!DU119,IF(리스수식!$AT$2=3,차량정보!FN119,IF(리스수식!$AT$2=4,차량정보!HG119,차량정보!IZ119))))</f>
        <v>0.32</v>
      </c>
      <c r="AJ119" s="380">
        <f>IF(리스수식!$AT$2=1,차량정보!CC119,IF(리스수식!$AT$2=2,차량정보!DV119,IF(리스수식!$AT$2=3,차량정보!FO119,IF(리스수식!$AT$2=4,차량정보!HH119,차량정보!JA119))))</f>
        <v>0.31</v>
      </c>
      <c r="AK119" s="380">
        <f>IF(리스수식!$AT$2=1,차량정보!CD119,IF(리스수식!$AT$2=2,차량정보!DW119,IF(리스수식!$AT$2=3,차량정보!FP119,IF(리스수식!$AT$2=4,차량정보!HI119,차량정보!JB119))))</f>
        <v>0.3</v>
      </c>
      <c r="AL119" s="380">
        <f>IF(리스수식!$AT$2=1,차량정보!CE119,IF(리스수식!$AT$2=2,차량정보!DX119,IF(리스수식!$AT$2=3,차량정보!FQ119,IF(리스수식!$AT$2=4,차량정보!HJ119,차량정보!JC119))))</f>
        <v>0</v>
      </c>
      <c r="AM119" s="333">
        <f>IF(리스수식!$AT$2=1,차량정보!CF119,IF(리스수식!$AT$2=2,차량정보!DY119,IF(리스수식!$AT$2=3,차량정보!FR119,IF(리스수식!$AT$2=4,차량정보!HK119,차량정보!JD119))))</f>
        <v>0</v>
      </c>
      <c r="AN119" s="333">
        <f>IF(리스수식!$AT$2=1,차량정보!CG119,IF(리스수식!$AT$2=2,차량정보!DZ119,IF(리스수식!$AT$2=3,차량정보!FS119,IF(리스수식!$AT$2=4,차량정보!HL119,차량정보!JE119))))</f>
        <v>0</v>
      </c>
      <c r="AO119" s="333" t="str">
        <f>IF(리스수식!$AT$2=1,차량정보!CH119,IF(리스수식!$AT$2=2,차량정보!EA119,IF(리스수식!$AT$2=3,차량정보!FT119,IF(리스수식!$AT$2=4,차량정보!HM119,차량정보!JF119))))</f>
        <v>울산</v>
      </c>
      <c r="AP119" s="333">
        <f>IF(리스수식!$AT$2=1,차량정보!CI119,IF(리스수식!$AT$2=2,차량정보!EB119,IF(리스수식!$AT$2=3,차량정보!FU119,IF(리스수식!$AT$2=4,차량정보!HN119,차량정보!JG119))))</f>
        <v>226000</v>
      </c>
      <c r="AQ119" s="333">
        <f>IF(리스수식!$AT$2=1,차량정보!CJ119,IF(리스수식!$AT$2=2,차량정보!EC119,IF(리스수식!$AT$2=3,차량정보!FV119,IF(리스수식!$AT$2=4,차량정보!HO119,차량정보!JH119))))</f>
        <v>215000</v>
      </c>
      <c r="AR119" s="333">
        <f>IF(리스수식!$AT$2=1,차량정보!CK119,IF(리스수식!$AT$2=2,차량정보!ED119,IF(리스수식!$AT$2=3,차량정보!FW119,IF(리스수식!$AT$2=4,차량정보!HP119,차량정보!JI119))))</f>
        <v>234000</v>
      </c>
      <c r="AS119" s="333">
        <f>IF(리스수식!$AT$2=1,차량정보!CL119,IF(리스수식!$AT$2=2,차량정보!EE119,IF(리스수식!$AT$2=3,차량정보!FX119,IF(리스수식!$AT$2=4,차량정보!HQ119,차량정보!JJ119))))</f>
        <v>248000</v>
      </c>
      <c r="AT119" s="333">
        <f>IF(리스수식!$AT$2=1,차량정보!CM119,IF(리스수식!$AT$2=2,차량정보!EF119,IF(리스수식!$AT$2=3,차량정보!FY119,IF(리스수식!$AT$2=4,차량정보!HR119,차량정보!JK119))))</f>
        <v>259000</v>
      </c>
      <c r="AU119" s="333">
        <f>IF(리스수식!$AT$2=1,차량정보!CN119,IF(리스수식!$AT$2=2,차량정보!EG119,IF(리스수식!$AT$2=3,차량정보!FZ119,IF(리스수식!$AT$2=4,차량정보!HS119,차량정보!JL119))))</f>
        <v>237000</v>
      </c>
      <c r="AV119" s="333">
        <f>IF(리스수식!$AT$2=1,차량정보!CO119,IF(리스수식!$AT$2=2,차량정보!EH119,IF(리스수식!$AT$2=3,차량정보!GA119,IF(리스수식!$AT$2=4,차량정보!HT119,차량정보!JM119))))</f>
        <v>237000</v>
      </c>
      <c r="AW119" s="333">
        <f>IF(리스수식!$AT$2=1,차량정보!CP119,IF(리스수식!$AT$2=2,차량정보!EI119,IF(리스수식!$AT$2=3,차량정보!GB119,IF(리스수식!$AT$2=4,차량정보!HU119,차량정보!JN119))))</f>
        <v>248000</v>
      </c>
      <c r="AX119" s="333">
        <f>IF(리스수식!$AT$2=1,차량정보!CQ119,IF(리스수식!$AT$2=2,차량정보!EJ119,IF(리스수식!$AT$2=3,차량정보!GC119,IF(리스수식!$AT$2=4,차량정보!HV119,차량정보!JO119))))</f>
        <v>281000</v>
      </c>
      <c r="AY119" s="11">
        <f>IF(리스수식!$AT$2=1,차량정보!CR119,IF(리스수식!$AT$2=2,차량정보!EK119,IF(리스수식!$AT$2=3,차량정보!GD119,IF(리스수식!$AT$2=4,차량정보!HW119,차량정보!JP119))))</f>
        <v>0</v>
      </c>
      <c r="AZ119" s="352" t="s">
        <v>38</v>
      </c>
      <c r="BA119" s="351" t="s">
        <v>538</v>
      </c>
      <c r="BB119" s="354" t="s">
        <v>265</v>
      </c>
      <c r="BC119" s="355">
        <v>0.03</v>
      </c>
      <c r="BD119" s="352" t="s">
        <v>265</v>
      </c>
      <c r="BE119" s="352" t="s">
        <v>72</v>
      </c>
      <c r="BF119" s="356">
        <v>0</v>
      </c>
      <c r="BG119" s="356"/>
      <c r="BH119" s="357">
        <v>0</v>
      </c>
      <c r="BI119" s="357">
        <v>0</v>
      </c>
      <c r="BJ119" s="357">
        <v>0</v>
      </c>
      <c r="BK119" s="357">
        <v>0</v>
      </c>
      <c r="BL119" s="357">
        <v>0</v>
      </c>
      <c r="BM119" s="357">
        <v>0</v>
      </c>
      <c r="BN119" s="442">
        <v>0.54</v>
      </c>
      <c r="BO119" s="342">
        <v>0.53</v>
      </c>
      <c r="BP119" s="342">
        <v>0.52</v>
      </c>
      <c r="BQ119" s="342">
        <v>0.49</v>
      </c>
      <c r="BR119" s="342">
        <v>0.48</v>
      </c>
      <c r="BS119" s="342">
        <v>0</v>
      </c>
      <c r="BT119" s="442">
        <v>0.46</v>
      </c>
      <c r="BU119" s="342">
        <v>0.45</v>
      </c>
      <c r="BV119" s="342">
        <v>0.44</v>
      </c>
      <c r="BW119" s="342">
        <v>0.4</v>
      </c>
      <c r="BX119" s="342">
        <v>0.38</v>
      </c>
      <c r="BY119" s="342">
        <v>0</v>
      </c>
      <c r="BZ119" s="442">
        <v>0.34</v>
      </c>
      <c r="CA119" s="342">
        <v>0.33</v>
      </c>
      <c r="CB119" s="342">
        <v>0.32</v>
      </c>
      <c r="CC119" s="342">
        <v>0.31</v>
      </c>
      <c r="CD119" s="342">
        <v>0.3</v>
      </c>
      <c r="CE119" s="342">
        <v>0</v>
      </c>
      <c r="CF119" s="358"/>
      <c r="CG119" s="358"/>
      <c r="CH119" s="359" t="s">
        <v>62</v>
      </c>
      <c r="CI119" s="360">
        <v>226000</v>
      </c>
      <c r="CJ119" s="360">
        <v>215000</v>
      </c>
      <c r="CK119" s="360">
        <v>234000</v>
      </c>
      <c r="CL119" s="360">
        <v>248000</v>
      </c>
      <c r="CM119" s="360">
        <v>259000</v>
      </c>
      <c r="CN119" s="360">
        <v>237000</v>
      </c>
      <c r="CO119" s="360">
        <v>237000</v>
      </c>
      <c r="CP119" s="360">
        <v>248000</v>
      </c>
      <c r="CQ119" s="360">
        <v>281000</v>
      </c>
      <c r="CS119" s="157"/>
      <c r="CT119" s="200" t="s">
        <v>182</v>
      </c>
      <c r="CU119" s="159"/>
      <c r="CV119" s="160"/>
      <c r="CW119" s="157"/>
      <c r="CX119" s="157"/>
      <c r="CY119" s="161"/>
      <c r="CZ119" s="161"/>
      <c r="DA119" s="157"/>
      <c r="DB119" s="157"/>
      <c r="DC119" s="157"/>
      <c r="DD119" s="157"/>
      <c r="DE119" s="157"/>
      <c r="DF119" s="157"/>
      <c r="DG119" s="451"/>
      <c r="DH119" s="157"/>
      <c r="DI119" s="157"/>
      <c r="DJ119" s="157"/>
      <c r="DK119" s="157"/>
      <c r="DL119" s="157"/>
      <c r="DM119" s="451"/>
      <c r="DN119" s="157"/>
      <c r="DO119" s="157"/>
      <c r="DP119" s="157"/>
      <c r="DQ119" s="157"/>
      <c r="DR119" s="157"/>
      <c r="DS119" s="451"/>
      <c r="DT119" s="157"/>
      <c r="DU119" s="157"/>
      <c r="DV119" s="157"/>
      <c r="DW119" s="157"/>
      <c r="DX119" s="157"/>
      <c r="DY119" s="176"/>
      <c r="DZ119" s="176"/>
      <c r="EA119" s="177"/>
      <c r="EB119" s="178"/>
      <c r="EC119" s="178"/>
      <c r="ED119" s="178"/>
      <c r="EE119" s="178"/>
      <c r="EF119" s="178"/>
      <c r="EG119" s="178"/>
      <c r="EH119" s="178"/>
      <c r="EI119" s="178"/>
      <c r="EJ119" s="178"/>
    </row>
    <row r="120" spans="6:141" ht="16.5" customHeight="1">
      <c r="F120" s="333">
        <v>115</v>
      </c>
      <c r="G120" s="333" t="str">
        <f>IF(리스수식!$AT$2=1,차량정보!AZ120,IF(리스수식!$AT$2=2,차량정보!CS120,IF(리스수식!$AT$2=3,차량정보!EL120,IF(리스수식!$AT$2=4,차량정보!GE120,차량정보!HX120))))</f>
        <v>현대</v>
      </c>
      <c r="H120" s="333" t="str">
        <f>IF(리스수식!$AT$2=1,차량정보!BA120,IF(리스수식!$AT$2=2,차량정보!CT120,IF(리스수식!$AT$2=3,차량정보!EM120,IF(리스수식!$AT$2=4,차량정보!GF120,차량정보!HY120))))</f>
        <v>아이오닉6 롱레인지 2WD 18인치</v>
      </c>
      <c r="I120" s="333" t="str">
        <f>IF(리스수식!$AT$2=1,차량정보!BB120,IF(리스수식!$AT$2=2,차량정보!CU120,IF(리스수식!$AT$2=3,차량정보!EN120,IF(리스수식!$AT$2=4,차량정보!GG120,차량정보!HZ120))))</f>
        <v>EV</v>
      </c>
      <c r="J120" s="475">
        <f>IF(리스수식!$AT$2=1,차량정보!BC120,IF(리스수식!$AT$2=2,차량정보!CV120,IF(리스수식!$AT$2=3,차량정보!EO120,IF(리스수식!$AT$2=4,차량정보!GH120,차량정보!IA120))))</f>
        <v>0.03</v>
      </c>
      <c r="K120" s="333" t="str">
        <f>IF(리스수식!$AT$2=1,차량정보!BD120,IF(리스수식!$AT$2=2,차량정보!CW120,IF(리스수식!$AT$2=3,차량정보!EP120,IF(리스수식!$AT$2=4,차량정보!GI120,차량정보!IB120))))</f>
        <v>EV</v>
      </c>
      <c r="L120" s="333" t="str">
        <f>IF(리스수식!$AT$2=1,차량정보!BE120,IF(리스수식!$AT$2=2,차량정보!CX120,IF(리스수식!$AT$2=3,차량정보!EQ120,IF(리스수식!$AT$2=4,차량정보!GJ120,차량정보!IC120))))</f>
        <v>면제</v>
      </c>
      <c r="M120" s="333">
        <f>IF(리스수식!$AT$2=1,차량정보!BF120,IF(리스수식!$AT$2=2,차량정보!CY120,IF(리스수식!$AT$2=3,차량정보!ER120,IF(리스수식!$AT$2=4,차량정보!GK120,차량정보!ID120))))</f>
        <v>0</v>
      </c>
      <c r="N120" s="333">
        <f t="shared" si="97"/>
        <v>130000</v>
      </c>
      <c r="O120" s="380">
        <f>IF(리스수식!$AT$2=1,차량정보!BH120,IF(리스수식!$AT$2=2,차량정보!DA120,IF(리스수식!$AT$2=3,차량정보!ET120,IF(리스수식!$AT$2=4,차량정보!GM120,차량정보!IF120))))</f>
        <v>0</v>
      </c>
      <c r="P120" s="380">
        <f>IF(리스수식!$AT$2=1,차량정보!BI120,IF(리스수식!$AT$2=2,차량정보!DB120,IF(리스수식!$AT$2=3,차량정보!EU120,IF(리스수식!$AT$2=4,차량정보!GN120,차량정보!IG120))))</f>
        <v>0</v>
      </c>
      <c r="Q120" s="380">
        <f>IF(리스수식!$AT$2=1,차량정보!BJ120,IF(리스수식!$AT$2=2,차량정보!DC120,IF(리스수식!$AT$2=3,차량정보!EV120,IF(리스수식!$AT$2=4,차량정보!GO120,차량정보!IH120))))</f>
        <v>0</v>
      </c>
      <c r="R120" s="380">
        <f>IF(리스수식!$AT$2=1,차량정보!BK120,IF(리스수식!$AT$2=2,차량정보!DD120,IF(리스수식!$AT$2=3,차량정보!EW120,IF(리스수식!$AT$2=4,차량정보!GP120,차량정보!II120))))</f>
        <v>0</v>
      </c>
      <c r="S120" s="380">
        <f>IF(리스수식!$AT$2=1,차량정보!BL120,IF(리스수식!$AT$2=2,차량정보!DE120,IF(리스수식!$AT$2=3,차량정보!EX120,IF(리스수식!$AT$2=4,차량정보!GQ120,차량정보!IJ120))))</f>
        <v>0</v>
      </c>
      <c r="T120" s="380">
        <f>IF(리스수식!$AT$2=1,차량정보!BM120,IF(리스수식!$AT$2=2,차량정보!DF120,IF(리스수식!$AT$2=3,차량정보!EY120,IF(리스수식!$AT$2=4,차량정보!GR120,차량정보!IK120))))</f>
        <v>0</v>
      </c>
      <c r="U120" s="380">
        <f>IF(리스수식!$AT$2=1,차량정보!BN120,IF(리스수식!$AT$2=2,차량정보!DG120,IF(리스수식!$AT$2=3,차량정보!EZ120,IF(리스수식!$AT$2=4,차량정보!GS120,차량정보!IL120))))</f>
        <v>0.54</v>
      </c>
      <c r="V120" s="380">
        <f>IF(리스수식!$AT$2=1,차량정보!BO120,IF(리스수식!$AT$2=2,차량정보!DH120,IF(리스수식!$AT$2=3,차량정보!FA120,IF(리스수식!$AT$2=4,차량정보!GT120,차량정보!IM120))))</f>
        <v>0.53</v>
      </c>
      <c r="W120" s="380">
        <f>IF(리스수식!$AT$2=1,차량정보!BP120,IF(리스수식!$AT$2=2,차량정보!DI120,IF(리스수식!$AT$2=3,차량정보!FB120,IF(리스수식!$AT$2=4,차량정보!GU120,차량정보!IN120))))</f>
        <v>0.52</v>
      </c>
      <c r="X120" s="380">
        <f>IF(리스수식!$AT$2=1,차량정보!BQ120,IF(리스수식!$AT$2=2,차량정보!DJ120,IF(리스수식!$AT$2=3,차량정보!FC120,IF(리스수식!$AT$2=4,차량정보!GV120,차량정보!IO120))))</f>
        <v>0.49</v>
      </c>
      <c r="Y120" s="380">
        <f>IF(리스수식!$AT$2=1,차량정보!BR120,IF(리스수식!$AT$2=2,차량정보!DK120,IF(리스수식!$AT$2=3,차량정보!FD120,IF(리스수식!$AT$2=4,차량정보!GW120,차량정보!IP120))))</f>
        <v>0.48</v>
      </c>
      <c r="Z120" s="380">
        <f>IF(리스수식!$AT$2=1,차량정보!BS120,IF(리스수식!$AT$2=2,차량정보!DL120,IF(리스수식!$AT$2=3,차량정보!FE120,IF(리스수식!$AT$2=4,차량정보!GX120,차량정보!IQ120))))</f>
        <v>0</v>
      </c>
      <c r="AA120" s="380">
        <f>IF(리스수식!$AT$2=1,차량정보!BT120,IF(리스수식!$AT$2=2,차량정보!DM120,IF(리스수식!$AT$2=3,차량정보!FF120,IF(리스수식!$AT$2=4,차량정보!GY120,차량정보!IR120))))</f>
        <v>0.46</v>
      </c>
      <c r="AB120" s="380">
        <f>IF(리스수식!$AT$2=1,차량정보!BU120,IF(리스수식!$AT$2=2,차량정보!DN120,IF(리스수식!$AT$2=3,차량정보!FG120,IF(리스수식!$AT$2=4,차량정보!GZ120,차량정보!IS120))))</f>
        <v>0.45</v>
      </c>
      <c r="AC120" s="380">
        <f>IF(리스수식!$AT$2=1,차량정보!BV120,IF(리스수식!$AT$2=2,차량정보!DO120,IF(리스수식!$AT$2=3,차량정보!FH120,IF(리스수식!$AT$2=4,차량정보!HA120,차량정보!IT120))))</f>
        <v>0.44</v>
      </c>
      <c r="AD120" s="380">
        <f>IF(리스수식!$AT$2=1,차량정보!BW120,IF(리스수식!$AT$2=2,차량정보!DP120,IF(리스수식!$AT$2=3,차량정보!FI120,IF(리스수식!$AT$2=4,차량정보!HB120,차량정보!IU120))))</f>
        <v>0.4</v>
      </c>
      <c r="AE120" s="380">
        <f>IF(리스수식!$AT$2=1,차량정보!BX120,IF(리스수식!$AT$2=2,차량정보!DQ120,IF(리스수식!$AT$2=3,차량정보!FJ120,IF(리스수식!$AT$2=4,차량정보!HC120,차량정보!IV120))))</f>
        <v>0.38</v>
      </c>
      <c r="AF120" s="380">
        <f>IF(리스수식!$AT$2=1,차량정보!BY120,IF(리스수식!$AT$2=2,차량정보!DR120,IF(리스수식!$AT$2=3,차량정보!FK120,IF(리스수식!$AT$2=4,차량정보!HD120,차량정보!IW120))))</f>
        <v>0</v>
      </c>
      <c r="AG120" s="380">
        <f>IF(리스수식!$AT$2=1,차량정보!BZ120,IF(리스수식!$AT$2=2,차량정보!DS120,IF(리스수식!$AT$2=3,차량정보!FL120,IF(리스수식!$AT$2=4,차량정보!HE120,차량정보!IX120))))</f>
        <v>0.34</v>
      </c>
      <c r="AH120" s="380">
        <f>IF(리스수식!$AT$2=1,차량정보!CA120,IF(리스수식!$AT$2=2,차량정보!DT120,IF(리스수식!$AT$2=3,차량정보!FM120,IF(리스수식!$AT$2=4,차량정보!HF120,차량정보!IY120))))</f>
        <v>0.33</v>
      </c>
      <c r="AI120" s="380">
        <f>IF(리스수식!$AT$2=1,차량정보!CB120,IF(리스수식!$AT$2=2,차량정보!DU120,IF(리스수식!$AT$2=3,차량정보!FN120,IF(리스수식!$AT$2=4,차량정보!HG120,차량정보!IZ120))))</f>
        <v>0.32</v>
      </c>
      <c r="AJ120" s="380">
        <f>IF(리스수식!$AT$2=1,차량정보!CC120,IF(리스수식!$AT$2=2,차량정보!DV120,IF(리스수식!$AT$2=3,차량정보!FO120,IF(리스수식!$AT$2=4,차량정보!HH120,차량정보!JA120))))</f>
        <v>0.31</v>
      </c>
      <c r="AK120" s="380">
        <f>IF(리스수식!$AT$2=1,차량정보!CD120,IF(리스수식!$AT$2=2,차량정보!DW120,IF(리스수식!$AT$2=3,차량정보!FP120,IF(리스수식!$AT$2=4,차량정보!HI120,차량정보!JB120))))</f>
        <v>0.3</v>
      </c>
      <c r="AL120" s="380">
        <f>IF(리스수식!$AT$2=1,차량정보!CE120,IF(리스수식!$AT$2=2,차량정보!DX120,IF(리스수식!$AT$2=3,차량정보!FQ120,IF(리스수식!$AT$2=4,차량정보!HJ120,차량정보!JC120))))</f>
        <v>0</v>
      </c>
      <c r="AM120" s="333">
        <f>IF(리스수식!$AT$2=1,차량정보!CF120,IF(리스수식!$AT$2=2,차량정보!DY120,IF(리스수식!$AT$2=3,차량정보!FR120,IF(리스수식!$AT$2=4,차량정보!HK120,차량정보!JD120))))</f>
        <v>0</v>
      </c>
      <c r="AN120" s="333">
        <f>IF(리스수식!$AT$2=1,차량정보!CG120,IF(리스수식!$AT$2=2,차량정보!DZ120,IF(리스수식!$AT$2=3,차량정보!FS120,IF(리스수식!$AT$2=4,차량정보!HL120,차량정보!JE120))))</f>
        <v>0</v>
      </c>
      <c r="AO120" s="333" t="str">
        <f>IF(리스수식!$AT$2=1,차량정보!CH120,IF(리스수식!$AT$2=2,차량정보!EA120,IF(리스수식!$AT$2=3,차량정보!FT120,IF(리스수식!$AT$2=4,차량정보!HM120,차량정보!JF120))))</f>
        <v>울산</v>
      </c>
      <c r="AP120" s="333">
        <f>IF(리스수식!$AT$2=1,차량정보!CI120,IF(리스수식!$AT$2=2,차량정보!EB120,IF(리스수식!$AT$2=3,차량정보!FU120,IF(리스수식!$AT$2=4,차량정보!HN120,차량정보!JG120))))</f>
        <v>226000</v>
      </c>
      <c r="AQ120" s="333">
        <f>IF(리스수식!$AT$2=1,차량정보!CJ120,IF(리스수식!$AT$2=2,차량정보!EC120,IF(리스수식!$AT$2=3,차량정보!FV120,IF(리스수식!$AT$2=4,차량정보!HO120,차량정보!JH120))))</f>
        <v>215000</v>
      </c>
      <c r="AR120" s="333">
        <f>IF(리스수식!$AT$2=1,차량정보!CK120,IF(리스수식!$AT$2=2,차량정보!ED120,IF(리스수식!$AT$2=3,차량정보!FW120,IF(리스수식!$AT$2=4,차량정보!HP120,차량정보!JI120))))</f>
        <v>234000</v>
      </c>
      <c r="AS120" s="333">
        <f>IF(리스수식!$AT$2=1,차량정보!CL120,IF(리스수식!$AT$2=2,차량정보!EE120,IF(리스수식!$AT$2=3,차량정보!FX120,IF(리스수식!$AT$2=4,차량정보!HQ120,차량정보!JJ120))))</f>
        <v>248000</v>
      </c>
      <c r="AT120" s="333">
        <f>IF(리스수식!$AT$2=1,차량정보!CM120,IF(리스수식!$AT$2=2,차량정보!EF120,IF(리스수식!$AT$2=3,차량정보!FY120,IF(리스수식!$AT$2=4,차량정보!HR120,차량정보!JK120))))</f>
        <v>259000</v>
      </c>
      <c r="AU120" s="333">
        <f>IF(리스수식!$AT$2=1,차량정보!CN120,IF(리스수식!$AT$2=2,차량정보!EG120,IF(리스수식!$AT$2=3,차량정보!FZ120,IF(리스수식!$AT$2=4,차량정보!HS120,차량정보!JL120))))</f>
        <v>237000</v>
      </c>
      <c r="AV120" s="333">
        <f>IF(리스수식!$AT$2=1,차량정보!CO120,IF(리스수식!$AT$2=2,차량정보!EH120,IF(리스수식!$AT$2=3,차량정보!GA120,IF(리스수식!$AT$2=4,차량정보!HT120,차량정보!JM120))))</f>
        <v>237000</v>
      </c>
      <c r="AW120" s="333">
        <f>IF(리스수식!$AT$2=1,차량정보!CP120,IF(리스수식!$AT$2=2,차량정보!EI120,IF(리스수식!$AT$2=3,차량정보!GB120,IF(리스수식!$AT$2=4,차량정보!HU120,차량정보!JN120))))</f>
        <v>248000</v>
      </c>
      <c r="AX120" s="333">
        <f>IF(리스수식!$AT$2=1,차량정보!CQ120,IF(리스수식!$AT$2=2,차량정보!EJ120,IF(리스수식!$AT$2=3,차량정보!GC120,IF(리스수식!$AT$2=4,차량정보!HV120,차량정보!JO120))))</f>
        <v>281000</v>
      </c>
      <c r="AY120" s="11">
        <f>IF(리스수식!$AT$2=1,차량정보!CR120,IF(리스수식!$AT$2=2,차량정보!EK120,IF(리스수식!$AT$2=3,차량정보!GD120,IF(리스수식!$AT$2=4,차량정보!HW120,차량정보!JP120))))</f>
        <v>0</v>
      </c>
      <c r="AZ120" s="352" t="s">
        <v>38</v>
      </c>
      <c r="BA120" s="351" t="s">
        <v>539</v>
      </c>
      <c r="BB120" s="354" t="s">
        <v>265</v>
      </c>
      <c r="BC120" s="355">
        <v>0.03</v>
      </c>
      <c r="BD120" s="352" t="s">
        <v>265</v>
      </c>
      <c r="BE120" s="352" t="s">
        <v>72</v>
      </c>
      <c r="BF120" s="356">
        <v>0</v>
      </c>
      <c r="BG120" s="356"/>
      <c r="BH120" s="357">
        <v>0</v>
      </c>
      <c r="BI120" s="357">
        <v>0</v>
      </c>
      <c r="BJ120" s="357">
        <v>0</v>
      </c>
      <c r="BK120" s="357">
        <v>0</v>
      </c>
      <c r="BL120" s="357">
        <v>0</v>
      </c>
      <c r="BM120" s="357">
        <v>0</v>
      </c>
      <c r="BN120" s="442">
        <v>0.54</v>
      </c>
      <c r="BO120" s="342">
        <v>0.53</v>
      </c>
      <c r="BP120" s="342">
        <v>0.52</v>
      </c>
      <c r="BQ120" s="342">
        <v>0.49</v>
      </c>
      <c r="BR120" s="342">
        <v>0.48</v>
      </c>
      <c r="BS120" s="342">
        <v>0</v>
      </c>
      <c r="BT120" s="442">
        <v>0.46</v>
      </c>
      <c r="BU120" s="342">
        <v>0.45</v>
      </c>
      <c r="BV120" s="342">
        <v>0.44</v>
      </c>
      <c r="BW120" s="342">
        <v>0.4</v>
      </c>
      <c r="BX120" s="342">
        <v>0.38</v>
      </c>
      <c r="BY120" s="342">
        <v>0</v>
      </c>
      <c r="BZ120" s="442">
        <v>0.34</v>
      </c>
      <c r="CA120" s="342">
        <v>0.33</v>
      </c>
      <c r="CB120" s="342">
        <v>0.32</v>
      </c>
      <c r="CC120" s="342">
        <v>0.31</v>
      </c>
      <c r="CD120" s="342">
        <v>0.3</v>
      </c>
      <c r="CE120" s="342">
        <v>0</v>
      </c>
      <c r="CF120" s="358"/>
      <c r="CG120" s="358"/>
      <c r="CH120" s="359" t="s">
        <v>62</v>
      </c>
      <c r="CI120" s="360">
        <v>226000</v>
      </c>
      <c r="CJ120" s="360">
        <v>215000</v>
      </c>
      <c r="CK120" s="360">
        <v>234000</v>
      </c>
      <c r="CL120" s="360">
        <v>248000</v>
      </c>
      <c r="CM120" s="360">
        <v>259000</v>
      </c>
      <c r="CN120" s="360">
        <v>237000</v>
      </c>
      <c r="CO120" s="360">
        <v>237000</v>
      </c>
      <c r="CP120" s="360">
        <v>248000</v>
      </c>
      <c r="CQ120" s="360">
        <v>281000</v>
      </c>
      <c r="CS120" s="157" t="s">
        <v>832</v>
      </c>
      <c r="CT120" s="459" t="s">
        <v>833</v>
      </c>
      <c r="CU120" s="23" t="s">
        <v>265</v>
      </c>
      <c r="CV120" s="24">
        <v>0.04</v>
      </c>
      <c r="CW120" s="21" t="s">
        <v>265</v>
      </c>
      <c r="CX120" s="21" t="s">
        <v>72</v>
      </c>
      <c r="CY120" s="25">
        <v>0</v>
      </c>
      <c r="CZ120" s="161"/>
      <c r="DA120" s="176">
        <f t="shared" ref="DA120" si="165">DG120+3%</f>
        <v>0.5</v>
      </c>
      <c r="DB120" s="176">
        <f t="shared" ref="DB120" si="166">DH120+3%</f>
        <v>0.49</v>
      </c>
      <c r="DC120" s="176">
        <f t="shared" ref="DC120" si="167">DI120+3%</f>
        <v>0.47</v>
      </c>
      <c r="DD120" s="176">
        <f t="shared" ref="DD120" si="168">DJ120+3%</f>
        <v>0.45999999999999996</v>
      </c>
      <c r="DE120" s="176">
        <f t="shared" ref="DE120" si="169">DK120+3%</f>
        <v>0.44999999999999996</v>
      </c>
      <c r="DF120" s="176">
        <f t="shared" ref="DF120" si="170">DL120+3%</f>
        <v>0.03</v>
      </c>
      <c r="DG120" s="448">
        <v>0.47</v>
      </c>
      <c r="DH120" s="344">
        <v>0.46</v>
      </c>
      <c r="DI120" s="344">
        <v>0.44</v>
      </c>
      <c r="DJ120" s="344">
        <v>0.43</v>
      </c>
      <c r="DK120" s="344">
        <v>0.42</v>
      </c>
      <c r="DL120" s="344">
        <v>0</v>
      </c>
      <c r="DM120" s="448">
        <v>0.4</v>
      </c>
      <c r="DN120" s="344">
        <v>0.39</v>
      </c>
      <c r="DO120" s="344">
        <v>0.37</v>
      </c>
      <c r="DP120" s="344">
        <v>0.36</v>
      </c>
      <c r="DQ120" s="344">
        <v>0.35</v>
      </c>
      <c r="DR120" s="344">
        <v>0</v>
      </c>
      <c r="DS120" s="448">
        <v>0.33</v>
      </c>
      <c r="DT120" s="344">
        <v>0.32</v>
      </c>
      <c r="DU120" s="343">
        <v>0.31</v>
      </c>
      <c r="DV120" s="343">
        <v>0.28999999999999998</v>
      </c>
      <c r="DW120" s="343">
        <v>0.26</v>
      </c>
      <c r="DX120" s="343">
        <v>0</v>
      </c>
      <c r="DY120" s="26" t="s">
        <v>149</v>
      </c>
      <c r="DZ120" s="176"/>
      <c r="EA120" s="27" t="s">
        <v>207</v>
      </c>
      <c r="EB120" s="28">
        <v>306900</v>
      </c>
      <c r="EC120" s="28">
        <v>339900</v>
      </c>
      <c r="ED120" s="28">
        <v>317900</v>
      </c>
      <c r="EE120" s="28">
        <v>383900</v>
      </c>
      <c r="EF120" s="28">
        <v>426800</v>
      </c>
      <c r="EG120" s="28">
        <v>383900</v>
      </c>
      <c r="EH120" s="28">
        <v>426800</v>
      </c>
      <c r="EI120" s="28">
        <v>383900</v>
      </c>
      <c r="EJ120" s="28">
        <v>448800</v>
      </c>
      <c r="EK120" s="31"/>
    </row>
    <row r="121" spans="6:141" ht="16.5" customHeight="1">
      <c r="F121" s="333">
        <v>116</v>
      </c>
      <c r="G121" s="333" t="str">
        <f>IF(리스수식!$AT$2=1,차량정보!AZ121,IF(리스수식!$AT$2=2,차량정보!CS121,IF(리스수식!$AT$2=3,차량정보!EL121,IF(리스수식!$AT$2=4,차량정보!GE121,차량정보!HX121))))</f>
        <v>현대</v>
      </c>
      <c r="H121" s="333" t="str">
        <f>IF(리스수식!$AT$2=1,차량정보!BA121,IF(리스수식!$AT$2=2,차량정보!CT121,IF(리스수식!$AT$2=3,차량정보!EM121,IF(리스수식!$AT$2=4,차량정보!GF121,차량정보!HY121))))</f>
        <v>아이오닉6 롱레인지 2WD 20인치</v>
      </c>
      <c r="I121" s="333" t="str">
        <f>IF(리스수식!$AT$2=1,차량정보!BB121,IF(리스수식!$AT$2=2,차량정보!CU121,IF(리스수식!$AT$2=3,차량정보!EN121,IF(리스수식!$AT$2=4,차량정보!GG121,차량정보!HZ121))))</f>
        <v>EV</v>
      </c>
      <c r="J121" s="475">
        <f>IF(리스수식!$AT$2=1,차량정보!BC121,IF(리스수식!$AT$2=2,차량정보!CV121,IF(리스수식!$AT$2=3,차량정보!EO121,IF(리스수식!$AT$2=4,차량정보!GH121,차량정보!IA121))))</f>
        <v>0.03</v>
      </c>
      <c r="K121" s="333" t="str">
        <f>IF(리스수식!$AT$2=1,차량정보!BD121,IF(리스수식!$AT$2=2,차량정보!CW121,IF(리스수식!$AT$2=3,차량정보!EP121,IF(리스수식!$AT$2=4,차량정보!GI121,차량정보!IB121))))</f>
        <v>EV</v>
      </c>
      <c r="L121" s="333" t="str">
        <f>IF(리스수식!$AT$2=1,차량정보!BE121,IF(리스수식!$AT$2=2,차량정보!CX121,IF(리스수식!$AT$2=3,차량정보!EQ121,IF(리스수식!$AT$2=4,차량정보!GJ121,차량정보!IC121))))</f>
        <v>면제</v>
      </c>
      <c r="M121" s="333">
        <f>IF(리스수식!$AT$2=1,차량정보!BF121,IF(리스수식!$AT$2=2,차량정보!CY121,IF(리스수식!$AT$2=3,차량정보!ER121,IF(리스수식!$AT$2=4,차량정보!GK121,차량정보!ID121))))</f>
        <v>0</v>
      </c>
      <c r="N121" s="333">
        <f t="shared" si="97"/>
        <v>130000</v>
      </c>
      <c r="O121" s="380">
        <f>IF(리스수식!$AT$2=1,차량정보!BH121,IF(리스수식!$AT$2=2,차량정보!DA121,IF(리스수식!$AT$2=3,차량정보!ET121,IF(리스수식!$AT$2=4,차량정보!GM121,차량정보!IF121))))</f>
        <v>0</v>
      </c>
      <c r="P121" s="380">
        <f>IF(리스수식!$AT$2=1,차량정보!BI121,IF(리스수식!$AT$2=2,차량정보!DB121,IF(리스수식!$AT$2=3,차량정보!EU121,IF(리스수식!$AT$2=4,차량정보!GN121,차량정보!IG121))))</f>
        <v>0</v>
      </c>
      <c r="Q121" s="380">
        <f>IF(리스수식!$AT$2=1,차량정보!BJ121,IF(리스수식!$AT$2=2,차량정보!DC121,IF(리스수식!$AT$2=3,차량정보!EV121,IF(리스수식!$AT$2=4,차량정보!GO121,차량정보!IH121))))</f>
        <v>0</v>
      </c>
      <c r="R121" s="380">
        <f>IF(리스수식!$AT$2=1,차량정보!BK121,IF(리스수식!$AT$2=2,차량정보!DD121,IF(리스수식!$AT$2=3,차량정보!EW121,IF(리스수식!$AT$2=4,차량정보!GP121,차량정보!II121))))</f>
        <v>0</v>
      </c>
      <c r="S121" s="380">
        <f>IF(리스수식!$AT$2=1,차량정보!BL121,IF(리스수식!$AT$2=2,차량정보!DE121,IF(리스수식!$AT$2=3,차량정보!EX121,IF(리스수식!$AT$2=4,차량정보!GQ121,차량정보!IJ121))))</f>
        <v>0</v>
      </c>
      <c r="T121" s="380">
        <f>IF(리스수식!$AT$2=1,차량정보!BM121,IF(리스수식!$AT$2=2,차량정보!DF121,IF(리스수식!$AT$2=3,차량정보!EY121,IF(리스수식!$AT$2=4,차량정보!GR121,차량정보!IK121))))</f>
        <v>0</v>
      </c>
      <c r="U121" s="380">
        <f>IF(리스수식!$AT$2=1,차량정보!BN121,IF(리스수식!$AT$2=2,차량정보!DG121,IF(리스수식!$AT$2=3,차량정보!EZ121,IF(리스수식!$AT$2=4,차량정보!GS121,차량정보!IL121))))</f>
        <v>0.54</v>
      </c>
      <c r="V121" s="380">
        <f>IF(리스수식!$AT$2=1,차량정보!BO121,IF(리스수식!$AT$2=2,차량정보!DH121,IF(리스수식!$AT$2=3,차량정보!FA121,IF(리스수식!$AT$2=4,차량정보!GT121,차량정보!IM121))))</f>
        <v>0.53</v>
      </c>
      <c r="W121" s="380">
        <f>IF(리스수식!$AT$2=1,차량정보!BP121,IF(리스수식!$AT$2=2,차량정보!DI121,IF(리스수식!$AT$2=3,차량정보!FB121,IF(리스수식!$AT$2=4,차량정보!GU121,차량정보!IN121))))</f>
        <v>0.52</v>
      </c>
      <c r="X121" s="380">
        <f>IF(리스수식!$AT$2=1,차량정보!BQ121,IF(리스수식!$AT$2=2,차량정보!DJ121,IF(리스수식!$AT$2=3,차량정보!FC121,IF(리스수식!$AT$2=4,차량정보!GV121,차량정보!IO121))))</f>
        <v>0.49</v>
      </c>
      <c r="Y121" s="380">
        <f>IF(리스수식!$AT$2=1,차량정보!BR121,IF(리스수식!$AT$2=2,차량정보!DK121,IF(리스수식!$AT$2=3,차량정보!FD121,IF(리스수식!$AT$2=4,차량정보!GW121,차량정보!IP121))))</f>
        <v>0.48</v>
      </c>
      <c r="Z121" s="380">
        <f>IF(리스수식!$AT$2=1,차량정보!BS121,IF(리스수식!$AT$2=2,차량정보!DL121,IF(리스수식!$AT$2=3,차량정보!FE121,IF(리스수식!$AT$2=4,차량정보!GX121,차량정보!IQ121))))</f>
        <v>0</v>
      </c>
      <c r="AA121" s="380">
        <f>IF(리스수식!$AT$2=1,차량정보!BT121,IF(리스수식!$AT$2=2,차량정보!DM121,IF(리스수식!$AT$2=3,차량정보!FF121,IF(리스수식!$AT$2=4,차량정보!GY121,차량정보!IR121))))</f>
        <v>0.46</v>
      </c>
      <c r="AB121" s="380">
        <f>IF(리스수식!$AT$2=1,차량정보!BU121,IF(리스수식!$AT$2=2,차량정보!DN121,IF(리스수식!$AT$2=3,차량정보!FG121,IF(리스수식!$AT$2=4,차량정보!GZ121,차량정보!IS121))))</f>
        <v>0.45</v>
      </c>
      <c r="AC121" s="380">
        <f>IF(리스수식!$AT$2=1,차량정보!BV121,IF(리스수식!$AT$2=2,차량정보!DO121,IF(리스수식!$AT$2=3,차량정보!FH121,IF(리스수식!$AT$2=4,차량정보!HA121,차량정보!IT121))))</f>
        <v>0.44</v>
      </c>
      <c r="AD121" s="380">
        <f>IF(리스수식!$AT$2=1,차량정보!BW121,IF(리스수식!$AT$2=2,차량정보!DP121,IF(리스수식!$AT$2=3,차량정보!FI121,IF(리스수식!$AT$2=4,차량정보!HB121,차량정보!IU121))))</f>
        <v>0.4</v>
      </c>
      <c r="AE121" s="380">
        <f>IF(리스수식!$AT$2=1,차량정보!BX121,IF(리스수식!$AT$2=2,차량정보!DQ121,IF(리스수식!$AT$2=3,차량정보!FJ121,IF(리스수식!$AT$2=4,차량정보!HC121,차량정보!IV121))))</f>
        <v>0.38</v>
      </c>
      <c r="AF121" s="380">
        <f>IF(리스수식!$AT$2=1,차량정보!BY121,IF(리스수식!$AT$2=2,차량정보!DR121,IF(리스수식!$AT$2=3,차량정보!FK121,IF(리스수식!$AT$2=4,차량정보!HD121,차량정보!IW121))))</f>
        <v>0</v>
      </c>
      <c r="AG121" s="380">
        <f>IF(리스수식!$AT$2=1,차량정보!BZ121,IF(리스수식!$AT$2=2,차량정보!DS121,IF(리스수식!$AT$2=3,차량정보!FL121,IF(리스수식!$AT$2=4,차량정보!HE121,차량정보!IX121))))</f>
        <v>0.34</v>
      </c>
      <c r="AH121" s="380">
        <f>IF(리스수식!$AT$2=1,차량정보!CA121,IF(리스수식!$AT$2=2,차량정보!DT121,IF(리스수식!$AT$2=3,차량정보!FM121,IF(리스수식!$AT$2=4,차량정보!HF121,차량정보!IY121))))</f>
        <v>0.33</v>
      </c>
      <c r="AI121" s="380">
        <f>IF(리스수식!$AT$2=1,차량정보!CB121,IF(리스수식!$AT$2=2,차량정보!DU121,IF(리스수식!$AT$2=3,차량정보!FN121,IF(리스수식!$AT$2=4,차량정보!HG121,차량정보!IZ121))))</f>
        <v>0.32</v>
      </c>
      <c r="AJ121" s="380">
        <f>IF(리스수식!$AT$2=1,차량정보!CC121,IF(리스수식!$AT$2=2,차량정보!DV121,IF(리스수식!$AT$2=3,차량정보!FO121,IF(리스수식!$AT$2=4,차량정보!HH121,차량정보!JA121))))</f>
        <v>0.31</v>
      </c>
      <c r="AK121" s="380">
        <f>IF(리스수식!$AT$2=1,차량정보!CD121,IF(리스수식!$AT$2=2,차량정보!DW121,IF(리스수식!$AT$2=3,차량정보!FP121,IF(리스수식!$AT$2=4,차량정보!HI121,차량정보!JB121))))</f>
        <v>0.3</v>
      </c>
      <c r="AL121" s="380">
        <f>IF(리스수식!$AT$2=1,차량정보!CE121,IF(리스수식!$AT$2=2,차량정보!DX121,IF(리스수식!$AT$2=3,차량정보!FQ121,IF(리스수식!$AT$2=4,차량정보!HJ121,차량정보!JC121))))</f>
        <v>0</v>
      </c>
      <c r="AM121" s="333">
        <f>IF(리스수식!$AT$2=1,차량정보!CF121,IF(리스수식!$AT$2=2,차량정보!DY121,IF(리스수식!$AT$2=3,차량정보!FR121,IF(리스수식!$AT$2=4,차량정보!HK121,차량정보!JD121))))</f>
        <v>0</v>
      </c>
      <c r="AN121" s="333">
        <f>IF(리스수식!$AT$2=1,차량정보!CG121,IF(리스수식!$AT$2=2,차량정보!DZ121,IF(리스수식!$AT$2=3,차량정보!FS121,IF(리스수식!$AT$2=4,차량정보!HL121,차량정보!JE121))))</f>
        <v>0</v>
      </c>
      <c r="AO121" s="333" t="str">
        <f>IF(리스수식!$AT$2=1,차량정보!CH121,IF(리스수식!$AT$2=2,차량정보!EA121,IF(리스수식!$AT$2=3,차량정보!FT121,IF(리스수식!$AT$2=4,차량정보!HM121,차량정보!JF121))))</f>
        <v>울산</v>
      </c>
      <c r="AP121" s="333">
        <f>IF(리스수식!$AT$2=1,차량정보!CI121,IF(리스수식!$AT$2=2,차량정보!EB121,IF(리스수식!$AT$2=3,차량정보!FU121,IF(리스수식!$AT$2=4,차량정보!HN121,차량정보!JG121))))</f>
        <v>226000</v>
      </c>
      <c r="AQ121" s="333">
        <f>IF(리스수식!$AT$2=1,차량정보!CJ121,IF(리스수식!$AT$2=2,차량정보!EC121,IF(리스수식!$AT$2=3,차량정보!FV121,IF(리스수식!$AT$2=4,차량정보!HO121,차량정보!JH121))))</f>
        <v>215000</v>
      </c>
      <c r="AR121" s="333">
        <f>IF(리스수식!$AT$2=1,차량정보!CK121,IF(리스수식!$AT$2=2,차량정보!ED121,IF(리스수식!$AT$2=3,차량정보!FW121,IF(리스수식!$AT$2=4,차량정보!HP121,차량정보!JI121))))</f>
        <v>234000</v>
      </c>
      <c r="AS121" s="333">
        <f>IF(리스수식!$AT$2=1,차량정보!CL121,IF(리스수식!$AT$2=2,차량정보!EE121,IF(리스수식!$AT$2=3,차량정보!FX121,IF(리스수식!$AT$2=4,차량정보!HQ121,차량정보!JJ121))))</f>
        <v>248000</v>
      </c>
      <c r="AT121" s="333">
        <f>IF(리스수식!$AT$2=1,차량정보!CM121,IF(리스수식!$AT$2=2,차량정보!EF121,IF(리스수식!$AT$2=3,차량정보!FY121,IF(리스수식!$AT$2=4,차량정보!HR121,차량정보!JK121))))</f>
        <v>259000</v>
      </c>
      <c r="AU121" s="333">
        <f>IF(리스수식!$AT$2=1,차량정보!CN121,IF(리스수식!$AT$2=2,차량정보!EG121,IF(리스수식!$AT$2=3,차량정보!FZ121,IF(리스수식!$AT$2=4,차량정보!HS121,차량정보!JL121))))</f>
        <v>237000</v>
      </c>
      <c r="AV121" s="333">
        <f>IF(리스수식!$AT$2=1,차량정보!CO121,IF(리스수식!$AT$2=2,차량정보!EH121,IF(리스수식!$AT$2=3,차량정보!GA121,IF(리스수식!$AT$2=4,차량정보!HT121,차량정보!JM121))))</f>
        <v>237000</v>
      </c>
      <c r="AW121" s="333">
        <f>IF(리스수식!$AT$2=1,차량정보!CP121,IF(리스수식!$AT$2=2,차량정보!EI121,IF(리스수식!$AT$2=3,차량정보!GB121,IF(리스수식!$AT$2=4,차량정보!HU121,차량정보!JN121))))</f>
        <v>248000</v>
      </c>
      <c r="AX121" s="333">
        <f>IF(리스수식!$AT$2=1,차량정보!CQ121,IF(리스수식!$AT$2=2,차량정보!EJ121,IF(리스수식!$AT$2=3,차량정보!GC121,IF(리스수식!$AT$2=4,차량정보!HV121,차량정보!JO121))))</f>
        <v>281000</v>
      </c>
      <c r="AY121" s="11">
        <f>IF(리스수식!$AT$2=1,차량정보!CR121,IF(리스수식!$AT$2=2,차량정보!EK121,IF(리스수식!$AT$2=3,차량정보!GD121,IF(리스수식!$AT$2=4,차량정보!HW121,차량정보!JP121))))</f>
        <v>0</v>
      </c>
      <c r="AZ121" s="352" t="s">
        <v>38</v>
      </c>
      <c r="BA121" s="351" t="s">
        <v>540</v>
      </c>
      <c r="BB121" s="354" t="s">
        <v>265</v>
      </c>
      <c r="BC121" s="355">
        <v>0.03</v>
      </c>
      <c r="BD121" s="352" t="s">
        <v>265</v>
      </c>
      <c r="BE121" s="352" t="s">
        <v>72</v>
      </c>
      <c r="BF121" s="356">
        <v>0</v>
      </c>
      <c r="BG121" s="356"/>
      <c r="BH121" s="357">
        <v>0</v>
      </c>
      <c r="BI121" s="357">
        <v>0</v>
      </c>
      <c r="BJ121" s="357">
        <v>0</v>
      </c>
      <c r="BK121" s="357">
        <v>0</v>
      </c>
      <c r="BL121" s="357">
        <v>0</v>
      </c>
      <c r="BM121" s="357">
        <v>0</v>
      </c>
      <c r="BN121" s="442">
        <v>0.54</v>
      </c>
      <c r="BO121" s="342">
        <v>0.53</v>
      </c>
      <c r="BP121" s="342">
        <v>0.52</v>
      </c>
      <c r="BQ121" s="342">
        <v>0.49</v>
      </c>
      <c r="BR121" s="342">
        <v>0.48</v>
      </c>
      <c r="BS121" s="342">
        <v>0</v>
      </c>
      <c r="BT121" s="442">
        <v>0.46</v>
      </c>
      <c r="BU121" s="342">
        <v>0.45</v>
      </c>
      <c r="BV121" s="342">
        <v>0.44</v>
      </c>
      <c r="BW121" s="342">
        <v>0.4</v>
      </c>
      <c r="BX121" s="342">
        <v>0.38</v>
      </c>
      <c r="BY121" s="342">
        <v>0</v>
      </c>
      <c r="BZ121" s="442">
        <v>0.34</v>
      </c>
      <c r="CA121" s="342">
        <v>0.33</v>
      </c>
      <c r="CB121" s="342">
        <v>0.32</v>
      </c>
      <c r="CC121" s="342">
        <v>0.31</v>
      </c>
      <c r="CD121" s="342">
        <v>0.3</v>
      </c>
      <c r="CE121" s="342">
        <v>0</v>
      </c>
      <c r="CF121" s="358"/>
      <c r="CG121" s="358"/>
      <c r="CH121" s="359" t="s">
        <v>62</v>
      </c>
      <c r="CI121" s="360">
        <v>226000</v>
      </c>
      <c r="CJ121" s="360">
        <v>215000</v>
      </c>
      <c r="CK121" s="360">
        <v>234000</v>
      </c>
      <c r="CL121" s="360">
        <v>248000</v>
      </c>
      <c r="CM121" s="360">
        <v>259000</v>
      </c>
      <c r="CN121" s="360">
        <v>237000</v>
      </c>
      <c r="CO121" s="360">
        <v>237000</v>
      </c>
      <c r="CP121" s="360">
        <v>248000</v>
      </c>
      <c r="CQ121" s="360">
        <v>281000</v>
      </c>
      <c r="CS121" s="157" t="s">
        <v>832</v>
      </c>
      <c r="CT121" s="459" t="s">
        <v>834</v>
      </c>
      <c r="CU121" s="23" t="s">
        <v>265</v>
      </c>
      <c r="CV121" s="24">
        <v>0.04</v>
      </c>
      <c r="CW121" s="21" t="s">
        <v>265</v>
      </c>
      <c r="CX121" s="21" t="s">
        <v>72</v>
      </c>
      <c r="CY121" s="25">
        <v>0</v>
      </c>
      <c r="CZ121" s="161"/>
      <c r="DA121" s="176">
        <f t="shared" ref="DA121:DA122" si="171">DG121+3%</f>
        <v>0.5</v>
      </c>
      <c r="DB121" s="176">
        <f t="shared" ref="DB121:DB122" si="172">DH121+3%</f>
        <v>0.49</v>
      </c>
      <c r="DC121" s="176">
        <f t="shared" ref="DC121:DC122" si="173">DI121+3%</f>
        <v>0.47</v>
      </c>
      <c r="DD121" s="176">
        <f t="shared" ref="DD121:DD122" si="174">DJ121+3%</f>
        <v>0.45999999999999996</v>
      </c>
      <c r="DE121" s="176">
        <f t="shared" ref="DE121:DE122" si="175">DK121+3%</f>
        <v>0.44999999999999996</v>
      </c>
      <c r="DF121" s="176">
        <f t="shared" ref="DF121:DF122" si="176">DL121+3%</f>
        <v>0.03</v>
      </c>
      <c r="DG121" s="448">
        <v>0.47</v>
      </c>
      <c r="DH121" s="344">
        <v>0.46</v>
      </c>
      <c r="DI121" s="344">
        <v>0.44</v>
      </c>
      <c r="DJ121" s="344">
        <v>0.43</v>
      </c>
      <c r="DK121" s="344">
        <v>0.42</v>
      </c>
      <c r="DL121" s="344">
        <v>0</v>
      </c>
      <c r="DM121" s="448">
        <v>0.4</v>
      </c>
      <c r="DN121" s="344">
        <v>0.39</v>
      </c>
      <c r="DO121" s="344">
        <v>0.37</v>
      </c>
      <c r="DP121" s="344">
        <v>0.36</v>
      </c>
      <c r="DQ121" s="344">
        <v>0.35</v>
      </c>
      <c r="DR121" s="344">
        <v>0</v>
      </c>
      <c r="DS121" s="448">
        <v>0.33</v>
      </c>
      <c r="DT121" s="344">
        <v>0.32</v>
      </c>
      <c r="DU121" s="343">
        <v>0.31</v>
      </c>
      <c r="DV121" s="343">
        <v>0.28999999999999998</v>
      </c>
      <c r="DW121" s="343">
        <v>0.26</v>
      </c>
      <c r="DX121" s="343">
        <v>0</v>
      </c>
      <c r="DY121" s="26" t="s">
        <v>149</v>
      </c>
      <c r="DZ121" s="176"/>
      <c r="EA121" s="27" t="s">
        <v>207</v>
      </c>
      <c r="EB121" s="28">
        <v>306900</v>
      </c>
      <c r="EC121" s="28">
        <v>339900</v>
      </c>
      <c r="ED121" s="28">
        <v>317900</v>
      </c>
      <c r="EE121" s="28">
        <v>383900</v>
      </c>
      <c r="EF121" s="28">
        <v>426800</v>
      </c>
      <c r="EG121" s="28">
        <v>383900</v>
      </c>
      <c r="EH121" s="28">
        <v>426800</v>
      </c>
      <c r="EI121" s="28">
        <v>383900</v>
      </c>
      <c r="EJ121" s="28">
        <v>448800</v>
      </c>
      <c r="EK121" s="31"/>
    </row>
    <row r="122" spans="6:141" ht="16.5" customHeight="1">
      <c r="F122" s="333">
        <v>117</v>
      </c>
      <c r="G122" s="333" t="str">
        <f>IF(리스수식!$AT$2=1,차량정보!AZ122,IF(리스수식!$AT$2=2,차량정보!CS122,IF(리스수식!$AT$2=3,차량정보!EL122,IF(리스수식!$AT$2=4,차량정보!GE122,차량정보!HX122))))</f>
        <v>현대</v>
      </c>
      <c r="H122" s="333" t="str">
        <f>IF(리스수식!$AT$2=1,차량정보!BA122,IF(리스수식!$AT$2=2,차량정보!CT122,IF(리스수식!$AT$2=3,차량정보!EM122,IF(리스수식!$AT$2=4,차량정보!GF122,차량정보!HY122))))</f>
        <v>아이오닉6 롱레인지 AWD 18인치</v>
      </c>
      <c r="I122" s="333" t="str">
        <f>IF(리스수식!$AT$2=1,차량정보!BB122,IF(리스수식!$AT$2=2,차량정보!CU122,IF(리스수식!$AT$2=3,차량정보!EN122,IF(리스수식!$AT$2=4,차량정보!GG122,차량정보!HZ122))))</f>
        <v>EV</v>
      </c>
      <c r="J122" s="475">
        <f>IF(리스수식!$AT$2=1,차량정보!BC122,IF(리스수식!$AT$2=2,차량정보!CV122,IF(리스수식!$AT$2=3,차량정보!EO122,IF(리스수식!$AT$2=4,차량정보!GH122,차량정보!IA122))))</f>
        <v>0.03</v>
      </c>
      <c r="K122" s="333" t="str">
        <f>IF(리스수식!$AT$2=1,차량정보!BD122,IF(리스수식!$AT$2=2,차량정보!CW122,IF(리스수식!$AT$2=3,차량정보!EP122,IF(리스수식!$AT$2=4,차량정보!GI122,차량정보!IB122))))</f>
        <v>EV</v>
      </c>
      <c r="L122" s="333" t="str">
        <f>IF(리스수식!$AT$2=1,차량정보!BE122,IF(리스수식!$AT$2=2,차량정보!CX122,IF(리스수식!$AT$2=3,차량정보!EQ122,IF(리스수식!$AT$2=4,차량정보!GJ122,차량정보!IC122))))</f>
        <v>면제</v>
      </c>
      <c r="M122" s="333">
        <f>IF(리스수식!$AT$2=1,차량정보!BF122,IF(리스수식!$AT$2=2,차량정보!CY122,IF(리스수식!$AT$2=3,차량정보!ER122,IF(리스수식!$AT$2=4,차량정보!GK122,차량정보!ID122))))</f>
        <v>0</v>
      </c>
      <c r="N122" s="333">
        <f t="shared" si="97"/>
        <v>130000</v>
      </c>
      <c r="O122" s="380">
        <f>IF(리스수식!$AT$2=1,차량정보!BH122,IF(리스수식!$AT$2=2,차량정보!DA122,IF(리스수식!$AT$2=3,차량정보!ET122,IF(리스수식!$AT$2=4,차량정보!GM122,차량정보!IF122))))</f>
        <v>0</v>
      </c>
      <c r="P122" s="380">
        <f>IF(리스수식!$AT$2=1,차량정보!BI122,IF(리스수식!$AT$2=2,차량정보!DB122,IF(리스수식!$AT$2=3,차량정보!EU122,IF(리스수식!$AT$2=4,차량정보!GN122,차량정보!IG122))))</f>
        <v>0</v>
      </c>
      <c r="Q122" s="380">
        <f>IF(리스수식!$AT$2=1,차량정보!BJ122,IF(리스수식!$AT$2=2,차량정보!DC122,IF(리스수식!$AT$2=3,차량정보!EV122,IF(리스수식!$AT$2=4,차량정보!GO122,차량정보!IH122))))</f>
        <v>0</v>
      </c>
      <c r="R122" s="380">
        <f>IF(리스수식!$AT$2=1,차량정보!BK122,IF(리스수식!$AT$2=2,차량정보!DD122,IF(리스수식!$AT$2=3,차량정보!EW122,IF(리스수식!$AT$2=4,차량정보!GP122,차량정보!II122))))</f>
        <v>0</v>
      </c>
      <c r="S122" s="380">
        <f>IF(리스수식!$AT$2=1,차량정보!BL122,IF(리스수식!$AT$2=2,차량정보!DE122,IF(리스수식!$AT$2=3,차량정보!EX122,IF(리스수식!$AT$2=4,차량정보!GQ122,차량정보!IJ122))))</f>
        <v>0</v>
      </c>
      <c r="T122" s="380">
        <f>IF(리스수식!$AT$2=1,차량정보!BM122,IF(리스수식!$AT$2=2,차량정보!DF122,IF(리스수식!$AT$2=3,차량정보!EY122,IF(리스수식!$AT$2=4,차량정보!GR122,차량정보!IK122))))</f>
        <v>0</v>
      </c>
      <c r="U122" s="380">
        <f>IF(리스수식!$AT$2=1,차량정보!BN122,IF(리스수식!$AT$2=2,차량정보!DG122,IF(리스수식!$AT$2=3,차량정보!EZ122,IF(리스수식!$AT$2=4,차량정보!GS122,차량정보!IL122))))</f>
        <v>0.54</v>
      </c>
      <c r="V122" s="380">
        <f>IF(리스수식!$AT$2=1,차량정보!BO122,IF(리스수식!$AT$2=2,차량정보!DH122,IF(리스수식!$AT$2=3,차량정보!FA122,IF(리스수식!$AT$2=4,차량정보!GT122,차량정보!IM122))))</f>
        <v>0.53</v>
      </c>
      <c r="W122" s="380">
        <f>IF(리스수식!$AT$2=1,차량정보!BP122,IF(리스수식!$AT$2=2,차량정보!DI122,IF(리스수식!$AT$2=3,차량정보!FB122,IF(리스수식!$AT$2=4,차량정보!GU122,차량정보!IN122))))</f>
        <v>0.52</v>
      </c>
      <c r="X122" s="380">
        <f>IF(리스수식!$AT$2=1,차량정보!BQ122,IF(리스수식!$AT$2=2,차량정보!DJ122,IF(리스수식!$AT$2=3,차량정보!FC122,IF(리스수식!$AT$2=4,차량정보!GV122,차량정보!IO122))))</f>
        <v>0.49</v>
      </c>
      <c r="Y122" s="380">
        <f>IF(리스수식!$AT$2=1,차량정보!BR122,IF(리스수식!$AT$2=2,차량정보!DK122,IF(리스수식!$AT$2=3,차량정보!FD122,IF(리스수식!$AT$2=4,차량정보!GW122,차량정보!IP122))))</f>
        <v>0.48</v>
      </c>
      <c r="Z122" s="380">
        <f>IF(리스수식!$AT$2=1,차량정보!BS122,IF(리스수식!$AT$2=2,차량정보!DL122,IF(리스수식!$AT$2=3,차량정보!FE122,IF(리스수식!$AT$2=4,차량정보!GX122,차량정보!IQ122))))</f>
        <v>0</v>
      </c>
      <c r="AA122" s="380">
        <f>IF(리스수식!$AT$2=1,차량정보!BT122,IF(리스수식!$AT$2=2,차량정보!DM122,IF(리스수식!$AT$2=3,차량정보!FF122,IF(리스수식!$AT$2=4,차량정보!GY122,차량정보!IR122))))</f>
        <v>0.46</v>
      </c>
      <c r="AB122" s="380">
        <f>IF(리스수식!$AT$2=1,차량정보!BU122,IF(리스수식!$AT$2=2,차량정보!DN122,IF(리스수식!$AT$2=3,차량정보!FG122,IF(리스수식!$AT$2=4,차량정보!GZ122,차량정보!IS122))))</f>
        <v>0.45</v>
      </c>
      <c r="AC122" s="380">
        <f>IF(리스수식!$AT$2=1,차량정보!BV122,IF(리스수식!$AT$2=2,차량정보!DO122,IF(리스수식!$AT$2=3,차량정보!FH122,IF(리스수식!$AT$2=4,차량정보!HA122,차량정보!IT122))))</f>
        <v>0.44</v>
      </c>
      <c r="AD122" s="380">
        <f>IF(리스수식!$AT$2=1,차량정보!BW122,IF(리스수식!$AT$2=2,차량정보!DP122,IF(리스수식!$AT$2=3,차량정보!FI122,IF(리스수식!$AT$2=4,차량정보!HB122,차량정보!IU122))))</f>
        <v>0.4</v>
      </c>
      <c r="AE122" s="380">
        <f>IF(리스수식!$AT$2=1,차량정보!BX122,IF(리스수식!$AT$2=2,차량정보!DQ122,IF(리스수식!$AT$2=3,차량정보!FJ122,IF(리스수식!$AT$2=4,차량정보!HC122,차량정보!IV122))))</f>
        <v>0.38</v>
      </c>
      <c r="AF122" s="380">
        <f>IF(리스수식!$AT$2=1,차량정보!BY122,IF(리스수식!$AT$2=2,차량정보!DR122,IF(리스수식!$AT$2=3,차량정보!FK122,IF(리스수식!$AT$2=4,차량정보!HD122,차량정보!IW122))))</f>
        <v>0</v>
      </c>
      <c r="AG122" s="380">
        <f>IF(리스수식!$AT$2=1,차량정보!BZ122,IF(리스수식!$AT$2=2,차량정보!DS122,IF(리스수식!$AT$2=3,차량정보!FL122,IF(리스수식!$AT$2=4,차량정보!HE122,차량정보!IX122))))</f>
        <v>0.34</v>
      </c>
      <c r="AH122" s="380">
        <f>IF(리스수식!$AT$2=1,차량정보!CA122,IF(리스수식!$AT$2=2,차량정보!DT122,IF(리스수식!$AT$2=3,차량정보!FM122,IF(리스수식!$AT$2=4,차량정보!HF122,차량정보!IY122))))</f>
        <v>0.33</v>
      </c>
      <c r="AI122" s="380">
        <f>IF(리스수식!$AT$2=1,차량정보!CB122,IF(리스수식!$AT$2=2,차량정보!DU122,IF(리스수식!$AT$2=3,차량정보!FN122,IF(리스수식!$AT$2=4,차량정보!HG122,차량정보!IZ122))))</f>
        <v>0.32</v>
      </c>
      <c r="AJ122" s="380">
        <f>IF(리스수식!$AT$2=1,차량정보!CC122,IF(리스수식!$AT$2=2,차량정보!DV122,IF(리스수식!$AT$2=3,차량정보!FO122,IF(리스수식!$AT$2=4,차량정보!HH122,차량정보!JA122))))</f>
        <v>0.31</v>
      </c>
      <c r="AK122" s="380">
        <f>IF(리스수식!$AT$2=1,차량정보!CD122,IF(리스수식!$AT$2=2,차량정보!DW122,IF(리스수식!$AT$2=3,차량정보!FP122,IF(리스수식!$AT$2=4,차량정보!HI122,차량정보!JB122))))</f>
        <v>0.3</v>
      </c>
      <c r="AL122" s="380">
        <f>IF(리스수식!$AT$2=1,차량정보!CE122,IF(리스수식!$AT$2=2,차량정보!DX122,IF(리스수식!$AT$2=3,차량정보!FQ122,IF(리스수식!$AT$2=4,차량정보!HJ122,차량정보!JC122))))</f>
        <v>0</v>
      </c>
      <c r="AM122" s="333">
        <f>IF(리스수식!$AT$2=1,차량정보!CF122,IF(리스수식!$AT$2=2,차량정보!DY122,IF(리스수식!$AT$2=3,차량정보!FR122,IF(리스수식!$AT$2=4,차량정보!HK122,차량정보!JD122))))</f>
        <v>0</v>
      </c>
      <c r="AN122" s="333">
        <f>IF(리스수식!$AT$2=1,차량정보!CG122,IF(리스수식!$AT$2=2,차량정보!DZ122,IF(리스수식!$AT$2=3,차량정보!FS122,IF(리스수식!$AT$2=4,차량정보!HL122,차량정보!JE122))))</f>
        <v>0</v>
      </c>
      <c r="AO122" s="333" t="str">
        <f>IF(리스수식!$AT$2=1,차량정보!CH122,IF(리스수식!$AT$2=2,차량정보!EA122,IF(리스수식!$AT$2=3,차량정보!FT122,IF(리스수식!$AT$2=4,차량정보!HM122,차량정보!JF122))))</f>
        <v>울산</v>
      </c>
      <c r="AP122" s="333">
        <f>IF(리스수식!$AT$2=1,차량정보!CI122,IF(리스수식!$AT$2=2,차량정보!EB122,IF(리스수식!$AT$2=3,차량정보!FU122,IF(리스수식!$AT$2=4,차량정보!HN122,차량정보!JG122))))</f>
        <v>226000</v>
      </c>
      <c r="AQ122" s="333">
        <f>IF(리스수식!$AT$2=1,차량정보!CJ122,IF(리스수식!$AT$2=2,차량정보!EC122,IF(리스수식!$AT$2=3,차량정보!FV122,IF(리스수식!$AT$2=4,차량정보!HO122,차량정보!JH122))))</f>
        <v>215000</v>
      </c>
      <c r="AR122" s="333">
        <f>IF(리스수식!$AT$2=1,차량정보!CK122,IF(리스수식!$AT$2=2,차량정보!ED122,IF(리스수식!$AT$2=3,차량정보!FW122,IF(리스수식!$AT$2=4,차량정보!HP122,차량정보!JI122))))</f>
        <v>234000</v>
      </c>
      <c r="AS122" s="333">
        <f>IF(리스수식!$AT$2=1,차량정보!CL122,IF(리스수식!$AT$2=2,차량정보!EE122,IF(리스수식!$AT$2=3,차량정보!FX122,IF(리스수식!$AT$2=4,차량정보!HQ122,차량정보!JJ122))))</f>
        <v>248000</v>
      </c>
      <c r="AT122" s="333">
        <f>IF(리스수식!$AT$2=1,차량정보!CM122,IF(리스수식!$AT$2=2,차량정보!EF122,IF(리스수식!$AT$2=3,차량정보!FY122,IF(리스수식!$AT$2=4,차량정보!HR122,차량정보!JK122))))</f>
        <v>259000</v>
      </c>
      <c r="AU122" s="333">
        <f>IF(리스수식!$AT$2=1,차량정보!CN122,IF(리스수식!$AT$2=2,차량정보!EG122,IF(리스수식!$AT$2=3,차량정보!FZ122,IF(리스수식!$AT$2=4,차량정보!HS122,차량정보!JL122))))</f>
        <v>237000</v>
      </c>
      <c r="AV122" s="333">
        <f>IF(리스수식!$AT$2=1,차량정보!CO122,IF(리스수식!$AT$2=2,차량정보!EH122,IF(리스수식!$AT$2=3,차량정보!GA122,IF(리스수식!$AT$2=4,차량정보!HT122,차량정보!JM122))))</f>
        <v>237000</v>
      </c>
      <c r="AW122" s="333">
        <f>IF(리스수식!$AT$2=1,차량정보!CP122,IF(리스수식!$AT$2=2,차량정보!EI122,IF(리스수식!$AT$2=3,차량정보!GB122,IF(리스수식!$AT$2=4,차량정보!HU122,차량정보!JN122))))</f>
        <v>248000</v>
      </c>
      <c r="AX122" s="333">
        <f>IF(리스수식!$AT$2=1,차량정보!CQ122,IF(리스수식!$AT$2=2,차량정보!EJ122,IF(리스수식!$AT$2=3,차량정보!GC122,IF(리스수식!$AT$2=4,차량정보!HV122,차량정보!JO122))))</f>
        <v>281000</v>
      </c>
      <c r="AY122" s="11">
        <f>IF(리스수식!$AT$2=1,차량정보!CR122,IF(리스수식!$AT$2=2,차량정보!EK122,IF(리스수식!$AT$2=3,차량정보!GD122,IF(리스수식!$AT$2=4,차량정보!HW122,차량정보!JP122))))</f>
        <v>0</v>
      </c>
      <c r="AZ122" s="352" t="s">
        <v>38</v>
      </c>
      <c r="BA122" s="351" t="s">
        <v>541</v>
      </c>
      <c r="BB122" s="354" t="s">
        <v>265</v>
      </c>
      <c r="BC122" s="355">
        <v>0.03</v>
      </c>
      <c r="BD122" s="352" t="s">
        <v>265</v>
      </c>
      <c r="BE122" s="352" t="s">
        <v>72</v>
      </c>
      <c r="BF122" s="356">
        <v>0</v>
      </c>
      <c r="BG122" s="356"/>
      <c r="BH122" s="357">
        <v>0</v>
      </c>
      <c r="BI122" s="357">
        <v>0</v>
      </c>
      <c r="BJ122" s="357">
        <v>0</v>
      </c>
      <c r="BK122" s="357">
        <v>0</v>
      </c>
      <c r="BL122" s="357">
        <v>0</v>
      </c>
      <c r="BM122" s="357">
        <v>0</v>
      </c>
      <c r="BN122" s="442">
        <v>0.54</v>
      </c>
      <c r="BO122" s="342">
        <v>0.53</v>
      </c>
      <c r="BP122" s="342">
        <v>0.52</v>
      </c>
      <c r="BQ122" s="342">
        <v>0.49</v>
      </c>
      <c r="BR122" s="342">
        <v>0.48</v>
      </c>
      <c r="BS122" s="342">
        <v>0</v>
      </c>
      <c r="BT122" s="442">
        <v>0.46</v>
      </c>
      <c r="BU122" s="342">
        <v>0.45</v>
      </c>
      <c r="BV122" s="342">
        <v>0.44</v>
      </c>
      <c r="BW122" s="342">
        <v>0.4</v>
      </c>
      <c r="BX122" s="342">
        <v>0.38</v>
      </c>
      <c r="BY122" s="342">
        <v>0</v>
      </c>
      <c r="BZ122" s="442">
        <v>0.34</v>
      </c>
      <c r="CA122" s="342">
        <v>0.33</v>
      </c>
      <c r="CB122" s="342">
        <v>0.32</v>
      </c>
      <c r="CC122" s="342">
        <v>0.31</v>
      </c>
      <c r="CD122" s="342">
        <v>0.3</v>
      </c>
      <c r="CE122" s="342">
        <v>0</v>
      </c>
      <c r="CF122" s="358"/>
      <c r="CG122" s="358"/>
      <c r="CH122" s="359" t="s">
        <v>62</v>
      </c>
      <c r="CI122" s="360">
        <v>226000</v>
      </c>
      <c r="CJ122" s="360">
        <v>215000</v>
      </c>
      <c r="CK122" s="360">
        <v>234000</v>
      </c>
      <c r="CL122" s="360">
        <v>248000</v>
      </c>
      <c r="CM122" s="360">
        <v>259000</v>
      </c>
      <c r="CN122" s="360">
        <v>237000</v>
      </c>
      <c r="CO122" s="360">
        <v>237000</v>
      </c>
      <c r="CP122" s="360">
        <v>248000</v>
      </c>
      <c r="CQ122" s="360">
        <v>281000</v>
      </c>
      <c r="CS122" s="157" t="s">
        <v>832</v>
      </c>
      <c r="CT122" s="459" t="s">
        <v>835</v>
      </c>
      <c r="CU122" s="23" t="s">
        <v>265</v>
      </c>
      <c r="CV122" s="24">
        <v>0.04</v>
      </c>
      <c r="CW122" s="21" t="s">
        <v>265</v>
      </c>
      <c r="CX122" s="21" t="s">
        <v>72</v>
      </c>
      <c r="CY122" s="25">
        <v>0</v>
      </c>
      <c r="CZ122" s="161"/>
      <c r="DA122" s="176">
        <f t="shared" si="171"/>
        <v>0.5</v>
      </c>
      <c r="DB122" s="176">
        <f t="shared" si="172"/>
        <v>0.49</v>
      </c>
      <c r="DC122" s="176">
        <f t="shared" si="173"/>
        <v>0.47</v>
      </c>
      <c r="DD122" s="176">
        <f t="shared" si="174"/>
        <v>0.45999999999999996</v>
      </c>
      <c r="DE122" s="176">
        <f t="shared" si="175"/>
        <v>0.44999999999999996</v>
      </c>
      <c r="DF122" s="176">
        <f t="shared" si="176"/>
        <v>0.03</v>
      </c>
      <c r="DG122" s="448">
        <v>0.47</v>
      </c>
      <c r="DH122" s="344">
        <v>0.46</v>
      </c>
      <c r="DI122" s="344">
        <v>0.44</v>
      </c>
      <c r="DJ122" s="344">
        <v>0.43</v>
      </c>
      <c r="DK122" s="344">
        <v>0.42</v>
      </c>
      <c r="DL122" s="344">
        <v>0</v>
      </c>
      <c r="DM122" s="448">
        <v>0.4</v>
      </c>
      <c r="DN122" s="344">
        <v>0.39</v>
      </c>
      <c r="DO122" s="344">
        <v>0.37</v>
      </c>
      <c r="DP122" s="344">
        <v>0.36</v>
      </c>
      <c r="DQ122" s="344">
        <v>0.35</v>
      </c>
      <c r="DR122" s="344">
        <v>0</v>
      </c>
      <c r="DS122" s="448">
        <v>0.33</v>
      </c>
      <c r="DT122" s="344">
        <v>0.32</v>
      </c>
      <c r="DU122" s="343">
        <v>0.31</v>
      </c>
      <c r="DV122" s="343">
        <v>0.28999999999999998</v>
      </c>
      <c r="DW122" s="343">
        <v>0.26</v>
      </c>
      <c r="DX122" s="343">
        <v>0</v>
      </c>
      <c r="DY122" s="26" t="s">
        <v>149</v>
      </c>
      <c r="DZ122" s="176"/>
      <c r="EA122" s="27" t="s">
        <v>207</v>
      </c>
      <c r="EB122" s="28">
        <v>306900</v>
      </c>
      <c r="EC122" s="28">
        <v>339900</v>
      </c>
      <c r="ED122" s="28">
        <v>317900</v>
      </c>
      <c r="EE122" s="28">
        <v>383900</v>
      </c>
      <c r="EF122" s="28">
        <v>426800</v>
      </c>
      <c r="EG122" s="28">
        <v>383900</v>
      </c>
      <c r="EH122" s="28">
        <v>426800</v>
      </c>
      <c r="EI122" s="28">
        <v>383900</v>
      </c>
      <c r="EJ122" s="28">
        <v>448800</v>
      </c>
      <c r="EK122" s="31"/>
    </row>
    <row r="123" spans="6:141" ht="16.5" customHeight="1">
      <c r="F123" s="333">
        <v>118</v>
      </c>
      <c r="G123" s="333" t="str">
        <f>IF(리스수식!$AT$2=1,차량정보!AZ123,IF(리스수식!$AT$2=2,차량정보!CS123,IF(리스수식!$AT$2=3,차량정보!EL123,IF(리스수식!$AT$2=4,차량정보!GE123,차량정보!HX123))))</f>
        <v>현대</v>
      </c>
      <c r="H123" s="333" t="str">
        <f>IF(리스수식!$AT$2=1,차량정보!BA123,IF(리스수식!$AT$2=2,차량정보!CT123,IF(리스수식!$AT$2=3,차량정보!EM123,IF(리스수식!$AT$2=4,차량정보!GF123,차량정보!HY123))))</f>
        <v>아이오닉6 롱레인지 AWD 20인치</v>
      </c>
      <c r="I123" s="333" t="str">
        <f>IF(리스수식!$AT$2=1,차량정보!BB123,IF(리스수식!$AT$2=2,차량정보!CU123,IF(리스수식!$AT$2=3,차량정보!EN123,IF(리스수식!$AT$2=4,차량정보!GG123,차량정보!HZ123))))</f>
        <v>EV</v>
      </c>
      <c r="J123" s="475">
        <f>IF(리스수식!$AT$2=1,차량정보!BC123,IF(리스수식!$AT$2=2,차량정보!CV123,IF(리스수식!$AT$2=3,차량정보!EO123,IF(리스수식!$AT$2=4,차량정보!GH123,차량정보!IA123))))</f>
        <v>0.03</v>
      </c>
      <c r="K123" s="333" t="str">
        <f>IF(리스수식!$AT$2=1,차량정보!BD123,IF(리스수식!$AT$2=2,차량정보!CW123,IF(리스수식!$AT$2=3,차량정보!EP123,IF(리스수식!$AT$2=4,차량정보!GI123,차량정보!IB123))))</f>
        <v>EV</v>
      </c>
      <c r="L123" s="333" t="str">
        <f>IF(리스수식!$AT$2=1,차량정보!BE123,IF(리스수식!$AT$2=2,차량정보!CX123,IF(리스수식!$AT$2=3,차량정보!EQ123,IF(리스수식!$AT$2=4,차량정보!GJ123,차량정보!IC123))))</f>
        <v>면제</v>
      </c>
      <c r="M123" s="333">
        <f>IF(리스수식!$AT$2=1,차량정보!BF123,IF(리스수식!$AT$2=2,차량정보!CY123,IF(리스수식!$AT$2=3,차량정보!ER123,IF(리스수식!$AT$2=4,차량정보!GK123,차량정보!ID123))))</f>
        <v>0</v>
      </c>
      <c r="N123" s="333">
        <f t="shared" si="97"/>
        <v>130000</v>
      </c>
      <c r="O123" s="380">
        <f>IF(리스수식!$AT$2=1,차량정보!BH123,IF(리스수식!$AT$2=2,차량정보!DA123,IF(리스수식!$AT$2=3,차량정보!ET123,IF(리스수식!$AT$2=4,차량정보!GM123,차량정보!IF123))))</f>
        <v>0</v>
      </c>
      <c r="P123" s="380">
        <f>IF(리스수식!$AT$2=1,차량정보!BI123,IF(리스수식!$AT$2=2,차량정보!DB123,IF(리스수식!$AT$2=3,차량정보!EU123,IF(리스수식!$AT$2=4,차량정보!GN123,차량정보!IG123))))</f>
        <v>0</v>
      </c>
      <c r="Q123" s="380">
        <f>IF(리스수식!$AT$2=1,차량정보!BJ123,IF(리스수식!$AT$2=2,차량정보!DC123,IF(리스수식!$AT$2=3,차량정보!EV123,IF(리스수식!$AT$2=4,차량정보!GO123,차량정보!IH123))))</f>
        <v>0</v>
      </c>
      <c r="R123" s="380">
        <f>IF(리스수식!$AT$2=1,차량정보!BK123,IF(리스수식!$AT$2=2,차량정보!DD123,IF(리스수식!$AT$2=3,차량정보!EW123,IF(리스수식!$AT$2=4,차량정보!GP123,차량정보!II123))))</f>
        <v>0</v>
      </c>
      <c r="S123" s="380">
        <f>IF(리스수식!$AT$2=1,차량정보!BL123,IF(리스수식!$AT$2=2,차량정보!DE123,IF(리스수식!$AT$2=3,차량정보!EX123,IF(리스수식!$AT$2=4,차량정보!GQ123,차량정보!IJ123))))</f>
        <v>0</v>
      </c>
      <c r="T123" s="380">
        <f>IF(리스수식!$AT$2=1,차량정보!BM123,IF(리스수식!$AT$2=2,차량정보!DF123,IF(리스수식!$AT$2=3,차량정보!EY123,IF(리스수식!$AT$2=4,차량정보!GR123,차량정보!IK123))))</f>
        <v>0</v>
      </c>
      <c r="U123" s="380">
        <f>IF(리스수식!$AT$2=1,차량정보!BN123,IF(리스수식!$AT$2=2,차량정보!DG123,IF(리스수식!$AT$2=3,차량정보!EZ123,IF(리스수식!$AT$2=4,차량정보!GS123,차량정보!IL123))))</f>
        <v>0.54</v>
      </c>
      <c r="V123" s="380">
        <f>IF(리스수식!$AT$2=1,차량정보!BO123,IF(리스수식!$AT$2=2,차량정보!DH123,IF(리스수식!$AT$2=3,차량정보!FA123,IF(리스수식!$AT$2=4,차량정보!GT123,차량정보!IM123))))</f>
        <v>0.53</v>
      </c>
      <c r="W123" s="380">
        <f>IF(리스수식!$AT$2=1,차량정보!BP123,IF(리스수식!$AT$2=2,차량정보!DI123,IF(리스수식!$AT$2=3,차량정보!FB123,IF(리스수식!$AT$2=4,차량정보!GU123,차량정보!IN123))))</f>
        <v>0.52</v>
      </c>
      <c r="X123" s="380">
        <f>IF(리스수식!$AT$2=1,차량정보!BQ123,IF(리스수식!$AT$2=2,차량정보!DJ123,IF(리스수식!$AT$2=3,차량정보!FC123,IF(리스수식!$AT$2=4,차량정보!GV123,차량정보!IO123))))</f>
        <v>0.49</v>
      </c>
      <c r="Y123" s="380">
        <f>IF(리스수식!$AT$2=1,차량정보!BR123,IF(리스수식!$AT$2=2,차량정보!DK123,IF(리스수식!$AT$2=3,차량정보!FD123,IF(리스수식!$AT$2=4,차량정보!GW123,차량정보!IP123))))</f>
        <v>0.48</v>
      </c>
      <c r="Z123" s="380">
        <f>IF(리스수식!$AT$2=1,차량정보!BS123,IF(리스수식!$AT$2=2,차량정보!DL123,IF(리스수식!$AT$2=3,차량정보!FE123,IF(리스수식!$AT$2=4,차량정보!GX123,차량정보!IQ123))))</f>
        <v>0</v>
      </c>
      <c r="AA123" s="380">
        <f>IF(리스수식!$AT$2=1,차량정보!BT123,IF(리스수식!$AT$2=2,차량정보!DM123,IF(리스수식!$AT$2=3,차량정보!FF123,IF(리스수식!$AT$2=4,차량정보!GY123,차량정보!IR123))))</f>
        <v>0.46</v>
      </c>
      <c r="AB123" s="380">
        <f>IF(리스수식!$AT$2=1,차량정보!BU123,IF(리스수식!$AT$2=2,차량정보!DN123,IF(리스수식!$AT$2=3,차량정보!FG123,IF(리스수식!$AT$2=4,차량정보!GZ123,차량정보!IS123))))</f>
        <v>0.45</v>
      </c>
      <c r="AC123" s="380">
        <f>IF(리스수식!$AT$2=1,차량정보!BV123,IF(리스수식!$AT$2=2,차량정보!DO123,IF(리스수식!$AT$2=3,차량정보!FH123,IF(리스수식!$AT$2=4,차량정보!HA123,차량정보!IT123))))</f>
        <v>0.44</v>
      </c>
      <c r="AD123" s="380">
        <f>IF(리스수식!$AT$2=1,차량정보!BW123,IF(리스수식!$AT$2=2,차량정보!DP123,IF(리스수식!$AT$2=3,차량정보!FI123,IF(리스수식!$AT$2=4,차량정보!HB123,차량정보!IU123))))</f>
        <v>0.4</v>
      </c>
      <c r="AE123" s="380">
        <f>IF(리스수식!$AT$2=1,차량정보!BX123,IF(리스수식!$AT$2=2,차량정보!DQ123,IF(리스수식!$AT$2=3,차량정보!FJ123,IF(리스수식!$AT$2=4,차량정보!HC123,차량정보!IV123))))</f>
        <v>0.38</v>
      </c>
      <c r="AF123" s="380">
        <f>IF(리스수식!$AT$2=1,차량정보!BY123,IF(리스수식!$AT$2=2,차량정보!DR123,IF(리스수식!$AT$2=3,차량정보!FK123,IF(리스수식!$AT$2=4,차량정보!HD123,차량정보!IW123))))</f>
        <v>0</v>
      </c>
      <c r="AG123" s="380">
        <f>IF(리스수식!$AT$2=1,차량정보!BZ123,IF(리스수식!$AT$2=2,차량정보!DS123,IF(리스수식!$AT$2=3,차량정보!FL123,IF(리스수식!$AT$2=4,차량정보!HE123,차량정보!IX123))))</f>
        <v>0.34</v>
      </c>
      <c r="AH123" s="380">
        <f>IF(리스수식!$AT$2=1,차량정보!CA123,IF(리스수식!$AT$2=2,차량정보!DT123,IF(리스수식!$AT$2=3,차량정보!FM123,IF(리스수식!$AT$2=4,차량정보!HF123,차량정보!IY123))))</f>
        <v>0.33</v>
      </c>
      <c r="AI123" s="380">
        <f>IF(리스수식!$AT$2=1,차량정보!CB123,IF(리스수식!$AT$2=2,차량정보!DU123,IF(리스수식!$AT$2=3,차량정보!FN123,IF(리스수식!$AT$2=4,차량정보!HG123,차량정보!IZ123))))</f>
        <v>0.32</v>
      </c>
      <c r="AJ123" s="380">
        <f>IF(리스수식!$AT$2=1,차량정보!CC123,IF(리스수식!$AT$2=2,차량정보!DV123,IF(리스수식!$AT$2=3,차량정보!FO123,IF(리스수식!$AT$2=4,차량정보!HH123,차량정보!JA123))))</f>
        <v>0.31</v>
      </c>
      <c r="AK123" s="380">
        <f>IF(리스수식!$AT$2=1,차량정보!CD123,IF(리스수식!$AT$2=2,차량정보!DW123,IF(리스수식!$AT$2=3,차량정보!FP123,IF(리스수식!$AT$2=4,차량정보!HI123,차량정보!JB123))))</f>
        <v>0.3</v>
      </c>
      <c r="AL123" s="380">
        <f>IF(리스수식!$AT$2=1,차량정보!CE123,IF(리스수식!$AT$2=2,차량정보!DX123,IF(리스수식!$AT$2=3,차량정보!FQ123,IF(리스수식!$AT$2=4,차량정보!HJ123,차량정보!JC123))))</f>
        <v>0</v>
      </c>
      <c r="AM123" s="333">
        <f>IF(리스수식!$AT$2=1,차량정보!CF123,IF(리스수식!$AT$2=2,차량정보!DY123,IF(리스수식!$AT$2=3,차량정보!FR123,IF(리스수식!$AT$2=4,차량정보!HK123,차량정보!JD123))))</f>
        <v>0</v>
      </c>
      <c r="AN123" s="333">
        <f>IF(리스수식!$AT$2=1,차량정보!CG123,IF(리스수식!$AT$2=2,차량정보!DZ123,IF(리스수식!$AT$2=3,차량정보!FS123,IF(리스수식!$AT$2=4,차량정보!HL123,차량정보!JE123))))</f>
        <v>0</v>
      </c>
      <c r="AO123" s="333" t="str">
        <f>IF(리스수식!$AT$2=1,차량정보!CH123,IF(리스수식!$AT$2=2,차량정보!EA123,IF(리스수식!$AT$2=3,차량정보!FT123,IF(리스수식!$AT$2=4,차량정보!HM123,차량정보!JF123))))</f>
        <v>울산</v>
      </c>
      <c r="AP123" s="333">
        <f>IF(리스수식!$AT$2=1,차량정보!CI123,IF(리스수식!$AT$2=2,차량정보!EB123,IF(리스수식!$AT$2=3,차량정보!FU123,IF(리스수식!$AT$2=4,차량정보!HN123,차량정보!JG123))))</f>
        <v>226000</v>
      </c>
      <c r="AQ123" s="333">
        <f>IF(리스수식!$AT$2=1,차량정보!CJ123,IF(리스수식!$AT$2=2,차량정보!EC123,IF(리스수식!$AT$2=3,차량정보!FV123,IF(리스수식!$AT$2=4,차량정보!HO123,차량정보!JH123))))</f>
        <v>215000</v>
      </c>
      <c r="AR123" s="333">
        <f>IF(리스수식!$AT$2=1,차량정보!CK123,IF(리스수식!$AT$2=2,차량정보!ED123,IF(리스수식!$AT$2=3,차량정보!FW123,IF(리스수식!$AT$2=4,차량정보!HP123,차량정보!JI123))))</f>
        <v>234000</v>
      </c>
      <c r="AS123" s="333">
        <f>IF(리스수식!$AT$2=1,차량정보!CL123,IF(리스수식!$AT$2=2,차량정보!EE123,IF(리스수식!$AT$2=3,차량정보!FX123,IF(리스수식!$AT$2=4,차량정보!HQ123,차량정보!JJ123))))</f>
        <v>248000</v>
      </c>
      <c r="AT123" s="333">
        <f>IF(리스수식!$AT$2=1,차량정보!CM123,IF(리스수식!$AT$2=2,차량정보!EF123,IF(리스수식!$AT$2=3,차량정보!FY123,IF(리스수식!$AT$2=4,차량정보!HR123,차량정보!JK123))))</f>
        <v>259000</v>
      </c>
      <c r="AU123" s="333">
        <f>IF(리스수식!$AT$2=1,차량정보!CN123,IF(리스수식!$AT$2=2,차량정보!EG123,IF(리스수식!$AT$2=3,차량정보!FZ123,IF(리스수식!$AT$2=4,차량정보!HS123,차량정보!JL123))))</f>
        <v>237000</v>
      </c>
      <c r="AV123" s="333">
        <f>IF(리스수식!$AT$2=1,차량정보!CO123,IF(리스수식!$AT$2=2,차량정보!EH123,IF(리스수식!$AT$2=3,차량정보!GA123,IF(리스수식!$AT$2=4,차량정보!HT123,차량정보!JM123))))</f>
        <v>237000</v>
      </c>
      <c r="AW123" s="333">
        <f>IF(리스수식!$AT$2=1,차량정보!CP123,IF(리스수식!$AT$2=2,차량정보!EI123,IF(리스수식!$AT$2=3,차량정보!GB123,IF(리스수식!$AT$2=4,차량정보!HU123,차량정보!JN123))))</f>
        <v>248000</v>
      </c>
      <c r="AX123" s="333">
        <f>IF(리스수식!$AT$2=1,차량정보!CQ123,IF(리스수식!$AT$2=2,차량정보!EJ123,IF(리스수식!$AT$2=3,차량정보!GC123,IF(리스수식!$AT$2=4,차량정보!HV123,차량정보!JO123))))</f>
        <v>281000</v>
      </c>
      <c r="AY123" s="11">
        <f>IF(리스수식!$AT$2=1,차량정보!CR123,IF(리스수식!$AT$2=2,차량정보!EK123,IF(리스수식!$AT$2=3,차량정보!GD123,IF(리스수식!$AT$2=4,차량정보!HW123,차량정보!JP123))))</f>
        <v>0</v>
      </c>
      <c r="AZ123" s="352" t="s">
        <v>38</v>
      </c>
      <c r="BA123" s="353" t="s">
        <v>542</v>
      </c>
      <c r="BB123" s="354" t="s">
        <v>265</v>
      </c>
      <c r="BC123" s="355">
        <v>0.03</v>
      </c>
      <c r="BD123" s="352" t="s">
        <v>265</v>
      </c>
      <c r="BE123" s="352" t="s">
        <v>72</v>
      </c>
      <c r="BF123" s="356">
        <v>0</v>
      </c>
      <c r="BG123" s="356"/>
      <c r="BH123" s="357">
        <v>0</v>
      </c>
      <c r="BI123" s="357">
        <v>0</v>
      </c>
      <c r="BJ123" s="357">
        <v>0</v>
      </c>
      <c r="BK123" s="357">
        <v>0</v>
      </c>
      <c r="BL123" s="357">
        <v>0</v>
      </c>
      <c r="BM123" s="357">
        <v>0</v>
      </c>
      <c r="BN123" s="442">
        <v>0.54</v>
      </c>
      <c r="BO123" s="342">
        <v>0.53</v>
      </c>
      <c r="BP123" s="342">
        <v>0.52</v>
      </c>
      <c r="BQ123" s="342">
        <v>0.49</v>
      </c>
      <c r="BR123" s="342">
        <v>0.48</v>
      </c>
      <c r="BS123" s="342">
        <v>0</v>
      </c>
      <c r="BT123" s="442">
        <v>0.46</v>
      </c>
      <c r="BU123" s="342">
        <v>0.45</v>
      </c>
      <c r="BV123" s="342">
        <v>0.44</v>
      </c>
      <c r="BW123" s="342">
        <v>0.4</v>
      </c>
      <c r="BX123" s="342">
        <v>0.38</v>
      </c>
      <c r="BY123" s="342">
        <v>0</v>
      </c>
      <c r="BZ123" s="442">
        <v>0.34</v>
      </c>
      <c r="CA123" s="342">
        <v>0.33</v>
      </c>
      <c r="CB123" s="342">
        <v>0.32</v>
      </c>
      <c r="CC123" s="342">
        <v>0.31</v>
      </c>
      <c r="CD123" s="342">
        <v>0.3</v>
      </c>
      <c r="CE123" s="342">
        <v>0</v>
      </c>
      <c r="CF123" s="358"/>
      <c r="CG123" s="358"/>
      <c r="CH123" s="359" t="s">
        <v>62</v>
      </c>
      <c r="CI123" s="360">
        <v>226000</v>
      </c>
      <c r="CJ123" s="360">
        <v>215000</v>
      </c>
      <c r="CK123" s="360">
        <v>234000</v>
      </c>
      <c r="CL123" s="360">
        <v>248000</v>
      </c>
      <c r="CM123" s="360">
        <v>259000</v>
      </c>
      <c r="CN123" s="360">
        <v>237000</v>
      </c>
      <c r="CO123" s="360">
        <v>237000</v>
      </c>
      <c r="CP123" s="360">
        <v>248000</v>
      </c>
      <c r="CQ123" s="360">
        <v>281000</v>
      </c>
      <c r="CS123" s="157"/>
      <c r="CT123" s="158"/>
      <c r="CU123" s="159"/>
      <c r="CV123" s="160"/>
      <c r="CW123" s="157"/>
      <c r="CX123" s="157"/>
      <c r="CY123" s="161"/>
      <c r="CZ123" s="161"/>
      <c r="DA123" s="157"/>
      <c r="DB123" s="157"/>
      <c r="DC123" s="157"/>
      <c r="DD123" s="157"/>
      <c r="DE123" s="157"/>
      <c r="DF123" s="157"/>
      <c r="DG123" s="451"/>
      <c r="DH123" s="157"/>
      <c r="DI123" s="157"/>
      <c r="DJ123" s="157"/>
      <c r="DK123" s="157"/>
      <c r="DL123" s="157"/>
      <c r="DM123" s="451"/>
      <c r="DN123" s="157"/>
      <c r="DO123" s="157"/>
      <c r="DP123" s="157"/>
      <c r="DQ123" s="157"/>
      <c r="DR123" s="157"/>
      <c r="DS123" s="451"/>
      <c r="DT123" s="157"/>
      <c r="DU123" s="157"/>
      <c r="DV123" s="157"/>
      <c r="DW123" s="157"/>
      <c r="DX123" s="157"/>
      <c r="DY123" s="176"/>
      <c r="DZ123" s="176"/>
      <c r="EA123" s="177"/>
      <c r="EB123" s="178"/>
      <c r="EC123" s="178"/>
      <c r="ED123" s="178"/>
      <c r="EE123" s="178"/>
      <c r="EF123" s="178"/>
      <c r="EG123" s="178"/>
      <c r="EH123" s="178"/>
      <c r="EI123" s="178"/>
      <c r="EJ123" s="178"/>
    </row>
    <row r="124" spans="6:141" ht="16.5" customHeight="1">
      <c r="F124" s="333">
        <v>119</v>
      </c>
      <c r="G124" s="333" t="str">
        <f>IF(리스수식!$AT$2=1,차량정보!AZ124,IF(리스수식!$AT$2=2,차량정보!CS124,IF(리스수식!$AT$2=3,차량정보!EL124,IF(리스수식!$AT$2=4,차량정보!GE124,차량정보!HX124))))</f>
        <v>현대</v>
      </c>
      <c r="H124" s="333" t="str">
        <f>IF(리스수식!$AT$2=1,차량정보!BA124,IF(리스수식!$AT$2=2,차량정보!CT124,IF(리스수식!$AT$2=3,차량정보!EM124,IF(리스수식!$AT$2=4,차량정보!GF124,차량정보!HY124))))</f>
        <v xml:space="preserve">­­­­­­­­­­­­­­­­­­­­­­­­­­­­­­­­­­­­­­­­­­­­­­­­­­­­­­­­­­­­­­­­­­­­­­­­­­­­­­­­­­­­­­­­­­­­­­­­ </v>
      </c>
      <c r="I124" s="333" t="str">
        <f>IF(리스수식!$AT$2=1,차량정보!BB124,IF(리스수식!$AT$2=2,차량정보!CU124,IF(리스수식!$AT$2=3,차량정보!EN124,IF(리스수식!$AT$2=4,차량정보!GG124,차량정보!HZ124))))</f>
        <v>-</v>
      </c>
      <c r="J124" s="475" t="str">
        <f>IF(리스수식!$AT$2=1,차량정보!BC124,IF(리스수식!$AT$2=2,차량정보!CV124,IF(리스수식!$AT$2=3,차량정보!EO124,IF(리스수식!$AT$2=4,차량정보!GH124,차량정보!IA124))))</f>
        <v>-</v>
      </c>
      <c r="K124" s="333" t="str">
        <f>IF(리스수식!$AT$2=1,차량정보!BD124,IF(리스수식!$AT$2=2,차량정보!CW124,IF(리스수식!$AT$2=3,차량정보!EP124,IF(리스수식!$AT$2=4,차량정보!GI124,차량정보!IB124))))</f>
        <v>-</v>
      </c>
      <c r="L124" s="333">
        <f>IF(리스수식!$AT$2=1,차량정보!BE124,IF(리스수식!$AT$2=2,차량정보!CX124,IF(리스수식!$AT$2=3,차량정보!EQ124,IF(리스수식!$AT$2=4,차량정보!GJ124,차량정보!IC124))))</f>
        <v>0</v>
      </c>
      <c r="M124" s="333" t="str">
        <f>IF(리스수식!$AT$2=1,차량정보!BF124,IF(리스수식!$AT$2=2,차량정보!CY124,IF(리스수식!$AT$2=3,차량정보!ER124,IF(리스수식!$AT$2=4,차량정보!GK124,차량정보!ID124))))</f>
        <v>-</v>
      </c>
      <c r="N124" s="333" t="e">
        <f t="shared" si="97"/>
        <v>#VALUE!</v>
      </c>
      <c r="O124" s="380">
        <f>IF(리스수식!$AT$2=1,차량정보!BH124,IF(리스수식!$AT$2=2,차량정보!DA124,IF(리스수식!$AT$2=3,차량정보!ET124,IF(리스수식!$AT$2=4,차량정보!GM124,차량정보!IF124))))</f>
        <v>0</v>
      </c>
      <c r="P124" s="380">
        <f>IF(리스수식!$AT$2=1,차량정보!BI124,IF(리스수식!$AT$2=2,차량정보!DB124,IF(리스수식!$AT$2=3,차량정보!EU124,IF(리스수식!$AT$2=4,차량정보!GN124,차량정보!IG124))))</f>
        <v>0</v>
      </c>
      <c r="Q124" s="380">
        <f>IF(리스수식!$AT$2=1,차량정보!BJ124,IF(리스수식!$AT$2=2,차량정보!DC124,IF(리스수식!$AT$2=3,차량정보!EV124,IF(리스수식!$AT$2=4,차량정보!GO124,차량정보!IH124))))</f>
        <v>0</v>
      </c>
      <c r="R124" s="380">
        <f>IF(리스수식!$AT$2=1,차량정보!BK124,IF(리스수식!$AT$2=2,차량정보!DD124,IF(리스수식!$AT$2=3,차량정보!EW124,IF(리스수식!$AT$2=4,차량정보!GP124,차량정보!II124))))</f>
        <v>0</v>
      </c>
      <c r="S124" s="380">
        <f>IF(리스수식!$AT$2=1,차량정보!BL124,IF(리스수식!$AT$2=2,차량정보!DE124,IF(리스수식!$AT$2=3,차량정보!EX124,IF(리스수식!$AT$2=4,차량정보!GQ124,차량정보!IJ124))))</f>
        <v>0</v>
      </c>
      <c r="T124" s="380">
        <f>IF(리스수식!$AT$2=1,차량정보!BM124,IF(리스수식!$AT$2=2,차량정보!DF124,IF(리스수식!$AT$2=3,차량정보!EY124,IF(리스수식!$AT$2=4,차량정보!GR124,차량정보!IK124))))</f>
        <v>0</v>
      </c>
      <c r="U124" s="380">
        <f>IF(리스수식!$AT$2=1,차량정보!BN124,IF(리스수식!$AT$2=2,차량정보!DG124,IF(리스수식!$AT$2=3,차량정보!EZ124,IF(리스수식!$AT$2=4,차량정보!GS124,차량정보!IL124))))</f>
        <v>0</v>
      </c>
      <c r="V124" s="380">
        <f>IF(리스수식!$AT$2=1,차량정보!BO124,IF(리스수식!$AT$2=2,차량정보!DH124,IF(리스수식!$AT$2=3,차량정보!FA124,IF(리스수식!$AT$2=4,차량정보!GT124,차량정보!IM124))))</f>
        <v>0</v>
      </c>
      <c r="W124" s="380">
        <f>IF(리스수식!$AT$2=1,차량정보!BP124,IF(리스수식!$AT$2=2,차량정보!DI124,IF(리스수식!$AT$2=3,차량정보!FB124,IF(리스수식!$AT$2=4,차량정보!GU124,차량정보!IN124))))</f>
        <v>0</v>
      </c>
      <c r="X124" s="380">
        <f>IF(리스수식!$AT$2=1,차량정보!BQ124,IF(리스수식!$AT$2=2,차량정보!DJ124,IF(리스수식!$AT$2=3,차량정보!FC124,IF(리스수식!$AT$2=4,차량정보!GV124,차량정보!IO124))))</f>
        <v>0</v>
      </c>
      <c r="Y124" s="380">
        <f>IF(리스수식!$AT$2=1,차량정보!BR124,IF(리스수식!$AT$2=2,차량정보!DK124,IF(리스수식!$AT$2=3,차량정보!FD124,IF(리스수식!$AT$2=4,차량정보!GW124,차량정보!IP124))))</f>
        <v>0</v>
      </c>
      <c r="Z124" s="380">
        <f>IF(리스수식!$AT$2=1,차량정보!BS124,IF(리스수식!$AT$2=2,차량정보!DL124,IF(리스수식!$AT$2=3,차량정보!FE124,IF(리스수식!$AT$2=4,차량정보!GX124,차량정보!IQ124))))</f>
        <v>0</v>
      </c>
      <c r="AA124" s="380">
        <f>IF(리스수식!$AT$2=1,차량정보!BT124,IF(리스수식!$AT$2=2,차량정보!DM124,IF(리스수식!$AT$2=3,차량정보!FF124,IF(리스수식!$AT$2=4,차량정보!GY124,차량정보!IR124))))</f>
        <v>0</v>
      </c>
      <c r="AB124" s="380">
        <f>IF(리스수식!$AT$2=1,차량정보!BU124,IF(리스수식!$AT$2=2,차량정보!DN124,IF(리스수식!$AT$2=3,차량정보!FG124,IF(리스수식!$AT$2=4,차량정보!GZ124,차량정보!IS124))))</f>
        <v>0</v>
      </c>
      <c r="AC124" s="380">
        <f>IF(리스수식!$AT$2=1,차량정보!BV124,IF(리스수식!$AT$2=2,차량정보!DO124,IF(리스수식!$AT$2=3,차량정보!FH124,IF(리스수식!$AT$2=4,차량정보!HA124,차량정보!IT124))))</f>
        <v>0</v>
      </c>
      <c r="AD124" s="380">
        <f>IF(리스수식!$AT$2=1,차량정보!BW124,IF(리스수식!$AT$2=2,차량정보!DP124,IF(리스수식!$AT$2=3,차량정보!FI124,IF(리스수식!$AT$2=4,차량정보!HB124,차량정보!IU124))))</f>
        <v>0</v>
      </c>
      <c r="AE124" s="380">
        <f>IF(리스수식!$AT$2=1,차량정보!BX124,IF(리스수식!$AT$2=2,차량정보!DQ124,IF(리스수식!$AT$2=3,차량정보!FJ124,IF(리스수식!$AT$2=4,차량정보!HC124,차량정보!IV124))))</f>
        <v>0</v>
      </c>
      <c r="AF124" s="380">
        <f>IF(리스수식!$AT$2=1,차량정보!BY124,IF(리스수식!$AT$2=2,차량정보!DR124,IF(리스수식!$AT$2=3,차량정보!FK124,IF(리스수식!$AT$2=4,차량정보!HD124,차량정보!IW124))))</f>
        <v>0</v>
      </c>
      <c r="AG124" s="380">
        <f>IF(리스수식!$AT$2=1,차량정보!BZ124,IF(리스수식!$AT$2=2,차량정보!DS124,IF(리스수식!$AT$2=3,차량정보!FL124,IF(리스수식!$AT$2=4,차량정보!HE124,차량정보!IX124))))</f>
        <v>0</v>
      </c>
      <c r="AH124" s="380">
        <f>IF(리스수식!$AT$2=1,차량정보!CA124,IF(리스수식!$AT$2=2,차량정보!DT124,IF(리스수식!$AT$2=3,차량정보!FM124,IF(리스수식!$AT$2=4,차량정보!HF124,차량정보!IY124))))</f>
        <v>0</v>
      </c>
      <c r="AI124" s="380">
        <f>IF(리스수식!$AT$2=1,차량정보!CB124,IF(리스수식!$AT$2=2,차량정보!DU124,IF(리스수식!$AT$2=3,차량정보!FN124,IF(리스수식!$AT$2=4,차량정보!HG124,차량정보!IZ124))))</f>
        <v>0</v>
      </c>
      <c r="AJ124" s="380">
        <f>IF(리스수식!$AT$2=1,차량정보!CC124,IF(리스수식!$AT$2=2,차량정보!DV124,IF(리스수식!$AT$2=3,차량정보!FO124,IF(리스수식!$AT$2=4,차량정보!HH124,차량정보!JA124))))</f>
        <v>0</v>
      </c>
      <c r="AK124" s="380">
        <f>IF(리스수식!$AT$2=1,차량정보!CD124,IF(리스수식!$AT$2=2,차량정보!DW124,IF(리스수식!$AT$2=3,차량정보!FP124,IF(리스수식!$AT$2=4,차량정보!HI124,차량정보!JB124))))</f>
        <v>0</v>
      </c>
      <c r="AL124" s="380">
        <f>IF(리스수식!$AT$2=1,차량정보!CE124,IF(리스수식!$AT$2=2,차량정보!DX124,IF(리스수식!$AT$2=3,차량정보!FQ124,IF(리스수식!$AT$2=4,차량정보!HJ124,차량정보!JC124))))</f>
        <v>0</v>
      </c>
      <c r="AM124" s="333">
        <f>IF(리스수식!$AT$2=1,차량정보!CF124,IF(리스수식!$AT$2=2,차량정보!DY124,IF(리스수식!$AT$2=3,차량정보!FR124,IF(리스수식!$AT$2=4,차량정보!HK124,차량정보!JD124))))</f>
        <v>0</v>
      </c>
      <c r="AN124" s="333">
        <f>IF(리스수식!$AT$2=1,차량정보!CG124,IF(리스수식!$AT$2=2,차량정보!DZ124,IF(리스수식!$AT$2=3,차량정보!FS124,IF(리스수식!$AT$2=4,차량정보!HL124,차량정보!JE124))))</f>
        <v>0</v>
      </c>
      <c r="AO124" s="333" t="str">
        <f>IF(리스수식!$AT$2=1,차량정보!CH124,IF(리스수식!$AT$2=2,차량정보!EA124,IF(리스수식!$AT$2=3,차량정보!FT124,IF(리스수식!$AT$2=4,차량정보!HM124,차량정보!JF124))))</f>
        <v>-</v>
      </c>
      <c r="AP124" s="333" t="str">
        <f>IF(리스수식!$AT$2=1,차량정보!CI124,IF(리스수식!$AT$2=2,차량정보!EB124,IF(리스수식!$AT$2=3,차량정보!FU124,IF(리스수식!$AT$2=4,차량정보!HN124,차량정보!JG124))))</f>
        <v>-</v>
      </c>
      <c r="AQ124" s="333" t="str">
        <f>IF(리스수식!$AT$2=1,차량정보!CJ124,IF(리스수식!$AT$2=2,차량정보!EC124,IF(리스수식!$AT$2=3,차량정보!FV124,IF(리스수식!$AT$2=4,차량정보!HO124,차량정보!JH124))))</f>
        <v>-</v>
      </c>
      <c r="AR124" s="333" t="str">
        <f>IF(리스수식!$AT$2=1,차량정보!CK124,IF(리스수식!$AT$2=2,차량정보!ED124,IF(리스수식!$AT$2=3,차량정보!FW124,IF(리스수식!$AT$2=4,차량정보!HP124,차량정보!JI124))))</f>
        <v>-</v>
      </c>
      <c r="AS124" s="333" t="str">
        <f>IF(리스수식!$AT$2=1,차량정보!CL124,IF(리스수식!$AT$2=2,차량정보!EE124,IF(리스수식!$AT$2=3,차량정보!FX124,IF(리스수식!$AT$2=4,차량정보!HQ124,차량정보!JJ124))))</f>
        <v>-</v>
      </c>
      <c r="AT124" s="333" t="str">
        <f>IF(리스수식!$AT$2=1,차량정보!CM124,IF(리스수식!$AT$2=2,차량정보!EF124,IF(리스수식!$AT$2=3,차량정보!FY124,IF(리스수식!$AT$2=4,차량정보!HR124,차량정보!JK124))))</f>
        <v>-</v>
      </c>
      <c r="AU124" s="333" t="str">
        <f>IF(리스수식!$AT$2=1,차량정보!CN124,IF(리스수식!$AT$2=2,차량정보!EG124,IF(리스수식!$AT$2=3,차량정보!FZ124,IF(리스수식!$AT$2=4,차량정보!HS124,차량정보!JL124))))</f>
        <v>-</v>
      </c>
      <c r="AV124" s="333" t="str">
        <f>IF(리스수식!$AT$2=1,차량정보!CO124,IF(리스수식!$AT$2=2,차량정보!EH124,IF(리스수식!$AT$2=3,차량정보!GA124,IF(리스수식!$AT$2=4,차량정보!HT124,차량정보!JM124))))</f>
        <v>-</v>
      </c>
      <c r="AW124" s="333" t="str">
        <f>IF(리스수식!$AT$2=1,차량정보!CP124,IF(리스수식!$AT$2=2,차량정보!EI124,IF(리스수식!$AT$2=3,차량정보!GB124,IF(리스수식!$AT$2=4,차량정보!HU124,차량정보!JN124))))</f>
        <v>-</v>
      </c>
      <c r="AX124" s="333" t="str">
        <f>IF(리스수식!$AT$2=1,차량정보!CQ124,IF(리스수식!$AT$2=2,차량정보!EJ124,IF(리스수식!$AT$2=3,차량정보!GC124,IF(리스수식!$AT$2=4,차량정보!HV124,차량정보!JO124))))</f>
        <v>-</v>
      </c>
      <c r="AY124" s="11">
        <f>IF(리스수식!$AT$2=1,차량정보!CR124,IF(리스수식!$AT$2=2,차량정보!EK124,IF(리스수식!$AT$2=3,차량정보!GD124,IF(리스수식!$AT$2=4,차량정보!HW124,차량정보!JP124))))</f>
        <v>0</v>
      </c>
      <c r="AZ124" s="352" t="s">
        <v>38</v>
      </c>
      <c r="BA124" s="353" t="s">
        <v>173</v>
      </c>
      <c r="BB124" s="354" t="s">
        <v>174</v>
      </c>
      <c r="BC124" s="355" t="s">
        <v>174</v>
      </c>
      <c r="BD124" s="352" t="s">
        <v>174</v>
      </c>
      <c r="BE124" s="352"/>
      <c r="BF124" s="356" t="s">
        <v>174</v>
      </c>
      <c r="BG124" s="356"/>
      <c r="BH124" s="357"/>
      <c r="BI124" s="357"/>
      <c r="BJ124" s="357"/>
      <c r="BK124" s="357"/>
      <c r="BL124" s="357"/>
      <c r="BM124" s="357"/>
      <c r="BN124" s="442"/>
      <c r="BO124" s="342"/>
      <c r="BP124" s="342"/>
      <c r="BQ124" s="342"/>
      <c r="BR124" s="342"/>
      <c r="BS124" s="342"/>
      <c r="BT124" s="442"/>
      <c r="BU124" s="342"/>
      <c r="BV124" s="342"/>
      <c r="BW124" s="342"/>
      <c r="BX124" s="342"/>
      <c r="BY124" s="342"/>
      <c r="BZ124" s="442"/>
      <c r="CA124" s="342"/>
      <c r="CB124" s="342"/>
      <c r="CC124" s="342"/>
      <c r="CD124" s="342"/>
      <c r="CE124" s="342"/>
      <c r="CF124" s="358"/>
      <c r="CG124" s="358"/>
      <c r="CH124" s="359" t="s">
        <v>174</v>
      </c>
      <c r="CI124" s="360" t="s">
        <v>174</v>
      </c>
      <c r="CJ124" s="360" t="s">
        <v>174</v>
      </c>
      <c r="CK124" s="360" t="s">
        <v>174</v>
      </c>
      <c r="CL124" s="360" t="s">
        <v>174</v>
      </c>
      <c r="CM124" s="360" t="s">
        <v>174</v>
      </c>
      <c r="CN124" s="360" t="s">
        <v>174</v>
      </c>
      <c r="CO124" s="360" t="s">
        <v>174</v>
      </c>
      <c r="CP124" s="360" t="s">
        <v>174</v>
      </c>
      <c r="CQ124" s="360" t="s">
        <v>174</v>
      </c>
      <c r="CS124" s="157" t="s">
        <v>832</v>
      </c>
      <c r="CT124" s="459" t="s">
        <v>836</v>
      </c>
      <c r="CU124" s="23" t="s">
        <v>265</v>
      </c>
      <c r="CV124" s="24">
        <v>0.04</v>
      </c>
      <c r="CW124" s="21" t="s">
        <v>265</v>
      </c>
      <c r="CX124" s="21" t="s">
        <v>72</v>
      </c>
      <c r="CY124" s="25">
        <v>0</v>
      </c>
      <c r="CZ124" s="161"/>
      <c r="DA124" s="176">
        <f t="shared" ref="DA124:DA126" si="177">DG124+3%</f>
        <v>0.5</v>
      </c>
      <c r="DB124" s="176">
        <f t="shared" ref="DB124:DB126" si="178">DH124+3%</f>
        <v>0.49</v>
      </c>
      <c r="DC124" s="176">
        <f t="shared" ref="DC124:DC126" si="179">DI124+3%</f>
        <v>0.47</v>
      </c>
      <c r="DD124" s="176">
        <f t="shared" ref="DD124:DD126" si="180">DJ124+3%</f>
        <v>0.45999999999999996</v>
      </c>
      <c r="DE124" s="176">
        <f t="shared" ref="DE124:DE126" si="181">DK124+3%</f>
        <v>0.44999999999999996</v>
      </c>
      <c r="DF124" s="176">
        <f t="shared" ref="DF124:DF126" si="182">DL124+3%</f>
        <v>0.03</v>
      </c>
      <c r="DG124" s="448">
        <v>0.47</v>
      </c>
      <c r="DH124" s="344">
        <v>0.46</v>
      </c>
      <c r="DI124" s="344">
        <v>0.44</v>
      </c>
      <c r="DJ124" s="344">
        <v>0.43</v>
      </c>
      <c r="DK124" s="344">
        <v>0.42</v>
      </c>
      <c r="DL124" s="344">
        <v>0</v>
      </c>
      <c r="DM124" s="448">
        <v>0.4</v>
      </c>
      <c r="DN124" s="344">
        <v>0.39</v>
      </c>
      <c r="DO124" s="344">
        <v>0.37</v>
      </c>
      <c r="DP124" s="344">
        <v>0.36</v>
      </c>
      <c r="DQ124" s="344">
        <v>0.35</v>
      </c>
      <c r="DR124" s="344">
        <v>0</v>
      </c>
      <c r="DS124" s="448">
        <v>0.33</v>
      </c>
      <c r="DT124" s="344">
        <v>0.32</v>
      </c>
      <c r="DU124" s="343">
        <v>0.31</v>
      </c>
      <c r="DV124" s="343">
        <v>0.28999999999999998</v>
      </c>
      <c r="DW124" s="343">
        <v>0.26</v>
      </c>
      <c r="DX124" s="343">
        <v>0</v>
      </c>
      <c r="DY124" s="26" t="s">
        <v>149</v>
      </c>
      <c r="DZ124" s="176"/>
      <c r="EA124" s="27" t="s">
        <v>207</v>
      </c>
      <c r="EB124" s="28">
        <v>306900</v>
      </c>
      <c r="EC124" s="28">
        <v>339900</v>
      </c>
      <c r="ED124" s="28">
        <v>317900</v>
      </c>
      <c r="EE124" s="28">
        <v>383900</v>
      </c>
      <c r="EF124" s="28">
        <v>426800</v>
      </c>
      <c r="EG124" s="28">
        <v>383900</v>
      </c>
      <c r="EH124" s="28">
        <v>426800</v>
      </c>
      <c r="EI124" s="28">
        <v>383900</v>
      </c>
      <c r="EJ124" s="28">
        <v>448800</v>
      </c>
      <c r="EK124" s="31"/>
    </row>
    <row r="125" spans="6:141" ht="16.5" customHeight="1">
      <c r="F125" s="333">
        <v>120</v>
      </c>
      <c r="G125" s="333" t="str">
        <f>IF(리스수식!$AT$2=1,차량정보!AZ125,IF(리스수식!$AT$2=2,차량정보!CS125,IF(리스수식!$AT$2=3,차량정보!EL125,IF(리스수식!$AT$2=4,차량정보!GE125,차량정보!HX125))))</f>
        <v>현대</v>
      </c>
      <c r="H125" s="333" t="str">
        <f>IF(리스수식!$AT$2=1,차량정보!BA125,IF(리스수식!$AT$2=2,차량정보!CT125,IF(리스수식!$AT$2=3,차량정보!EM125,IF(리스수식!$AT$2=4,차량정보!GF125,차량정보!HY125))))</f>
        <v>코나 일렉트릭 2WD 롱레인지 17인치</v>
      </c>
      <c r="I125" s="333" t="str">
        <f>IF(리스수식!$AT$2=1,차량정보!BB125,IF(리스수식!$AT$2=2,차량정보!CU125,IF(리스수식!$AT$2=3,차량정보!EN125,IF(리스수식!$AT$2=4,차량정보!GG125,차량정보!HZ125))))</f>
        <v>EV</v>
      </c>
      <c r="J125" s="475">
        <f>IF(리스수식!$AT$2=1,차량정보!BC125,IF(리스수식!$AT$2=2,차량정보!CV125,IF(리스수식!$AT$2=3,차량정보!EO125,IF(리스수식!$AT$2=4,차량정보!GH125,차량정보!IA125))))</f>
        <v>0.02</v>
      </c>
      <c r="K125" s="333" t="str">
        <f>IF(리스수식!$AT$2=1,차량정보!BD125,IF(리스수식!$AT$2=2,차량정보!CW125,IF(리스수식!$AT$2=3,차량정보!EP125,IF(리스수식!$AT$2=4,차량정보!GI125,차량정보!IB125))))</f>
        <v>EV</v>
      </c>
      <c r="L125" s="333" t="str">
        <f>IF(리스수식!$AT$2=1,차량정보!BE125,IF(리스수식!$AT$2=2,차량정보!CX125,IF(리스수식!$AT$2=3,차량정보!EQ125,IF(리스수식!$AT$2=4,차량정보!GJ125,차량정보!IC125))))</f>
        <v>면제</v>
      </c>
      <c r="M125" s="333">
        <f>IF(리스수식!$AT$2=1,차량정보!BF125,IF(리스수식!$AT$2=2,차량정보!CY125,IF(리스수식!$AT$2=3,차량정보!ER125,IF(리스수식!$AT$2=4,차량정보!GK125,차량정보!ID125))))</f>
        <v>0</v>
      </c>
      <c r="N125" s="333">
        <f t="shared" si="97"/>
        <v>130000</v>
      </c>
      <c r="O125" s="380">
        <f>IF(리스수식!$AT$2=1,차량정보!BH125,IF(리스수식!$AT$2=2,차량정보!DA125,IF(리스수식!$AT$2=3,차량정보!ET125,IF(리스수식!$AT$2=4,차량정보!GM125,차량정보!IF125))))</f>
        <v>0</v>
      </c>
      <c r="P125" s="380">
        <f>IF(리스수식!$AT$2=1,차량정보!BI125,IF(리스수식!$AT$2=2,차량정보!DB125,IF(리스수식!$AT$2=3,차량정보!EU125,IF(리스수식!$AT$2=4,차량정보!GN125,차량정보!IG125))))</f>
        <v>0</v>
      </c>
      <c r="Q125" s="380">
        <f>IF(리스수식!$AT$2=1,차량정보!BJ125,IF(리스수식!$AT$2=2,차량정보!DC125,IF(리스수식!$AT$2=3,차량정보!EV125,IF(리스수식!$AT$2=4,차량정보!GO125,차량정보!IH125))))</f>
        <v>0</v>
      </c>
      <c r="R125" s="380">
        <f>IF(리스수식!$AT$2=1,차량정보!BK125,IF(리스수식!$AT$2=2,차량정보!DD125,IF(리스수식!$AT$2=3,차량정보!EW125,IF(리스수식!$AT$2=4,차량정보!GP125,차량정보!II125))))</f>
        <v>0</v>
      </c>
      <c r="S125" s="380">
        <f>IF(리스수식!$AT$2=1,차량정보!BL125,IF(리스수식!$AT$2=2,차량정보!DE125,IF(리스수식!$AT$2=3,차량정보!EX125,IF(리스수식!$AT$2=4,차량정보!GQ125,차량정보!IJ125))))</f>
        <v>0</v>
      </c>
      <c r="T125" s="380">
        <f>IF(리스수식!$AT$2=1,차량정보!BM125,IF(리스수식!$AT$2=2,차량정보!DF125,IF(리스수식!$AT$2=3,차량정보!EY125,IF(리스수식!$AT$2=4,차량정보!GR125,차량정보!IK125))))</f>
        <v>0</v>
      </c>
      <c r="U125" s="380">
        <f>IF(리스수식!$AT$2=1,차량정보!BN125,IF(리스수식!$AT$2=2,차량정보!DG125,IF(리스수식!$AT$2=3,차량정보!EZ125,IF(리스수식!$AT$2=4,차량정보!GS125,차량정보!IL125))))</f>
        <v>0.56999999999999995</v>
      </c>
      <c r="V125" s="380">
        <f>IF(리스수식!$AT$2=1,차량정보!BO125,IF(리스수식!$AT$2=2,차량정보!DH125,IF(리스수식!$AT$2=3,차량정보!FA125,IF(리스수식!$AT$2=4,차량정보!GT125,차량정보!IM125))))</f>
        <v>0.56000000000000005</v>
      </c>
      <c r="W125" s="380">
        <f>IF(리스수식!$AT$2=1,차량정보!BP125,IF(리스수식!$AT$2=2,차량정보!DI125,IF(리스수식!$AT$2=3,차량정보!FB125,IF(리스수식!$AT$2=4,차량정보!GU125,차량정보!IN125))))</f>
        <v>0.55000000000000004</v>
      </c>
      <c r="X125" s="380">
        <f>IF(리스수식!$AT$2=1,차량정보!BQ125,IF(리스수식!$AT$2=2,차량정보!DJ125,IF(리스수식!$AT$2=3,차량정보!FC125,IF(리스수식!$AT$2=4,차량정보!GV125,차량정보!IO125))))</f>
        <v>0.52</v>
      </c>
      <c r="Y125" s="380">
        <f>IF(리스수식!$AT$2=1,차량정보!BR125,IF(리스수식!$AT$2=2,차량정보!DK125,IF(리스수식!$AT$2=3,차량정보!FD125,IF(리스수식!$AT$2=4,차량정보!GW125,차량정보!IP125))))</f>
        <v>0.48</v>
      </c>
      <c r="Z125" s="380">
        <f>IF(리스수식!$AT$2=1,차량정보!BS125,IF(리스수식!$AT$2=2,차량정보!DL125,IF(리스수식!$AT$2=3,차량정보!FE125,IF(리스수식!$AT$2=4,차량정보!GX125,차량정보!IQ125))))</f>
        <v>0.42</v>
      </c>
      <c r="AA125" s="380">
        <f>IF(리스수식!$AT$2=1,차량정보!BT125,IF(리스수식!$AT$2=2,차량정보!DM125,IF(리스수식!$AT$2=3,차량정보!FF125,IF(리스수식!$AT$2=4,차량정보!GY125,차량정보!IR125))))</f>
        <v>0.48</v>
      </c>
      <c r="AB125" s="380">
        <f>IF(리스수식!$AT$2=1,차량정보!BU125,IF(리스수식!$AT$2=2,차량정보!DN125,IF(리스수식!$AT$2=3,차량정보!FG125,IF(리스수식!$AT$2=4,차량정보!GZ125,차량정보!IS125))))</f>
        <v>0.47</v>
      </c>
      <c r="AC125" s="380">
        <f>IF(리스수식!$AT$2=1,차량정보!BV125,IF(리스수식!$AT$2=2,차량정보!DO125,IF(리스수식!$AT$2=3,차량정보!FH125,IF(리스수식!$AT$2=4,차량정보!HA125,차량정보!IT125))))</f>
        <v>0.46</v>
      </c>
      <c r="AD125" s="380">
        <f>IF(리스수식!$AT$2=1,차량정보!BW125,IF(리스수식!$AT$2=2,차량정보!DP125,IF(리스수식!$AT$2=3,차량정보!FI125,IF(리스수식!$AT$2=4,차량정보!HB125,차량정보!IU125))))</f>
        <v>0.41</v>
      </c>
      <c r="AE125" s="380">
        <f>IF(리스수식!$AT$2=1,차량정보!BX125,IF(리스수식!$AT$2=2,차량정보!DQ125,IF(리스수식!$AT$2=3,차량정보!FJ125,IF(리스수식!$AT$2=4,차량정보!HC125,차량정보!IV125))))</f>
        <v>0.39</v>
      </c>
      <c r="AF125" s="380">
        <f>IF(리스수식!$AT$2=1,차량정보!BY125,IF(리스수식!$AT$2=2,차량정보!DR125,IF(리스수식!$AT$2=3,차량정보!FK125,IF(리스수식!$AT$2=4,차량정보!HD125,차량정보!IW125))))</f>
        <v>0.32</v>
      </c>
      <c r="AG125" s="380">
        <f>IF(리스수식!$AT$2=1,차량정보!BZ125,IF(리스수식!$AT$2=2,차량정보!DS125,IF(리스수식!$AT$2=3,차량정보!FL125,IF(리스수식!$AT$2=4,차량정보!HE125,차량정보!IX125))))</f>
        <v>0.42</v>
      </c>
      <c r="AH125" s="380">
        <f>IF(리스수식!$AT$2=1,차량정보!CA125,IF(리스수식!$AT$2=2,차량정보!DT125,IF(리스수식!$AT$2=3,차량정보!FM125,IF(리스수식!$AT$2=4,차량정보!HF125,차량정보!IY125))))</f>
        <v>0.4</v>
      </c>
      <c r="AI125" s="380">
        <f>IF(리스수식!$AT$2=1,차량정보!CB125,IF(리스수식!$AT$2=2,차량정보!DU125,IF(리스수식!$AT$2=3,차량정보!FN125,IF(리스수식!$AT$2=4,차량정보!HG125,차량정보!IZ125))))</f>
        <v>0.38</v>
      </c>
      <c r="AJ125" s="380">
        <f>IF(리스수식!$AT$2=1,차량정보!CC125,IF(리스수식!$AT$2=2,차량정보!DV125,IF(리스수식!$AT$2=3,차량정보!FO125,IF(리스수식!$AT$2=4,차량정보!HH125,차량정보!JA125))))</f>
        <v>0.35</v>
      </c>
      <c r="AK125" s="380">
        <f>IF(리스수식!$AT$2=1,차량정보!CD125,IF(리스수식!$AT$2=2,차량정보!DW125,IF(리스수식!$AT$2=3,차량정보!FP125,IF(리스수식!$AT$2=4,차량정보!HI125,차량정보!JB125))))</f>
        <v>0.33</v>
      </c>
      <c r="AL125" s="380">
        <f>IF(리스수식!$AT$2=1,차량정보!CE125,IF(리스수식!$AT$2=2,차량정보!DX125,IF(리스수식!$AT$2=3,차량정보!FQ125,IF(리스수식!$AT$2=4,차량정보!HJ125,차량정보!JC125))))</f>
        <v>0.22</v>
      </c>
      <c r="AM125" s="333">
        <f>IF(리스수식!$AT$2=1,차량정보!CF125,IF(리스수식!$AT$2=2,차량정보!DY125,IF(리스수식!$AT$2=3,차량정보!FR125,IF(리스수식!$AT$2=4,차량정보!HK125,차량정보!JD125))))</f>
        <v>0</v>
      </c>
      <c r="AN125" s="333">
        <f>IF(리스수식!$AT$2=1,차량정보!CG125,IF(리스수식!$AT$2=2,차량정보!DZ125,IF(리스수식!$AT$2=3,차량정보!FS125,IF(리스수식!$AT$2=4,차량정보!HL125,차량정보!JE125))))</f>
        <v>0</v>
      </c>
      <c r="AO125" s="333" t="str">
        <f>IF(리스수식!$AT$2=1,차량정보!CH125,IF(리스수식!$AT$2=2,차량정보!EA125,IF(리스수식!$AT$2=3,차량정보!FT125,IF(리스수식!$AT$2=4,차량정보!HM125,차량정보!JF125))))</f>
        <v>울산</v>
      </c>
      <c r="AP125" s="333">
        <f>IF(리스수식!$AT$2=1,차량정보!CI125,IF(리스수식!$AT$2=2,차량정보!EB125,IF(리스수식!$AT$2=3,차량정보!FU125,IF(리스수식!$AT$2=4,차량정보!HN125,차량정보!JG125))))</f>
        <v>226000</v>
      </c>
      <c r="AQ125" s="333">
        <f>IF(리스수식!$AT$2=1,차량정보!CJ125,IF(리스수식!$AT$2=2,차량정보!EC125,IF(리스수식!$AT$2=3,차량정보!FV125,IF(리스수식!$AT$2=4,차량정보!HO125,차량정보!JH125))))</f>
        <v>215000</v>
      </c>
      <c r="AR125" s="333">
        <f>IF(리스수식!$AT$2=1,차량정보!CK125,IF(리스수식!$AT$2=2,차량정보!ED125,IF(리스수식!$AT$2=3,차량정보!FW125,IF(리스수식!$AT$2=4,차량정보!HP125,차량정보!JI125))))</f>
        <v>234000</v>
      </c>
      <c r="AS125" s="333">
        <f>IF(리스수식!$AT$2=1,차량정보!CL125,IF(리스수식!$AT$2=2,차량정보!EE125,IF(리스수식!$AT$2=3,차량정보!FX125,IF(리스수식!$AT$2=4,차량정보!HQ125,차량정보!JJ125))))</f>
        <v>248000</v>
      </c>
      <c r="AT125" s="333">
        <f>IF(리스수식!$AT$2=1,차량정보!CM125,IF(리스수식!$AT$2=2,차량정보!EF125,IF(리스수식!$AT$2=3,차량정보!FY125,IF(리스수식!$AT$2=4,차량정보!HR125,차량정보!JK125))))</f>
        <v>259000</v>
      </c>
      <c r="AU125" s="333">
        <f>IF(리스수식!$AT$2=1,차량정보!CN125,IF(리스수식!$AT$2=2,차량정보!EG125,IF(리스수식!$AT$2=3,차량정보!FZ125,IF(리스수식!$AT$2=4,차량정보!HS125,차량정보!JL125))))</f>
        <v>237000</v>
      </c>
      <c r="AV125" s="333">
        <f>IF(리스수식!$AT$2=1,차량정보!CO125,IF(리스수식!$AT$2=2,차량정보!EH125,IF(리스수식!$AT$2=3,차량정보!GA125,IF(리스수식!$AT$2=4,차량정보!HT125,차량정보!JM125))))</f>
        <v>237000</v>
      </c>
      <c r="AW125" s="333">
        <f>IF(리스수식!$AT$2=1,차량정보!CP125,IF(리스수식!$AT$2=2,차량정보!EI125,IF(리스수식!$AT$2=3,차량정보!GB125,IF(리스수식!$AT$2=4,차량정보!HU125,차량정보!JN125))))</f>
        <v>248000</v>
      </c>
      <c r="AX125" s="333">
        <f>IF(리스수식!$AT$2=1,차량정보!CQ125,IF(리스수식!$AT$2=2,차량정보!EJ125,IF(리스수식!$AT$2=3,차량정보!GC125,IF(리스수식!$AT$2=4,차량정보!HV125,차량정보!JO125))))</f>
        <v>281000</v>
      </c>
      <c r="AY125" s="11">
        <f>IF(리스수식!$AT$2=1,차량정보!CR125,IF(리스수식!$AT$2=2,차량정보!EK125,IF(리스수식!$AT$2=3,차량정보!GD125,IF(리스수식!$AT$2=4,차량정보!HW125,차량정보!JP125))))</f>
        <v>0</v>
      </c>
      <c r="AZ125" s="352" t="s">
        <v>545</v>
      </c>
      <c r="BA125" s="363" t="s">
        <v>588</v>
      </c>
      <c r="BB125" s="354" t="s">
        <v>265</v>
      </c>
      <c r="BC125" s="355">
        <v>0.02</v>
      </c>
      <c r="BD125" s="352" t="s">
        <v>265</v>
      </c>
      <c r="BE125" s="352" t="s">
        <v>72</v>
      </c>
      <c r="BF125" s="356">
        <v>0</v>
      </c>
      <c r="BG125" s="356"/>
      <c r="BH125" s="357">
        <v>0</v>
      </c>
      <c r="BI125" s="357">
        <v>0</v>
      </c>
      <c r="BJ125" s="357">
        <v>0</v>
      </c>
      <c r="BK125" s="357">
        <v>0</v>
      </c>
      <c r="BL125" s="357">
        <v>0</v>
      </c>
      <c r="BM125" s="357">
        <v>0</v>
      </c>
      <c r="BN125" s="442">
        <v>0.56999999999999995</v>
      </c>
      <c r="BO125" s="342">
        <v>0.56000000000000005</v>
      </c>
      <c r="BP125" s="342">
        <v>0.55000000000000004</v>
      </c>
      <c r="BQ125" s="342">
        <v>0.52</v>
      </c>
      <c r="BR125" s="342">
        <v>0.48</v>
      </c>
      <c r="BS125" s="342">
        <v>0.42</v>
      </c>
      <c r="BT125" s="442">
        <v>0.48</v>
      </c>
      <c r="BU125" s="342">
        <v>0.47</v>
      </c>
      <c r="BV125" s="342">
        <v>0.46</v>
      </c>
      <c r="BW125" s="342">
        <v>0.41</v>
      </c>
      <c r="BX125" s="342">
        <v>0.39</v>
      </c>
      <c r="BY125" s="342">
        <v>0.32</v>
      </c>
      <c r="BZ125" s="442">
        <v>0.42</v>
      </c>
      <c r="CA125" s="342">
        <v>0.4</v>
      </c>
      <c r="CB125" s="342">
        <v>0.38</v>
      </c>
      <c r="CC125" s="342">
        <v>0.35</v>
      </c>
      <c r="CD125" s="342">
        <v>0.33</v>
      </c>
      <c r="CE125" s="342">
        <v>0.22</v>
      </c>
      <c r="CF125" s="358"/>
      <c r="CG125" s="358"/>
      <c r="CH125" s="359" t="s">
        <v>62</v>
      </c>
      <c r="CI125" s="360">
        <v>226000</v>
      </c>
      <c r="CJ125" s="360">
        <v>215000</v>
      </c>
      <c r="CK125" s="360">
        <v>234000</v>
      </c>
      <c r="CL125" s="360">
        <v>248000</v>
      </c>
      <c r="CM125" s="360">
        <v>259000</v>
      </c>
      <c r="CN125" s="360">
        <v>237000</v>
      </c>
      <c r="CO125" s="360">
        <v>237000</v>
      </c>
      <c r="CP125" s="360">
        <v>248000</v>
      </c>
      <c r="CQ125" s="360">
        <v>281000</v>
      </c>
      <c r="CS125" s="157" t="s">
        <v>832</v>
      </c>
      <c r="CT125" s="459" t="s">
        <v>837</v>
      </c>
      <c r="CU125" s="23" t="s">
        <v>265</v>
      </c>
      <c r="CV125" s="24">
        <v>0.04</v>
      </c>
      <c r="CW125" s="21" t="s">
        <v>265</v>
      </c>
      <c r="CX125" s="21" t="s">
        <v>72</v>
      </c>
      <c r="CY125" s="25">
        <v>0</v>
      </c>
      <c r="CZ125" s="161"/>
      <c r="DA125" s="176">
        <f t="shared" si="177"/>
        <v>0.5</v>
      </c>
      <c r="DB125" s="176">
        <f t="shared" si="178"/>
        <v>0.49</v>
      </c>
      <c r="DC125" s="176">
        <f t="shared" si="179"/>
        <v>0.47</v>
      </c>
      <c r="DD125" s="176">
        <f t="shared" si="180"/>
        <v>0.45999999999999996</v>
      </c>
      <c r="DE125" s="176">
        <f t="shared" si="181"/>
        <v>0.44999999999999996</v>
      </c>
      <c r="DF125" s="176">
        <f t="shared" si="182"/>
        <v>0.03</v>
      </c>
      <c r="DG125" s="448">
        <v>0.47</v>
      </c>
      <c r="DH125" s="344">
        <v>0.46</v>
      </c>
      <c r="DI125" s="344">
        <v>0.44</v>
      </c>
      <c r="DJ125" s="344">
        <v>0.43</v>
      </c>
      <c r="DK125" s="344">
        <v>0.42</v>
      </c>
      <c r="DL125" s="344">
        <v>0</v>
      </c>
      <c r="DM125" s="448">
        <v>0.4</v>
      </c>
      <c r="DN125" s="344">
        <v>0.39</v>
      </c>
      <c r="DO125" s="344">
        <v>0.37</v>
      </c>
      <c r="DP125" s="344">
        <v>0.36</v>
      </c>
      <c r="DQ125" s="344">
        <v>0.35</v>
      </c>
      <c r="DR125" s="344">
        <v>0</v>
      </c>
      <c r="DS125" s="448">
        <v>0.33</v>
      </c>
      <c r="DT125" s="344">
        <v>0.32</v>
      </c>
      <c r="DU125" s="343">
        <v>0.31</v>
      </c>
      <c r="DV125" s="343">
        <v>0.28999999999999998</v>
      </c>
      <c r="DW125" s="343">
        <v>0.26</v>
      </c>
      <c r="DX125" s="343">
        <v>0</v>
      </c>
      <c r="DY125" s="26" t="s">
        <v>149</v>
      </c>
      <c r="DZ125" s="176"/>
      <c r="EA125" s="27" t="s">
        <v>207</v>
      </c>
      <c r="EB125" s="28">
        <v>306900</v>
      </c>
      <c r="EC125" s="28">
        <v>339900</v>
      </c>
      <c r="ED125" s="28">
        <v>317900</v>
      </c>
      <c r="EE125" s="28">
        <v>383900</v>
      </c>
      <c r="EF125" s="28">
        <v>426800</v>
      </c>
      <c r="EG125" s="28">
        <v>383900</v>
      </c>
      <c r="EH125" s="28">
        <v>426800</v>
      </c>
      <c r="EI125" s="28">
        <v>383900</v>
      </c>
      <c r="EJ125" s="28">
        <v>448800</v>
      </c>
      <c r="EK125" s="31"/>
    </row>
    <row r="126" spans="6:141" ht="16.5" customHeight="1">
      <c r="F126" s="333">
        <v>121</v>
      </c>
      <c r="G126" s="333" t="str">
        <f>IF(리스수식!$AT$2=1,차량정보!AZ126,IF(리스수식!$AT$2=2,차량정보!CS126,IF(리스수식!$AT$2=3,차량정보!EL126,IF(리스수식!$AT$2=4,차량정보!GE126,차량정보!HX126))))</f>
        <v>현대</v>
      </c>
      <c r="H126" s="333" t="str">
        <f>IF(리스수식!$AT$2=1,차량정보!BA126,IF(리스수식!$AT$2=2,차량정보!CT126,IF(리스수식!$AT$2=3,차량정보!EM126,IF(리스수식!$AT$2=4,차량정보!GF126,차량정보!HY126))))</f>
        <v>코나 일렉트릭 2WD 롱레인지 19인치</v>
      </c>
      <c r="I126" s="333" t="str">
        <f>IF(리스수식!$AT$2=1,차량정보!BB126,IF(리스수식!$AT$2=2,차량정보!CU126,IF(리스수식!$AT$2=3,차량정보!EN126,IF(리스수식!$AT$2=4,차량정보!GG126,차량정보!HZ126))))</f>
        <v>EV</v>
      </c>
      <c r="J126" s="475">
        <f>IF(리스수식!$AT$2=1,차량정보!BC126,IF(리스수식!$AT$2=2,차량정보!CV126,IF(리스수식!$AT$2=3,차량정보!EO126,IF(리스수식!$AT$2=4,차량정보!GH126,차량정보!IA126))))</f>
        <v>0.02</v>
      </c>
      <c r="K126" s="333" t="str">
        <f>IF(리스수식!$AT$2=1,차량정보!BD126,IF(리스수식!$AT$2=2,차량정보!CW126,IF(리스수식!$AT$2=3,차량정보!EP126,IF(리스수식!$AT$2=4,차량정보!GI126,차량정보!IB126))))</f>
        <v>EV</v>
      </c>
      <c r="L126" s="333" t="str">
        <f>IF(리스수식!$AT$2=1,차량정보!BE126,IF(리스수식!$AT$2=2,차량정보!CX126,IF(리스수식!$AT$2=3,차량정보!EQ126,IF(리스수식!$AT$2=4,차량정보!GJ126,차량정보!IC126))))</f>
        <v>면제</v>
      </c>
      <c r="M126" s="333">
        <f>IF(리스수식!$AT$2=1,차량정보!BF126,IF(리스수식!$AT$2=2,차량정보!CY126,IF(리스수식!$AT$2=3,차량정보!ER126,IF(리스수식!$AT$2=4,차량정보!GK126,차량정보!ID126))))</f>
        <v>0</v>
      </c>
      <c r="N126" s="333">
        <f t="shared" si="97"/>
        <v>130000</v>
      </c>
      <c r="O126" s="380">
        <f>IF(리스수식!$AT$2=1,차량정보!BH126,IF(리스수식!$AT$2=2,차량정보!DA126,IF(리스수식!$AT$2=3,차량정보!ET126,IF(리스수식!$AT$2=4,차량정보!GM126,차량정보!IF126))))</f>
        <v>0</v>
      </c>
      <c r="P126" s="380">
        <f>IF(리스수식!$AT$2=1,차량정보!BI126,IF(리스수식!$AT$2=2,차량정보!DB126,IF(리스수식!$AT$2=3,차량정보!EU126,IF(리스수식!$AT$2=4,차량정보!GN126,차량정보!IG126))))</f>
        <v>0</v>
      </c>
      <c r="Q126" s="380">
        <f>IF(리스수식!$AT$2=1,차량정보!BJ126,IF(리스수식!$AT$2=2,차량정보!DC126,IF(리스수식!$AT$2=3,차량정보!EV126,IF(리스수식!$AT$2=4,차량정보!GO126,차량정보!IH126))))</f>
        <v>0</v>
      </c>
      <c r="R126" s="380">
        <f>IF(리스수식!$AT$2=1,차량정보!BK126,IF(리스수식!$AT$2=2,차량정보!DD126,IF(리스수식!$AT$2=3,차량정보!EW126,IF(리스수식!$AT$2=4,차량정보!GP126,차량정보!II126))))</f>
        <v>0</v>
      </c>
      <c r="S126" s="380">
        <f>IF(리스수식!$AT$2=1,차량정보!BL126,IF(리스수식!$AT$2=2,차량정보!DE126,IF(리스수식!$AT$2=3,차량정보!EX126,IF(리스수식!$AT$2=4,차량정보!GQ126,차량정보!IJ126))))</f>
        <v>0</v>
      </c>
      <c r="T126" s="380">
        <f>IF(리스수식!$AT$2=1,차량정보!BM126,IF(리스수식!$AT$2=2,차량정보!DF126,IF(리스수식!$AT$2=3,차량정보!EY126,IF(리스수식!$AT$2=4,차량정보!GR126,차량정보!IK126))))</f>
        <v>0</v>
      </c>
      <c r="U126" s="380">
        <f>IF(리스수식!$AT$2=1,차량정보!BN126,IF(리스수식!$AT$2=2,차량정보!DG126,IF(리스수식!$AT$2=3,차량정보!EZ126,IF(리스수식!$AT$2=4,차량정보!GS126,차량정보!IL126))))</f>
        <v>0.56999999999999995</v>
      </c>
      <c r="V126" s="380">
        <f>IF(리스수식!$AT$2=1,차량정보!BO126,IF(리스수식!$AT$2=2,차량정보!DH126,IF(리스수식!$AT$2=3,차량정보!FA126,IF(리스수식!$AT$2=4,차량정보!GT126,차량정보!IM126))))</f>
        <v>0.56000000000000005</v>
      </c>
      <c r="W126" s="380">
        <f>IF(리스수식!$AT$2=1,차량정보!BP126,IF(리스수식!$AT$2=2,차량정보!DI126,IF(리스수식!$AT$2=3,차량정보!FB126,IF(리스수식!$AT$2=4,차량정보!GU126,차량정보!IN126))))</f>
        <v>0.55000000000000004</v>
      </c>
      <c r="X126" s="380">
        <f>IF(리스수식!$AT$2=1,차량정보!BQ126,IF(리스수식!$AT$2=2,차량정보!DJ126,IF(리스수식!$AT$2=3,차량정보!FC126,IF(리스수식!$AT$2=4,차량정보!GV126,차량정보!IO126))))</f>
        <v>0.52</v>
      </c>
      <c r="Y126" s="380">
        <f>IF(리스수식!$AT$2=1,차량정보!BR126,IF(리스수식!$AT$2=2,차량정보!DK126,IF(리스수식!$AT$2=3,차량정보!FD126,IF(리스수식!$AT$2=4,차량정보!GW126,차량정보!IP126))))</f>
        <v>0.48</v>
      </c>
      <c r="Z126" s="380">
        <f>IF(리스수식!$AT$2=1,차량정보!BS126,IF(리스수식!$AT$2=2,차량정보!DL126,IF(리스수식!$AT$2=3,차량정보!FE126,IF(리스수식!$AT$2=4,차량정보!GX126,차량정보!IQ126))))</f>
        <v>0.42</v>
      </c>
      <c r="AA126" s="380">
        <f>IF(리스수식!$AT$2=1,차량정보!BT126,IF(리스수식!$AT$2=2,차량정보!DM126,IF(리스수식!$AT$2=3,차량정보!FF126,IF(리스수식!$AT$2=4,차량정보!GY126,차량정보!IR126))))</f>
        <v>0.48</v>
      </c>
      <c r="AB126" s="380">
        <f>IF(리스수식!$AT$2=1,차량정보!BU126,IF(리스수식!$AT$2=2,차량정보!DN126,IF(리스수식!$AT$2=3,차량정보!FG126,IF(리스수식!$AT$2=4,차량정보!GZ126,차량정보!IS126))))</f>
        <v>0.47</v>
      </c>
      <c r="AC126" s="380">
        <f>IF(리스수식!$AT$2=1,차량정보!BV126,IF(리스수식!$AT$2=2,차량정보!DO126,IF(리스수식!$AT$2=3,차량정보!FH126,IF(리스수식!$AT$2=4,차량정보!HA126,차량정보!IT126))))</f>
        <v>0.46</v>
      </c>
      <c r="AD126" s="380">
        <f>IF(리스수식!$AT$2=1,차량정보!BW126,IF(리스수식!$AT$2=2,차량정보!DP126,IF(리스수식!$AT$2=3,차량정보!FI126,IF(리스수식!$AT$2=4,차량정보!HB126,차량정보!IU126))))</f>
        <v>0.41</v>
      </c>
      <c r="AE126" s="380">
        <f>IF(리스수식!$AT$2=1,차량정보!BX126,IF(리스수식!$AT$2=2,차량정보!DQ126,IF(리스수식!$AT$2=3,차량정보!FJ126,IF(리스수식!$AT$2=4,차량정보!HC126,차량정보!IV126))))</f>
        <v>0.39</v>
      </c>
      <c r="AF126" s="380">
        <f>IF(리스수식!$AT$2=1,차량정보!BY126,IF(리스수식!$AT$2=2,차량정보!DR126,IF(리스수식!$AT$2=3,차량정보!FK126,IF(리스수식!$AT$2=4,차량정보!HD126,차량정보!IW126))))</f>
        <v>0.32</v>
      </c>
      <c r="AG126" s="380">
        <f>IF(리스수식!$AT$2=1,차량정보!BZ126,IF(리스수식!$AT$2=2,차량정보!DS126,IF(리스수식!$AT$2=3,차량정보!FL126,IF(리스수식!$AT$2=4,차량정보!HE126,차량정보!IX126))))</f>
        <v>0.42</v>
      </c>
      <c r="AH126" s="380">
        <f>IF(리스수식!$AT$2=1,차량정보!CA126,IF(리스수식!$AT$2=2,차량정보!DT126,IF(리스수식!$AT$2=3,차량정보!FM126,IF(리스수식!$AT$2=4,차량정보!HF126,차량정보!IY126))))</f>
        <v>0.4</v>
      </c>
      <c r="AI126" s="380">
        <f>IF(리스수식!$AT$2=1,차량정보!CB126,IF(리스수식!$AT$2=2,차량정보!DU126,IF(리스수식!$AT$2=3,차량정보!FN126,IF(리스수식!$AT$2=4,차량정보!HG126,차량정보!IZ126))))</f>
        <v>0.38</v>
      </c>
      <c r="AJ126" s="380">
        <f>IF(리스수식!$AT$2=1,차량정보!CC126,IF(리스수식!$AT$2=2,차량정보!DV126,IF(리스수식!$AT$2=3,차량정보!FO126,IF(리스수식!$AT$2=4,차량정보!HH126,차량정보!JA126))))</f>
        <v>0.35</v>
      </c>
      <c r="AK126" s="380">
        <f>IF(리스수식!$AT$2=1,차량정보!CD126,IF(리스수식!$AT$2=2,차량정보!DW126,IF(리스수식!$AT$2=3,차량정보!FP126,IF(리스수식!$AT$2=4,차량정보!HI126,차량정보!JB126))))</f>
        <v>0.33</v>
      </c>
      <c r="AL126" s="380">
        <f>IF(리스수식!$AT$2=1,차량정보!CE126,IF(리스수식!$AT$2=2,차량정보!DX126,IF(리스수식!$AT$2=3,차량정보!FQ126,IF(리스수식!$AT$2=4,차량정보!HJ126,차량정보!JC126))))</f>
        <v>0.22</v>
      </c>
      <c r="AM126" s="333">
        <f>IF(리스수식!$AT$2=1,차량정보!CF126,IF(리스수식!$AT$2=2,차량정보!DY126,IF(리스수식!$AT$2=3,차량정보!FR126,IF(리스수식!$AT$2=4,차량정보!HK126,차량정보!JD126))))</f>
        <v>0</v>
      </c>
      <c r="AN126" s="333">
        <f>IF(리스수식!$AT$2=1,차량정보!CG126,IF(리스수식!$AT$2=2,차량정보!DZ126,IF(리스수식!$AT$2=3,차량정보!FS126,IF(리스수식!$AT$2=4,차량정보!HL126,차량정보!JE126))))</f>
        <v>0</v>
      </c>
      <c r="AO126" s="333" t="str">
        <f>IF(리스수식!$AT$2=1,차량정보!CH126,IF(리스수식!$AT$2=2,차량정보!EA126,IF(리스수식!$AT$2=3,차량정보!FT126,IF(리스수식!$AT$2=4,차량정보!HM126,차량정보!JF126))))</f>
        <v>울산</v>
      </c>
      <c r="AP126" s="333">
        <f>IF(리스수식!$AT$2=1,차량정보!CI126,IF(리스수식!$AT$2=2,차량정보!EB126,IF(리스수식!$AT$2=3,차량정보!FU126,IF(리스수식!$AT$2=4,차량정보!HN126,차량정보!JG126))))</f>
        <v>226000</v>
      </c>
      <c r="AQ126" s="333">
        <f>IF(리스수식!$AT$2=1,차량정보!CJ126,IF(리스수식!$AT$2=2,차량정보!EC126,IF(리스수식!$AT$2=3,차량정보!FV126,IF(리스수식!$AT$2=4,차량정보!HO126,차량정보!JH126))))</f>
        <v>215000</v>
      </c>
      <c r="AR126" s="333">
        <f>IF(리스수식!$AT$2=1,차량정보!CK126,IF(리스수식!$AT$2=2,차량정보!ED126,IF(리스수식!$AT$2=3,차량정보!FW126,IF(리스수식!$AT$2=4,차량정보!HP126,차량정보!JI126))))</f>
        <v>234000</v>
      </c>
      <c r="AS126" s="333">
        <f>IF(리스수식!$AT$2=1,차량정보!CL126,IF(리스수식!$AT$2=2,차량정보!EE126,IF(리스수식!$AT$2=3,차량정보!FX126,IF(리스수식!$AT$2=4,차량정보!HQ126,차량정보!JJ126))))</f>
        <v>248000</v>
      </c>
      <c r="AT126" s="333">
        <f>IF(리스수식!$AT$2=1,차량정보!CM126,IF(리스수식!$AT$2=2,차량정보!EF126,IF(리스수식!$AT$2=3,차량정보!FY126,IF(리스수식!$AT$2=4,차량정보!HR126,차량정보!JK126))))</f>
        <v>259000</v>
      </c>
      <c r="AU126" s="333">
        <f>IF(리스수식!$AT$2=1,차량정보!CN126,IF(리스수식!$AT$2=2,차량정보!EG126,IF(리스수식!$AT$2=3,차량정보!FZ126,IF(리스수식!$AT$2=4,차량정보!HS126,차량정보!JL126))))</f>
        <v>237000</v>
      </c>
      <c r="AV126" s="333">
        <f>IF(리스수식!$AT$2=1,차량정보!CO126,IF(리스수식!$AT$2=2,차량정보!EH126,IF(리스수식!$AT$2=3,차량정보!GA126,IF(리스수식!$AT$2=4,차량정보!HT126,차량정보!JM126))))</f>
        <v>237000</v>
      </c>
      <c r="AW126" s="333">
        <f>IF(리스수식!$AT$2=1,차량정보!CP126,IF(리스수식!$AT$2=2,차량정보!EI126,IF(리스수식!$AT$2=3,차량정보!GB126,IF(리스수식!$AT$2=4,차량정보!HU126,차량정보!JN126))))</f>
        <v>248000</v>
      </c>
      <c r="AX126" s="333">
        <f>IF(리스수식!$AT$2=1,차량정보!CQ126,IF(리스수식!$AT$2=2,차량정보!EJ126,IF(리스수식!$AT$2=3,차량정보!GC126,IF(리스수식!$AT$2=4,차량정보!HV126,차량정보!JO126))))</f>
        <v>281000</v>
      </c>
      <c r="AY126" s="11">
        <f>IF(리스수식!$AT$2=1,차량정보!CR126,IF(리스수식!$AT$2=2,차량정보!EK126,IF(리스수식!$AT$2=3,차량정보!GD126,IF(리스수식!$AT$2=4,차량정보!HW126,차량정보!JP126))))</f>
        <v>0</v>
      </c>
      <c r="AZ126" s="352" t="s">
        <v>38</v>
      </c>
      <c r="BA126" s="363" t="s">
        <v>589</v>
      </c>
      <c r="BB126" s="354" t="s">
        <v>265</v>
      </c>
      <c r="BC126" s="355">
        <v>0.02</v>
      </c>
      <c r="BD126" s="352" t="s">
        <v>265</v>
      </c>
      <c r="BE126" s="352" t="s">
        <v>72</v>
      </c>
      <c r="BF126" s="356">
        <v>0</v>
      </c>
      <c r="BG126" s="356"/>
      <c r="BH126" s="357">
        <v>0</v>
      </c>
      <c r="BI126" s="357">
        <v>0</v>
      </c>
      <c r="BJ126" s="357">
        <v>0</v>
      </c>
      <c r="BK126" s="357">
        <v>0</v>
      </c>
      <c r="BL126" s="357">
        <v>0</v>
      </c>
      <c r="BM126" s="357">
        <v>0</v>
      </c>
      <c r="BN126" s="442">
        <v>0.56999999999999995</v>
      </c>
      <c r="BO126" s="342">
        <v>0.56000000000000005</v>
      </c>
      <c r="BP126" s="342">
        <v>0.55000000000000004</v>
      </c>
      <c r="BQ126" s="342">
        <v>0.52</v>
      </c>
      <c r="BR126" s="342">
        <v>0.48</v>
      </c>
      <c r="BS126" s="342">
        <v>0.42</v>
      </c>
      <c r="BT126" s="442">
        <v>0.48</v>
      </c>
      <c r="BU126" s="342">
        <v>0.47</v>
      </c>
      <c r="BV126" s="342">
        <v>0.46</v>
      </c>
      <c r="BW126" s="342">
        <v>0.41</v>
      </c>
      <c r="BX126" s="342">
        <v>0.39</v>
      </c>
      <c r="BY126" s="342">
        <v>0.32</v>
      </c>
      <c r="BZ126" s="442">
        <v>0.42</v>
      </c>
      <c r="CA126" s="342">
        <v>0.4</v>
      </c>
      <c r="CB126" s="342">
        <v>0.38</v>
      </c>
      <c r="CC126" s="342">
        <v>0.35</v>
      </c>
      <c r="CD126" s="342">
        <v>0.33</v>
      </c>
      <c r="CE126" s="342">
        <v>0.22</v>
      </c>
      <c r="CF126" s="358"/>
      <c r="CG126" s="358"/>
      <c r="CH126" s="359" t="s">
        <v>62</v>
      </c>
      <c r="CI126" s="360">
        <v>226000</v>
      </c>
      <c r="CJ126" s="360">
        <v>215000</v>
      </c>
      <c r="CK126" s="360">
        <v>234000</v>
      </c>
      <c r="CL126" s="360">
        <v>248000</v>
      </c>
      <c r="CM126" s="360">
        <v>259000</v>
      </c>
      <c r="CN126" s="360">
        <v>237000</v>
      </c>
      <c r="CO126" s="360">
        <v>237000</v>
      </c>
      <c r="CP126" s="360">
        <v>248000</v>
      </c>
      <c r="CQ126" s="360">
        <v>281000</v>
      </c>
      <c r="CR126" s="31"/>
      <c r="CS126" s="157" t="s">
        <v>832</v>
      </c>
      <c r="CT126" s="459" t="s">
        <v>838</v>
      </c>
      <c r="CU126" s="23" t="s">
        <v>265</v>
      </c>
      <c r="CV126" s="24">
        <v>0.04</v>
      </c>
      <c r="CW126" s="21" t="s">
        <v>265</v>
      </c>
      <c r="CX126" s="21" t="s">
        <v>72</v>
      </c>
      <c r="CY126" s="25">
        <v>0</v>
      </c>
      <c r="CZ126" s="161"/>
      <c r="DA126" s="176">
        <f t="shared" si="177"/>
        <v>0.5</v>
      </c>
      <c r="DB126" s="176">
        <f t="shared" si="178"/>
        <v>0.49</v>
      </c>
      <c r="DC126" s="176">
        <f t="shared" si="179"/>
        <v>0.47</v>
      </c>
      <c r="DD126" s="176">
        <f t="shared" si="180"/>
        <v>0.45999999999999996</v>
      </c>
      <c r="DE126" s="176">
        <f t="shared" si="181"/>
        <v>0.44999999999999996</v>
      </c>
      <c r="DF126" s="176">
        <f t="shared" si="182"/>
        <v>0.03</v>
      </c>
      <c r="DG126" s="448">
        <v>0.47</v>
      </c>
      <c r="DH126" s="344">
        <v>0.46</v>
      </c>
      <c r="DI126" s="344">
        <v>0.44</v>
      </c>
      <c r="DJ126" s="344">
        <v>0.43</v>
      </c>
      <c r="DK126" s="344">
        <v>0.42</v>
      </c>
      <c r="DL126" s="344">
        <v>0</v>
      </c>
      <c r="DM126" s="448">
        <v>0.4</v>
      </c>
      <c r="DN126" s="344">
        <v>0.39</v>
      </c>
      <c r="DO126" s="344">
        <v>0.37</v>
      </c>
      <c r="DP126" s="344">
        <v>0.36</v>
      </c>
      <c r="DQ126" s="344">
        <v>0.35</v>
      </c>
      <c r="DR126" s="344">
        <v>0</v>
      </c>
      <c r="DS126" s="448">
        <v>0.33</v>
      </c>
      <c r="DT126" s="344">
        <v>0.32</v>
      </c>
      <c r="DU126" s="343">
        <v>0.31</v>
      </c>
      <c r="DV126" s="343">
        <v>0.28999999999999998</v>
      </c>
      <c r="DW126" s="343">
        <v>0.26</v>
      </c>
      <c r="DX126" s="343">
        <v>0</v>
      </c>
      <c r="DY126" s="26" t="s">
        <v>149</v>
      </c>
      <c r="DZ126" s="176"/>
      <c r="EA126" s="27" t="s">
        <v>207</v>
      </c>
      <c r="EB126" s="28">
        <v>306900</v>
      </c>
      <c r="EC126" s="28">
        <v>339900</v>
      </c>
      <c r="ED126" s="28">
        <v>317900</v>
      </c>
      <c r="EE126" s="28">
        <v>383900</v>
      </c>
      <c r="EF126" s="28">
        <v>426800</v>
      </c>
      <c r="EG126" s="28">
        <v>383900</v>
      </c>
      <c r="EH126" s="28">
        <v>426800</v>
      </c>
      <c r="EI126" s="28">
        <v>383900</v>
      </c>
      <c r="EJ126" s="28">
        <v>448800</v>
      </c>
      <c r="EK126" s="31"/>
    </row>
    <row r="127" spans="6:141" ht="16.5" customHeight="1">
      <c r="F127" s="333">
        <v>122</v>
      </c>
      <c r="G127" s="333" t="str">
        <f>IF(리스수식!$AT$2=1,차량정보!AZ127,IF(리스수식!$AT$2=2,차량정보!CS127,IF(리스수식!$AT$2=3,차량정보!EL127,IF(리스수식!$AT$2=4,차량정보!GE127,차량정보!HX127))))</f>
        <v>현대</v>
      </c>
      <c r="H127" s="333" t="str">
        <f>IF(리스수식!$AT$2=1,차량정보!BA127,IF(리스수식!$AT$2=2,차량정보!CT127,IF(리스수식!$AT$2=3,차량정보!EM127,IF(리스수식!$AT$2=4,차량정보!GF127,차량정보!HY127))))</f>
        <v>코나 일렉트릭 2WD 스탠다드 17인치</v>
      </c>
      <c r="I127" s="333" t="str">
        <f>IF(리스수식!$AT$2=1,차량정보!BB127,IF(리스수식!$AT$2=2,차량정보!CU127,IF(리스수식!$AT$2=3,차량정보!EN127,IF(리스수식!$AT$2=4,차량정보!GG127,차량정보!HZ127))))</f>
        <v>EV</v>
      </c>
      <c r="J127" s="475">
        <f>IF(리스수식!$AT$2=1,차량정보!BC127,IF(리스수식!$AT$2=2,차량정보!CV127,IF(리스수식!$AT$2=3,차량정보!EO127,IF(리스수식!$AT$2=4,차량정보!GH127,차량정보!IA127))))</f>
        <v>0.02</v>
      </c>
      <c r="K127" s="333" t="str">
        <f>IF(리스수식!$AT$2=1,차량정보!BD127,IF(리스수식!$AT$2=2,차량정보!CW127,IF(리스수식!$AT$2=3,차량정보!EP127,IF(리스수식!$AT$2=4,차량정보!GI127,차량정보!IB127))))</f>
        <v>EV</v>
      </c>
      <c r="L127" s="333" t="str">
        <f>IF(리스수식!$AT$2=1,차량정보!BE127,IF(리스수식!$AT$2=2,차량정보!CX127,IF(리스수식!$AT$2=3,차량정보!EQ127,IF(리스수식!$AT$2=4,차량정보!GJ127,차량정보!IC127))))</f>
        <v>면제</v>
      </c>
      <c r="M127" s="333">
        <f>IF(리스수식!$AT$2=1,차량정보!BF127,IF(리스수식!$AT$2=2,차량정보!CY127,IF(리스수식!$AT$2=3,차량정보!ER127,IF(리스수식!$AT$2=4,차량정보!GK127,차량정보!ID127))))</f>
        <v>0</v>
      </c>
      <c r="N127" s="333">
        <f t="shared" si="97"/>
        <v>130000</v>
      </c>
      <c r="O127" s="380">
        <f>IF(리스수식!$AT$2=1,차량정보!BH127,IF(리스수식!$AT$2=2,차량정보!DA127,IF(리스수식!$AT$2=3,차량정보!ET127,IF(리스수식!$AT$2=4,차량정보!GM127,차량정보!IF127))))</f>
        <v>0</v>
      </c>
      <c r="P127" s="380">
        <f>IF(리스수식!$AT$2=1,차량정보!BI127,IF(리스수식!$AT$2=2,차량정보!DB127,IF(리스수식!$AT$2=3,차량정보!EU127,IF(리스수식!$AT$2=4,차량정보!GN127,차량정보!IG127))))</f>
        <v>0</v>
      </c>
      <c r="Q127" s="380">
        <f>IF(리스수식!$AT$2=1,차량정보!BJ127,IF(리스수식!$AT$2=2,차량정보!DC127,IF(리스수식!$AT$2=3,차량정보!EV127,IF(리스수식!$AT$2=4,차량정보!GO127,차량정보!IH127))))</f>
        <v>0</v>
      </c>
      <c r="R127" s="380">
        <f>IF(리스수식!$AT$2=1,차량정보!BK127,IF(리스수식!$AT$2=2,차량정보!DD127,IF(리스수식!$AT$2=3,차량정보!EW127,IF(리스수식!$AT$2=4,차량정보!GP127,차량정보!II127))))</f>
        <v>0</v>
      </c>
      <c r="S127" s="380">
        <f>IF(리스수식!$AT$2=1,차량정보!BL127,IF(리스수식!$AT$2=2,차량정보!DE127,IF(리스수식!$AT$2=3,차량정보!EX127,IF(리스수식!$AT$2=4,차량정보!GQ127,차량정보!IJ127))))</f>
        <v>0</v>
      </c>
      <c r="T127" s="380">
        <f>IF(리스수식!$AT$2=1,차량정보!BM127,IF(리스수식!$AT$2=2,차량정보!DF127,IF(리스수식!$AT$2=3,차량정보!EY127,IF(리스수식!$AT$2=4,차량정보!GR127,차량정보!IK127))))</f>
        <v>0</v>
      </c>
      <c r="U127" s="380">
        <f>IF(리스수식!$AT$2=1,차량정보!BN127,IF(리스수식!$AT$2=2,차량정보!DG127,IF(리스수식!$AT$2=3,차량정보!EZ127,IF(리스수식!$AT$2=4,차량정보!GS127,차량정보!IL127))))</f>
        <v>0.52</v>
      </c>
      <c r="V127" s="380">
        <f>IF(리스수식!$AT$2=1,차량정보!BO127,IF(리스수식!$AT$2=2,차량정보!DH127,IF(리스수식!$AT$2=3,차량정보!FA127,IF(리스수식!$AT$2=4,차량정보!GT127,차량정보!IM127))))</f>
        <v>0.51</v>
      </c>
      <c r="W127" s="380">
        <f>IF(리스수식!$AT$2=1,차량정보!BP127,IF(리스수식!$AT$2=2,차량정보!DI127,IF(리스수식!$AT$2=3,차량정보!FB127,IF(리스수식!$AT$2=4,차량정보!GU127,차량정보!IN127))))</f>
        <v>0.5</v>
      </c>
      <c r="X127" s="380">
        <f>IF(리스수식!$AT$2=1,차량정보!BQ127,IF(리스수식!$AT$2=2,차량정보!DJ127,IF(리스수식!$AT$2=3,차량정보!FC127,IF(리스수식!$AT$2=4,차량정보!GV127,차량정보!IO127))))</f>
        <v>0.47</v>
      </c>
      <c r="Y127" s="380">
        <f>IF(리스수식!$AT$2=1,차량정보!BR127,IF(리스수식!$AT$2=2,차량정보!DK127,IF(리스수식!$AT$2=3,차량정보!FD127,IF(리스수식!$AT$2=4,차량정보!GW127,차량정보!IP127))))</f>
        <v>0.45</v>
      </c>
      <c r="Z127" s="380">
        <f>IF(리스수식!$AT$2=1,차량정보!BS127,IF(리스수식!$AT$2=2,차량정보!DL127,IF(리스수식!$AT$2=3,차량정보!FE127,IF(리스수식!$AT$2=4,차량정보!GX127,차량정보!IQ127))))</f>
        <v>0.35</v>
      </c>
      <c r="AA127" s="380">
        <f>IF(리스수식!$AT$2=1,차량정보!BT127,IF(리스수식!$AT$2=2,차량정보!DM127,IF(리스수식!$AT$2=3,차량정보!FF127,IF(리스수식!$AT$2=4,차량정보!GY127,차량정보!IR127))))</f>
        <v>0.43</v>
      </c>
      <c r="AB127" s="380">
        <f>IF(리스수식!$AT$2=1,차량정보!BU127,IF(리스수식!$AT$2=2,차량정보!DN127,IF(리스수식!$AT$2=3,차량정보!FG127,IF(리스수식!$AT$2=4,차량정보!GZ127,차량정보!IS127))))</f>
        <v>0.42</v>
      </c>
      <c r="AC127" s="380">
        <f>IF(리스수식!$AT$2=1,차량정보!BV127,IF(리스수식!$AT$2=2,차량정보!DO127,IF(리스수식!$AT$2=3,차량정보!FH127,IF(리스수식!$AT$2=4,차량정보!HA127,차량정보!IT127))))</f>
        <v>0.41</v>
      </c>
      <c r="AD127" s="380">
        <f>IF(리스수식!$AT$2=1,차량정보!BW127,IF(리스수식!$AT$2=2,차량정보!DP127,IF(리스수식!$AT$2=3,차량정보!FI127,IF(리스수식!$AT$2=4,차량정보!HB127,차량정보!IU127))))</f>
        <v>0.36</v>
      </c>
      <c r="AE127" s="380">
        <f>IF(리스수식!$AT$2=1,차량정보!BX127,IF(리스수식!$AT$2=2,차량정보!DQ127,IF(리스수식!$AT$2=3,차량정보!FJ127,IF(리스수식!$AT$2=4,차량정보!HC127,차량정보!IV127))))</f>
        <v>0.34</v>
      </c>
      <c r="AF127" s="380">
        <f>IF(리스수식!$AT$2=1,차량정보!BY127,IF(리스수식!$AT$2=2,차량정보!DR127,IF(리스수식!$AT$2=3,차량정보!FK127,IF(리스수식!$AT$2=4,차량정보!HD127,차량정보!IW127))))</f>
        <v>0.25</v>
      </c>
      <c r="AG127" s="380">
        <f>IF(리스수식!$AT$2=1,차량정보!BZ127,IF(리스수식!$AT$2=2,차량정보!DS127,IF(리스수식!$AT$2=3,차량정보!FL127,IF(리스수식!$AT$2=4,차량정보!HE127,차량정보!IX127))))</f>
        <v>0.37</v>
      </c>
      <c r="AH127" s="380">
        <f>IF(리스수식!$AT$2=1,차량정보!CA127,IF(리스수식!$AT$2=2,차량정보!DT127,IF(리스수식!$AT$2=3,차량정보!FM127,IF(리스수식!$AT$2=4,차량정보!HF127,차량정보!IY127))))</f>
        <v>0.35</v>
      </c>
      <c r="AI127" s="380">
        <f>IF(리스수식!$AT$2=1,차량정보!CB127,IF(리스수식!$AT$2=2,차량정보!DU127,IF(리스수식!$AT$2=3,차량정보!FN127,IF(리스수식!$AT$2=4,차량정보!HG127,차량정보!IZ127))))</f>
        <v>0.33</v>
      </c>
      <c r="AJ127" s="380">
        <f>IF(리스수식!$AT$2=1,차량정보!CC127,IF(리스수식!$AT$2=2,차량정보!DV127,IF(리스수식!$AT$2=3,차량정보!FO127,IF(리스수식!$AT$2=4,차량정보!HH127,차량정보!JA127))))</f>
        <v>0.3</v>
      </c>
      <c r="AK127" s="380">
        <f>IF(리스수식!$AT$2=1,차량정보!CD127,IF(리스수식!$AT$2=2,차량정보!DW127,IF(리스수식!$AT$2=3,차량정보!FP127,IF(리스수식!$AT$2=4,차량정보!HI127,차량정보!JB127))))</f>
        <v>0.28000000000000003</v>
      </c>
      <c r="AL127" s="380">
        <f>IF(리스수식!$AT$2=1,차량정보!CE127,IF(리스수식!$AT$2=2,차량정보!DX127,IF(리스수식!$AT$2=3,차량정보!FQ127,IF(리스수식!$AT$2=4,차량정보!HJ127,차량정보!JC127))))</f>
        <v>0.15</v>
      </c>
      <c r="AM127" s="333">
        <f>IF(리스수식!$AT$2=1,차량정보!CF127,IF(리스수식!$AT$2=2,차량정보!DY127,IF(리스수식!$AT$2=3,차량정보!FR127,IF(리스수식!$AT$2=4,차량정보!HK127,차량정보!JD127))))</f>
        <v>0</v>
      </c>
      <c r="AN127" s="333">
        <f>IF(리스수식!$AT$2=1,차량정보!CG127,IF(리스수식!$AT$2=2,차량정보!DZ127,IF(리스수식!$AT$2=3,차량정보!FS127,IF(리스수식!$AT$2=4,차량정보!HL127,차량정보!JE127))))</f>
        <v>0</v>
      </c>
      <c r="AO127" s="333" t="str">
        <f>IF(리스수식!$AT$2=1,차량정보!CH127,IF(리스수식!$AT$2=2,차량정보!EA127,IF(리스수식!$AT$2=3,차량정보!FT127,IF(리스수식!$AT$2=4,차량정보!HM127,차량정보!JF127))))</f>
        <v>울산</v>
      </c>
      <c r="AP127" s="333">
        <f>IF(리스수식!$AT$2=1,차량정보!CI127,IF(리스수식!$AT$2=2,차량정보!EB127,IF(리스수식!$AT$2=3,차량정보!FU127,IF(리스수식!$AT$2=4,차량정보!HN127,차량정보!JG127))))</f>
        <v>226000</v>
      </c>
      <c r="AQ127" s="333">
        <f>IF(리스수식!$AT$2=1,차량정보!CJ127,IF(리스수식!$AT$2=2,차량정보!EC127,IF(리스수식!$AT$2=3,차량정보!FV127,IF(리스수식!$AT$2=4,차량정보!HO127,차량정보!JH127))))</f>
        <v>215000</v>
      </c>
      <c r="AR127" s="333">
        <f>IF(리스수식!$AT$2=1,차량정보!CK127,IF(리스수식!$AT$2=2,차량정보!ED127,IF(리스수식!$AT$2=3,차량정보!FW127,IF(리스수식!$AT$2=4,차량정보!HP127,차량정보!JI127))))</f>
        <v>234000</v>
      </c>
      <c r="AS127" s="333">
        <f>IF(리스수식!$AT$2=1,차량정보!CL127,IF(리스수식!$AT$2=2,차량정보!EE127,IF(리스수식!$AT$2=3,차량정보!FX127,IF(리스수식!$AT$2=4,차량정보!HQ127,차량정보!JJ127))))</f>
        <v>248000</v>
      </c>
      <c r="AT127" s="333">
        <f>IF(리스수식!$AT$2=1,차량정보!CM127,IF(리스수식!$AT$2=2,차량정보!EF127,IF(리스수식!$AT$2=3,차량정보!FY127,IF(리스수식!$AT$2=4,차량정보!HR127,차량정보!JK127))))</f>
        <v>259000</v>
      </c>
      <c r="AU127" s="333">
        <f>IF(리스수식!$AT$2=1,차량정보!CN127,IF(리스수식!$AT$2=2,차량정보!EG127,IF(리스수식!$AT$2=3,차량정보!FZ127,IF(리스수식!$AT$2=4,차량정보!HS127,차량정보!JL127))))</f>
        <v>237000</v>
      </c>
      <c r="AV127" s="333">
        <f>IF(리스수식!$AT$2=1,차량정보!CO127,IF(리스수식!$AT$2=2,차량정보!EH127,IF(리스수식!$AT$2=3,차량정보!GA127,IF(리스수식!$AT$2=4,차량정보!HT127,차량정보!JM127))))</f>
        <v>237000</v>
      </c>
      <c r="AW127" s="333">
        <f>IF(리스수식!$AT$2=1,차량정보!CP127,IF(리스수식!$AT$2=2,차량정보!EI127,IF(리스수식!$AT$2=3,차량정보!GB127,IF(리스수식!$AT$2=4,차량정보!HU127,차량정보!JN127))))</f>
        <v>248000</v>
      </c>
      <c r="AX127" s="333">
        <f>IF(리스수식!$AT$2=1,차량정보!CQ127,IF(리스수식!$AT$2=2,차량정보!EJ127,IF(리스수식!$AT$2=3,차량정보!GC127,IF(리스수식!$AT$2=4,차량정보!HV127,차량정보!JO127))))</f>
        <v>281000</v>
      </c>
      <c r="AY127" s="11">
        <f>IF(리스수식!$AT$2=1,차량정보!CR127,IF(리스수식!$AT$2=2,차량정보!EK127,IF(리스수식!$AT$2=3,차량정보!GD127,IF(리스수식!$AT$2=4,차량정보!HW127,차량정보!JP127))))</f>
        <v>0</v>
      </c>
      <c r="AZ127" s="352" t="s">
        <v>38</v>
      </c>
      <c r="BA127" s="363" t="s">
        <v>590</v>
      </c>
      <c r="BB127" s="354" t="s">
        <v>265</v>
      </c>
      <c r="BC127" s="355">
        <v>0.02</v>
      </c>
      <c r="BD127" s="352" t="s">
        <v>265</v>
      </c>
      <c r="BE127" s="352" t="s">
        <v>72</v>
      </c>
      <c r="BF127" s="356">
        <v>0</v>
      </c>
      <c r="BG127" s="356"/>
      <c r="BH127" s="357">
        <v>0</v>
      </c>
      <c r="BI127" s="357">
        <v>0</v>
      </c>
      <c r="BJ127" s="357">
        <v>0</v>
      </c>
      <c r="BK127" s="357">
        <v>0</v>
      </c>
      <c r="BL127" s="357">
        <v>0</v>
      </c>
      <c r="BM127" s="357">
        <v>0</v>
      </c>
      <c r="BN127" s="442">
        <v>0.52</v>
      </c>
      <c r="BO127" s="342">
        <v>0.51</v>
      </c>
      <c r="BP127" s="342">
        <v>0.5</v>
      </c>
      <c r="BQ127" s="342">
        <v>0.47</v>
      </c>
      <c r="BR127" s="342">
        <v>0.45</v>
      </c>
      <c r="BS127" s="342">
        <v>0.35</v>
      </c>
      <c r="BT127" s="442">
        <v>0.43</v>
      </c>
      <c r="BU127" s="342">
        <v>0.42</v>
      </c>
      <c r="BV127" s="342">
        <v>0.41</v>
      </c>
      <c r="BW127" s="342">
        <v>0.36</v>
      </c>
      <c r="BX127" s="342">
        <v>0.34</v>
      </c>
      <c r="BY127" s="342">
        <v>0.25</v>
      </c>
      <c r="BZ127" s="442">
        <v>0.37</v>
      </c>
      <c r="CA127" s="342">
        <v>0.35</v>
      </c>
      <c r="CB127" s="342">
        <v>0.33</v>
      </c>
      <c r="CC127" s="342">
        <v>0.3</v>
      </c>
      <c r="CD127" s="342">
        <v>0.28000000000000003</v>
      </c>
      <c r="CE127" s="342">
        <v>0.15</v>
      </c>
      <c r="CF127" s="358"/>
      <c r="CG127" s="358"/>
      <c r="CH127" s="359" t="s">
        <v>62</v>
      </c>
      <c r="CI127" s="360">
        <v>226000</v>
      </c>
      <c r="CJ127" s="360">
        <v>215000</v>
      </c>
      <c r="CK127" s="360">
        <v>234000</v>
      </c>
      <c r="CL127" s="360">
        <v>248000</v>
      </c>
      <c r="CM127" s="360">
        <v>259000</v>
      </c>
      <c r="CN127" s="360">
        <v>237000</v>
      </c>
      <c r="CO127" s="360">
        <v>237000</v>
      </c>
      <c r="CP127" s="360">
        <v>248000</v>
      </c>
      <c r="CQ127" s="360">
        <v>281000</v>
      </c>
      <c r="CR127" s="31"/>
      <c r="CS127" s="157"/>
      <c r="CT127" s="158"/>
      <c r="CU127" s="159"/>
      <c r="CV127" s="160"/>
      <c r="CW127" s="157"/>
      <c r="CX127" s="157"/>
      <c r="CY127" s="161"/>
      <c r="CZ127" s="161"/>
      <c r="DA127" s="157"/>
      <c r="DB127" s="157"/>
      <c r="DC127" s="157"/>
      <c r="DD127" s="157"/>
      <c r="DE127" s="157"/>
      <c r="DF127" s="157"/>
      <c r="DG127" s="451"/>
      <c r="DH127" s="157"/>
      <c r="DI127" s="157"/>
      <c r="DJ127" s="157"/>
      <c r="DK127" s="157"/>
      <c r="DL127" s="157"/>
      <c r="DM127" s="451"/>
      <c r="DN127" s="157"/>
      <c r="DO127" s="157"/>
      <c r="DP127" s="157"/>
      <c r="DQ127" s="157"/>
      <c r="DR127" s="157"/>
      <c r="DS127" s="451"/>
      <c r="DT127" s="157"/>
      <c r="DU127" s="157"/>
      <c r="DV127" s="157"/>
      <c r="DW127" s="157"/>
      <c r="DX127" s="157"/>
      <c r="DY127" s="176"/>
      <c r="DZ127" s="176"/>
      <c r="EA127" s="177"/>
      <c r="EB127" s="178"/>
      <c r="EC127" s="178"/>
      <c r="ED127" s="178"/>
      <c r="EE127" s="178"/>
      <c r="EF127" s="178"/>
      <c r="EG127" s="178"/>
      <c r="EH127" s="178"/>
      <c r="EI127" s="178"/>
      <c r="EJ127" s="178"/>
    </row>
    <row r="128" spans="6:141" ht="16.5" customHeight="1">
      <c r="F128" s="333">
        <v>123</v>
      </c>
      <c r="G128" s="333" t="str">
        <f>IF(리스수식!$AT$2=1,차량정보!AZ128,IF(리스수식!$AT$2=2,차량정보!CS128,IF(리스수식!$AT$2=3,차량정보!EL128,IF(리스수식!$AT$2=4,차량정보!GE128,차량정보!HX128))))</f>
        <v>현대</v>
      </c>
      <c r="H128" s="333" t="str">
        <f>IF(리스수식!$AT$2=1,차량정보!BA128,IF(리스수식!$AT$2=2,차량정보!CT128,IF(리스수식!$AT$2=3,차량정보!EM128,IF(리스수식!$AT$2=4,차량정보!GF128,차량정보!HY128))))</f>
        <v xml:space="preserve">­­­­­­­­­­­­­­­­­­­­­­­­­­­­­­­­­­­­­­­­­­­­­­­­­­­­­­­­­­­­­­­­­­­­­­­­­­­­­­­­­­­­­­­­­­­­­­­­ </v>
      </c>
      <c r="I128" s="333" t="str">
        <f>IF(리스수식!$AT$2=1,차량정보!BB128,IF(리스수식!$AT$2=2,차량정보!CU128,IF(리스수식!$AT$2=3,차량정보!EN128,IF(리스수식!$AT$2=4,차량정보!GG128,차량정보!HZ128))))</f>
        <v>-</v>
      </c>
      <c r="J128" s="475" t="str">
        <f>IF(리스수식!$AT$2=1,차량정보!BC128,IF(리스수식!$AT$2=2,차량정보!CV128,IF(리스수식!$AT$2=3,차량정보!EO128,IF(리스수식!$AT$2=4,차량정보!GH128,차량정보!IA128))))</f>
        <v>-</v>
      </c>
      <c r="K128" s="333" t="str">
        <f>IF(리스수식!$AT$2=1,차량정보!BD128,IF(리스수식!$AT$2=2,차량정보!CW128,IF(리스수식!$AT$2=3,차량정보!EP128,IF(리스수식!$AT$2=4,차량정보!GI128,차량정보!IB128))))</f>
        <v>-</v>
      </c>
      <c r="L128" s="333">
        <f>IF(리스수식!$AT$2=1,차량정보!BE128,IF(리스수식!$AT$2=2,차량정보!CX128,IF(리스수식!$AT$2=3,차량정보!EQ128,IF(리스수식!$AT$2=4,차량정보!GJ128,차량정보!IC128))))</f>
        <v>0</v>
      </c>
      <c r="M128" s="333" t="str">
        <f>IF(리스수식!$AT$2=1,차량정보!BF128,IF(리스수식!$AT$2=2,차량정보!CY128,IF(리스수식!$AT$2=3,차량정보!ER128,IF(리스수식!$AT$2=4,차량정보!GK128,차량정보!ID128))))</f>
        <v>-</v>
      </c>
      <c r="N128" s="333" t="e">
        <f t="shared" si="97"/>
        <v>#VALUE!</v>
      </c>
      <c r="O128" s="380">
        <f>IF(리스수식!$AT$2=1,차량정보!BH128,IF(리스수식!$AT$2=2,차량정보!DA128,IF(리스수식!$AT$2=3,차량정보!ET128,IF(리스수식!$AT$2=4,차량정보!GM128,차량정보!IF128))))</f>
        <v>0</v>
      </c>
      <c r="P128" s="380">
        <f>IF(리스수식!$AT$2=1,차량정보!BI128,IF(리스수식!$AT$2=2,차량정보!DB128,IF(리스수식!$AT$2=3,차량정보!EU128,IF(리스수식!$AT$2=4,차량정보!GN128,차량정보!IG128))))</f>
        <v>0</v>
      </c>
      <c r="Q128" s="380">
        <f>IF(리스수식!$AT$2=1,차량정보!BJ128,IF(리스수식!$AT$2=2,차량정보!DC128,IF(리스수식!$AT$2=3,차량정보!EV128,IF(리스수식!$AT$2=4,차량정보!GO128,차량정보!IH128))))</f>
        <v>0</v>
      </c>
      <c r="R128" s="380">
        <f>IF(리스수식!$AT$2=1,차량정보!BK128,IF(리스수식!$AT$2=2,차량정보!DD128,IF(리스수식!$AT$2=3,차량정보!EW128,IF(리스수식!$AT$2=4,차량정보!GP128,차량정보!II128))))</f>
        <v>0</v>
      </c>
      <c r="S128" s="380">
        <f>IF(리스수식!$AT$2=1,차량정보!BL128,IF(리스수식!$AT$2=2,차량정보!DE128,IF(리스수식!$AT$2=3,차량정보!EX128,IF(리스수식!$AT$2=4,차량정보!GQ128,차량정보!IJ128))))</f>
        <v>0</v>
      </c>
      <c r="T128" s="380">
        <f>IF(리스수식!$AT$2=1,차량정보!BM128,IF(리스수식!$AT$2=2,차량정보!DF128,IF(리스수식!$AT$2=3,차량정보!EY128,IF(리스수식!$AT$2=4,차량정보!GR128,차량정보!IK128))))</f>
        <v>0</v>
      </c>
      <c r="U128" s="380">
        <f>IF(리스수식!$AT$2=1,차량정보!BN128,IF(리스수식!$AT$2=2,차량정보!DG128,IF(리스수식!$AT$2=3,차량정보!EZ128,IF(리스수식!$AT$2=4,차량정보!GS128,차량정보!IL128))))</f>
        <v>0</v>
      </c>
      <c r="V128" s="380">
        <f>IF(리스수식!$AT$2=1,차량정보!BO128,IF(리스수식!$AT$2=2,차량정보!DH128,IF(리스수식!$AT$2=3,차량정보!FA128,IF(리스수식!$AT$2=4,차량정보!GT128,차량정보!IM128))))</f>
        <v>0</v>
      </c>
      <c r="W128" s="380">
        <f>IF(리스수식!$AT$2=1,차량정보!BP128,IF(리스수식!$AT$2=2,차량정보!DI128,IF(리스수식!$AT$2=3,차량정보!FB128,IF(리스수식!$AT$2=4,차량정보!GU128,차량정보!IN128))))</f>
        <v>0</v>
      </c>
      <c r="X128" s="380">
        <f>IF(리스수식!$AT$2=1,차량정보!BQ128,IF(리스수식!$AT$2=2,차량정보!DJ128,IF(리스수식!$AT$2=3,차량정보!FC128,IF(리스수식!$AT$2=4,차량정보!GV128,차량정보!IO128))))</f>
        <v>0</v>
      </c>
      <c r="Y128" s="380">
        <f>IF(리스수식!$AT$2=1,차량정보!BR128,IF(리스수식!$AT$2=2,차량정보!DK128,IF(리스수식!$AT$2=3,차량정보!FD128,IF(리스수식!$AT$2=4,차량정보!GW128,차량정보!IP128))))</f>
        <v>0</v>
      </c>
      <c r="Z128" s="380">
        <f>IF(리스수식!$AT$2=1,차량정보!BS128,IF(리스수식!$AT$2=2,차량정보!DL128,IF(리스수식!$AT$2=3,차량정보!FE128,IF(리스수식!$AT$2=4,차량정보!GX128,차량정보!IQ128))))</f>
        <v>0</v>
      </c>
      <c r="AA128" s="380">
        <f>IF(리스수식!$AT$2=1,차량정보!BT128,IF(리스수식!$AT$2=2,차량정보!DM128,IF(리스수식!$AT$2=3,차량정보!FF128,IF(리스수식!$AT$2=4,차량정보!GY128,차량정보!IR128))))</f>
        <v>0</v>
      </c>
      <c r="AB128" s="380">
        <f>IF(리스수식!$AT$2=1,차량정보!BU128,IF(리스수식!$AT$2=2,차량정보!DN128,IF(리스수식!$AT$2=3,차량정보!FG128,IF(리스수식!$AT$2=4,차량정보!GZ128,차량정보!IS128))))</f>
        <v>0</v>
      </c>
      <c r="AC128" s="380">
        <f>IF(리스수식!$AT$2=1,차량정보!BV128,IF(리스수식!$AT$2=2,차량정보!DO128,IF(리스수식!$AT$2=3,차량정보!FH128,IF(리스수식!$AT$2=4,차량정보!HA128,차량정보!IT128))))</f>
        <v>0</v>
      </c>
      <c r="AD128" s="380">
        <f>IF(리스수식!$AT$2=1,차량정보!BW128,IF(리스수식!$AT$2=2,차량정보!DP128,IF(리스수식!$AT$2=3,차량정보!FI128,IF(리스수식!$AT$2=4,차량정보!HB128,차량정보!IU128))))</f>
        <v>0</v>
      </c>
      <c r="AE128" s="380">
        <f>IF(리스수식!$AT$2=1,차량정보!BX128,IF(리스수식!$AT$2=2,차량정보!DQ128,IF(리스수식!$AT$2=3,차량정보!FJ128,IF(리스수식!$AT$2=4,차량정보!HC128,차량정보!IV128))))</f>
        <v>0</v>
      </c>
      <c r="AF128" s="380">
        <f>IF(리스수식!$AT$2=1,차량정보!BY128,IF(리스수식!$AT$2=2,차량정보!DR128,IF(리스수식!$AT$2=3,차량정보!FK128,IF(리스수식!$AT$2=4,차량정보!HD128,차량정보!IW128))))</f>
        <v>0</v>
      </c>
      <c r="AG128" s="380">
        <f>IF(리스수식!$AT$2=1,차량정보!BZ128,IF(리스수식!$AT$2=2,차량정보!DS128,IF(리스수식!$AT$2=3,차량정보!FL128,IF(리스수식!$AT$2=4,차량정보!HE128,차량정보!IX128))))</f>
        <v>0</v>
      </c>
      <c r="AH128" s="380">
        <f>IF(리스수식!$AT$2=1,차량정보!CA128,IF(리스수식!$AT$2=2,차량정보!DT128,IF(리스수식!$AT$2=3,차량정보!FM128,IF(리스수식!$AT$2=4,차량정보!HF128,차량정보!IY128))))</f>
        <v>0</v>
      </c>
      <c r="AI128" s="380">
        <f>IF(리스수식!$AT$2=1,차량정보!CB128,IF(리스수식!$AT$2=2,차량정보!DU128,IF(리스수식!$AT$2=3,차량정보!FN128,IF(리스수식!$AT$2=4,차량정보!HG128,차량정보!IZ128))))</f>
        <v>0</v>
      </c>
      <c r="AJ128" s="380">
        <f>IF(리스수식!$AT$2=1,차량정보!CC128,IF(리스수식!$AT$2=2,차량정보!DV128,IF(리스수식!$AT$2=3,차량정보!FO128,IF(리스수식!$AT$2=4,차량정보!HH128,차량정보!JA128))))</f>
        <v>0</v>
      </c>
      <c r="AK128" s="380">
        <f>IF(리스수식!$AT$2=1,차량정보!CD128,IF(리스수식!$AT$2=2,차량정보!DW128,IF(리스수식!$AT$2=3,차량정보!FP128,IF(리스수식!$AT$2=4,차량정보!HI128,차량정보!JB128))))</f>
        <v>0</v>
      </c>
      <c r="AL128" s="380">
        <f>IF(리스수식!$AT$2=1,차량정보!CE128,IF(리스수식!$AT$2=2,차량정보!DX128,IF(리스수식!$AT$2=3,차량정보!FQ128,IF(리스수식!$AT$2=4,차량정보!HJ128,차량정보!JC128))))</f>
        <v>0</v>
      </c>
      <c r="AM128" s="333">
        <f>IF(리스수식!$AT$2=1,차량정보!CF128,IF(리스수식!$AT$2=2,차량정보!DY128,IF(리스수식!$AT$2=3,차량정보!FR128,IF(리스수식!$AT$2=4,차량정보!HK128,차량정보!JD128))))</f>
        <v>0</v>
      </c>
      <c r="AN128" s="333">
        <f>IF(리스수식!$AT$2=1,차량정보!CG128,IF(리스수식!$AT$2=2,차량정보!DZ128,IF(리스수식!$AT$2=3,차량정보!FS128,IF(리스수식!$AT$2=4,차량정보!HL128,차량정보!JE128))))</f>
        <v>0</v>
      </c>
      <c r="AO128" s="333" t="str">
        <f>IF(리스수식!$AT$2=1,차량정보!CH128,IF(리스수식!$AT$2=2,차량정보!EA128,IF(리스수식!$AT$2=3,차량정보!FT128,IF(리스수식!$AT$2=4,차량정보!HM128,차량정보!JF128))))</f>
        <v>-</v>
      </c>
      <c r="AP128" s="333" t="str">
        <f>IF(리스수식!$AT$2=1,차량정보!CI128,IF(리스수식!$AT$2=2,차량정보!EB128,IF(리스수식!$AT$2=3,차량정보!FU128,IF(리스수식!$AT$2=4,차량정보!HN128,차량정보!JG128))))</f>
        <v>-</v>
      </c>
      <c r="AQ128" s="333" t="str">
        <f>IF(리스수식!$AT$2=1,차량정보!CJ128,IF(리스수식!$AT$2=2,차량정보!EC128,IF(리스수식!$AT$2=3,차량정보!FV128,IF(리스수식!$AT$2=4,차량정보!HO128,차량정보!JH128))))</f>
        <v>-</v>
      </c>
      <c r="AR128" s="333" t="str">
        <f>IF(리스수식!$AT$2=1,차량정보!CK128,IF(리스수식!$AT$2=2,차량정보!ED128,IF(리스수식!$AT$2=3,차량정보!FW128,IF(리스수식!$AT$2=4,차량정보!HP128,차량정보!JI128))))</f>
        <v>-</v>
      </c>
      <c r="AS128" s="333" t="str">
        <f>IF(리스수식!$AT$2=1,차량정보!CL128,IF(리스수식!$AT$2=2,차량정보!EE128,IF(리스수식!$AT$2=3,차량정보!FX128,IF(리스수식!$AT$2=4,차량정보!HQ128,차량정보!JJ128))))</f>
        <v>-</v>
      </c>
      <c r="AT128" s="333" t="str">
        <f>IF(리스수식!$AT$2=1,차량정보!CM128,IF(리스수식!$AT$2=2,차량정보!EF128,IF(리스수식!$AT$2=3,차량정보!FY128,IF(리스수식!$AT$2=4,차량정보!HR128,차량정보!JK128))))</f>
        <v>-</v>
      </c>
      <c r="AU128" s="333" t="str">
        <f>IF(리스수식!$AT$2=1,차량정보!CN128,IF(리스수식!$AT$2=2,차량정보!EG128,IF(리스수식!$AT$2=3,차량정보!FZ128,IF(리스수식!$AT$2=4,차량정보!HS128,차량정보!JL128))))</f>
        <v>-</v>
      </c>
      <c r="AV128" s="333" t="str">
        <f>IF(리스수식!$AT$2=1,차량정보!CO128,IF(리스수식!$AT$2=2,차량정보!EH128,IF(리스수식!$AT$2=3,차량정보!GA128,IF(리스수식!$AT$2=4,차량정보!HT128,차량정보!JM128))))</f>
        <v>-</v>
      </c>
      <c r="AW128" s="333" t="str">
        <f>IF(리스수식!$AT$2=1,차량정보!CP128,IF(리스수식!$AT$2=2,차량정보!EI128,IF(리스수식!$AT$2=3,차량정보!GB128,IF(리스수식!$AT$2=4,차량정보!HU128,차량정보!JN128))))</f>
        <v>-</v>
      </c>
      <c r="AX128" s="333" t="str">
        <f>IF(리스수식!$AT$2=1,차량정보!CQ128,IF(리스수식!$AT$2=2,차량정보!EJ128,IF(리스수식!$AT$2=3,차량정보!GC128,IF(리스수식!$AT$2=4,차량정보!HV128,차량정보!JO128))))</f>
        <v>-</v>
      </c>
      <c r="AY128" s="11">
        <f>IF(리스수식!$AT$2=1,차량정보!CR128,IF(리스수식!$AT$2=2,차량정보!EK128,IF(리스수식!$AT$2=3,차량정보!GD128,IF(리스수식!$AT$2=4,차량정보!HW128,차량정보!JP128))))</f>
        <v>0</v>
      </c>
      <c r="AZ128" s="352" t="s">
        <v>38</v>
      </c>
      <c r="BA128" s="353" t="s">
        <v>173</v>
      </c>
      <c r="BB128" s="354" t="s">
        <v>174</v>
      </c>
      <c r="BC128" s="355" t="s">
        <v>174</v>
      </c>
      <c r="BD128" s="352" t="s">
        <v>174</v>
      </c>
      <c r="BE128" s="352"/>
      <c r="BF128" s="356" t="s">
        <v>174</v>
      </c>
      <c r="BG128" s="356"/>
      <c r="BH128" s="357"/>
      <c r="BI128" s="357"/>
      <c r="BJ128" s="357"/>
      <c r="BK128" s="357"/>
      <c r="BL128" s="357"/>
      <c r="BM128" s="357"/>
      <c r="BN128" s="442"/>
      <c r="BO128" s="342"/>
      <c r="BP128" s="342"/>
      <c r="BQ128" s="342"/>
      <c r="BR128" s="342"/>
      <c r="BS128" s="342"/>
      <c r="BT128" s="442"/>
      <c r="BU128" s="342"/>
      <c r="BV128" s="342"/>
      <c r="BW128" s="342"/>
      <c r="BX128" s="342"/>
      <c r="BY128" s="342"/>
      <c r="BZ128" s="442"/>
      <c r="CA128" s="342"/>
      <c r="CB128" s="342"/>
      <c r="CC128" s="342"/>
      <c r="CD128" s="342"/>
      <c r="CE128" s="342"/>
      <c r="CF128" s="358"/>
      <c r="CG128" s="358"/>
      <c r="CH128" s="359" t="s">
        <v>174</v>
      </c>
      <c r="CI128" s="360" t="s">
        <v>174</v>
      </c>
      <c r="CJ128" s="360" t="s">
        <v>174</v>
      </c>
      <c r="CK128" s="360" t="s">
        <v>174</v>
      </c>
      <c r="CL128" s="360" t="s">
        <v>174</v>
      </c>
      <c r="CM128" s="360" t="s">
        <v>174</v>
      </c>
      <c r="CN128" s="360" t="s">
        <v>174</v>
      </c>
      <c r="CO128" s="360" t="s">
        <v>174</v>
      </c>
      <c r="CP128" s="360" t="s">
        <v>174</v>
      </c>
      <c r="CQ128" s="360" t="s">
        <v>174</v>
      </c>
      <c r="CS128" s="157"/>
      <c r="CT128" s="158"/>
      <c r="CU128" s="159"/>
      <c r="CV128" s="160"/>
      <c r="CW128" s="157"/>
      <c r="CX128" s="157"/>
      <c r="CY128" s="161"/>
      <c r="CZ128" s="161"/>
      <c r="DA128" s="157"/>
      <c r="DB128" s="157"/>
      <c r="DC128" s="157"/>
      <c r="DD128" s="157"/>
      <c r="DE128" s="157"/>
      <c r="DF128" s="157"/>
      <c r="DG128" s="451"/>
      <c r="DH128" s="157"/>
      <c r="DI128" s="157"/>
      <c r="DJ128" s="157"/>
      <c r="DK128" s="157"/>
      <c r="DL128" s="157"/>
      <c r="DM128" s="451"/>
      <c r="DN128" s="157"/>
      <c r="DO128" s="157"/>
      <c r="DP128" s="157"/>
      <c r="DQ128" s="157"/>
      <c r="DR128" s="157"/>
      <c r="DS128" s="451"/>
      <c r="DT128" s="157"/>
      <c r="DU128" s="157"/>
      <c r="DV128" s="157"/>
      <c r="DW128" s="157"/>
      <c r="DX128" s="157"/>
      <c r="DY128" s="176"/>
      <c r="DZ128" s="176"/>
      <c r="EA128" s="177"/>
      <c r="EB128" s="178"/>
      <c r="EC128" s="178"/>
      <c r="ED128" s="178"/>
      <c r="EE128" s="178"/>
      <c r="EF128" s="178"/>
      <c r="EG128" s="178"/>
      <c r="EH128" s="178"/>
      <c r="EI128" s="178"/>
      <c r="EJ128" s="178"/>
    </row>
    <row r="129" spans="6:140" ht="16.5" customHeight="1">
      <c r="F129" s="333">
        <v>124</v>
      </c>
      <c r="G129" s="333" t="str">
        <f>IF(리스수식!$AT$2=1,차량정보!AZ129,IF(리스수식!$AT$2=2,차량정보!CS129,IF(리스수식!$AT$2=3,차량정보!EL129,IF(리스수식!$AT$2=4,차량정보!GE129,차량정보!HX129))))</f>
        <v>현대</v>
      </c>
      <c r="H129" s="333" t="str">
        <f>IF(리스수식!$AT$2=1,차량정보!BA129,IF(리스수식!$AT$2=2,차량정보!CT129,IF(리스수식!$AT$2=3,차량정보!EM129,IF(리스수식!$AT$2=4,차량정보!GF129,차량정보!HY129))))</f>
        <v>GV70 EV AWD 19인치</v>
      </c>
      <c r="I129" s="333" t="str">
        <f>IF(리스수식!$AT$2=1,차량정보!BB129,IF(리스수식!$AT$2=2,차량정보!CU129,IF(리스수식!$AT$2=3,차량정보!EN129,IF(리스수식!$AT$2=4,차량정보!GG129,차량정보!HZ129))))</f>
        <v>EV</v>
      </c>
      <c r="J129" s="475">
        <f>IF(리스수식!$AT$2=1,차량정보!BC129,IF(리스수식!$AT$2=2,차량정보!CV129,IF(리스수식!$AT$2=3,차량정보!EO129,IF(리스수식!$AT$2=4,차량정보!GH129,차량정보!IA129))))</f>
        <v>0.02</v>
      </c>
      <c r="K129" s="333" t="str">
        <f>IF(리스수식!$AT$2=1,차량정보!BD129,IF(리스수식!$AT$2=2,차량정보!CW129,IF(리스수식!$AT$2=3,차량정보!EP129,IF(리스수식!$AT$2=4,차량정보!GI129,차량정보!IB129))))</f>
        <v>EV</v>
      </c>
      <c r="L129" s="333" t="str">
        <f>IF(리스수식!$AT$2=1,차량정보!BE129,IF(리스수식!$AT$2=2,차량정보!CX129,IF(리스수식!$AT$2=3,차량정보!EQ129,IF(리스수식!$AT$2=4,차량정보!GJ129,차량정보!IC129))))</f>
        <v>면제</v>
      </c>
      <c r="M129" s="333">
        <f>IF(리스수식!$AT$2=1,차량정보!BF129,IF(리스수식!$AT$2=2,차량정보!CY129,IF(리스수식!$AT$2=3,차량정보!ER129,IF(리스수식!$AT$2=4,차량정보!GK129,차량정보!ID129))))</f>
        <v>0</v>
      </c>
      <c r="N129" s="333">
        <f t="shared" si="97"/>
        <v>130000</v>
      </c>
      <c r="O129" s="380">
        <f>IF(리스수식!$AT$2=1,차량정보!BH129,IF(리스수식!$AT$2=2,차량정보!DA129,IF(리스수식!$AT$2=3,차량정보!ET129,IF(리스수식!$AT$2=4,차량정보!GM129,차량정보!IF129))))</f>
        <v>0</v>
      </c>
      <c r="P129" s="380">
        <f>IF(리스수식!$AT$2=1,차량정보!BI129,IF(리스수식!$AT$2=2,차량정보!DB129,IF(리스수식!$AT$2=3,차량정보!EU129,IF(리스수식!$AT$2=4,차량정보!GN129,차량정보!IG129))))</f>
        <v>0</v>
      </c>
      <c r="Q129" s="380">
        <f>IF(리스수식!$AT$2=1,차량정보!BJ129,IF(리스수식!$AT$2=2,차량정보!DC129,IF(리스수식!$AT$2=3,차량정보!EV129,IF(리스수식!$AT$2=4,차량정보!GO129,차량정보!IH129))))</f>
        <v>0</v>
      </c>
      <c r="R129" s="380">
        <f>IF(리스수식!$AT$2=1,차량정보!BK129,IF(리스수식!$AT$2=2,차량정보!DD129,IF(리스수식!$AT$2=3,차량정보!EW129,IF(리스수식!$AT$2=4,차량정보!GP129,차량정보!II129))))</f>
        <v>0</v>
      </c>
      <c r="S129" s="380">
        <f>IF(리스수식!$AT$2=1,차량정보!BL129,IF(리스수식!$AT$2=2,차량정보!DE129,IF(리스수식!$AT$2=3,차량정보!EX129,IF(리스수식!$AT$2=4,차량정보!GQ129,차량정보!IJ129))))</f>
        <v>0</v>
      </c>
      <c r="T129" s="380">
        <f>IF(리스수식!$AT$2=1,차량정보!BM129,IF(리스수식!$AT$2=2,차량정보!DF129,IF(리스수식!$AT$2=3,차량정보!EY129,IF(리스수식!$AT$2=4,차량정보!GR129,차량정보!IK129))))</f>
        <v>0</v>
      </c>
      <c r="U129" s="380">
        <f>IF(리스수식!$AT$2=1,차량정보!BN129,IF(리스수식!$AT$2=2,차량정보!DG129,IF(리스수식!$AT$2=3,차량정보!EZ129,IF(리스수식!$AT$2=4,차량정보!GS129,차량정보!IL129))))</f>
        <v>0.6</v>
      </c>
      <c r="V129" s="380">
        <f>IF(리스수식!$AT$2=1,차량정보!BO129,IF(리스수식!$AT$2=2,차량정보!DH129,IF(리스수식!$AT$2=3,차량정보!FA129,IF(리스수식!$AT$2=4,차량정보!GT129,차량정보!IM129))))</f>
        <v>0.57999999999999996</v>
      </c>
      <c r="W129" s="380">
        <f>IF(리스수식!$AT$2=1,차량정보!BP129,IF(리스수식!$AT$2=2,차량정보!DI129,IF(리스수식!$AT$2=3,차량정보!FB129,IF(리스수식!$AT$2=4,차량정보!GU129,차량정보!IN129))))</f>
        <v>0.56000000000000005</v>
      </c>
      <c r="X129" s="380">
        <f>IF(리스수식!$AT$2=1,차량정보!BQ129,IF(리스수식!$AT$2=2,차량정보!DJ129,IF(리스수식!$AT$2=3,차량정보!FC129,IF(리스수식!$AT$2=4,차량정보!GV129,차량정보!IO129))))</f>
        <v>0.54</v>
      </c>
      <c r="Y129" s="380">
        <f>IF(리스수식!$AT$2=1,차량정보!BR129,IF(리스수식!$AT$2=2,차량정보!DK129,IF(리스수식!$AT$2=3,차량정보!FD129,IF(리스수식!$AT$2=4,차량정보!GW129,차량정보!IP129))))</f>
        <v>0.53</v>
      </c>
      <c r="Z129" s="380">
        <f>IF(리스수식!$AT$2=1,차량정보!BS129,IF(리스수식!$AT$2=2,차량정보!DL129,IF(리스수식!$AT$2=3,차량정보!FE129,IF(리스수식!$AT$2=4,차량정보!GX129,차량정보!IQ129))))</f>
        <v>0.42</v>
      </c>
      <c r="AA129" s="380">
        <f>IF(리스수식!$AT$2=1,차량정보!BT129,IF(리스수식!$AT$2=2,차량정보!DM129,IF(리스수식!$AT$2=3,차량정보!FF129,IF(리스수식!$AT$2=4,차량정보!GY129,차량정보!IR129))))</f>
        <v>0.53</v>
      </c>
      <c r="AB129" s="380">
        <f>IF(리스수식!$AT$2=1,차량정보!BU129,IF(리스수식!$AT$2=2,차량정보!DN129,IF(리스수식!$AT$2=3,차량정보!FG129,IF(리스수식!$AT$2=4,차량정보!GZ129,차량정보!IS129))))</f>
        <v>0.51</v>
      </c>
      <c r="AC129" s="380">
        <f>IF(리스수식!$AT$2=1,차량정보!BV129,IF(리스수식!$AT$2=2,차량정보!DO129,IF(리스수식!$AT$2=3,차량정보!FH129,IF(리스수식!$AT$2=4,차량정보!HA129,차량정보!IT129))))</f>
        <v>0.49</v>
      </c>
      <c r="AD129" s="380">
        <f>IF(리스수식!$AT$2=1,차량정보!BW129,IF(리스수식!$AT$2=2,차량정보!DP129,IF(리스수식!$AT$2=3,차량정보!FI129,IF(리스수식!$AT$2=4,차량정보!HB129,차량정보!IU129))))</f>
        <v>0.47</v>
      </c>
      <c r="AE129" s="380">
        <f>IF(리스수식!$AT$2=1,차량정보!BX129,IF(리스수식!$AT$2=2,차량정보!DQ129,IF(리스수식!$AT$2=3,차량정보!FJ129,IF(리스수식!$AT$2=4,차량정보!HC129,차량정보!IV129))))</f>
        <v>0.32</v>
      </c>
      <c r="AF129" s="380">
        <f>IF(리스수식!$AT$2=1,차량정보!BY129,IF(리스수식!$AT$2=2,차량정보!DR129,IF(리스수식!$AT$2=3,차량정보!FK129,IF(리스수식!$AT$2=4,차량정보!HD129,차량정보!IW129))))</f>
        <v>0.22</v>
      </c>
      <c r="AG129" s="380">
        <f>IF(리스수식!$AT$2=1,차량정보!BZ129,IF(리스수식!$AT$2=2,차량정보!DS129,IF(리스수식!$AT$2=3,차량정보!FL129,IF(리스수식!$AT$2=4,차량정보!HE129,차량정보!IX129))))</f>
        <v>0.49</v>
      </c>
      <c r="AH129" s="380">
        <f>IF(리스수식!$AT$2=1,차량정보!CA129,IF(리스수식!$AT$2=2,차량정보!DT129,IF(리스수식!$AT$2=3,차량정보!FM129,IF(리스수식!$AT$2=4,차량정보!HF129,차량정보!IY129))))</f>
        <v>0.47</v>
      </c>
      <c r="AI129" s="380">
        <f>IF(리스수식!$AT$2=1,차량정보!CB129,IF(리스수식!$AT$2=2,차량정보!DU129,IF(리스수식!$AT$2=3,차량정보!FN129,IF(리스수식!$AT$2=4,차량정보!HG129,차량정보!IZ129))))</f>
        <v>0.45</v>
      </c>
      <c r="AJ129" s="380">
        <f>IF(리스수식!$AT$2=1,차량정보!CC129,IF(리스수식!$AT$2=2,차량정보!DV129,IF(리스수식!$AT$2=3,차량정보!FO129,IF(리스수식!$AT$2=4,차량정보!HH129,차량정보!JA129))))</f>
        <v>0.32</v>
      </c>
      <c r="AK129" s="380">
        <f>IF(리스수식!$AT$2=1,차량정보!CD129,IF(리스수식!$AT$2=2,차량정보!DW129,IF(리스수식!$AT$2=3,차량정보!FP129,IF(리스수식!$AT$2=4,차량정보!HI129,차량정보!JB129))))</f>
        <v>0.22</v>
      </c>
      <c r="AL129" s="380">
        <f>IF(리스수식!$AT$2=1,차량정보!CE129,IF(리스수식!$AT$2=2,차량정보!DX129,IF(리스수식!$AT$2=3,차량정보!FQ129,IF(리스수식!$AT$2=4,차량정보!HJ129,차량정보!JC129))))</f>
        <v>0.12</v>
      </c>
      <c r="AM129" s="333">
        <f>IF(리스수식!$AT$2=1,차량정보!CF129,IF(리스수식!$AT$2=2,차량정보!DY129,IF(리스수식!$AT$2=3,차량정보!FR129,IF(리스수식!$AT$2=4,차량정보!HK129,차량정보!JD129))))</f>
        <v>0</v>
      </c>
      <c r="AN129" s="333">
        <f>IF(리스수식!$AT$2=1,차량정보!CG129,IF(리스수식!$AT$2=2,차량정보!DZ129,IF(리스수식!$AT$2=3,차량정보!FS129,IF(리스수식!$AT$2=4,차량정보!HL129,차량정보!JE129))))</f>
        <v>0</v>
      </c>
      <c r="AO129" s="333" t="str">
        <f>IF(리스수식!$AT$2=1,차량정보!CH129,IF(리스수식!$AT$2=2,차량정보!EA129,IF(리스수식!$AT$2=3,차량정보!FT129,IF(리스수식!$AT$2=4,차량정보!HM129,차량정보!JF129))))</f>
        <v>울산</v>
      </c>
      <c r="AP129" s="333">
        <f>IF(리스수식!$AT$2=1,차량정보!CI129,IF(리스수식!$AT$2=2,차량정보!EB129,IF(리스수식!$AT$2=3,차량정보!FU129,IF(리스수식!$AT$2=4,차량정보!HN129,차량정보!JG129))))</f>
        <v>226000</v>
      </c>
      <c r="AQ129" s="333">
        <f>IF(리스수식!$AT$2=1,차량정보!CJ129,IF(리스수식!$AT$2=2,차량정보!EC129,IF(리스수식!$AT$2=3,차량정보!FV129,IF(리스수식!$AT$2=4,차량정보!HO129,차량정보!JH129))))</f>
        <v>215000</v>
      </c>
      <c r="AR129" s="333">
        <f>IF(리스수식!$AT$2=1,차량정보!CK129,IF(리스수식!$AT$2=2,차량정보!ED129,IF(리스수식!$AT$2=3,차량정보!FW129,IF(리스수식!$AT$2=4,차량정보!HP129,차량정보!JI129))))</f>
        <v>234000</v>
      </c>
      <c r="AS129" s="333">
        <f>IF(리스수식!$AT$2=1,차량정보!CL129,IF(리스수식!$AT$2=2,차량정보!EE129,IF(리스수식!$AT$2=3,차량정보!FX129,IF(리스수식!$AT$2=4,차량정보!HQ129,차량정보!JJ129))))</f>
        <v>248000</v>
      </c>
      <c r="AT129" s="333">
        <f>IF(리스수식!$AT$2=1,차량정보!CM129,IF(리스수식!$AT$2=2,차량정보!EF129,IF(리스수식!$AT$2=3,차량정보!FY129,IF(리스수식!$AT$2=4,차량정보!HR129,차량정보!JK129))))</f>
        <v>259000</v>
      </c>
      <c r="AU129" s="333">
        <f>IF(리스수식!$AT$2=1,차량정보!CN129,IF(리스수식!$AT$2=2,차량정보!EG129,IF(리스수식!$AT$2=3,차량정보!FZ129,IF(리스수식!$AT$2=4,차량정보!HS129,차량정보!JL129))))</f>
        <v>237000</v>
      </c>
      <c r="AV129" s="333">
        <f>IF(리스수식!$AT$2=1,차량정보!CO129,IF(리스수식!$AT$2=2,차량정보!EH129,IF(리스수식!$AT$2=3,차량정보!GA129,IF(리스수식!$AT$2=4,차량정보!HT129,차량정보!JM129))))</f>
        <v>237000</v>
      </c>
      <c r="AW129" s="333">
        <f>IF(리스수식!$AT$2=1,차량정보!CP129,IF(리스수식!$AT$2=2,차량정보!EI129,IF(리스수식!$AT$2=3,차량정보!GB129,IF(리스수식!$AT$2=4,차량정보!HU129,차량정보!JN129))))</f>
        <v>248000</v>
      </c>
      <c r="AX129" s="333">
        <f>IF(리스수식!$AT$2=1,차량정보!CQ129,IF(리스수식!$AT$2=2,차량정보!EJ129,IF(리스수식!$AT$2=3,차량정보!GC129,IF(리스수식!$AT$2=4,차량정보!HV129,차량정보!JO129))))</f>
        <v>281000</v>
      </c>
      <c r="AY129" s="11">
        <f>IF(리스수식!$AT$2=1,차량정보!CR129,IF(리스수식!$AT$2=2,차량정보!EK129,IF(리스수식!$AT$2=3,차량정보!GD129,IF(리스수식!$AT$2=4,차량정보!HW129,차량정보!JP129))))</f>
        <v>0</v>
      </c>
      <c r="AZ129" s="352" t="s">
        <v>38</v>
      </c>
      <c r="BA129" s="363" t="s">
        <v>703</v>
      </c>
      <c r="BB129" s="354" t="s">
        <v>265</v>
      </c>
      <c r="BC129" s="355">
        <v>0.02</v>
      </c>
      <c r="BD129" s="352" t="s">
        <v>265</v>
      </c>
      <c r="BE129" s="352" t="s">
        <v>72</v>
      </c>
      <c r="BF129" s="356">
        <v>0</v>
      </c>
      <c r="BG129" s="356"/>
      <c r="BH129" s="357">
        <v>0</v>
      </c>
      <c r="BI129" s="357">
        <v>0</v>
      </c>
      <c r="BJ129" s="357">
        <v>0</v>
      </c>
      <c r="BK129" s="357">
        <v>0</v>
      </c>
      <c r="BL129" s="357">
        <v>0</v>
      </c>
      <c r="BM129" s="357">
        <v>0</v>
      </c>
      <c r="BN129" s="442">
        <v>0.6</v>
      </c>
      <c r="BO129" s="342">
        <v>0.57999999999999996</v>
      </c>
      <c r="BP129" s="342">
        <v>0.56000000000000005</v>
      </c>
      <c r="BQ129" s="342">
        <v>0.54</v>
      </c>
      <c r="BR129" s="342">
        <v>0.53</v>
      </c>
      <c r="BS129" s="342">
        <v>0.42</v>
      </c>
      <c r="BT129" s="442">
        <v>0.53</v>
      </c>
      <c r="BU129" s="342">
        <v>0.51</v>
      </c>
      <c r="BV129" s="342">
        <v>0.49</v>
      </c>
      <c r="BW129" s="342">
        <v>0.47</v>
      </c>
      <c r="BX129" s="342">
        <v>0.32</v>
      </c>
      <c r="BY129" s="342">
        <v>0.22</v>
      </c>
      <c r="BZ129" s="442">
        <v>0.49</v>
      </c>
      <c r="CA129" s="342">
        <v>0.47</v>
      </c>
      <c r="CB129" s="342">
        <v>0.45</v>
      </c>
      <c r="CC129" s="342">
        <v>0.32</v>
      </c>
      <c r="CD129" s="342">
        <v>0.22</v>
      </c>
      <c r="CE129" s="342">
        <v>0.12</v>
      </c>
      <c r="CF129" s="358"/>
      <c r="CG129" s="358"/>
      <c r="CH129" s="359" t="s">
        <v>62</v>
      </c>
      <c r="CI129" s="360">
        <v>226000</v>
      </c>
      <c r="CJ129" s="360">
        <v>215000</v>
      </c>
      <c r="CK129" s="360">
        <v>234000</v>
      </c>
      <c r="CL129" s="360">
        <v>248000</v>
      </c>
      <c r="CM129" s="360">
        <v>259000</v>
      </c>
      <c r="CN129" s="360">
        <v>237000</v>
      </c>
      <c r="CO129" s="360">
        <v>237000</v>
      </c>
      <c r="CP129" s="360">
        <v>248000</v>
      </c>
      <c r="CQ129" s="360">
        <v>281000</v>
      </c>
      <c r="CR129" s="31"/>
      <c r="CS129" s="157"/>
      <c r="CT129" s="158"/>
      <c r="CU129" s="159"/>
      <c r="CV129" s="160"/>
      <c r="CW129" s="157"/>
      <c r="CX129" s="157"/>
      <c r="CY129" s="161"/>
      <c r="CZ129" s="161"/>
      <c r="DA129" s="157"/>
      <c r="DB129" s="157"/>
      <c r="DC129" s="157"/>
      <c r="DD129" s="157"/>
      <c r="DE129" s="157"/>
      <c r="DF129" s="157"/>
      <c r="DG129" s="451"/>
      <c r="DH129" s="157"/>
      <c r="DI129" s="157"/>
      <c r="DJ129" s="157"/>
      <c r="DK129" s="157"/>
      <c r="DL129" s="157"/>
      <c r="DM129" s="451"/>
      <c r="DN129" s="157"/>
      <c r="DO129" s="157"/>
      <c r="DP129" s="157"/>
      <c r="DQ129" s="157"/>
      <c r="DR129" s="157"/>
      <c r="DS129" s="451"/>
      <c r="DT129" s="157"/>
      <c r="DU129" s="157"/>
      <c r="DV129" s="157"/>
      <c r="DW129" s="157"/>
      <c r="DX129" s="157"/>
      <c r="DY129" s="176"/>
      <c r="DZ129" s="176"/>
      <c r="EA129" s="177"/>
      <c r="EB129" s="178"/>
      <c r="EC129" s="178"/>
      <c r="ED129" s="178"/>
      <c r="EE129" s="178"/>
      <c r="EF129" s="178"/>
      <c r="EG129" s="178"/>
      <c r="EH129" s="178"/>
      <c r="EI129" s="178"/>
      <c r="EJ129" s="178"/>
    </row>
    <row r="130" spans="6:140" ht="16.5" customHeight="1">
      <c r="F130" s="333">
        <v>125</v>
      </c>
      <c r="G130" s="333" t="str">
        <f>IF(리스수식!$AT$2=1,차량정보!AZ130,IF(리스수식!$AT$2=2,차량정보!CS130,IF(리스수식!$AT$2=3,차량정보!EL130,IF(리스수식!$AT$2=4,차량정보!GE130,차량정보!HX130))))</f>
        <v>현대</v>
      </c>
      <c r="H130" s="333" t="str">
        <f>IF(리스수식!$AT$2=1,차량정보!BA130,IF(리스수식!$AT$2=2,차량정보!CT130,IF(리스수식!$AT$2=3,차량정보!EM130,IF(리스수식!$AT$2=4,차량정보!GF130,차량정보!HY130))))</f>
        <v>GV70 EV AWD 20인치</v>
      </c>
      <c r="I130" s="333" t="str">
        <f>IF(리스수식!$AT$2=1,차량정보!BB130,IF(리스수식!$AT$2=2,차량정보!CU130,IF(리스수식!$AT$2=3,차량정보!EN130,IF(리스수식!$AT$2=4,차량정보!GG130,차량정보!HZ130))))</f>
        <v>EV</v>
      </c>
      <c r="J130" s="475">
        <f>IF(리스수식!$AT$2=1,차량정보!BC130,IF(리스수식!$AT$2=2,차량정보!CV130,IF(리스수식!$AT$2=3,차량정보!EO130,IF(리스수식!$AT$2=4,차량정보!GH130,차량정보!IA130))))</f>
        <v>0.02</v>
      </c>
      <c r="K130" s="333" t="str">
        <f>IF(리스수식!$AT$2=1,차량정보!BD130,IF(리스수식!$AT$2=2,차량정보!CW130,IF(리스수식!$AT$2=3,차량정보!EP130,IF(리스수식!$AT$2=4,차량정보!GI130,차량정보!IB130))))</f>
        <v>EV</v>
      </c>
      <c r="L130" s="333" t="str">
        <f>IF(리스수식!$AT$2=1,차량정보!BE130,IF(리스수식!$AT$2=2,차량정보!CX130,IF(리스수식!$AT$2=3,차량정보!EQ130,IF(리스수식!$AT$2=4,차량정보!GJ130,차량정보!IC130))))</f>
        <v>면제</v>
      </c>
      <c r="M130" s="333">
        <f>IF(리스수식!$AT$2=1,차량정보!BF130,IF(리스수식!$AT$2=2,차량정보!CY130,IF(리스수식!$AT$2=3,차량정보!ER130,IF(리스수식!$AT$2=4,차량정보!GK130,차량정보!ID130))))</f>
        <v>0</v>
      </c>
      <c r="N130" s="333">
        <f t="shared" si="97"/>
        <v>130000</v>
      </c>
      <c r="O130" s="380">
        <f>IF(리스수식!$AT$2=1,차량정보!BH130,IF(리스수식!$AT$2=2,차량정보!DA130,IF(리스수식!$AT$2=3,차량정보!ET130,IF(리스수식!$AT$2=4,차량정보!GM130,차량정보!IF130))))</f>
        <v>0</v>
      </c>
      <c r="P130" s="380">
        <f>IF(리스수식!$AT$2=1,차량정보!BI130,IF(리스수식!$AT$2=2,차량정보!DB130,IF(리스수식!$AT$2=3,차량정보!EU130,IF(리스수식!$AT$2=4,차량정보!GN130,차량정보!IG130))))</f>
        <v>0</v>
      </c>
      <c r="Q130" s="380">
        <f>IF(리스수식!$AT$2=1,차량정보!BJ130,IF(리스수식!$AT$2=2,차량정보!DC130,IF(리스수식!$AT$2=3,차량정보!EV130,IF(리스수식!$AT$2=4,차량정보!GO130,차량정보!IH130))))</f>
        <v>0</v>
      </c>
      <c r="R130" s="380">
        <f>IF(리스수식!$AT$2=1,차량정보!BK130,IF(리스수식!$AT$2=2,차량정보!DD130,IF(리스수식!$AT$2=3,차량정보!EW130,IF(리스수식!$AT$2=4,차량정보!GP130,차량정보!II130))))</f>
        <v>0</v>
      </c>
      <c r="S130" s="380">
        <f>IF(리스수식!$AT$2=1,차량정보!BL130,IF(리스수식!$AT$2=2,차량정보!DE130,IF(리스수식!$AT$2=3,차량정보!EX130,IF(리스수식!$AT$2=4,차량정보!GQ130,차량정보!IJ130))))</f>
        <v>0</v>
      </c>
      <c r="T130" s="380">
        <f>IF(리스수식!$AT$2=1,차량정보!BM130,IF(리스수식!$AT$2=2,차량정보!DF130,IF(리스수식!$AT$2=3,차량정보!EY130,IF(리스수식!$AT$2=4,차량정보!GR130,차량정보!IK130))))</f>
        <v>0</v>
      </c>
      <c r="U130" s="380">
        <f>IF(리스수식!$AT$2=1,차량정보!BN130,IF(리스수식!$AT$2=2,차량정보!DG130,IF(리스수식!$AT$2=3,차량정보!EZ130,IF(리스수식!$AT$2=4,차량정보!GS130,차량정보!IL130))))</f>
        <v>0.6</v>
      </c>
      <c r="V130" s="380">
        <f>IF(리스수식!$AT$2=1,차량정보!BO130,IF(리스수식!$AT$2=2,차량정보!DH130,IF(리스수식!$AT$2=3,차량정보!FA130,IF(리스수식!$AT$2=4,차량정보!GT130,차량정보!IM130))))</f>
        <v>0.57999999999999996</v>
      </c>
      <c r="W130" s="380">
        <f>IF(리스수식!$AT$2=1,차량정보!BP130,IF(리스수식!$AT$2=2,차량정보!DI130,IF(리스수식!$AT$2=3,차량정보!FB130,IF(리스수식!$AT$2=4,차량정보!GU130,차량정보!IN130))))</f>
        <v>0.56000000000000005</v>
      </c>
      <c r="X130" s="380">
        <f>IF(리스수식!$AT$2=1,차량정보!BQ130,IF(리스수식!$AT$2=2,차량정보!DJ130,IF(리스수식!$AT$2=3,차량정보!FC130,IF(리스수식!$AT$2=4,차량정보!GV130,차량정보!IO130))))</f>
        <v>0.54</v>
      </c>
      <c r="Y130" s="380">
        <f>IF(리스수식!$AT$2=1,차량정보!BR130,IF(리스수식!$AT$2=2,차량정보!DK130,IF(리스수식!$AT$2=3,차량정보!FD130,IF(리스수식!$AT$2=4,차량정보!GW130,차량정보!IP130))))</f>
        <v>0.53</v>
      </c>
      <c r="Z130" s="380">
        <f>IF(리스수식!$AT$2=1,차량정보!BS130,IF(리스수식!$AT$2=2,차량정보!DL130,IF(리스수식!$AT$2=3,차량정보!FE130,IF(리스수식!$AT$2=4,차량정보!GX130,차량정보!IQ130))))</f>
        <v>0.42</v>
      </c>
      <c r="AA130" s="380">
        <f>IF(리스수식!$AT$2=1,차량정보!BT130,IF(리스수식!$AT$2=2,차량정보!DM130,IF(리스수식!$AT$2=3,차량정보!FF130,IF(리스수식!$AT$2=4,차량정보!GY130,차량정보!IR130))))</f>
        <v>0.53</v>
      </c>
      <c r="AB130" s="380">
        <f>IF(리스수식!$AT$2=1,차량정보!BU130,IF(리스수식!$AT$2=2,차량정보!DN130,IF(리스수식!$AT$2=3,차량정보!FG130,IF(리스수식!$AT$2=4,차량정보!GZ130,차량정보!IS130))))</f>
        <v>0.51</v>
      </c>
      <c r="AC130" s="380">
        <f>IF(리스수식!$AT$2=1,차량정보!BV130,IF(리스수식!$AT$2=2,차량정보!DO130,IF(리스수식!$AT$2=3,차량정보!FH130,IF(리스수식!$AT$2=4,차량정보!HA130,차량정보!IT130))))</f>
        <v>0.49</v>
      </c>
      <c r="AD130" s="380">
        <f>IF(리스수식!$AT$2=1,차량정보!BW130,IF(리스수식!$AT$2=2,차량정보!DP130,IF(리스수식!$AT$2=3,차량정보!FI130,IF(리스수식!$AT$2=4,차량정보!HB130,차량정보!IU130))))</f>
        <v>0.47</v>
      </c>
      <c r="AE130" s="380">
        <f>IF(리스수식!$AT$2=1,차량정보!BX130,IF(리스수식!$AT$2=2,차량정보!DQ130,IF(리스수식!$AT$2=3,차량정보!FJ130,IF(리스수식!$AT$2=4,차량정보!HC130,차량정보!IV130))))</f>
        <v>0.32</v>
      </c>
      <c r="AF130" s="380">
        <f>IF(리스수식!$AT$2=1,차량정보!BY130,IF(리스수식!$AT$2=2,차량정보!DR130,IF(리스수식!$AT$2=3,차량정보!FK130,IF(리스수식!$AT$2=4,차량정보!HD130,차량정보!IW130))))</f>
        <v>0.22</v>
      </c>
      <c r="AG130" s="380">
        <f>IF(리스수식!$AT$2=1,차량정보!BZ130,IF(리스수식!$AT$2=2,차량정보!DS130,IF(리스수식!$AT$2=3,차량정보!FL130,IF(리스수식!$AT$2=4,차량정보!HE130,차량정보!IX130))))</f>
        <v>0.49</v>
      </c>
      <c r="AH130" s="380">
        <f>IF(리스수식!$AT$2=1,차량정보!CA130,IF(리스수식!$AT$2=2,차량정보!DT130,IF(리스수식!$AT$2=3,차량정보!FM130,IF(리스수식!$AT$2=4,차량정보!HF130,차량정보!IY130))))</f>
        <v>0.47</v>
      </c>
      <c r="AI130" s="380">
        <f>IF(리스수식!$AT$2=1,차량정보!CB130,IF(리스수식!$AT$2=2,차량정보!DU130,IF(리스수식!$AT$2=3,차량정보!FN130,IF(리스수식!$AT$2=4,차량정보!HG130,차량정보!IZ130))))</f>
        <v>0.45</v>
      </c>
      <c r="AJ130" s="380">
        <f>IF(리스수식!$AT$2=1,차량정보!CC130,IF(리스수식!$AT$2=2,차량정보!DV130,IF(리스수식!$AT$2=3,차량정보!FO130,IF(리스수식!$AT$2=4,차량정보!HH130,차량정보!JA130))))</f>
        <v>0.32</v>
      </c>
      <c r="AK130" s="380">
        <f>IF(리스수식!$AT$2=1,차량정보!CD130,IF(리스수식!$AT$2=2,차량정보!DW130,IF(리스수식!$AT$2=3,차량정보!FP130,IF(리스수식!$AT$2=4,차량정보!HI130,차량정보!JB130))))</f>
        <v>0.22</v>
      </c>
      <c r="AL130" s="380">
        <f>IF(리스수식!$AT$2=1,차량정보!CE130,IF(리스수식!$AT$2=2,차량정보!DX130,IF(리스수식!$AT$2=3,차량정보!FQ130,IF(리스수식!$AT$2=4,차량정보!HJ130,차량정보!JC130))))</f>
        <v>0.12</v>
      </c>
      <c r="AM130" s="333">
        <f>IF(리스수식!$AT$2=1,차량정보!CF130,IF(리스수식!$AT$2=2,차량정보!DY130,IF(리스수식!$AT$2=3,차량정보!FR130,IF(리스수식!$AT$2=4,차량정보!HK130,차량정보!JD130))))</f>
        <v>0</v>
      </c>
      <c r="AN130" s="333">
        <f>IF(리스수식!$AT$2=1,차량정보!CG130,IF(리스수식!$AT$2=2,차량정보!DZ130,IF(리스수식!$AT$2=3,차량정보!FS130,IF(리스수식!$AT$2=4,차량정보!HL130,차량정보!JE130))))</f>
        <v>0</v>
      </c>
      <c r="AO130" s="333" t="str">
        <f>IF(리스수식!$AT$2=1,차량정보!CH130,IF(리스수식!$AT$2=2,차량정보!EA130,IF(리스수식!$AT$2=3,차량정보!FT130,IF(리스수식!$AT$2=4,차량정보!HM130,차량정보!JF130))))</f>
        <v>울산</v>
      </c>
      <c r="AP130" s="333">
        <f>IF(리스수식!$AT$2=1,차량정보!CI130,IF(리스수식!$AT$2=2,차량정보!EB130,IF(리스수식!$AT$2=3,차량정보!FU130,IF(리스수식!$AT$2=4,차량정보!HN130,차량정보!JG130))))</f>
        <v>226000</v>
      </c>
      <c r="AQ130" s="333">
        <f>IF(리스수식!$AT$2=1,차량정보!CJ130,IF(리스수식!$AT$2=2,차량정보!EC130,IF(리스수식!$AT$2=3,차량정보!FV130,IF(리스수식!$AT$2=4,차량정보!HO130,차량정보!JH130))))</f>
        <v>215000</v>
      </c>
      <c r="AR130" s="333">
        <f>IF(리스수식!$AT$2=1,차량정보!CK130,IF(리스수식!$AT$2=2,차량정보!ED130,IF(리스수식!$AT$2=3,차량정보!FW130,IF(리스수식!$AT$2=4,차량정보!HP130,차량정보!JI130))))</f>
        <v>234000</v>
      </c>
      <c r="AS130" s="333">
        <f>IF(리스수식!$AT$2=1,차량정보!CL130,IF(리스수식!$AT$2=2,차량정보!EE130,IF(리스수식!$AT$2=3,차량정보!FX130,IF(리스수식!$AT$2=4,차량정보!HQ130,차량정보!JJ130))))</f>
        <v>248000</v>
      </c>
      <c r="AT130" s="333">
        <f>IF(리스수식!$AT$2=1,차량정보!CM130,IF(리스수식!$AT$2=2,차량정보!EF130,IF(리스수식!$AT$2=3,차량정보!FY130,IF(리스수식!$AT$2=4,차량정보!HR130,차량정보!JK130))))</f>
        <v>259000</v>
      </c>
      <c r="AU130" s="333">
        <f>IF(리스수식!$AT$2=1,차량정보!CN130,IF(리스수식!$AT$2=2,차량정보!EG130,IF(리스수식!$AT$2=3,차량정보!FZ130,IF(리스수식!$AT$2=4,차량정보!HS130,차량정보!JL130))))</f>
        <v>237000</v>
      </c>
      <c r="AV130" s="333">
        <f>IF(리스수식!$AT$2=1,차량정보!CO130,IF(리스수식!$AT$2=2,차량정보!EH130,IF(리스수식!$AT$2=3,차량정보!GA130,IF(리스수식!$AT$2=4,차량정보!HT130,차량정보!JM130))))</f>
        <v>237000</v>
      </c>
      <c r="AW130" s="333">
        <f>IF(리스수식!$AT$2=1,차량정보!CP130,IF(리스수식!$AT$2=2,차량정보!EI130,IF(리스수식!$AT$2=3,차량정보!GB130,IF(리스수식!$AT$2=4,차량정보!HU130,차량정보!JN130))))</f>
        <v>248000</v>
      </c>
      <c r="AX130" s="333">
        <f>IF(리스수식!$AT$2=1,차량정보!CQ130,IF(리스수식!$AT$2=2,차량정보!EJ130,IF(리스수식!$AT$2=3,차량정보!GC130,IF(리스수식!$AT$2=4,차량정보!HV130,차량정보!JO130))))</f>
        <v>281000</v>
      </c>
      <c r="AY130" s="11">
        <f>IF(리스수식!$AT$2=1,차량정보!CR130,IF(리스수식!$AT$2=2,차량정보!EK130,IF(리스수식!$AT$2=3,차량정보!GD130,IF(리스수식!$AT$2=4,차량정보!HW130,차량정보!JP130))))</f>
        <v>0</v>
      </c>
      <c r="AZ130" s="352" t="s">
        <v>38</v>
      </c>
      <c r="BA130" s="363" t="s">
        <v>704</v>
      </c>
      <c r="BB130" s="354" t="s">
        <v>265</v>
      </c>
      <c r="BC130" s="355">
        <v>0.02</v>
      </c>
      <c r="BD130" s="352" t="s">
        <v>265</v>
      </c>
      <c r="BE130" s="352" t="s">
        <v>72</v>
      </c>
      <c r="BF130" s="356">
        <v>0</v>
      </c>
      <c r="BG130" s="356"/>
      <c r="BH130" s="357">
        <v>0</v>
      </c>
      <c r="BI130" s="357">
        <v>0</v>
      </c>
      <c r="BJ130" s="357">
        <v>0</v>
      </c>
      <c r="BK130" s="357">
        <v>0</v>
      </c>
      <c r="BL130" s="357">
        <v>0</v>
      </c>
      <c r="BM130" s="357">
        <v>0</v>
      </c>
      <c r="BN130" s="442">
        <v>0.6</v>
      </c>
      <c r="BO130" s="342">
        <v>0.57999999999999996</v>
      </c>
      <c r="BP130" s="342">
        <v>0.56000000000000005</v>
      </c>
      <c r="BQ130" s="342">
        <v>0.54</v>
      </c>
      <c r="BR130" s="342">
        <v>0.53</v>
      </c>
      <c r="BS130" s="342">
        <v>0.42</v>
      </c>
      <c r="BT130" s="442">
        <v>0.53</v>
      </c>
      <c r="BU130" s="342">
        <v>0.51</v>
      </c>
      <c r="BV130" s="342">
        <v>0.49</v>
      </c>
      <c r="BW130" s="342">
        <v>0.47</v>
      </c>
      <c r="BX130" s="342">
        <v>0.32</v>
      </c>
      <c r="BY130" s="342">
        <v>0.22</v>
      </c>
      <c r="BZ130" s="442">
        <v>0.49</v>
      </c>
      <c r="CA130" s="342">
        <v>0.47</v>
      </c>
      <c r="CB130" s="342">
        <v>0.45</v>
      </c>
      <c r="CC130" s="342">
        <v>0.32</v>
      </c>
      <c r="CD130" s="342">
        <v>0.22</v>
      </c>
      <c r="CE130" s="342">
        <v>0.12</v>
      </c>
      <c r="CF130" s="358"/>
      <c r="CG130" s="358"/>
      <c r="CH130" s="359" t="s">
        <v>62</v>
      </c>
      <c r="CI130" s="360">
        <v>226000</v>
      </c>
      <c r="CJ130" s="360">
        <v>215000</v>
      </c>
      <c r="CK130" s="360">
        <v>234000</v>
      </c>
      <c r="CL130" s="360">
        <v>248000</v>
      </c>
      <c r="CM130" s="360">
        <v>259000</v>
      </c>
      <c r="CN130" s="360">
        <v>237000</v>
      </c>
      <c r="CO130" s="360">
        <v>237000</v>
      </c>
      <c r="CP130" s="360">
        <v>248000</v>
      </c>
      <c r="CQ130" s="360">
        <v>281000</v>
      </c>
      <c r="CS130" s="157"/>
      <c r="CT130" s="158"/>
      <c r="CU130" s="159"/>
      <c r="CV130" s="160"/>
      <c r="CW130" s="157"/>
      <c r="CX130" s="157"/>
      <c r="CY130" s="161"/>
      <c r="CZ130" s="161"/>
      <c r="DA130" s="157"/>
      <c r="DB130" s="157"/>
      <c r="DC130" s="157"/>
      <c r="DD130" s="157"/>
      <c r="DE130" s="157"/>
      <c r="DF130" s="157"/>
      <c r="DG130" s="451"/>
      <c r="DH130" s="157"/>
      <c r="DI130" s="157"/>
      <c r="DJ130" s="157"/>
      <c r="DK130" s="157"/>
      <c r="DL130" s="157"/>
      <c r="DM130" s="451"/>
      <c r="DN130" s="157"/>
      <c r="DO130" s="157"/>
      <c r="DP130" s="157"/>
      <c r="DQ130" s="157"/>
      <c r="DR130" s="157"/>
      <c r="DS130" s="451"/>
      <c r="DT130" s="157"/>
      <c r="DU130" s="157"/>
      <c r="DV130" s="157"/>
      <c r="DW130" s="157"/>
      <c r="DX130" s="157"/>
      <c r="DY130" s="176"/>
      <c r="DZ130" s="176"/>
      <c r="EA130" s="177"/>
      <c r="EB130" s="178"/>
      <c r="EC130" s="178"/>
      <c r="ED130" s="178"/>
      <c r="EE130" s="178"/>
      <c r="EF130" s="178"/>
      <c r="EG130" s="178"/>
      <c r="EH130" s="178"/>
      <c r="EI130" s="178"/>
      <c r="EJ130" s="178"/>
    </row>
    <row r="131" spans="6:140" ht="16.5" customHeight="1">
      <c r="F131" s="333">
        <v>126</v>
      </c>
      <c r="G131" s="333" t="str">
        <f>IF(리스수식!$AT$2=1,차량정보!AZ131,IF(리스수식!$AT$2=2,차량정보!CS131,IF(리스수식!$AT$2=3,차량정보!EL131,IF(리스수식!$AT$2=4,차량정보!GE131,차량정보!HX131))))</f>
        <v>현대</v>
      </c>
      <c r="H131" s="333">
        <f>IF(리스수식!$AT$2=1,차량정보!BA131,IF(리스수식!$AT$2=2,차량정보!CT131,IF(리스수식!$AT$2=3,차량정보!EM131,IF(리스수식!$AT$2=4,차량정보!GF131,차량정보!HY131))))</f>
        <v>0</v>
      </c>
      <c r="I131" s="333">
        <f>IF(리스수식!$AT$2=1,차량정보!BB131,IF(리스수식!$AT$2=2,차량정보!CU131,IF(리스수식!$AT$2=3,차량정보!EN131,IF(리스수식!$AT$2=4,차량정보!GG131,차량정보!HZ131))))</f>
        <v>0</v>
      </c>
      <c r="J131" s="475">
        <f>IF(리스수식!$AT$2=1,차량정보!BC131,IF(리스수식!$AT$2=2,차량정보!CV131,IF(리스수식!$AT$2=3,차량정보!EO131,IF(리스수식!$AT$2=4,차량정보!GH131,차량정보!IA131))))</f>
        <v>0</v>
      </c>
      <c r="K131" s="333">
        <f>IF(리스수식!$AT$2=1,차량정보!BD131,IF(리스수식!$AT$2=2,차량정보!CW131,IF(리스수식!$AT$2=3,차량정보!EP131,IF(리스수식!$AT$2=4,차량정보!GI131,차량정보!IB131))))</f>
        <v>0</v>
      </c>
      <c r="L131" s="333">
        <f>IF(리스수식!$AT$2=1,차량정보!BE131,IF(리스수식!$AT$2=2,차량정보!CX131,IF(리스수식!$AT$2=3,차량정보!EQ131,IF(리스수식!$AT$2=4,차량정보!GJ131,차량정보!IC131))))</f>
        <v>0</v>
      </c>
      <c r="M131" s="333">
        <f>IF(리스수식!$AT$2=1,차량정보!BF131,IF(리스수식!$AT$2=2,차량정보!CY131,IF(리스수식!$AT$2=3,차량정보!ER131,IF(리스수식!$AT$2=4,차량정보!GK131,차량정보!ID131))))</f>
        <v>0</v>
      </c>
      <c r="N131" s="333">
        <f t="shared" si="97"/>
        <v>0</v>
      </c>
      <c r="O131" s="380">
        <f>IF(리스수식!$AT$2=1,차량정보!BH131,IF(리스수식!$AT$2=2,차량정보!DA131,IF(리스수식!$AT$2=3,차량정보!ET131,IF(리스수식!$AT$2=4,차량정보!GM131,차량정보!IF131))))</f>
        <v>0</v>
      </c>
      <c r="P131" s="380">
        <f>IF(리스수식!$AT$2=1,차량정보!BI131,IF(리스수식!$AT$2=2,차량정보!DB131,IF(리스수식!$AT$2=3,차량정보!EU131,IF(리스수식!$AT$2=4,차량정보!GN131,차량정보!IG131))))</f>
        <v>0</v>
      </c>
      <c r="Q131" s="380">
        <f>IF(리스수식!$AT$2=1,차량정보!BJ131,IF(리스수식!$AT$2=2,차량정보!DC131,IF(리스수식!$AT$2=3,차량정보!EV131,IF(리스수식!$AT$2=4,차량정보!GO131,차량정보!IH131))))</f>
        <v>0</v>
      </c>
      <c r="R131" s="380">
        <f>IF(리스수식!$AT$2=1,차량정보!BK131,IF(리스수식!$AT$2=2,차량정보!DD131,IF(리스수식!$AT$2=3,차량정보!EW131,IF(리스수식!$AT$2=4,차량정보!GP131,차량정보!II131))))</f>
        <v>0</v>
      </c>
      <c r="S131" s="380">
        <f>IF(리스수식!$AT$2=1,차량정보!BL131,IF(리스수식!$AT$2=2,차량정보!DE131,IF(리스수식!$AT$2=3,차량정보!EX131,IF(리스수식!$AT$2=4,차량정보!GQ131,차량정보!IJ131))))</f>
        <v>0</v>
      </c>
      <c r="T131" s="380">
        <f>IF(리스수식!$AT$2=1,차량정보!BM131,IF(리스수식!$AT$2=2,차량정보!DF131,IF(리스수식!$AT$2=3,차량정보!EY131,IF(리스수식!$AT$2=4,차량정보!GR131,차량정보!IK131))))</f>
        <v>0</v>
      </c>
      <c r="U131" s="380">
        <f>IF(리스수식!$AT$2=1,차량정보!BN131,IF(리스수식!$AT$2=2,차량정보!DG131,IF(리스수식!$AT$2=3,차량정보!EZ131,IF(리스수식!$AT$2=4,차량정보!GS131,차량정보!IL131))))</f>
        <v>0</v>
      </c>
      <c r="V131" s="380">
        <f>IF(리스수식!$AT$2=1,차량정보!BO131,IF(리스수식!$AT$2=2,차량정보!DH131,IF(리스수식!$AT$2=3,차량정보!FA131,IF(리스수식!$AT$2=4,차량정보!GT131,차량정보!IM131))))</f>
        <v>0</v>
      </c>
      <c r="W131" s="380">
        <f>IF(리스수식!$AT$2=1,차량정보!BP131,IF(리스수식!$AT$2=2,차량정보!DI131,IF(리스수식!$AT$2=3,차량정보!FB131,IF(리스수식!$AT$2=4,차량정보!GU131,차량정보!IN131))))</f>
        <v>0</v>
      </c>
      <c r="X131" s="380">
        <f>IF(리스수식!$AT$2=1,차량정보!BQ131,IF(리스수식!$AT$2=2,차량정보!DJ131,IF(리스수식!$AT$2=3,차량정보!FC131,IF(리스수식!$AT$2=4,차량정보!GV131,차량정보!IO131))))</f>
        <v>0</v>
      </c>
      <c r="Y131" s="380">
        <f>IF(리스수식!$AT$2=1,차량정보!BR131,IF(리스수식!$AT$2=2,차량정보!DK131,IF(리스수식!$AT$2=3,차량정보!FD131,IF(리스수식!$AT$2=4,차량정보!GW131,차량정보!IP131))))</f>
        <v>0</v>
      </c>
      <c r="Z131" s="380">
        <f>IF(리스수식!$AT$2=1,차량정보!BS131,IF(리스수식!$AT$2=2,차량정보!DL131,IF(리스수식!$AT$2=3,차량정보!FE131,IF(리스수식!$AT$2=4,차량정보!GX131,차량정보!IQ131))))</f>
        <v>0</v>
      </c>
      <c r="AA131" s="380">
        <f>IF(리스수식!$AT$2=1,차량정보!BT131,IF(리스수식!$AT$2=2,차량정보!DM131,IF(리스수식!$AT$2=3,차량정보!FF131,IF(리스수식!$AT$2=4,차량정보!GY131,차량정보!IR131))))</f>
        <v>0</v>
      </c>
      <c r="AB131" s="380">
        <f>IF(리스수식!$AT$2=1,차량정보!BU131,IF(리스수식!$AT$2=2,차량정보!DN131,IF(리스수식!$AT$2=3,차량정보!FG131,IF(리스수식!$AT$2=4,차량정보!GZ131,차량정보!IS131))))</f>
        <v>0</v>
      </c>
      <c r="AC131" s="380">
        <f>IF(리스수식!$AT$2=1,차량정보!BV131,IF(리스수식!$AT$2=2,차량정보!DO131,IF(리스수식!$AT$2=3,차량정보!FH131,IF(리스수식!$AT$2=4,차량정보!HA131,차량정보!IT131))))</f>
        <v>0</v>
      </c>
      <c r="AD131" s="380">
        <f>IF(리스수식!$AT$2=1,차량정보!BW131,IF(리스수식!$AT$2=2,차량정보!DP131,IF(리스수식!$AT$2=3,차량정보!FI131,IF(리스수식!$AT$2=4,차량정보!HB131,차량정보!IU131))))</f>
        <v>0</v>
      </c>
      <c r="AE131" s="380">
        <f>IF(리스수식!$AT$2=1,차량정보!BX131,IF(리스수식!$AT$2=2,차량정보!DQ131,IF(리스수식!$AT$2=3,차량정보!FJ131,IF(리스수식!$AT$2=4,차량정보!HC131,차량정보!IV131))))</f>
        <v>0</v>
      </c>
      <c r="AF131" s="380">
        <f>IF(리스수식!$AT$2=1,차량정보!BY131,IF(리스수식!$AT$2=2,차량정보!DR131,IF(리스수식!$AT$2=3,차량정보!FK131,IF(리스수식!$AT$2=4,차량정보!HD131,차량정보!IW131))))</f>
        <v>0</v>
      </c>
      <c r="AG131" s="380">
        <f>IF(리스수식!$AT$2=1,차량정보!BZ131,IF(리스수식!$AT$2=2,차량정보!DS131,IF(리스수식!$AT$2=3,차량정보!FL131,IF(리스수식!$AT$2=4,차량정보!HE131,차량정보!IX131))))</f>
        <v>0</v>
      </c>
      <c r="AH131" s="380">
        <f>IF(리스수식!$AT$2=1,차량정보!CA131,IF(리스수식!$AT$2=2,차량정보!DT131,IF(리스수식!$AT$2=3,차량정보!FM131,IF(리스수식!$AT$2=4,차량정보!HF131,차량정보!IY131))))</f>
        <v>0</v>
      </c>
      <c r="AI131" s="380">
        <f>IF(리스수식!$AT$2=1,차량정보!CB131,IF(리스수식!$AT$2=2,차량정보!DU131,IF(리스수식!$AT$2=3,차량정보!FN131,IF(리스수식!$AT$2=4,차량정보!HG131,차량정보!IZ131))))</f>
        <v>0</v>
      </c>
      <c r="AJ131" s="380">
        <f>IF(리스수식!$AT$2=1,차량정보!CC131,IF(리스수식!$AT$2=2,차량정보!DV131,IF(리스수식!$AT$2=3,차량정보!FO131,IF(리스수식!$AT$2=4,차량정보!HH131,차량정보!JA131))))</f>
        <v>0</v>
      </c>
      <c r="AK131" s="380">
        <f>IF(리스수식!$AT$2=1,차량정보!CD131,IF(리스수식!$AT$2=2,차량정보!DW131,IF(리스수식!$AT$2=3,차량정보!FP131,IF(리스수식!$AT$2=4,차량정보!HI131,차량정보!JB131))))</f>
        <v>0</v>
      </c>
      <c r="AL131" s="380">
        <f>IF(리스수식!$AT$2=1,차량정보!CE131,IF(리스수식!$AT$2=2,차량정보!DX131,IF(리스수식!$AT$2=3,차량정보!FQ131,IF(리스수식!$AT$2=4,차량정보!HJ131,차량정보!JC131))))</f>
        <v>0</v>
      </c>
      <c r="AM131" s="333">
        <f>IF(리스수식!$AT$2=1,차량정보!CF131,IF(리스수식!$AT$2=2,차량정보!DY131,IF(리스수식!$AT$2=3,차량정보!FR131,IF(리스수식!$AT$2=4,차량정보!HK131,차량정보!JD131))))</f>
        <v>0</v>
      </c>
      <c r="AN131" s="333">
        <f>IF(리스수식!$AT$2=1,차량정보!CG131,IF(리스수식!$AT$2=2,차량정보!DZ131,IF(리스수식!$AT$2=3,차량정보!FS131,IF(리스수식!$AT$2=4,차량정보!HL131,차량정보!JE131))))</f>
        <v>0</v>
      </c>
      <c r="AO131" s="333">
        <f>IF(리스수식!$AT$2=1,차량정보!CH131,IF(리스수식!$AT$2=2,차량정보!EA131,IF(리스수식!$AT$2=3,차량정보!FT131,IF(리스수식!$AT$2=4,차량정보!HM131,차량정보!JF131))))</f>
        <v>0</v>
      </c>
      <c r="AP131" s="333">
        <f>IF(리스수식!$AT$2=1,차량정보!CI131,IF(리스수식!$AT$2=2,차량정보!EB131,IF(리스수식!$AT$2=3,차량정보!FU131,IF(리스수식!$AT$2=4,차량정보!HN131,차량정보!JG131))))</f>
        <v>0</v>
      </c>
      <c r="AQ131" s="333">
        <f>IF(리스수식!$AT$2=1,차량정보!CJ131,IF(리스수식!$AT$2=2,차량정보!EC131,IF(리스수식!$AT$2=3,차량정보!FV131,IF(리스수식!$AT$2=4,차량정보!HO131,차량정보!JH131))))</f>
        <v>0</v>
      </c>
      <c r="AR131" s="333">
        <f>IF(리스수식!$AT$2=1,차량정보!CK131,IF(리스수식!$AT$2=2,차량정보!ED131,IF(리스수식!$AT$2=3,차량정보!FW131,IF(리스수식!$AT$2=4,차량정보!HP131,차량정보!JI131))))</f>
        <v>0</v>
      </c>
      <c r="AS131" s="333">
        <f>IF(리스수식!$AT$2=1,차량정보!CL131,IF(리스수식!$AT$2=2,차량정보!EE131,IF(리스수식!$AT$2=3,차량정보!FX131,IF(리스수식!$AT$2=4,차량정보!HQ131,차량정보!JJ131))))</f>
        <v>0</v>
      </c>
      <c r="AT131" s="333">
        <f>IF(리스수식!$AT$2=1,차량정보!CM131,IF(리스수식!$AT$2=2,차량정보!EF131,IF(리스수식!$AT$2=3,차량정보!FY131,IF(리스수식!$AT$2=4,차량정보!HR131,차량정보!JK131))))</f>
        <v>0</v>
      </c>
      <c r="AU131" s="333">
        <f>IF(리스수식!$AT$2=1,차량정보!CN131,IF(리스수식!$AT$2=2,차량정보!EG131,IF(리스수식!$AT$2=3,차량정보!FZ131,IF(리스수식!$AT$2=4,차량정보!HS131,차량정보!JL131))))</f>
        <v>0</v>
      </c>
      <c r="AV131" s="333">
        <f>IF(리스수식!$AT$2=1,차량정보!CO131,IF(리스수식!$AT$2=2,차량정보!EH131,IF(리스수식!$AT$2=3,차량정보!GA131,IF(리스수식!$AT$2=4,차량정보!HT131,차량정보!JM131))))</f>
        <v>0</v>
      </c>
      <c r="AW131" s="333">
        <f>IF(리스수식!$AT$2=1,차량정보!CP131,IF(리스수식!$AT$2=2,차량정보!EI131,IF(리스수식!$AT$2=3,차량정보!GB131,IF(리스수식!$AT$2=4,차량정보!HU131,차량정보!JN131))))</f>
        <v>0</v>
      </c>
      <c r="AX131" s="333">
        <f>IF(리스수식!$AT$2=1,차량정보!CQ131,IF(리스수식!$AT$2=2,차량정보!EJ131,IF(리스수식!$AT$2=3,차량정보!GC131,IF(리스수식!$AT$2=4,차량정보!HV131,차량정보!JO131))))</f>
        <v>0</v>
      </c>
      <c r="AY131" s="11">
        <f>IF(리스수식!$AT$2=1,차량정보!CR131,IF(리스수식!$AT$2=2,차량정보!EK131,IF(리스수식!$AT$2=3,차량정보!GD131,IF(리스수식!$AT$2=4,차량정보!HW131,차량정보!JP131))))</f>
        <v>0</v>
      </c>
      <c r="AZ131" s="352" t="s">
        <v>38</v>
      </c>
      <c r="BN131" s="444"/>
      <c r="BO131" s="182"/>
      <c r="BP131" s="182"/>
      <c r="BQ131" s="182"/>
      <c r="BR131" s="182"/>
      <c r="BS131" s="182"/>
      <c r="BT131" s="444"/>
      <c r="BU131" s="182"/>
      <c r="BV131" s="182"/>
      <c r="BW131" s="182"/>
      <c r="BX131" s="182"/>
      <c r="BY131" s="182"/>
      <c r="BZ131" s="444"/>
      <c r="CA131" s="182"/>
      <c r="CB131" s="182"/>
      <c r="CC131" s="182"/>
      <c r="CD131" s="182"/>
      <c r="CE131" s="182"/>
      <c r="CS131" s="157"/>
      <c r="CT131" s="158"/>
      <c r="CU131" s="159"/>
      <c r="CV131" s="160"/>
      <c r="CW131" s="157"/>
      <c r="CX131" s="157"/>
      <c r="CY131" s="161"/>
      <c r="CZ131" s="161"/>
      <c r="DA131" s="157"/>
      <c r="DB131" s="157"/>
      <c r="DC131" s="157"/>
      <c r="DD131" s="157"/>
      <c r="DE131" s="157"/>
      <c r="DF131" s="157"/>
      <c r="DG131" s="451"/>
      <c r="DH131" s="157"/>
      <c r="DI131" s="157"/>
      <c r="DJ131" s="157"/>
      <c r="DK131" s="157"/>
      <c r="DL131" s="157"/>
      <c r="DM131" s="451"/>
      <c r="DN131" s="157"/>
      <c r="DO131" s="157"/>
      <c r="DP131" s="157"/>
      <c r="DQ131" s="157"/>
      <c r="DR131" s="157"/>
      <c r="DS131" s="451"/>
      <c r="DT131" s="157"/>
      <c r="DU131" s="157"/>
      <c r="DV131" s="157"/>
      <c r="DW131" s="157"/>
      <c r="DX131" s="157"/>
      <c r="DY131" s="176"/>
      <c r="DZ131" s="176"/>
      <c r="EA131" s="177"/>
      <c r="EB131" s="178"/>
      <c r="EC131" s="178"/>
      <c r="ED131" s="178"/>
      <c r="EE131" s="178"/>
      <c r="EF131" s="178"/>
      <c r="EG131" s="178"/>
      <c r="EH131" s="178"/>
      <c r="EI131" s="178"/>
      <c r="EJ131" s="178"/>
    </row>
    <row r="132" spans="6:140" ht="16.5" customHeight="1">
      <c r="F132" s="333">
        <v>127</v>
      </c>
      <c r="G132" s="333" t="str">
        <f>IF(리스수식!$AT$2=1,차량정보!AZ132,IF(리스수식!$AT$2=2,차량정보!CS132,IF(리스수식!$AT$2=3,차량정보!EL132,IF(리스수식!$AT$2=4,차량정보!GE132,차량정보!HX132))))</f>
        <v>현대</v>
      </c>
      <c r="H132" s="333">
        <f>IF(리스수식!$AT$2=1,차량정보!BA132,IF(리스수식!$AT$2=2,차량정보!CT132,IF(리스수식!$AT$2=3,차량정보!EM132,IF(리스수식!$AT$2=4,차량정보!GF132,차량정보!HY132))))</f>
        <v>0</v>
      </c>
      <c r="I132" s="333">
        <f>IF(리스수식!$AT$2=1,차량정보!BB132,IF(리스수식!$AT$2=2,차량정보!CU132,IF(리스수식!$AT$2=3,차량정보!EN132,IF(리스수식!$AT$2=4,차량정보!GG132,차량정보!HZ132))))</f>
        <v>0</v>
      </c>
      <c r="J132" s="475">
        <f>IF(리스수식!$AT$2=1,차량정보!BC132,IF(리스수식!$AT$2=2,차량정보!CV132,IF(리스수식!$AT$2=3,차량정보!EO132,IF(리스수식!$AT$2=4,차량정보!GH132,차량정보!IA132))))</f>
        <v>0</v>
      </c>
      <c r="K132" s="333">
        <f>IF(리스수식!$AT$2=1,차량정보!BD132,IF(리스수식!$AT$2=2,차량정보!CW132,IF(리스수식!$AT$2=3,차량정보!EP132,IF(리스수식!$AT$2=4,차량정보!GI132,차량정보!IB132))))</f>
        <v>0</v>
      </c>
      <c r="L132" s="333">
        <f>IF(리스수식!$AT$2=1,차량정보!BE132,IF(리스수식!$AT$2=2,차량정보!CX132,IF(리스수식!$AT$2=3,차량정보!EQ132,IF(리스수식!$AT$2=4,차량정보!GJ132,차량정보!IC132))))</f>
        <v>0</v>
      </c>
      <c r="M132" s="333">
        <f>IF(리스수식!$AT$2=1,차량정보!BF132,IF(리스수식!$AT$2=2,차량정보!CY132,IF(리스수식!$AT$2=3,차량정보!ER132,IF(리스수식!$AT$2=4,차량정보!GK132,차량정보!ID132))))</f>
        <v>0</v>
      </c>
      <c r="N132" s="333">
        <f t="shared" si="97"/>
        <v>0</v>
      </c>
      <c r="O132" s="380">
        <f>IF(리스수식!$AT$2=1,차량정보!BH132,IF(리스수식!$AT$2=2,차량정보!DA132,IF(리스수식!$AT$2=3,차량정보!ET132,IF(리스수식!$AT$2=4,차량정보!GM132,차량정보!IF132))))</f>
        <v>0</v>
      </c>
      <c r="P132" s="380">
        <f>IF(리스수식!$AT$2=1,차량정보!BI132,IF(리스수식!$AT$2=2,차량정보!DB132,IF(리스수식!$AT$2=3,차량정보!EU132,IF(리스수식!$AT$2=4,차량정보!GN132,차량정보!IG132))))</f>
        <v>0</v>
      </c>
      <c r="Q132" s="380">
        <f>IF(리스수식!$AT$2=1,차량정보!BJ132,IF(리스수식!$AT$2=2,차량정보!DC132,IF(리스수식!$AT$2=3,차량정보!EV132,IF(리스수식!$AT$2=4,차량정보!GO132,차량정보!IH132))))</f>
        <v>0</v>
      </c>
      <c r="R132" s="380">
        <f>IF(리스수식!$AT$2=1,차량정보!BK132,IF(리스수식!$AT$2=2,차량정보!DD132,IF(리스수식!$AT$2=3,차량정보!EW132,IF(리스수식!$AT$2=4,차량정보!GP132,차량정보!II132))))</f>
        <v>0</v>
      </c>
      <c r="S132" s="380">
        <f>IF(리스수식!$AT$2=1,차량정보!BL132,IF(리스수식!$AT$2=2,차량정보!DE132,IF(리스수식!$AT$2=3,차량정보!EX132,IF(리스수식!$AT$2=4,차량정보!GQ132,차량정보!IJ132))))</f>
        <v>0</v>
      </c>
      <c r="T132" s="380">
        <f>IF(리스수식!$AT$2=1,차량정보!BM132,IF(리스수식!$AT$2=2,차량정보!DF132,IF(리스수식!$AT$2=3,차량정보!EY132,IF(리스수식!$AT$2=4,차량정보!GR132,차량정보!IK132))))</f>
        <v>0</v>
      </c>
      <c r="U132" s="380">
        <f>IF(리스수식!$AT$2=1,차량정보!BN132,IF(리스수식!$AT$2=2,차량정보!DG132,IF(리스수식!$AT$2=3,차량정보!EZ132,IF(리스수식!$AT$2=4,차량정보!GS132,차량정보!IL132))))</f>
        <v>0</v>
      </c>
      <c r="V132" s="380">
        <f>IF(리스수식!$AT$2=1,차량정보!BO132,IF(리스수식!$AT$2=2,차량정보!DH132,IF(리스수식!$AT$2=3,차량정보!FA132,IF(리스수식!$AT$2=4,차량정보!GT132,차량정보!IM132))))</f>
        <v>0</v>
      </c>
      <c r="W132" s="380">
        <f>IF(리스수식!$AT$2=1,차량정보!BP132,IF(리스수식!$AT$2=2,차량정보!DI132,IF(리스수식!$AT$2=3,차량정보!FB132,IF(리스수식!$AT$2=4,차량정보!GU132,차량정보!IN132))))</f>
        <v>0</v>
      </c>
      <c r="X132" s="380">
        <f>IF(리스수식!$AT$2=1,차량정보!BQ132,IF(리스수식!$AT$2=2,차량정보!DJ132,IF(리스수식!$AT$2=3,차량정보!FC132,IF(리스수식!$AT$2=4,차량정보!GV132,차량정보!IO132))))</f>
        <v>0</v>
      </c>
      <c r="Y132" s="380">
        <f>IF(리스수식!$AT$2=1,차량정보!BR132,IF(리스수식!$AT$2=2,차량정보!DK132,IF(리스수식!$AT$2=3,차량정보!FD132,IF(리스수식!$AT$2=4,차량정보!GW132,차량정보!IP132))))</f>
        <v>0</v>
      </c>
      <c r="Z132" s="380">
        <f>IF(리스수식!$AT$2=1,차량정보!BS132,IF(리스수식!$AT$2=2,차량정보!DL132,IF(리스수식!$AT$2=3,차량정보!FE132,IF(리스수식!$AT$2=4,차량정보!GX132,차량정보!IQ132))))</f>
        <v>0</v>
      </c>
      <c r="AA132" s="380">
        <f>IF(리스수식!$AT$2=1,차량정보!BT132,IF(리스수식!$AT$2=2,차량정보!DM132,IF(리스수식!$AT$2=3,차량정보!FF132,IF(리스수식!$AT$2=4,차량정보!GY132,차량정보!IR132))))</f>
        <v>0</v>
      </c>
      <c r="AB132" s="380">
        <f>IF(리스수식!$AT$2=1,차량정보!BU132,IF(리스수식!$AT$2=2,차량정보!DN132,IF(리스수식!$AT$2=3,차량정보!FG132,IF(리스수식!$AT$2=4,차량정보!GZ132,차량정보!IS132))))</f>
        <v>0</v>
      </c>
      <c r="AC132" s="380">
        <f>IF(리스수식!$AT$2=1,차량정보!BV132,IF(리스수식!$AT$2=2,차량정보!DO132,IF(리스수식!$AT$2=3,차량정보!FH132,IF(리스수식!$AT$2=4,차량정보!HA132,차량정보!IT132))))</f>
        <v>0</v>
      </c>
      <c r="AD132" s="380">
        <f>IF(리스수식!$AT$2=1,차량정보!BW132,IF(리스수식!$AT$2=2,차량정보!DP132,IF(리스수식!$AT$2=3,차량정보!FI132,IF(리스수식!$AT$2=4,차량정보!HB132,차량정보!IU132))))</f>
        <v>0</v>
      </c>
      <c r="AE132" s="380">
        <f>IF(리스수식!$AT$2=1,차량정보!BX132,IF(리스수식!$AT$2=2,차량정보!DQ132,IF(리스수식!$AT$2=3,차량정보!FJ132,IF(리스수식!$AT$2=4,차량정보!HC132,차량정보!IV132))))</f>
        <v>0</v>
      </c>
      <c r="AF132" s="380">
        <f>IF(리스수식!$AT$2=1,차량정보!BY132,IF(리스수식!$AT$2=2,차량정보!DR132,IF(리스수식!$AT$2=3,차량정보!FK132,IF(리스수식!$AT$2=4,차량정보!HD132,차량정보!IW132))))</f>
        <v>0</v>
      </c>
      <c r="AG132" s="380">
        <f>IF(리스수식!$AT$2=1,차량정보!BZ132,IF(리스수식!$AT$2=2,차량정보!DS132,IF(리스수식!$AT$2=3,차량정보!FL132,IF(리스수식!$AT$2=4,차량정보!HE132,차량정보!IX132))))</f>
        <v>0</v>
      </c>
      <c r="AH132" s="380">
        <f>IF(리스수식!$AT$2=1,차량정보!CA132,IF(리스수식!$AT$2=2,차량정보!DT132,IF(리스수식!$AT$2=3,차량정보!FM132,IF(리스수식!$AT$2=4,차량정보!HF132,차량정보!IY132))))</f>
        <v>0</v>
      </c>
      <c r="AI132" s="380">
        <f>IF(리스수식!$AT$2=1,차량정보!CB132,IF(리스수식!$AT$2=2,차량정보!DU132,IF(리스수식!$AT$2=3,차량정보!FN132,IF(리스수식!$AT$2=4,차량정보!HG132,차량정보!IZ132))))</f>
        <v>0</v>
      </c>
      <c r="AJ132" s="380">
        <f>IF(리스수식!$AT$2=1,차량정보!CC132,IF(리스수식!$AT$2=2,차량정보!DV132,IF(리스수식!$AT$2=3,차량정보!FO132,IF(리스수식!$AT$2=4,차량정보!HH132,차량정보!JA132))))</f>
        <v>0</v>
      </c>
      <c r="AK132" s="380">
        <f>IF(리스수식!$AT$2=1,차량정보!CD132,IF(리스수식!$AT$2=2,차량정보!DW132,IF(리스수식!$AT$2=3,차량정보!FP132,IF(리스수식!$AT$2=4,차량정보!HI132,차량정보!JB132))))</f>
        <v>0</v>
      </c>
      <c r="AL132" s="380">
        <f>IF(리스수식!$AT$2=1,차량정보!CE132,IF(리스수식!$AT$2=2,차량정보!DX132,IF(리스수식!$AT$2=3,차량정보!FQ132,IF(리스수식!$AT$2=4,차량정보!HJ132,차량정보!JC132))))</f>
        <v>0</v>
      </c>
      <c r="AM132" s="333">
        <f>IF(리스수식!$AT$2=1,차량정보!CF132,IF(리스수식!$AT$2=2,차량정보!DY132,IF(리스수식!$AT$2=3,차량정보!FR132,IF(리스수식!$AT$2=4,차량정보!HK132,차량정보!JD132))))</f>
        <v>0</v>
      </c>
      <c r="AN132" s="333">
        <f>IF(리스수식!$AT$2=1,차량정보!CG132,IF(리스수식!$AT$2=2,차량정보!DZ132,IF(리스수식!$AT$2=3,차량정보!FS132,IF(리스수식!$AT$2=4,차량정보!HL132,차량정보!JE132))))</f>
        <v>0</v>
      </c>
      <c r="AO132" s="333">
        <f>IF(리스수식!$AT$2=1,차량정보!CH132,IF(리스수식!$AT$2=2,차량정보!EA132,IF(리스수식!$AT$2=3,차량정보!FT132,IF(리스수식!$AT$2=4,차량정보!HM132,차량정보!JF132))))</f>
        <v>0</v>
      </c>
      <c r="AP132" s="333">
        <f>IF(리스수식!$AT$2=1,차량정보!CI132,IF(리스수식!$AT$2=2,차량정보!EB132,IF(리스수식!$AT$2=3,차량정보!FU132,IF(리스수식!$AT$2=4,차량정보!HN132,차량정보!JG132))))</f>
        <v>0</v>
      </c>
      <c r="AQ132" s="333">
        <f>IF(리스수식!$AT$2=1,차량정보!CJ132,IF(리스수식!$AT$2=2,차량정보!EC132,IF(리스수식!$AT$2=3,차량정보!FV132,IF(리스수식!$AT$2=4,차량정보!HO132,차량정보!JH132))))</f>
        <v>0</v>
      </c>
      <c r="AR132" s="333">
        <f>IF(리스수식!$AT$2=1,차량정보!CK132,IF(리스수식!$AT$2=2,차량정보!ED132,IF(리스수식!$AT$2=3,차량정보!FW132,IF(리스수식!$AT$2=4,차량정보!HP132,차량정보!JI132))))</f>
        <v>0</v>
      </c>
      <c r="AS132" s="333">
        <f>IF(리스수식!$AT$2=1,차량정보!CL132,IF(리스수식!$AT$2=2,차량정보!EE132,IF(리스수식!$AT$2=3,차량정보!FX132,IF(리스수식!$AT$2=4,차량정보!HQ132,차량정보!JJ132))))</f>
        <v>0</v>
      </c>
      <c r="AT132" s="333">
        <f>IF(리스수식!$AT$2=1,차량정보!CM132,IF(리스수식!$AT$2=2,차량정보!EF132,IF(리스수식!$AT$2=3,차량정보!FY132,IF(리스수식!$AT$2=4,차량정보!HR132,차량정보!JK132))))</f>
        <v>0</v>
      </c>
      <c r="AU132" s="333">
        <f>IF(리스수식!$AT$2=1,차량정보!CN132,IF(리스수식!$AT$2=2,차량정보!EG132,IF(리스수식!$AT$2=3,차량정보!FZ132,IF(리스수식!$AT$2=4,차량정보!HS132,차량정보!JL132))))</f>
        <v>0</v>
      </c>
      <c r="AV132" s="333">
        <f>IF(리스수식!$AT$2=1,차량정보!CO132,IF(리스수식!$AT$2=2,차량정보!EH132,IF(리스수식!$AT$2=3,차량정보!GA132,IF(리스수식!$AT$2=4,차량정보!HT132,차량정보!JM132))))</f>
        <v>0</v>
      </c>
      <c r="AW132" s="333">
        <f>IF(리스수식!$AT$2=1,차량정보!CP132,IF(리스수식!$AT$2=2,차량정보!EI132,IF(리스수식!$AT$2=3,차량정보!GB132,IF(리스수식!$AT$2=4,차량정보!HU132,차량정보!JN132))))</f>
        <v>0</v>
      </c>
      <c r="AX132" s="333">
        <f>IF(리스수식!$AT$2=1,차량정보!CQ132,IF(리스수식!$AT$2=2,차량정보!EJ132,IF(리스수식!$AT$2=3,차량정보!GC132,IF(리스수식!$AT$2=4,차량정보!HV132,차량정보!JO132))))</f>
        <v>0</v>
      </c>
      <c r="AY132" s="11">
        <f>IF(리스수식!$AT$2=1,차량정보!CR132,IF(리스수식!$AT$2=2,차량정보!EK132,IF(리스수식!$AT$2=3,차량정보!GD132,IF(리스수식!$AT$2=4,차량정보!HW132,차량정보!JP132))))</f>
        <v>0</v>
      </c>
      <c r="AZ132" s="352" t="s">
        <v>38</v>
      </c>
      <c r="BN132" s="444"/>
      <c r="BO132" s="182"/>
      <c r="BP132" s="182"/>
      <c r="BQ132" s="182"/>
      <c r="BR132" s="182"/>
      <c r="BS132" s="182"/>
      <c r="BT132" s="444"/>
      <c r="BU132" s="182"/>
      <c r="BV132" s="182"/>
      <c r="BW132" s="182"/>
      <c r="BX132" s="182"/>
      <c r="BY132" s="182"/>
      <c r="BZ132" s="444"/>
      <c r="CA132" s="182"/>
      <c r="CB132" s="182"/>
      <c r="CC132" s="182"/>
      <c r="CD132" s="182"/>
      <c r="CE132" s="182"/>
      <c r="CR132" s="31"/>
      <c r="CS132" s="157"/>
      <c r="CT132" s="158"/>
      <c r="CU132" s="159"/>
      <c r="CV132" s="160"/>
      <c r="CW132" s="157"/>
      <c r="CX132" s="157"/>
      <c r="CY132" s="161"/>
      <c r="CZ132" s="161"/>
      <c r="DA132" s="157"/>
      <c r="DB132" s="157"/>
      <c r="DC132" s="157"/>
      <c r="DD132" s="157"/>
      <c r="DE132" s="157"/>
      <c r="DF132" s="157"/>
      <c r="DG132" s="451"/>
      <c r="DH132" s="157"/>
      <c r="DI132" s="157"/>
      <c r="DJ132" s="157"/>
      <c r="DK132" s="157"/>
      <c r="DL132" s="157"/>
      <c r="DM132" s="451"/>
      <c r="DN132" s="157"/>
      <c r="DO132" s="157"/>
      <c r="DP132" s="157"/>
      <c r="DQ132" s="157"/>
      <c r="DR132" s="157"/>
      <c r="DS132" s="451"/>
      <c r="DT132" s="157"/>
      <c r="DU132" s="157"/>
      <c r="DV132" s="157"/>
      <c r="DW132" s="157"/>
      <c r="DX132" s="157"/>
      <c r="DY132" s="176"/>
      <c r="DZ132" s="176"/>
      <c r="EA132" s="177"/>
      <c r="EB132" s="178"/>
      <c r="EC132" s="178"/>
      <c r="ED132" s="178"/>
      <c r="EE132" s="178"/>
      <c r="EF132" s="178"/>
      <c r="EG132" s="178"/>
      <c r="EH132" s="178"/>
      <c r="EI132" s="178"/>
      <c r="EJ132" s="178"/>
    </row>
    <row r="133" spans="6:140" ht="16.5" customHeight="1">
      <c r="F133" s="333">
        <v>128</v>
      </c>
      <c r="G133" s="333" t="str">
        <f>IF(리스수식!$AT$2=1,차량정보!AZ133,IF(리스수식!$AT$2=2,차량정보!CS133,IF(리스수식!$AT$2=3,차량정보!EL133,IF(리스수식!$AT$2=4,차량정보!GE133,차량정보!HX133))))</f>
        <v>현대</v>
      </c>
      <c r="H133" s="333">
        <f>IF(리스수식!$AT$2=1,차량정보!BA133,IF(리스수식!$AT$2=2,차량정보!CT133,IF(리스수식!$AT$2=3,차량정보!EM133,IF(리스수식!$AT$2=4,차량정보!GF133,차량정보!HY133))))</f>
        <v>0</v>
      </c>
      <c r="I133" s="333">
        <f>IF(리스수식!$AT$2=1,차량정보!BB133,IF(리스수식!$AT$2=2,차량정보!CU133,IF(리스수식!$AT$2=3,차량정보!EN133,IF(리스수식!$AT$2=4,차량정보!GG133,차량정보!HZ133))))</f>
        <v>0</v>
      </c>
      <c r="J133" s="475">
        <f>IF(리스수식!$AT$2=1,차량정보!BC133,IF(리스수식!$AT$2=2,차량정보!CV133,IF(리스수식!$AT$2=3,차량정보!EO133,IF(리스수식!$AT$2=4,차량정보!GH133,차량정보!IA133))))</f>
        <v>0</v>
      </c>
      <c r="K133" s="333">
        <f>IF(리스수식!$AT$2=1,차량정보!BD133,IF(리스수식!$AT$2=2,차량정보!CW133,IF(리스수식!$AT$2=3,차량정보!EP133,IF(리스수식!$AT$2=4,차량정보!GI133,차량정보!IB133))))</f>
        <v>0</v>
      </c>
      <c r="L133" s="333">
        <f>IF(리스수식!$AT$2=1,차량정보!BE133,IF(리스수식!$AT$2=2,차량정보!CX133,IF(리스수식!$AT$2=3,차량정보!EQ133,IF(리스수식!$AT$2=4,차량정보!GJ133,차량정보!IC133))))</f>
        <v>0</v>
      </c>
      <c r="M133" s="333">
        <f>IF(리스수식!$AT$2=1,차량정보!BF133,IF(리스수식!$AT$2=2,차량정보!CY133,IF(리스수식!$AT$2=3,차량정보!ER133,IF(리스수식!$AT$2=4,차량정보!GK133,차량정보!ID133))))</f>
        <v>0</v>
      </c>
      <c r="N133" s="333">
        <f t="shared" si="97"/>
        <v>0</v>
      </c>
      <c r="O133" s="380">
        <f>IF(리스수식!$AT$2=1,차량정보!BH133,IF(리스수식!$AT$2=2,차량정보!DA133,IF(리스수식!$AT$2=3,차량정보!ET133,IF(리스수식!$AT$2=4,차량정보!GM133,차량정보!IF133))))</f>
        <v>0</v>
      </c>
      <c r="P133" s="380">
        <f>IF(리스수식!$AT$2=1,차량정보!BI133,IF(리스수식!$AT$2=2,차량정보!DB133,IF(리스수식!$AT$2=3,차량정보!EU133,IF(리스수식!$AT$2=4,차량정보!GN133,차량정보!IG133))))</f>
        <v>0</v>
      </c>
      <c r="Q133" s="380">
        <f>IF(리스수식!$AT$2=1,차량정보!BJ133,IF(리스수식!$AT$2=2,차량정보!DC133,IF(리스수식!$AT$2=3,차량정보!EV133,IF(리스수식!$AT$2=4,차량정보!GO133,차량정보!IH133))))</f>
        <v>0</v>
      </c>
      <c r="R133" s="380">
        <f>IF(리스수식!$AT$2=1,차량정보!BK133,IF(리스수식!$AT$2=2,차량정보!DD133,IF(리스수식!$AT$2=3,차량정보!EW133,IF(리스수식!$AT$2=4,차량정보!GP133,차량정보!II133))))</f>
        <v>0</v>
      </c>
      <c r="S133" s="380">
        <f>IF(리스수식!$AT$2=1,차량정보!BL133,IF(리스수식!$AT$2=2,차량정보!DE133,IF(리스수식!$AT$2=3,차량정보!EX133,IF(리스수식!$AT$2=4,차량정보!GQ133,차량정보!IJ133))))</f>
        <v>0</v>
      </c>
      <c r="T133" s="380">
        <f>IF(리스수식!$AT$2=1,차량정보!BM133,IF(리스수식!$AT$2=2,차량정보!DF133,IF(리스수식!$AT$2=3,차량정보!EY133,IF(리스수식!$AT$2=4,차량정보!GR133,차량정보!IK133))))</f>
        <v>0</v>
      </c>
      <c r="U133" s="380">
        <f>IF(리스수식!$AT$2=1,차량정보!BN133,IF(리스수식!$AT$2=2,차량정보!DG133,IF(리스수식!$AT$2=3,차량정보!EZ133,IF(리스수식!$AT$2=4,차량정보!GS133,차량정보!IL133))))</f>
        <v>0</v>
      </c>
      <c r="V133" s="380">
        <f>IF(리스수식!$AT$2=1,차량정보!BO133,IF(리스수식!$AT$2=2,차량정보!DH133,IF(리스수식!$AT$2=3,차량정보!FA133,IF(리스수식!$AT$2=4,차량정보!GT133,차량정보!IM133))))</f>
        <v>0</v>
      </c>
      <c r="W133" s="380">
        <f>IF(리스수식!$AT$2=1,차량정보!BP133,IF(리스수식!$AT$2=2,차량정보!DI133,IF(리스수식!$AT$2=3,차량정보!FB133,IF(리스수식!$AT$2=4,차량정보!GU133,차량정보!IN133))))</f>
        <v>0</v>
      </c>
      <c r="X133" s="380">
        <f>IF(리스수식!$AT$2=1,차량정보!BQ133,IF(리스수식!$AT$2=2,차량정보!DJ133,IF(리스수식!$AT$2=3,차량정보!FC133,IF(리스수식!$AT$2=4,차량정보!GV133,차량정보!IO133))))</f>
        <v>0</v>
      </c>
      <c r="Y133" s="380">
        <f>IF(리스수식!$AT$2=1,차량정보!BR133,IF(리스수식!$AT$2=2,차량정보!DK133,IF(리스수식!$AT$2=3,차량정보!FD133,IF(리스수식!$AT$2=4,차량정보!GW133,차량정보!IP133))))</f>
        <v>0</v>
      </c>
      <c r="Z133" s="380">
        <f>IF(리스수식!$AT$2=1,차량정보!BS133,IF(리스수식!$AT$2=2,차량정보!DL133,IF(리스수식!$AT$2=3,차량정보!FE133,IF(리스수식!$AT$2=4,차량정보!GX133,차량정보!IQ133))))</f>
        <v>0</v>
      </c>
      <c r="AA133" s="380">
        <f>IF(리스수식!$AT$2=1,차량정보!BT133,IF(리스수식!$AT$2=2,차량정보!DM133,IF(리스수식!$AT$2=3,차량정보!FF133,IF(리스수식!$AT$2=4,차량정보!GY133,차량정보!IR133))))</f>
        <v>0</v>
      </c>
      <c r="AB133" s="380">
        <f>IF(리스수식!$AT$2=1,차량정보!BU133,IF(리스수식!$AT$2=2,차량정보!DN133,IF(리스수식!$AT$2=3,차량정보!FG133,IF(리스수식!$AT$2=4,차량정보!GZ133,차량정보!IS133))))</f>
        <v>0</v>
      </c>
      <c r="AC133" s="380">
        <f>IF(리스수식!$AT$2=1,차량정보!BV133,IF(리스수식!$AT$2=2,차량정보!DO133,IF(리스수식!$AT$2=3,차량정보!FH133,IF(리스수식!$AT$2=4,차량정보!HA133,차량정보!IT133))))</f>
        <v>0</v>
      </c>
      <c r="AD133" s="380">
        <f>IF(리스수식!$AT$2=1,차량정보!BW133,IF(리스수식!$AT$2=2,차량정보!DP133,IF(리스수식!$AT$2=3,차량정보!FI133,IF(리스수식!$AT$2=4,차량정보!HB133,차량정보!IU133))))</f>
        <v>0</v>
      </c>
      <c r="AE133" s="380">
        <f>IF(리스수식!$AT$2=1,차량정보!BX133,IF(리스수식!$AT$2=2,차량정보!DQ133,IF(리스수식!$AT$2=3,차량정보!FJ133,IF(리스수식!$AT$2=4,차량정보!HC133,차량정보!IV133))))</f>
        <v>0</v>
      </c>
      <c r="AF133" s="380">
        <f>IF(리스수식!$AT$2=1,차량정보!BY133,IF(리스수식!$AT$2=2,차량정보!DR133,IF(리스수식!$AT$2=3,차량정보!FK133,IF(리스수식!$AT$2=4,차량정보!HD133,차량정보!IW133))))</f>
        <v>0</v>
      </c>
      <c r="AG133" s="380">
        <f>IF(리스수식!$AT$2=1,차량정보!BZ133,IF(리스수식!$AT$2=2,차량정보!DS133,IF(리스수식!$AT$2=3,차량정보!FL133,IF(리스수식!$AT$2=4,차량정보!HE133,차량정보!IX133))))</f>
        <v>0</v>
      </c>
      <c r="AH133" s="380">
        <f>IF(리스수식!$AT$2=1,차량정보!CA133,IF(리스수식!$AT$2=2,차량정보!DT133,IF(리스수식!$AT$2=3,차량정보!FM133,IF(리스수식!$AT$2=4,차량정보!HF133,차량정보!IY133))))</f>
        <v>0</v>
      </c>
      <c r="AI133" s="380">
        <f>IF(리스수식!$AT$2=1,차량정보!CB133,IF(리스수식!$AT$2=2,차량정보!DU133,IF(리스수식!$AT$2=3,차량정보!FN133,IF(리스수식!$AT$2=4,차량정보!HG133,차량정보!IZ133))))</f>
        <v>0</v>
      </c>
      <c r="AJ133" s="380">
        <f>IF(리스수식!$AT$2=1,차량정보!CC133,IF(리스수식!$AT$2=2,차량정보!DV133,IF(리스수식!$AT$2=3,차량정보!FO133,IF(리스수식!$AT$2=4,차량정보!HH133,차량정보!JA133))))</f>
        <v>0</v>
      </c>
      <c r="AK133" s="380">
        <f>IF(리스수식!$AT$2=1,차량정보!CD133,IF(리스수식!$AT$2=2,차량정보!DW133,IF(리스수식!$AT$2=3,차량정보!FP133,IF(리스수식!$AT$2=4,차량정보!HI133,차량정보!JB133))))</f>
        <v>0</v>
      </c>
      <c r="AL133" s="380">
        <f>IF(리스수식!$AT$2=1,차량정보!CE133,IF(리스수식!$AT$2=2,차량정보!DX133,IF(리스수식!$AT$2=3,차량정보!FQ133,IF(리스수식!$AT$2=4,차량정보!HJ133,차량정보!JC133))))</f>
        <v>0</v>
      </c>
      <c r="AM133" s="333">
        <f>IF(리스수식!$AT$2=1,차량정보!CF133,IF(리스수식!$AT$2=2,차량정보!DY133,IF(리스수식!$AT$2=3,차량정보!FR133,IF(리스수식!$AT$2=4,차량정보!HK133,차량정보!JD133))))</f>
        <v>0</v>
      </c>
      <c r="AN133" s="333">
        <f>IF(리스수식!$AT$2=1,차량정보!CG133,IF(리스수식!$AT$2=2,차량정보!DZ133,IF(리스수식!$AT$2=3,차량정보!FS133,IF(리스수식!$AT$2=4,차량정보!HL133,차량정보!JE133))))</f>
        <v>0</v>
      </c>
      <c r="AO133" s="333">
        <f>IF(리스수식!$AT$2=1,차량정보!CH133,IF(리스수식!$AT$2=2,차량정보!EA133,IF(리스수식!$AT$2=3,차량정보!FT133,IF(리스수식!$AT$2=4,차량정보!HM133,차량정보!JF133))))</f>
        <v>0</v>
      </c>
      <c r="AP133" s="333">
        <f>IF(리스수식!$AT$2=1,차량정보!CI133,IF(리스수식!$AT$2=2,차량정보!EB133,IF(리스수식!$AT$2=3,차량정보!FU133,IF(리스수식!$AT$2=4,차량정보!HN133,차량정보!JG133))))</f>
        <v>0</v>
      </c>
      <c r="AQ133" s="333">
        <f>IF(리스수식!$AT$2=1,차량정보!CJ133,IF(리스수식!$AT$2=2,차량정보!EC133,IF(리스수식!$AT$2=3,차량정보!FV133,IF(리스수식!$AT$2=4,차량정보!HO133,차량정보!JH133))))</f>
        <v>0</v>
      </c>
      <c r="AR133" s="333">
        <f>IF(리스수식!$AT$2=1,차량정보!CK133,IF(리스수식!$AT$2=2,차량정보!ED133,IF(리스수식!$AT$2=3,차량정보!FW133,IF(리스수식!$AT$2=4,차량정보!HP133,차량정보!JI133))))</f>
        <v>0</v>
      </c>
      <c r="AS133" s="333">
        <f>IF(리스수식!$AT$2=1,차량정보!CL133,IF(리스수식!$AT$2=2,차량정보!EE133,IF(리스수식!$AT$2=3,차량정보!FX133,IF(리스수식!$AT$2=4,차량정보!HQ133,차량정보!JJ133))))</f>
        <v>0</v>
      </c>
      <c r="AT133" s="333">
        <f>IF(리스수식!$AT$2=1,차량정보!CM133,IF(리스수식!$AT$2=2,차량정보!EF133,IF(리스수식!$AT$2=3,차량정보!FY133,IF(리스수식!$AT$2=4,차량정보!HR133,차량정보!JK133))))</f>
        <v>0</v>
      </c>
      <c r="AU133" s="333">
        <f>IF(리스수식!$AT$2=1,차량정보!CN133,IF(리스수식!$AT$2=2,차량정보!EG133,IF(리스수식!$AT$2=3,차량정보!FZ133,IF(리스수식!$AT$2=4,차량정보!HS133,차량정보!JL133))))</f>
        <v>0</v>
      </c>
      <c r="AV133" s="333">
        <f>IF(리스수식!$AT$2=1,차량정보!CO133,IF(리스수식!$AT$2=2,차량정보!EH133,IF(리스수식!$AT$2=3,차량정보!GA133,IF(리스수식!$AT$2=4,차량정보!HT133,차량정보!JM133))))</f>
        <v>0</v>
      </c>
      <c r="AW133" s="333">
        <f>IF(리스수식!$AT$2=1,차량정보!CP133,IF(리스수식!$AT$2=2,차량정보!EI133,IF(리스수식!$AT$2=3,차량정보!GB133,IF(리스수식!$AT$2=4,차량정보!HU133,차량정보!JN133))))</f>
        <v>0</v>
      </c>
      <c r="AX133" s="333">
        <f>IF(리스수식!$AT$2=1,차량정보!CQ133,IF(리스수식!$AT$2=2,차량정보!EJ133,IF(리스수식!$AT$2=3,차량정보!GC133,IF(리스수식!$AT$2=4,차량정보!HV133,차량정보!JO133))))</f>
        <v>0</v>
      </c>
      <c r="AY133" s="11">
        <f>IF(리스수식!$AT$2=1,차량정보!CR133,IF(리스수식!$AT$2=2,차량정보!EK133,IF(리스수식!$AT$2=3,차량정보!GD133,IF(리스수식!$AT$2=4,차량정보!HW133,차량정보!JP133))))</f>
        <v>0</v>
      </c>
      <c r="AZ133" s="352" t="s">
        <v>38</v>
      </c>
      <c r="BN133" s="444"/>
      <c r="BO133" s="182"/>
      <c r="BP133" s="182"/>
      <c r="BQ133" s="182"/>
      <c r="BR133" s="182"/>
      <c r="BS133" s="182"/>
      <c r="BT133" s="444"/>
      <c r="BU133" s="182"/>
      <c r="BV133" s="182"/>
      <c r="BW133" s="182"/>
      <c r="BX133" s="182"/>
      <c r="BY133" s="182"/>
      <c r="BZ133" s="444"/>
      <c r="CA133" s="182"/>
      <c r="CB133" s="182"/>
      <c r="CC133" s="182"/>
      <c r="CD133" s="182"/>
      <c r="CE133" s="182"/>
      <c r="CS133" s="157"/>
      <c r="CT133" s="158"/>
      <c r="CU133" s="159"/>
      <c r="CV133" s="160"/>
      <c r="CW133" s="157"/>
      <c r="CX133" s="157"/>
      <c r="CY133" s="161"/>
      <c r="CZ133" s="161"/>
      <c r="DA133" s="157"/>
      <c r="DB133" s="157"/>
      <c r="DC133" s="157"/>
      <c r="DD133" s="157"/>
      <c r="DE133" s="157"/>
      <c r="DF133" s="157"/>
      <c r="DG133" s="451"/>
      <c r="DH133" s="157"/>
      <c r="DI133" s="157"/>
      <c r="DJ133" s="157"/>
      <c r="DK133" s="157"/>
      <c r="DL133" s="157"/>
      <c r="DM133" s="451"/>
      <c r="DN133" s="157"/>
      <c r="DO133" s="157"/>
      <c r="DP133" s="157"/>
      <c r="DQ133" s="157"/>
      <c r="DR133" s="157"/>
      <c r="DS133" s="451"/>
      <c r="DT133" s="157"/>
      <c r="DU133" s="157"/>
      <c r="DV133" s="157"/>
      <c r="DW133" s="157"/>
      <c r="DX133" s="157"/>
      <c r="DY133" s="176"/>
      <c r="DZ133" s="176"/>
      <c r="EA133" s="177"/>
      <c r="EB133" s="178"/>
      <c r="EC133" s="178"/>
      <c r="ED133" s="178"/>
      <c r="EE133" s="178"/>
      <c r="EF133" s="178"/>
      <c r="EG133" s="178"/>
      <c r="EH133" s="178"/>
      <c r="EI133" s="178"/>
      <c r="EJ133" s="178"/>
    </row>
    <row r="134" spans="6:140" ht="16.5" customHeight="1">
      <c r="F134" s="333">
        <v>129</v>
      </c>
      <c r="G134" s="333" t="str">
        <f>IF(리스수식!$AT$2=1,차량정보!AZ134,IF(리스수식!$AT$2=2,차량정보!CS134,IF(리스수식!$AT$2=3,차량정보!EL134,IF(리스수식!$AT$2=4,차량정보!GE134,차량정보!HX134))))</f>
        <v>현대</v>
      </c>
      <c r="H134" s="333">
        <f>IF(리스수식!$AT$2=1,차량정보!BA134,IF(리스수식!$AT$2=2,차량정보!CT134,IF(리스수식!$AT$2=3,차량정보!EM134,IF(리스수식!$AT$2=4,차량정보!GF134,차량정보!HY134))))</f>
        <v>0</v>
      </c>
      <c r="I134" s="333">
        <f>IF(리스수식!$AT$2=1,차량정보!BB134,IF(리스수식!$AT$2=2,차량정보!CU134,IF(리스수식!$AT$2=3,차량정보!EN134,IF(리스수식!$AT$2=4,차량정보!GG134,차량정보!HZ134))))</f>
        <v>0</v>
      </c>
      <c r="J134" s="475">
        <f>IF(리스수식!$AT$2=1,차량정보!BC134,IF(리스수식!$AT$2=2,차량정보!CV134,IF(리스수식!$AT$2=3,차량정보!EO134,IF(리스수식!$AT$2=4,차량정보!GH134,차량정보!IA134))))</f>
        <v>0</v>
      </c>
      <c r="K134" s="333">
        <f>IF(리스수식!$AT$2=1,차량정보!BD134,IF(리스수식!$AT$2=2,차량정보!CW134,IF(리스수식!$AT$2=3,차량정보!EP134,IF(리스수식!$AT$2=4,차량정보!GI134,차량정보!IB134))))</f>
        <v>0</v>
      </c>
      <c r="L134" s="333">
        <f>IF(리스수식!$AT$2=1,차량정보!BE134,IF(리스수식!$AT$2=2,차량정보!CX134,IF(리스수식!$AT$2=3,차량정보!EQ134,IF(리스수식!$AT$2=4,차량정보!GJ134,차량정보!IC134))))</f>
        <v>0</v>
      </c>
      <c r="M134" s="333">
        <f>IF(리스수식!$AT$2=1,차량정보!BF134,IF(리스수식!$AT$2=2,차량정보!CY134,IF(리스수식!$AT$2=3,차량정보!ER134,IF(리스수식!$AT$2=4,차량정보!GK134,차량정보!ID134))))</f>
        <v>0</v>
      </c>
      <c r="N134" s="333">
        <f t="shared" si="97"/>
        <v>0</v>
      </c>
      <c r="O134" s="380">
        <f>IF(리스수식!$AT$2=1,차량정보!BH134,IF(리스수식!$AT$2=2,차량정보!DA134,IF(리스수식!$AT$2=3,차량정보!ET134,IF(리스수식!$AT$2=4,차량정보!GM134,차량정보!IF134))))</f>
        <v>0</v>
      </c>
      <c r="P134" s="380">
        <f>IF(리스수식!$AT$2=1,차량정보!BI134,IF(리스수식!$AT$2=2,차량정보!DB134,IF(리스수식!$AT$2=3,차량정보!EU134,IF(리스수식!$AT$2=4,차량정보!GN134,차량정보!IG134))))</f>
        <v>0</v>
      </c>
      <c r="Q134" s="380">
        <f>IF(리스수식!$AT$2=1,차량정보!BJ134,IF(리스수식!$AT$2=2,차량정보!DC134,IF(리스수식!$AT$2=3,차량정보!EV134,IF(리스수식!$AT$2=4,차량정보!GO134,차량정보!IH134))))</f>
        <v>0</v>
      </c>
      <c r="R134" s="380">
        <f>IF(리스수식!$AT$2=1,차량정보!BK134,IF(리스수식!$AT$2=2,차량정보!DD134,IF(리스수식!$AT$2=3,차량정보!EW134,IF(리스수식!$AT$2=4,차량정보!GP134,차량정보!II134))))</f>
        <v>0</v>
      </c>
      <c r="S134" s="380">
        <f>IF(리스수식!$AT$2=1,차량정보!BL134,IF(리스수식!$AT$2=2,차량정보!DE134,IF(리스수식!$AT$2=3,차량정보!EX134,IF(리스수식!$AT$2=4,차량정보!GQ134,차량정보!IJ134))))</f>
        <v>0</v>
      </c>
      <c r="T134" s="380">
        <f>IF(리스수식!$AT$2=1,차량정보!BM134,IF(리스수식!$AT$2=2,차량정보!DF134,IF(리스수식!$AT$2=3,차량정보!EY134,IF(리스수식!$AT$2=4,차량정보!GR134,차량정보!IK134))))</f>
        <v>0</v>
      </c>
      <c r="U134" s="380">
        <f>IF(리스수식!$AT$2=1,차량정보!BN134,IF(리스수식!$AT$2=2,차량정보!DG134,IF(리스수식!$AT$2=3,차량정보!EZ134,IF(리스수식!$AT$2=4,차량정보!GS134,차량정보!IL134))))</f>
        <v>0</v>
      </c>
      <c r="V134" s="380">
        <f>IF(리스수식!$AT$2=1,차량정보!BO134,IF(리스수식!$AT$2=2,차량정보!DH134,IF(리스수식!$AT$2=3,차량정보!FA134,IF(리스수식!$AT$2=4,차량정보!GT134,차량정보!IM134))))</f>
        <v>0</v>
      </c>
      <c r="W134" s="380">
        <f>IF(리스수식!$AT$2=1,차량정보!BP134,IF(리스수식!$AT$2=2,차량정보!DI134,IF(리스수식!$AT$2=3,차량정보!FB134,IF(리스수식!$AT$2=4,차량정보!GU134,차량정보!IN134))))</f>
        <v>0</v>
      </c>
      <c r="X134" s="380">
        <f>IF(리스수식!$AT$2=1,차량정보!BQ134,IF(리스수식!$AT$2=2,차량정보!DJ134,IF(리스수식!$AT$2=3,차량정보!FC134,IF(리스수식!$AT$2=4,차량정보!GV134,차량정보!IO134))))</f>
        <v>0</v>
      </c>
      <c r="Y134" s="380">
        <f>IF(리스수식!$AT$2=1,차량정보!BR134,IF(리스수식!$AT$2=2,차량정보!DK134,IF(리스수식!$AT$2=3,차량정보!FD134,IF(리스수식!$AT$2=4,차량정보!GW134,차량정보!IP134))))</f>
        <v>0</v>
      </c>
      <c r="Z134" s="380">
        <f>IF(리스수식!$AT$2=1,차량정보!BS134,IF(리스수식!$AT$2=2,차량정보!DL134,IF(리스수식!$AT$2=3,차량정보!FE134,IF(리스수식!$AT$2=4,차량정보!GX134,차량정보!IQ134))))</f>
        <v>0</v>
      </c>
      <c r="AA134" s="380">
        <f>IF(리스수식!$AT$2=1,차량정보!BT134,IF(리스수식!$AT$2=2,차량정보!DM134,IF(리스수식!$AT$2=3,차량정보!FF134,IF(리스수식!$AT$2=4,차량정보!GY134,차량정보!IR134))))</f>
        <v>0</v>
      </c>
      <c r="AB134" s="380">
        <f>IF(리스수식!$AT$2=1,차량정보!BU134,IF(리스수식!$AT$2=2,차량정보!DN134,IF(리스수식!$AT$2=3,차량정보!FG134,IF(리스수식!$AT$2=4,차량정보!GZ134,차량정보!IS134))))</f>
        <v>0</v>
      </c>
      <c r="AC134" s="380">
        <f>IF(리스수식!$AT$2=1,차량정보!BV134,IF(리스수식!$AT$2=2,차량정보!DO134,IF(리스수식!$AT$2=3,차량정보!FH134,IF(리스수식!$AT$2=4,차량정보!HA134,차량정보!IT134))))</f>
        <v>0</v>
      </c>
      <c r="AD134" s="380">
        <f>IF(리스수식!$AT$2=1,차량정보!BW134,IF(리스수식!$AT$2=2,차량정보!DP134,IF(리스수식!$AT$2=3,차량정보!FI134,IF(리스수식!$AT$2=4,차량정보!HB134,차량정보!IU134))))</f>
        <v>0</v>
      </c>
      <c r="AE134" s="380">
        <f>IF(리스수식!$AT$2=1,차량정보!BX134,IF(리스수식!$AT$2=2,차량정보!DQ134,IF(리스수식!$AT$2=3,차량정보!FJ134,IF(리스수식!$AT$2=4,차량정보!HC134,차량정보!IV134))))</f>
        <v>0</v>
      </c>
      <c r="AF134" s="380">
        <f>IF(리스수식!$AT$2=1,차량정보!BY134,IF(리스수식!$AT$2=2,차량정보!DR134,IF(리스수식!$AT$2=3,차량정보!FK134,IF(리스수식!$AT$2=4,차량정보!HD134,차량정보!IW134))))</f>
        <v>0</v>
      </c>
      <c r="AG134" s="380">
        <f>IF(리스수식!$AT$2=1,차량정보!BZ134,IF(리스수식!$AT$2=2,차량정보!DS134,IF(리스수식!$AT$2=3,차량정보!FL134,IF(리스수식!$AT$2=4,차량정보!HE134,차량정보!IX134))))</f>
        <v>0</v>
      </c>
      <c r="AH134" s="380">
        <f>IF(리스수식!$AT$2=1,차량정보!CA134,IF(리스수식!$AT$2=2,차량정보!DT134,IF(리스수식!$AT$2=3,차량정보!FM134,IF(리스수식!$AT$2=4,차량정보!HF134,차량정보!IY134))))</f>
        <v>0</v>
      </c>
      <c r="AI134" s="380">
        <f>IF(리스수식!$AT$2=1,차량정보!CB134,IF(리스수식!$AT$2=2,차량정보!DU134,IF(리스수식!$AT$2=3,차량정보!FN134,IF(리스수식!$AT$2=4,차량정보!HG134,차량정보!IZ134))))</f>
        <v>0</v>
      </c>
      <c r="AJ134" s="380">
        <f>IF(리스수식!$AT$2=1,차량정보!CC134,IF(리스수식!$AT$2=2,차량정보!DV134,IF(리스수식!$AT$2=3,차량정보!FO134,IF(리스수식!$AT$2=4,차량정보!HH134,차량정보!JA134))))</f>
        <v>0</v>
      </c>
      <c r="AK134" s="380">
        <f>IF(리스수식!$AT$2=1,차량정보!CD134,IF(리스수식!$AT$2=2,차량정보!DW134,IF(리스수식!$AT$2=3,차량정보!FP134,IF(리스수식!$AT$2=4,차량정보!HI134,차량정보!JB134))))</f>
        <v>0</v>
      </c>
      <c r="AL134" s="380">
        <f>IF(리스수식!$AT$2=1,차량정보!CE134,IF(리스수식!$AT$2=2,차량정보!DX134,IF(리스수식!$AT$2=3,차량정보!FQ134,IF(리스수식!$AT$2=4,차량정보!HJ134,차량정보!JC134))))</f>
        <v>0</v>
      </c>
      <c r="AM134" s="333">
        <f>IF(리스수식!$AT$2=1,차량정보!CF134,IF(리스수식!$AT$2=2,차량정보!DY134,IF(리스수식!$AT$2=3,차량정보!FR134,IF(리스수식!$AT$2=4,차량정보!HK134,차량정보!JD134))))</f>
        <v>0</v>
      </c>
      <c r="AN134" s="333">
        <f>IF(리스수식!$AT$2=1,차량정보!CG134,IF(리스수식!$AT$2=2,차량정보!DZ134,IF(리스수식!$AT$2=3,차량정보!FS134,IF(리스수식!$AT$2=4,차량정보!HL134,차량정보!JE134))))</f>
        <v>0</v>
      </c>
      <c r="AO134" s="333">
        <f>IF(리스수식!$AT$2=1,차량정보!CH134,IF(리스수식!$AT$2=2,차량정보!EA134,IF(리스수식!$AT$2=3,차량정보!FT134,IF(리스수식!$AT$2=4,차량정보!HM134,차량정보!JF134))))</f>
        <v>0</v>
      </c>
      <c r="AP134" s="333">
        <f>IF(리스수식!$AT$2=1,차량정보!CI134,IF(리스수식!$AT$2=2,차량정보!EB134,IF(리스수식!$AT$2=3,차량정보!FU134,IF(리스수식!$AT$2=4,차량정보!HN134,차량정보!JG134))))</f>
        <v>0</v>
      </c>
      <c r="AQ134" s="333">
        <f>IF(리스수식!$AT$2=1,차량정보!CJ134,IF(리스수식!$AT$2=2,차량정보!EC134,IF(리스수식!$AT$2=3,차량정보!FV134,IF(리스수식!$AT$2=4,차량정보!HO134,차량정보!JH134))))</f>
        <v>0</v>
      </c>
      <c r="AR134" s="333">
        <f>IF(리스수식!$AT$2=1,차량정보!CK134,IF(리스수식!$AT$2=2,차량정보!ED134,IF(리스수식!$AT$2=3,차량정보!FW134,IF(리스수식!$AT$2=4,차량정보!HP134,차량정보!JI134))))</f>
        <v>0</v>
      </c>
      <c r="AS134" s="333">
        <f>IF(리스수식!$AT$2=1,차량정보!CL134,IF(리스수식!$AT$2=2,차량정보!EE134,IF(리스수식!$AT$2=3,차량정보!FX134,IF(리스수식!$AT$2=4,차량정보!HQ134,차량정보!JJ134))))</f>
        <v>0</v>
      </c>
      <c r="AT134" s="333">
        <f>IF(리스수식!$AT$2=1,차량정보!CM134,IF(리스수식!$AT$2=2,차량정보!EF134,IF(리스수식!$AT$2=3,차량정보!FY134,IF(리스수식!$AT$2=4,차량정보!HR134,차량정보!JK134))))</f>
        <v>0</v>
      </c>
      <c r="AU134" s="333">
        <f>IF(리스수식!$AT$2=1,차량정보!CN134,IF(리스수식!$AT$2=2,차량정보!EG134,IF(리스수식!$AT$2=3,차량정보!FZ134,IF(리스수식!$AT$2=4,차량정보!HS134,차량정보!JL134))))</f>
        <v>0</v>
      </c>
      <c r="AV134" s="333">
        <f>IF(리스수식!$AT$2=1,차량정보!CO134,IF(리스수식!$AT$2=2,차량정보!EH134,IF(리스수식!$AT$2=3,차량정보!GA134,IF(리스수식!$AT$2=4,차량정보!HT134,차량정보!JM134))))</f>
        <v>0</v>
      </c>
      <c r="AW134" s="333">
        <f>IF(리스수식!$AT$2=1,차량정보!CP134,IF(리스수식!$AT$2=2,차량정보!EI134,IF(리스수식!$AT$2=3,차량정보!GB134,IF(리스수식!$AT$2=4,차량정보!HU134,차량정보!JN134))))</f>
        <v>0</v>
      </c>
      <c r="AX134" s="333">
        <f>IF(리스수식!$AT$2=1,차량정보!CQ134,IF(리스수식!$AT$2=2,차량정보!EJ134,IF(리스수식!$AT$2=3,차량정보!GC134,IF(리스수식!$AT$2=4,차량정보!HV134,차량정보!JO134))))</f>
        <v>0</v>
      </c>
      <c r="AY134" s="11">
        <f>IF(리스수식!$AT$2=1,차량정보!CR134,IF(리스수식!$AT$2=2,차량정보!EK134,IF(리스수식!$AT$2=3,차량정보!GD134,IF(리스수식!$AT$2=4,차량정보!HW134,차량정보!JP134))))</f>
        <v>0</v>
      </c>
      <c r="AZ134" s="352" t="s">
        <v>38</v>
      </c>
      <c r="BN134" s="444"/>
      <c r="BO134" s="182"/>
      <c r="BP134" s="182"/>
      <c r="BQ134" s="182"/>
      <c r="BR134" s="182"/>
      <c r="BS134" s="182"/>
      <c r="BT134" s="444"/>
      <c r="BU134" s="182"/>
      <c r="BV134" s="182"/>
      <c r="BW134" s="182"/>
      <c r="BX134" s="182"/>
      <c r="BY134" s="182"/>
      <c r="BZ134" s="444"/>
      <c r="CA134" s="182"/>
      <c r="CB134" s="182"/>
      <c r="CC134" s="182"/>
      <c r="CD134" s="182"/>
      <c r="CE134" s="182"/>
      <c r="CS134" s="157"/>
      <c r="CT134" s="158"/>
      <c r="CU134" s="159"/>
      <c r="CV134" s="160"/>
      <c r="CW134" s="157"/>
      <c r="CX134" s="157"/>
      <c r="CY134" s="161"/>
      <c r="CZ134" s="161"/>
      <c r="DA134" s="157"/>
      <c r="DB134" s="157"/>
      <c r="DC134" s="157"/>
      <c r="DD134" s="157"/>
      <c r="DE134" s="157"/>
      <c r="DF134" s="157"/>
      <c r="DG134" s="451"/>
      <c r="DH134" s="157"/>
      <c r="DI134" s="157"/>
      <c r="DJ134" s="157"/>
      <c r="DK134" s="157"/>
      <c r="DL134" s="157"/>
      <c r="DM134" s="451"/>
      <c r="DN134" s="157"/>
      <c r="DO134" s="157"/>
      <c r="DP134" s="157"/>
      <c r="DQ134" s="157"/>
      <c r="DR134" s="157"/>
      <c r="DS134" s="451"/>
      <c r="DT134" s="157"/>
      <c r="DU134" s="157"/>
      <c r="DV134" s="157"/>
      <c r="DW134" s="157"/>
      <c r="DX134" s="157"/>
      <c r="DY134" s="176"/>
      <c r="DZ134" s="176"/>
      <c r="EA134" s="177"/>
      <c r="EB134" s="178"/>
      <c r="EC134" s="178"/>
      <c r="ED134" s="178"/>
      <c r="EE134" s="178"/>
      <c r="EF134" s="178"/>
      <c r="EG134" s="178"/>
      <c r="EH134" s="178"/>
      <c r="EI134" s="178"/>
      <c r="EJ134" s="178"/>
    </row>
    <row r="135" spans="6:140" ht="16.5" customHeight="1">
      <c r="F135" s="333">
        <v>130</v>
      </c>
      <c r="G135" s="333" t="str">
        <f>IF(리스수식!$AT$2=1,차량정보!AZ135,IF(리스수식!$AT$2=2,차량정보!CS135,IF(리스수식!$AT$2=3,차량정보!EL135,IF(리스수식!$AT$2=4,차량정보!GE135,차량정보!HX135))))</f>
        <v>현대</v>
      </c>
      <c r="H135" s="333">
        <f>IF(리스수식!$AT$2=1,차량정보!BA135,IF(리스수식!$AT$2=2,차량정보!CT135,IF(리스수식!$AT$2=3,차량정보!EM135,IF(리스수식!$AT$2=4,차량정보!GF135,차량정보!HY135))))</f>
        <v>0</v>
      </c>
      <c r="I135" s="333">
        <f>IF(리스수식!$AT$2=1,차량정보!BB135,IF(리스수식!$AT$2=2,차량정보!CU135,IF(리스수식!$AT$2=3,차량정보!EN135,IF(리스수식!$AT$2=4,차량정보!GG135,차량정보!HZ135))))</f>
        <v>0</v>
      </c>
      <c r="J135" s="475">
        <f>IF(리스수식!$AT$2=1,차량정보!BC135,IF(리스수식!$AT$2=2,차량정보!CV135,IF(리스수식!$AT$2=3,차량정보!EO135,IF(리스수식!$AT$2=4,차량정보!GH135,차량정보!IA135))))</f>
        <v>0</v>
      </c>
      <c r="K135" s="333">
        <f>IF(리스수식!$AT$2=1,차량정보!BD135,IF(리스수식!$AT$2=2,차량정보!CW135,IF(리스수식!$AT$2=3,차량정보!EP135,IF(리스수식!$AT$2=4,차량정보!GI135,차량정보!IB135))))</f>
        <v>0</v>
      </c>
      <c r="L135" s="333">
        <f>IF(리스수식!$AT$2=1,차량정보!BE135,IF(리스수식!$AT$2=2,차량정보!CX135,IF(리스수식!$AT$2=3,차량정보!EQ135,IF(리스수식!$AT$2=4,차량정보!GJ135,차량정보!IC135))))</f>
        <v>0</v>
      </c>
      <c r="M135" s="333">
        <f>IF(리스수식!$AT$2=1,차량정보!BF135,IF(리스수식!$AT$2=2,차량정보!CY135,IF(리스수식!$AT$2=3,차량정보!ER135,IF(리스수식!$AT$2=4,차량정보!GK135,차량정보!ID135))))</f>
        <v>0</v>
      </c>
      <c r="N135" s="333">
        <f t="shared" ref="N135:N198" si="183">IF($I135="EV",130000,IF($I135="RV(11-12인)",65000,IF($I135="소형화물(1톤)",28500,$M135*(IF($M135&lt;=1000,104,0)+IF(AND($M135&gt;1000,$M135&lt;=1600),182,0)+IF($M135&gt;1600,260,0)))))</f>
        <v>0</v>
      </c>
      <c r="O135" s="380">
        <f>IF(리스수식!$AT$2=1,차량정보!BH135,IF(리스수식!$AT$2=2,차량정보!DA135,IF(리스수식!$AT$2=3,차량정보!ET135,IF(리스수식!$AT$2=4,차량정보!GM135,차량정보!IF135))))</f>
        <v>0</v>
      </c>
      <c r="P135" s="380">
        <f>IF(리스수식!$AT$2=1,차량정보!BI135,IF(리스수식!$AT$2=2,차량정보!DB135,IF(리스수식!$AT$2=3,차량정보!EU135,IF(리스수식!$AT$2=4,차량정보!GN135,차량정보!IG135))))</f>
        <v>0</v>
      </c>
      <c r="Q135" s="380">
        <f>IF(리스수식!$AT$2=1,차량정보!BJ135,IF(리스수식!$AT$2=2,차량정보!DC135,IF(리스수식!$AT$2=3,차량정보!EV135,IF(리스수식!$AT$2=4,차량정보!GO135,차량정보!IH135))))</f>
        <v>0</v>
      </c>
      <c r="R135" s="380">
        <f>IF(리스수식!$AT$2=1,차량정보!BK135,IF(리스수식!$AT$2=2,차량정보!DD135,IF(리스수식!$AT$2=3,차량정보!EW135,IF(리스수식!$AT$2=4,차량정보!GP135,차량정보!II135))))</f>
        <v>0</v>
      </c>
      <c r="S135" s="380">
        <f>IF(리스수식!$AT$2=1,차량정보!BL135,IF(리스수식!$AT$2=2,차량정보!DE135,IF(리스수식!$AT$2=3,차량정보!EX135,IF(리스수식!$AT$2=4,차량정보!GQ135,차량정보!IJ135))))</f>
        <v>0</v>
      </c>
      <c r="T135" s="380">
        <f>IF(리스수식!$AT$2=1,차량정보!BM135,IF(리스수식!$AT$2=2,차량정보!DF135,IF(리스수식!$AT$2=3,차량정보!EY135,IF(리스수식!$AT$2=4,차량정보!GR135,차량정보!IK135))))</f>
        <v>0</v>
      </c>
      <c r="U135" s="380">
        <f>IF(리스수식!$AT$2=1,차량정보!BN135,IF(리스수식!$AT$2=2,차량정보!DG135,IF(리스수식!$AT$2=3,차량정보!EZ135,IF(리스수식!$AT$2=4,차량정보!GS135,차량정보!IL135))))</f>
        <v>0</v>
      </c>
      <c r="V135" s="380">
        <f>IF(리스수식!$AT$2=1,차량정보!BO135,IF(리스수식!$AT$2=2,차량정보!DH135,IF(리스수식!$AT$2=3,차량정보!FA135,IF(리스수식!$AT$2=4,차량정보!GT135,차량정보!IM135))))</f>
        <v>0</v>
      </c>
      <c r="W135" s="380">
        <f>IF(리스수식!$AT$2=1,차량정보!BP135,IF(리스수식!$AT$2=2,차량정보!DI135,IF(리스수식!$AT$2=3,차량정보!FB135,IF(리스수식!$AT$2=4,차량정보!GU135,차량정보!IN135))))</f>
        <v>0</v>
      </c>
      <c r="X135" s="380">
        <f>IF(리스수식!$AT$2=1,차량정보!BQ135,IF(리스수식!$AT$2=2,차량정보!DJ135,IF(리스수식!$AT$2=3,차량정보!FC135,IF(리스수식!$AT$2=4,차량정보!GV135,차량정보!IO135))))</f>
        <v>0</v>
      </c>
      <c r="Y135" s="380">
        <f>IF(리스수식!$AT$2=1,차량정보!BR135,IF(리스수식!$AT$2=2,차량정보!DK135,IF(리스수식!$AT$2=3,차량정보!FD135,IF(리스수식!$AT$2=4,차량정보!GW135,차량정보!IP135))))</f>
        <v>0</v>
      </c>
      <c r="Z135" s="380">
        <f>IF(리스수식!$AT$2=1,차량정보!BS135,IF(리스수식!$AT$2=2,차량정보!DL135,IF(리스수식!$AT$2=3,차량정보!FE135,IF(리스수식!$AT$2=4,차량정보!GX135,차량정보!IQ135))))</f>
        <v>0</v>
      </c>
      <c r="AA135" s="380">
        <f>IF(리스수식!$AT$2=1,차량정보!BT135,IF(리스수식!$AT$2=2,차량정보!DM135,IF(리스수식!$AT$2=3,차량정보!FF135,IF(리스수식!$AT$2=4,차량정보!GY135,차량정보!IR135))))</f>
        <v>0</v>
      </c>
      <c r="AB135" s="380">
        <f>IF(리스수식!$AT$2=1,차량정보!BU135,IF(리스수식!$AT$2=2,차량정보!DN135,IF(리스수식!$AT$2=3,차량정보!FG135,IF(리스수식!$AT$2=4,차량정보!GZ135,차량정보!IS135))))</f>
        <v>0</v>
      </c>
      <c r="AC135" s="380">
        <f>IF(리스수식!$AT$2=1,차량정보!BV135,IF(리스수식!$AT$2=2,차량정보!DO135,IF(리스수식!$AT$2=3,차량정보!FH135,IF(리스수식!$AT$2=4,차량정보!HA135,차량정보!IT135))))</f>
        <v>0</v>
      </c>
      <c r="AD135" s="380">
        <f>IF(리스수식!$AT$2=1,차량정보!BW135,IF(리스수식!$AT$2=2,차량정보!DP135,IF(리스수식!$AT$2=3,차량정보!FI135,IF(리스수식!$AT$2=4,차량정보!HB135,차량정보!IU135))))</f>
        <v>0</v>
      </c>
      <c r="AE135" s="380">
        <f>IF(리스수식!$AT$2=1,차량정보!BX135,IF(리스수식!$AT$2=2,차량정보!DQ135,IF(리스수식!$AT$2=3,차량정보!FJ135,IF(리스수식!$AT$2=4,차량정보!HC135,차량정보!IV135))))</f>
        <v>0</v>
      </c>
      <c r="AF135" s="380">
        <f>IF(리스수식!$AT$2=1,차량정보!BY135,IF(리스수식!$AT$2=2,차량정보!DR135,IF(리스수식!$AT$2=3,차량정보!FK135,IF(리스수식!$AT$2=4,차량정보!HD135,차량정보!IW135))))</f>
        <v>0</v>
      </c>
      <c r="AG135" s="380">
        <f>IF(리스수식!$AT$2=1,차량정보!BZ135,IF(리스수식!$AT$2=2,차량정보!DS135,IF(리스수식!$AT$2=3,차량정보!FL135,IF(리스수식!$AT$2=4,차량정보!HE135,차량정보!IX135))))</f>
        <v>0</v>
      </c>
      <c r="AH135" s="380">
        <f>IF(리스수식!$AT$2=1,차량정보!CA135,IF(리스수식!$AT$2=2,차량정보!DT135,IF(리스수식!$AT$2=3,차량정보!FM135,IF(리스수식!$AT$2=4,차량정보!HF135,차량정보!IY135))))</f>
        <v>0</v>
      </c>
      <c r="AI135" s="380">
        <f>IF(리스수식!$AT$2=1,차량정보!CB135,IF(리스수식!$AT$2=2,차량정보!DU135,IF(리스수식!$AT$2=3,차량정보!FN135,IF(리스수식!$AT$2=4,차량정보!HG135,차량정보!IZ135))))</f>
        <v>0</v>
      </c>
      <c r="AJ135" s="380">
        <f>IF(리스수식!$AT$2=1,차량정보!CC135,IF(리스수식!$AT$2=2,차량정보!DV135,IF(리스수식!$AT$2=3,차량정보!FO135,IF(리스수식!$AT$2=4,차량정보!HH135,차량정보!JA135))))</f>
        <v>0</v>
      </c>
      <c r="AK135" s="380">
        <f>IF(리스수식!$AT$2=1,차량정보!CD135,IF(리스수식!$AT$2=2,차량정보!DW135,IF(리스수식!$AT$2=3,차량정보!FP135,IF(리스수식!$AT$2=4,차량정보!HI135,차량정보!JB135))))</f>
        <v>0</v>
      </c>
      <c r="AL135" s="380">
        <f>IF(리스수식!$AT$2=1,차량정보!CE135,IF(리스수식!$AT$2=2,차량정보!DX135,IF(리스수식!$AT$2=3,차량정보!FQ135,IF(리스수식!$AT$2=4,차량정보!HJ135,차량정보!JC135))))</f>
        <v>0</v>
      </c>
      <c r="AM135" s="333">
        <f>IF(리스수식!$AT$2=1,차량정보!CF135,IF(리스수식!$AT$2=2,차량정보!DY135,IF(리스수식!$AT$2=3,차량정보!FR135,IF(리스수식!$AT$2=4,차량정보!HK135,차량정보!JD135))))</f>
        <v>0</v>
      </c>
      <c r="AN135" s="333">
        <f>IF(리스수식!$AT$2=1,차량정보!CG135,IF(리스수식!$AT$2=2,차량정보!DZ135,IF(리스수식!$AT$2=3,차량정보!FS135,IF(리스수식!$AT$2=4,차량정보!HL135,차량정보!JE135))))</f>
        <v>0</v>
      </c>
      <c r="AO135" s="333">
        <f>IF(리스수식!$AT$2=1,차량정보!CH135,IF(리스수식!$AT$2=2,차량정보!EA135,IF(리스수식!$AT$2=3,차량정보!FT135,IF(리스수식!$AT$2=4,차량정보!HM135,차량정보!JF135))))</f>
        <v>0</v>
      </c>
      <c r="AP135" s="333">
        <f>IF(리스수식!$AT$2=1,차량정보!CI135,IF(리스수식!$AT$2=2,차량정보!EB135,IF(리스수식!$AT$2=3,차량정보!FU135,IF(리스수식!$AT$2=4,차량정보!HN135,차량정보!JG135))))</f>
        <v>0</v>
      </c>
      <c r="AQ135" s="333">
        <f>IF(리스수식!$AT$2=1,차량정보!CJ135,IF(리스수식!$AT$2=2,차량정보!EC135,IF(리스수식!$AT$2=3,차량정보!FV135,IF(리스수식!$AT$2=4,차량정보!HO135,차량정보!JH135))))</f>
        <v>0</v>
      </c>
      <c r="AR135" s="333">
        <f>IF(리스수식!$AT$2=1,차량정보!CK135,IF(리스수식!$AT$2=2,차량정보!ED135,IF(리스수식!$AT$2=3,차량정보!FW135,IF(리스수식!$AT$2=4,차량정보!HP135,차량정보!JI135))))</f>
        <v>0</v>
      </c>
      <c r="AS135" s="333">
        <f>IF(리스수식!$AT$2=1,차량정보!CL135,IF(리스수식!$AT$2=2,차량정보!EE135,IF(리스수식!$AT$2=3,차량정보!FX135,IF(리스수식!$AT$2=4,차량정보!HQ135,차량정보!JJ135))))</f>
        <v>0</v>
      </c>
      <c r="AT135" s="333">
        <f>IF(리스수식!$AT$2=1,차량정보!CM135,IF(리스수식!$AT$2=2,차량정보!EF135,IF(리스수식!$AT$2=3,차량정보!FY135,IF(리스수식!$AT$2=4,차량정보!HR135,차량정보!JK135))))</f>
        <v>0</v>
      </c>
      <c r="AU135" s="333">
        <f>IF(리스수식!$AT$2=1,차량정보!CN135,IF(리스수식!$AT$2=2,차량정보!EG135,IF(리스수식!$AT$2=3,차량정보!FZ135,IF(리스수식!$AT$2=4,차량정보!HS135,차량정보!JL135))))</f>
        <v>0</v>
      </c>
      <c r="AV135" s="333">
        <f>IF(리스수식!$AT$2=1,차량정보!CO135,IF(리스수식!$AT$2=2,차량정보!EH135,IF(리스수식!$AT$2=3,차량정보!GA135,IF(리스수식!$AT$2=4,차량정보!HT135,차량정보!JM135))))</f>
        <v>0</v>
      </c>
      <c r="AW135" s="333">
        <f>IF(리스수식!$AT$2=1,차량정보!CP135,IF(리스수식!$AT$2=2,차량정보!EI135,IF(리스수식!$AT$2=3,차량정보!GB135,IF(리스수식!$AT$2=4,차량정보!HU135,차량정보!JN135))))</f>
        <v>0</v>
      </c>
      <c r="AX135" s="333">
        <f>IF(리스수식!$AT$2=1,차량정보!CQ135,IF(리스수식!$AT$2=2,차량정보!EJ135,IF(리스수식!$AT$2=3,차량정보!GC135,IF(리스수식!$AT$2=4,차량정보!HV135,차량정보!JO135))))</f>
        <v>0</v>
      </c>
      <c r="AY135" s="11">
        <f>IF(리스수식!$AT$2=1,차량정보!CR135,IF(리스수식!$AT$2=2,차량정보!EK135,IF(리스수식!$AT$2=3,차량정보!GD135,IF(리스수식!$AT$2=4,차량정보!HW135,차량정보!JP135))))</f>
        <v>0</v>
      </c>
      <c r="AZ135" s="352" t="s">
        <v>38</v>
      </c>
      <c r="BN135" s="444"/>
      <c r="BO135" s="182"/>
      <c r="BP135" s="182"/>
      <c r="BQ135" s="182"/>
      <c r="BR135" s="182"/>
      <c r="BS135" s="182"/>
      <c r="BT135" s="444"/>
      <c r="BU135" s="182"/>
      <c r="BV135" s="182"/>
      <c r="BW135" s="182"/>
      <c r="BX135" s="182"/>
      <c r="BY135" s="182"/>
      <c r="BZ135" s="444"/>
      <c r="CA135" s="182"/>
      <c r="CB135" s="182"/>
      <c r="CC135" s="182"/>
      <c r="CD135" s="182"/>
      <c r="CE135" s="182"/>
      <c r="CS135" s="157"/>
      <c r="CT135" s="158"/>
      <c r="CU135" s="159"/>
      <c r="CV135" s="160"/>
      <c r="CW135" s="157"/>
      <c r="CX135" s="157"/>
      <c r="CY135" s="161"/>
      <c r="CZ135" s="161"/>
      <c r="DA135" s="157"/>
      <c r="DB135" s="157"/>
      <c r="DC135" s="157"/>
      <c r="DD135" s="157"/>
      <c r="DE135" s="157"/>
      <c r="DF135" s="157"/>
      <c r="DG135" s="451"/>
      <c r="DH135" s="157"/>
      <c r="DI135" s="157"/>
      <c r="DJ135" s="157"/>
      <c r="DK135" s="157"/>
      <c r="DL135" s="157"/>
      <c r="DM135" s="451"/>
      <c r="DN135" s="157"/>
      <c r="DO135" s="157"/>
      <c r="DP135" s="157"/>
      <c r="DQ135" s="157"/>
      <c r="DR135" s="157"/>
      <c r="DS135" s="451"/>
      <c r="DT135" s="157"/>
      <c r="DU135" s="157"/>
      <c r="DV135" s="157"/>
      <c r="DW135" s="157"/>
      <c r="DX135" s="157"/>
      <c r="DY135" s="176"/>
      <c r="DZ135" s="176"/>
      <c r="EA135" s="177"/>
      <c r="EB135" s="178"/>
      <c r="EC135" s="178"/>
      <c r="ED135" s="178"/>
      <c r="EE135" s="178"/>
      <c r="EF135" s="178"/>
      <c r="EG135" s="178"/>
      <c r="EH135" s="178"/>
      <c r="EI135" s="178"/>
      <c r="EJ135" s="178"/>
    </row>
    <row r="136" spans="6:140" ht="16.5" customHeight="1">
      <c r="F136" s="333">
        <v>131</v>
      </c>
      <c r="G136" s="333" t="str">
        <f>IF(리스수식!$AT$2=1,차량정보!AZ136,IF(리스수식!$AT$2=2,차량정보!CS136,IF(리스수식!$AT$2=3,차량정보!EL136,IF(리스수식!$AT$2=4,차량정보!GE136,차량정보!HX136))))</f>
        <v>현대</v>
      </c>
      <c r="H136" s="333">
        <f>IF(리스수식!$AT$2=1,차량정보!BA136,IF(리스수식!$AT$2=2,차량정보!CT136,IF(리스수식!$AT$2=3,차량정보!EM136,IF(리스수식!$AT$2=4,차량정보!GF136,차량정보!HY136))))</f>
        <v>0</v>
      </c>
      <c r="I136" s="333">
        <f>IF(리스수식!$AT$2=1,차량정보!BB136,IF(리스수식!$AT$2=2,차량정보!CU136,IF(리스수식!$AT$2=3,차량정보!EN136,IF(리스수식!$AT$2=4,차량정보!GG136,차량정보!HZ136))))</f>
        <v>0</v>
      </c>
      <c r="J136" s="475">
        <f>IF(리스수식!$AT$2=1,차량정보!BC136,IF(리스수식!$AT$2=2,차량정보!CV136,IF(리스수식!$AT$2=3,차량정보!EO136,IF(리스수식!$AT$2=4,차량정보!GH136,차량정보!IA136))))</f>
        <v>0</v>
      </c>
      <c r="K136" s="333">
        <f>IF(리스수식!$AT$2=1,차량정보!BD136,IF(리스수식!$AT$2=2,차량정보!CW136,IF(리스수식!$AT$2=3,차량정보!EP136,IF(리스수식!$AT$2=4,차량정보!GI136,차량정보!IB136))))</f>
        <v>0</v>
      </c>
      <c r="L136" s="333">
        <f>IF(리스수식!$AT$2=1,차량정보!BE136,IF(리스수식!$AT$2=2,차량정보!CX136,IF(리스수식!$AT$2=3,차량정보!EQ136,IF(리스수식!$AT$2=4,차량정보!GJ136,차량정보!IC136))))</f>
        <v>0</v>
      </c>
      <c r="M136" s="333">
        <f>IF(리스수식!$AT$2=1,차량정보!BF136,IF(리스수식!$AT$2=2,차량정보!CY136,IF(리스수식!$AT$2=3,차량정보!ER136,IF(리스수식!$AT$2=4,차량정보!GK136,차량정보!ID136))))</f>
        <v>0</v>
      </c>
      <c r="N136" s="333">
        <f t="shared" si="183"/>
        <v>0</v>
      </c>
      <c r="O136" s="380">
        <f>IF(리스수식!$AT$2=1,차량정보!BH136,IF(리스수식!$AT$2=2,차량정보!DA136,IF(리스수식!$AT$2=3,차량정보!ET136,IF(리스수식!$AT$2=4,차량정보!GM136,차량정보!IF136))))</f>
        <v>0</v>
      </c>
      <c r="P136" s="380">
        <f>IF(리스수식!$AT$2=1,차량정보!BI136,IF(리스수식!$AT$2=2,차량정보!DB136,IF(리스수식!$AT$2=3,차량정보!EU136,IF(리스수식!$AT$2=4,차량정보!GN136,차량정보!IG136))))</f>
        <v>0</v>
      </c>
      <c r="Q136" s="380">
        <f>IF(리스수식!$AT$2=1,차량정보!BJ136,IF(리스수식!$AT$2=2,차량정보!DC136,IF(리스수식!$AT$2=3,차량정보!EV136,IF(리스수식!$AT$2=4,차량정보!GO136,차량정보!IH136))))</f>
        <v>0</v>
      </c>
      <c r="R136" s="380">
        <f>IF(리스수식!$AT$2=1,차량정보!BK136,IF(리스수식!$AT$2=2,차량정보!DD136,IF(리스수식!$AT$2=3,차량정보!EW136,IF(리스수식!$AT$2=4,차량정보!GP136,차량정보!II136))))</f>
        <v>0</v>
      </c>
      <c r="S136" s="380">
        <f>IF(리스수식!$AT$2=1,차량정보!BL136,IF(리스수식!$AT$2=2,차량정보!DE136,IF(리스수식!$AT$2=3,차량정보!EX136,IF(리스수식!$AT$2=4,차량정보!GQ136,차량정보!IJ136))))</f>
        <v>0</v>
      </c>
      <c r="T136" s="380">
        <f>IF(리스수식!$AT$2=1,차량정보!BM136,IF(리스수식!$AT$2=2,차량정보!DF136,IF(리스수식!$AT$2=3,차량정보!EY136,IF(리스수식!$AT$2=4,차량정보!GR136,차량정보!IK136))))</f>
        <v>0</v>
      </c>
      <c r="U136" s="380">
        <f>IF(리스수식!$AT$2=1,차량정보!BN136,IF(리스수식!$AT$2=2,차량정보!DG136,IF(리스수식!$AT$2=3,차량정보!EZ136,IF(리스수식!$AT$2=4,차량정보!GS136,차량정보!IL136))))</f>
        <v>0</v>
      </c>
      <c r="V136" s="380">
        <f>IF(리스수식!$AT$2=1,차량정보!BO136,IF(리스수식!$AT$2=2,차량정보!DH136,IF(리스수식!$AT$2=3,차량정보!FA136,IF(리스수식!$AT$2=4,차량정보!GT136,차량정보!IM136))))</f>
        <v>0</v>
      </c>
      <c r="W136" s="380">
        <f>IF(리스수식!$AT$2=1,차량정보!BP136,IF(리스수식!$AT$2=2,차량정보!DI136,IF(리스수식!$AT$2=3,차량정보!FB136,IF(리스수식!$AT$2=4,차량정보!GU136,차량정보!IN136))))</f>
        <v>0</v>
      </c>
      <c r="X136" s="380">
        <f>IF(리스수식!$AT$2=1,차량정보!BQ136,IF(리스수식!$AT$2=2,차량정보!DJ136,IF(리스수식!$AT$2=3,차량정보!FC136,IF(리스수식!$AT$2=4,차량정보!GV136,차량정보!IO136))))</f>
        <v>0</v>
      </c>
      <c r="Y136" s="380">
        <f>IF(리스수식!$AT$2=1,차량정보!BR136,IF(리스수식!$AT$2=2,차량정보!DK136,IF(리스수식!$AT$2=3,차량정보!FD136,IF(리스수식!$AT$2=4,차량정보!GW136,차량정보!IP136))))</f>
        <v>0</v>
      </c>
      <c r="Z136" s="380">
        <f>IF(리스수식!$AT$2=1,차량정보!BS136,IF(리스수식!$AT$2=2,차량정보!DL136,IF(리스수식!$AT$2=3,차량정보!FE136,IF(리스수식!$AT$2=4,차량정보!GX136,차량정보!IQ136))))</f>
        <v>0</v>
      </c>
      <c r="AA136" s="380">
        <f>IF(리스수식!$AT$2=1,차량정보!BT136,IF(리스수식!$AT$2=2,차량정보!DM136,IF(리스수식!$AT$2=3,차량정보!FF136,IF(리스수식!$AT$2=4,차량정보!GY136,차량정보!IR136))))</f>
        <v>0</v>
      </c>
      <c r="AB136" s="380">
        <f>IF(리스수식!$AT$2=1,차량정보!BU136,IF(리스수식!$AT$2=2,차량정보!DN136,IF(리스수식!$AT$2=3,차량정보!FG136,IF(리스수식!$AT$2=4,차량정보!GZ136,차량정보!IS136))))</f>
        <v>0</v>
      </c>
      <c r="AC136" s="380">
        <f>IF(리스수식!$AT$2=1,차량정보!BV136,IF(리스수식!$AT$2=2,차량정보!DO136,IF(리스수식!$AT$2=3,차량정보!FH136,IF(리스수식!$AT$2=4,차량정보!HA136,차량정보!IT136))))</f>
        <v>0</v>
      </c>
      <c r="AD136" s="380">
        <f>IF(리스수식!$AT$2=1,차량정보!BW136,IF(리스수식!$AT$2=2,차량정보!DP136,IF(리스수식!$AT$2=3,차량정보!FI136,IF(리스수식!$AT$2=4,차량정보!HB136,차량정보!IU136))))</f>
        <v>0</v>
      </c>
      <c r="AE136" s="380">
        <f>IF(리스수식!$AT$2=1,차량정보!BX136,IF(리스수식!$AT$2=2,차량정보!DQ136,IF(리스수식!$AT$2=3,차량정보!FJ136,IF(리스수식!$AT$2=4,차량정보!HC136,차량정보!IV136))))</f>
        <v>0</v>
      </c>
      <c r="AF136" s="380">
        <f>IF(리스수식!$AT$2=1,차량정보!BY136,IF(리스수식!$AT$2=2,차량정보!DR136,IF(리스수식!$AT$2=3,차량정보!FK136,IF(리스수식!$AT$2=4,차량정보!HD136,차량정보!IW136))))</f>
        <v>0</v>
      </c>
      <c r="AG136" s="380">
        <f>IF(리스수식!$AT$2=1,차량정보!BZ136,IF(리스수식!$AT$2=2,차량정보!DS136,IF(리스수식!$AT$2=3,차량정보!FL136,IF(리스수식!$AT$2=4,차량정보!HE136,차량정보!IX136))))</f>
        <v>0</v>
      </c>
      <c r="AH136" s="380">
        <f>IF(리스수식!$AT$2=1,차량정보!CA136,IF(리스수식!$AT$2=2,차량정보!DT136,IF(리스수식!$AT$2=3,차량정보!FM136,IF(리스수식!$AT$2=4,차량정보!HF136,차량정보!IY136))))</f>
        <v>0</v>
      </c>
      <c r="AI136" s="380">
        <f>IF(리스수식!$AT$2=1,차량정보!CB136,IF(리스수식!$AT$2=2,차량정보!DU136,IF(리스수식!$AT$2=3,차량정보!FN136,IF(리스수식!$AT$2=4,차량정보!HG136,차량정보!IZ136))))</f>
        <v>0</v>
      </c>
      <c r="AJ136" s="380">
        <f>IF(리스수식!$AT$2=1,차량정보!CC136,IF(리스수식!$AT$2=2,차량정보!DV136,IF(리스수식!$AT$2=3,차량정보!FO136,IF(리스수식!$AT$2=4,차량정보!HH136,차량정보!JA136))))</f>
        <v>0</v>
      </c>
      <c r="AK136" s="380">
        <f>IF(리스수식!$AT$2=1,차량정보!CD136,IF(리스수식!$AT$2=2,차량정보!DW136,IF(리스수식!$AT$2=3,차량정보!FP136,IF(리스수식!$AT$2=4,차량정보!HI136,차량정보!JB136))))</f>
        <v>0</v>
      </c>
      <c r="AL136" s="380">
        <f>IF(리스수식!$AT$2=1,차량정보!CE136,IF(리스수식!$AT$2=2,차량정보!DX136,IF(리스수식!$AT$2=3,차량정보!FQ136,IF(리스수식!$AT$2=4,차량정보!HJ136,차량정보!JC136))))</f>
        <v>0</v>
      </c>
      <c r="AM136" s="333">
        <f>IF(리스수식!$AT$2=1,차량정보!CF136,IF(리스수식!$AT$2=2,차량정보!DY136,IF(리스수식!$AT$2=3,차량정보!FR136,IF(리스수식!$AT$2=4,차량정보!HK136,차량정보!JD136))))</f>
        <v>0</v>
      </c>
      <c r="AN136" s="333">
        <f>IF(리스수식!$AT$2=1,차량정보!CG136,IF(리스수식!$AT$2=2,차량정보!DZ136,IF(리스수식!$AT$2=3,차량정보!FS136,IF(리스수식!$AT$2=4,차량정보!HL136,차량정보!JE136))))</f>
        <v>0</v>
      </c>
      <c r="AO136" s="333">
        <f>IF(리스수식!$AT$2=1,차량정보!CH136,IF(리스수식!$AT$2=2,차량정보!EA136,IF(리스수식!$AT$2=3,차량정보!FT136,IF(리스수식!$AT$2=4,차량정보!HM136,차량정보!JF136))))</f>
        <v>0</v>
      </c>
      <c r="AP136" s="333">
        <f>IF(리스수식!$AT$2=1,차량정보!CI136,IF(리스수식!$AT$2=2,차량정보!EB136,IF(리스수식!$AT$2=3,차량정보!FU136,IF(리스수식!$AT$2=4,차량정보!HN136,차량정보!JG136))))</f>
        <v>0</v>
      </c>
      <c r="AQ136" s="333">
        <f>IF(리스수식!$AT$2=1,차량정보!CJ136,IF(리스수식!$AT$2=2,차량정보!EC136,IF(리스수식!$AT$2=3,차량정보!FV136,IF(리스수식!$AT$2=4,차량정보!HO136,차량정보!JH136))))</f>
        <v>0</v>
      </c>
      <c r="AR136" s="333">
        <f>IF(리스수식!$AT$2=1,차량정보!CK136,IF(리스수식!$AT$2=2,차량정보!ED136,IF(리스수식!$AT$2=3,차량정보!FW136,IF(리스수식!$AT$2=4,차량정보!HP136,차량정보!JI136))))</f>
        <v>0</v>
      </c>
      <c r="AS136" s="333">
        <f>IF(리스수식!$AT$2=1,차량정보!CL136,IF(리스수식!$AT$2=2,차량정보!EE136,IF(리스수식!$AT$2=3,차량정보!FX136,IF(리스수식!$AT$2=4,차량정보!HQ136,차량정보!JJ136))))</f>
        <v>0</v>
      </c>
      <c r="AT136" s="333">
        <f>IF(리스수식!$AT$2=1,차량정보!CM136,IF(리스수식!$AT$2=2,차량정보!EF136,IF(리스수식!$AT$2=3,차량정보!FY136,IF(리스수식!$AT$2=4,차량정보!HR136,차량정보!JK136))))</f>
        <v>0</v>
      </c>
      <c r="AU136" s="333">
        <f>IF(리스수식!$AT$2=1,차량정보!CN136,IF(리스수식!$AT$2=2,차량정보!EG136,IF(리스수식!$AT$2=3,차량정보!FZ136,IF(리스수식!$AT$2=4,차량정보!HS136,차량정보!JL136))))</f>
        <v>0</v>
      </c>
      <c r="AV136" s="333">
        <f>IF(리스수식!$AT$2=1,차량정보!CO136,IF(리스수식!$AT$2=2,차량정보!EH136,IF(리스수식!$AT$2=3,차량정보!GA136,IF(리스수식!$AT$2=4,차량정보!HT136,차량정보!JM136))))</f>
        <v>0</v>
      </c>
      <c r="AW136" s="333">
        <f>IF(리스수식!$AT$2=1,차량정보!CP136,IF(리스수식!$AT$2=2,차량정보!EI136,IF(리스수식!$AT$2=3,차량정보!GB136,IF(리스수식!$AT$2=4,차량정보!HU136,차량정보!JN136))))</f>
        <v>0</v>
      </c>
      <c r="AX136" s="333">
        <f>IF(리스수식!$AT$2=1,차량정보!CQ136,IF(리스수식!$AT$2=2,차량정보!EJ136,IF(리스수식!$AT$2=3,차량정보!GC136,IF(리스수식!$AT$2=4,차량정보!HV136,차량정보!JO136))))</f>
        <v>0</v>
      </c>
      <c r="AY136" s="11">
        <f>IF(리스수식!$AT$2=1,차량정보!CR136,IF(리스수식!$AT$2=2,차량정보!EK136,IF(리스수식!$AT$2=3,차량정보!GD136,IF(리스수식!$AT$2=4,차량정보!HW136,차량정보!JP136))))</f>
        <v>0</v>
      </c>
      <c r="AZ136" s="352" t="s">
        <v>38</v>
      </c>
      <c r="BN136" s="444"/>
      <c r="BO136" s="182"/>
      <c r="BP136" s="182"/>
      <c r="BQ136" s="182"/>
      <c r="BR136" s="182"/>
      <c r="BS136" s="182"/>
      <c r="BT136" s="444"/>
      <c r="BU136" s="182"/>
      <c r="BV136" s="182"/>
      <c r="BW136" s="182"/>
      <c r="BX136" s="182"/>
      <c r="BY136" s="182"/>
      <c r="BZ136" s="444"/>
      <c r="CA136" s="182"/>
      <c r="CB136" s="182"/>
      <c r="CC136" s="182"/>
      <c r="CD136" s="182"/>
      <c r="CE136" s="182"/>
      <c r="CS136" s="157"/>
      <c r="CT136" s="158"/>
      <c r="CU136" s="159"/>
      <c r="CV136" s="160"/>
      <c r="CW136" s="157"/>
      <c r="CX136" s="157"/>
      <c r="CY136" s="161"/>
      <c r="CZ136" s="161"/>
      <c r="DA136" s="157"/>
      <c r="DB136" s="157"/>
      <c r="DC136" s="157"/>
      <c r="DD136" s="157"/>
      <c r="DE136" s="157"/>
      <c r="DF136" s="157"/>
      <c r="DG136" s="451"/>
      <c r="DH136" s="157"/>
      <c r="DI136" s="157"/>
      <c r="DJ136" s="157"/>
      <c r="DK136" s="157"/>
      <c r="DL136" s="157"/>
      <c r="DM136" s="451"/>
      <c r="DN136" s="157"/>
      <c r="DO136" s="157"/>
      <c r="DP136" s="157"/>
      <c r="DQ136" s="157"/>
      <c r="DR136" s="157"/>
      <c r="DS136" s="451"/>
      <c r="DT136" s="157"/>
      <c r="DU136" s="157"/>
      <c r="DV136" s="157"/>
      <c r="DW136" s="157"/>
      <c r="DX136" s="157"/>
      <c r="DY136" s="176"/>
      <c r="DZ136" s="176"/>
      <c r="EA136" s="177"/>
      <c r="EB136" s="178"/>
      <c r="EC136" s="178"/>
      <c r="ED136" s="178"/>
      <c r="EE136" s="178"/>
      <c r="EF136" s="178"/>
      <c r="EG136" s="178"/>
      <c r="EH136" s="178"/>
      <c r="EI136" s="178"/>
      <c r="EJ136" s="178"/>
    </row>
    <row r="137" spans="6:140" ht="16.5" customHeight="1">
      <c r="F137" s="333">
        <v>132</v>
      </c>
      <c r="G137" s="333" t="str">
        <f>IF(리스수식!$AT$2=1,차량정보!AZ137,IF(리스수식!$AT$2=2,차량정보!CS137,IF(리스수식!$AT$2=3,차량정보!EL137,IF(리스수식!$AT$2=4,차량정보!GE137,차량정보!HX137))))</f>
        <v>현대</v>
      </c>
      <c r="H137" s="333">
        <f>IF(리스수식!$AT$2=1,차량정보!BA137,IF(리스수식!$AT$2=2,차량정보!CT137,IF(리스수식!$AT$2=3,차량정보!EM137,IF(리스수식!$AT$2=4,차량정보!GF137,차량정보!HY137))))</f>
        <v>0</v>
      </c>
      <c r="I137" s="333">
        <f>IF(리스수식!$AT$2=1,차량정보!BB137,IF(리스수식!$AT$2=2,차량정보!CU137,IF(리스수식!$AT$2=3,차량정보!EN137,IF(리스수식!$AT$2=4,차량정보!GG137,차량정보!HZ137))))</f>
        <v>0</v>
      </c>
      <c r="J137" s="475">
        <f>IF(리스수식!$AT$2=1,차량정보!BC137,IF(리스수식!$AT$2=2,차량정보!CV137,IF(리스수식!$AT$2=3,차량정보!EO137,IF(리스수식!$AT$2=4,차량정보!GH137,차량정보!IA137))))</f>
        <v>0</v>
      </c>
      <c r="K137" s="333">
        <f>IF(리스수식!$AT$2=1,차량정보!BD137,IF(리스수식!$AT$2=2,차량정보!CW137,IF(리스수식!$AT$2=3,차량정보!EP137,IF(리스수식!$AT$2=4,차량정보!GI137,차량정보!IB137))))</f>
        <v>0</v>
      </c>
      <c r="L137" s="333">
        <f>IF(리스수식!$AT$2=1,차량정보!BE137,IF(리스수식!$AT$2=2,차량정보!CX137,IF(리스수식!$AT$2=3,차량정보!EQ137,IF(리스수식!$AT$2=4,차량정보!GJ137,차량정보!IC137))))</f>
        <v>0</v>
      </c>
      <c r="M137" s="333">
        <f>IF(리스수식!$AT$2=1,차량정보!BF137,IF(리스수식!$AT$2=2,차량정보!CY137,IF(리스수식!$AT$2=3,차량정보!ER137,IF(리스수식!$AT$2=4,차량정보!GK137,차량정보!ID137))))</f>
        <v>0</v>
      </c>
      <c r="N137" s="333">
        <f t="shared" si="183"/>
        <v>0</v>
      </c>
      <c r="O137" s="380">
        <f>IF(리스수식!$AT$2=1,차량정보!BH137,IF(리스수식!$AT$2=2,차량정보!DA137,IF(리스수식!$AT$2=3,차량정보!ET137,IF(리스수식!$AT$2=4,차량정보!GM137,차량정보!IF137))))</f>
        <v>0</v>
      </c>
      <c r="P137" s="380">
        <f>IF(리스수식!$AT$2=1,차량정보!BI137,IF(리스수식!$AT$2=2,차량정보!DB137,IF(리스수식!$AT$2=3,차량정보!EU137,IF(리스수식!$AT$2=4,차량정보!GN137,차량정보!IG137))))</f>
        <v>0</v>
      </c>
      <c r="Q137" s="380">
        <f>IF(리스수식!$AT$2=1,차량정보!BJ137,IF(리스수식!$AT$2=2,차량정보!DC137,IF(리스수식!$AT$2=3,차량정보!EV137,IF(리스수식!$AT$2=4,차량정보!GO137,차량정보!IH137))))</f>
        <v>0</v>
      </c>
      <c r="R137" s="380">
        <f>IF(리스수식!$AT$2=1,차량정보!BK137,IF(리스수식!$AT$2=2,차량정보!DD137,IF(리스수식!$AT$2=3,차량정보!EW137,IF(리스수식!$AT$2=4,차량정보!GP137,차량정보!II137))))</f>
        <v>0</v>
      </c>
      <c r="S137" s="380">
        <f>IF(리스수식!$AT$2=1,차량정보!BL137,IF(리스수식!$AT$2=2,차량정보!DE137,IF(리스수식!$AT$2=3,차량정보!EX137,IF(리스수식!$AT$2=4,차량정보!GQ137,차량정보!IJ137))))</f>
        <v>0</v>
      </c>
      <c r="T137" s="380">
        <f>IF(리스수식!$AT$2=1,차량정보!BM137,IF(리스수식!$AT$2=2,차량정보!DF137,IF(리스수식!$AT$2=3,차량정보!EY137,IF(리스수식!$AT$2=4,차량정보!GR137,차량정보!IK137))))</f>
        <v>0</v>
      </c>
      <c r="U137" s="380">
        <f>IF(리스수식!$AT$2=1,차량정보!BN137,IF(리스수식!$AT$2=2,차량정보!DG137,IF(리스수식!$AT$2=3,차량정보!EZ137,IF(리스수식!$AT$2=4,차량정보!GS137,차량정보!IL137))))</f>
        <v>0</v>
      </c>
      <c r="V137" s="380">
        <f>IF(리스수식!$AT$2=1,차량정보!BO137,IF(리스수식!$AT$2=2,차량정보!DH137,IF(리스수식!$AT$2=3,차량정보!FA137,IF(리스수식!$AT$2=4,차량정보!GT137,차량정보!IM137))))</f>
        <v>0</v>
      </c>
      <c r="W137" s="380">
        <f>IF(리스수식!$AT$2=1,차량정보!BP137,IF(리스수식!$AT$2=2,차량정보!DI137,IF(리스수식!$AT$2=3,차량정보!FB137,IF(리스수식!$AT$2=4,차량정보!GU137,차량정보!IN137))))</f>
        <v>0</v>
      </c>
      <c r="X137" s="380">
        <f>IF(리스수식!$AT$2=1,차량정보!BQ137,IF(리스수식!$AT$2=2,차량정보!DJ137,IF(리스수식!$AT$2=3,차량정보!FC137,IF(리스수식!$AT$2=4,차량정보!GV137,차량정보!IO137))))</f>
        <v>0</v>
      </c>
      <c r="Y137" s="380">
        <f>IF(리스수식!$AT$2=1,차량정보!BR137,IF(리스수식!$AT$2=2,차량정보!DK137,IF(리스수식!$AT$2=3,차량정보!FD137,IF(리스수식!$AT$2=4,차량정보!GW137,차량정보!IP137))))</f>
        <v>0</v>
      </c>
      <c r="Z137" s="380">
        <f>IF(리스수식!$AT$2=1,차량정보!BS137,IF(리스수식!$AT$2=2,차량정보!DL137,IF(리스수식!$AT$2=3,차량정보!FE137,IF(리스수식!$AT$2=4,차량정보!GX137,차량정보!IQ137))))</f>
        <v>0</v>
      </c>
      <c r="AA137" s="380">
        <f>IF(리스수식!$AT$2=1,차량정보!BT137,IF(리스수식!$AT$2=2,차량정보!DM137,IF(리스수식!$AT$2=3,차량정보!FF137,IF(리스수식!$AT$2=4,차량정보!GY137,차량정보!IR137))))</f>
        <v>0</v>
      </c>
      <c r="AB137" s="380">
        <f>IF(리스수식!$AT$2=1,차량정보!BU137,IF(리스수식!$AT$2=2,차량정보!DN137,IF(리스수식!$AT$2=3,차량정보!FG137,IF(리스수식!$AT$2=4,차량정보!GZ137,차량정보!IS137))))</f>
        <v>0</v>
      </c>
      <c r="AC137" s="380">
        <f>IF(리스수식!$AT$2=1,차량정보!BV137,IF(리스수식!$AT$2=2,차량정보!DO137,IF(리스수식!$AT$2=3,차량정보!FH137,IF(리스수식!$AT$2=4,차량정보!HA137,차량정보!IT137))))</f>
        <v>0</v>
      </c>
      <c r="AD137" s="380">
        <f>IF(리스수식!$AT$2=1,차량정보!BW137,IF(리스수식!$AT$2=2,차량정보!DP137,IF(리스수식!$AT$2=3,차량정보!FI137,IF(리스수식!$AT$2=4,차량정보!HB137,차량정보!IU137))))</f>
        <v>0</v>
      </c>
      <c r="AE137" s="380">
        <f>IF(리스수식!$AT$2=1,차량정보!BX137,IF(리스수식!$AT$2=2,차량정보!DQ137,IF(리스수식!$AT$2=3,차량정보!FJ137,IF(리스수식!$AT$2=4,차량정보!HC137,차량정보!IV137))))</f>
        <v>0</v>
      </c>
      <c r="AF137" s="380">
        <f>IF(리스수식!$AT$2=1,차량정보!BY137,IF(리스수식!$AT$2=2,차량정보!DR137,IF(리스수식!$AT$2=3,차량정보!FK137,IF(리스수식!$AT$2=4,차량정보!HD137,차량정보!IW137))))</f>
        <v>0</v>
      </c>
      <c r="AG137" s="380">
        <f>IF(리스수식!$AT$2=1,차량정보!BZ137,IF(리스수식!$AT$2=2,차량정보!DS137,IF(리스수식!$AT$2=3,차량정보!FL137,IF(리스수식!$AT$2=4,차량정보!HE137,차량정보!IX137))))</f>
        <v>0</v>
      </c>
      <c r="AH137" s="380">
        <f>IF(리스수식!$AT$2=1,차량정보!CA137,IF(리스수식!$AT$2=2,차량정보!DT137,IF(리스수식!$AT$2=3,차량정보!FM137,IF(리스수식!$AT$2=4,차량정보!HF137,차량정보!IY137))))</f>
        <v>0</v>
      </c>
      <c r="AI137" s="380">
        <f>IF(리스수식!$AT$2=1,차량정보!CB137,IF(리스수식!$AT$2=2,차량정보!DU137,IF(리스수식!$AT$2=3,차량정보!FN137,IF(리스수식!$AT$2=4,차량정보!HG137,차량정보!IZ137))))</f>
        <v>0</v>
      </c>
      <c r="AJ137" s="380">
        <f>IF(리스수식!$AT$2=1,차량정보!CC137,IF(리스수식!$AT$2=2,차량정보!DV137,IF(리스수식!$AT$2=3,차량정보!FO137,IF(리스수식!$AT$2=4,차량정보!HH137,차량정보!JA137))))</f>
        <v>0</v>
      </c>
      <c r="AK137" s="380">
        <f>IF(리스수식!$AT$2=1,차량정보!CD137,IF(리스수식!$AT$2=2,차량정보!DW137,IF(리스수식!$AT$2=3,차량정보!FP137,IF(리스수식!$AT$2=4,차량정보!HI137,차량정보!JB137))))</f>
        <v>0</v>
      </c>
      <c r="AL137" s="380">
        <f>IF(리스수식!$AT$2=1,차량정보!CE137,IF(리스수식!$AT$2=2,차량정보!DX137,IF(리스수식!$AT$2=3,차량정보!FQ137,IF(리스수식!$AT$2=4,차량정보!HJ137,차량정보!JC137))))</f>
        <v>0</v>
      </c>
      <c r="AM137" s="333">
        <f>IF(리스수식!$AT$2=1,차량정보!CF137,IF(리스수식!$AT$2=2,차량정보!DY137,IF(리스수식!$AT$2=3,차량정보!FR137,IF(리스수식!$AT$2=4,차량정보!HK137,차량정보!JD137))))</f>
        <v>0</v>
      </c>
      <c r="AN137" s="333">
        <f>IF(리스수식!$AT$2=1,차량정보!CG137,IF(리스수식!$AT$2=2,차량정보!DZ137,IF(리스수식!$AT$2=3,차량정보!FS137,IF(리스수식!$AT$2=4,차량정보!HL137,차량정보!JE137))))</f>
        <v>0</v>
      </c>
      <c r="AO137" s="333">
        <f>IF(리스수식!$AT$2=1,차량정보!CH137,IF(리스수식!$AT$2=2,차량정보!EA137,IF(리스수식!$AT$2=3,차량정보!FT137,IF(리스수식!$AT$2=4,차량정보!HM137,차량정보!JF137))))</f>
        <v>0</v>
      </c>
      <c r="AP137" s="333">
        <f>IF(리스수식!$AT$2=1,차량정보!CI137,IF(리스수식!$AT$2=2,차량정보!EB137,IF(리스수식!$AT$2=3,차량정보!FU137,IF(리스수식!$AT$2=4,차량정보!HN137,차량정보!JG137))))</f>
        <v>0</v>
      </c>
      <c r="AQ137" s="333">
        <f>IF(리스수식!$AT$2=1,차량정보!CJ137,IF(리스수식!$AT$2=2,차량정보!EC137,IF(리스수식!$AT$2=3,차량정보!FV137,IF(리스수식!$AT$2=4,차량정보!HO137,차량정보!JH137))))</f>
        <v>0</v>
      </c>
      <c r="AR137" s="333">
        <f>IF(리스수식!$AT$2=1,차량정보!CK137,IF(리스수식!$AT$2=2,차량정보!ED137,IF(리스수식!$AT$2=3,차량정보!FW137,IF(리스수식!$AT$2=4,차량정보!HP137,차량정보!JI137))))</f>
        <v>0</v>
      </c>
      <c r="AS137" s="333">
        <f>IF(리스수식!$AT$2=1,차량정보!CL137,IF(리스수식!$AT$2=2,차량정보!EE137,IF(리스수식!$AT$2=3,차량정보!FX137,IF(리스수식!$AT$2=4,차량정보!HQ137,차량정보!JJ137))))</f>
        <v>0</v>
      </c>
      <c r="AT137" s="333">
        <f>IF(리스수식!$AT$2=1,차량정보!CM137,IF(리스수식!$AT$2=2,차량정보!EF137,IF(리스수식!$AT$2=3,차량정보!FY137,IF(리스수식!$AT$2=4,차량정보!HR137,차량정보!JK137))))</f>
        <v>0</v>
      </c>
      <c r="AU137" s="333">
        <f>IF(리스수식!$AT$2=1,차량정보!CN137,IF(리스수식!$AT$2=2,차량정보!EG137,IF(리스수식!$AT$2=3,차량정보!FZ137,IF(리스수식!$AT$2=4,차량정보!HS137,차량정보!JL137))))</f>
        <v>0</v>
      </c>
      <c r="AV137" s="333">
        <f>IF(리스수식!$AT$2=1,차량정보!CO137,IF(리스수식!$AT$2=2,차량정보!EH137,IF(리스수식!$AT$2=3,차량정보!GA137,IF(리스수식!$AT$2=4,차량정보!HT137,차량정보!JM137))))</f>
        <v>0</v>
      </c>
      <c r="AW137" s="333">
        <f>IF(리스수식!$AT$2=1,차량정보!CP137,IF(리스수식!$AT$2=2,차량정보!EI137,IF(리스수식!$AT$2=3,차량정보!GB137,IF(리스수식!$AT$2=4,차량정보!HU137,차량정보!JN137))))</f>
        <v>0</v>
      </c>
      <c r="AX137" s="333">
        <f>IF(리스수식!$AT$2=1,차량정보!CQ137,IF(리스수식!$AT$2=2,차량정보!EJ137,IF(리스수식!$AT$2=3,차량정보!GC137,IF(리스수식!$AT$2=4,차량정보!HV137,차량정보!JO137))))</f>
        <v>0</v>
      </c>
      <c r="AY137" s="11">
        <f>IF(리스수식!$AT$2=1,차량정보!CR137,IF(리스수식!$AT$2=2,차량정보!EK137,IF(리스수식!$AT$2=3,차량정보!GD137,IF(리스수식!$AT$2=4,차량정보!HW137,차량정보!JP137))))</f>
        <v>0</v>
      </c>
      <c r="AZ137" s="352" t="s">
        <v>38</v>
      </c>
      <c r="BN137" s="444"/>
      <c r="BO137" s="182"/>
      <c r="BP137" s="182"/>
      <c r="BQ137" s="182"/>
      <c r="BR137" s="182"/>
      <c r="BS137" s="182"/>
      <c r="BT137" s="444"/>
      <c r="BU137" s="182"/>
      <c r="BV137" s="182"/>
      <c r="BW137" s="182"/>
      <c r="BX137" s="182"/>
      <c r="BY137" s="182"/>
      <c r="BZ137" s="444"/>
      <c r="CA137" s="182"/>
      <c r="CB137" s="182"/>
      <c r="CC137" s="182"/>
      <c r="CD137" s="182"/>
      <c r="CE137" s="182"/>
      <c r="CS137" s="157"/>
      <c r="CT137" s="158"/>
      <c r="CU137" s="159"/>
      <c r="CV137" s="160"/>
      <c r="CW137" s="157"/>
      <c r="CX137" s="157"/>
      <c r="CY137" s="161"/>
      <c r="CZ137" s="161"/>
      <c r="DA137" s="157"/>
      <c r="DB137" s="157"/>
      <c r="DC137" s="157"/>
      <c r="DD137" s="157"/>
      <c r="DE137" s="157"/>
      <c r="DF137" s="157"/>
      <c r="DG137" s="451"/>
      <c r="DH137" s="157"/>
      <c r="DI137" s="157"/>
      <c r="DJ137" s="157"/>
      <c r="DK137" s="157"/>
      <c r="DL137" s="157"/>
      <c r="DM137" s="451"/>
      <c r="DN137" s="157"/>
      <c r="DO137" s="157"/>
      <c r="DP137" s="157"/>
      <c r="DQ137" s="157"/>
      <c r="DR137" s="157"/>
      <c r="DS137" s="451"/>
      <c r="DT137" s="157"/>
      <c r="DU137" s="157"/>
      <c r="DV137" s="157"/>
      <c r="DW137" s="157"/>
      <c r="DX137" s="157"/>
      <c r="DY137" s="176"/>
      <c r="DZ137" s="176"/>
      <c r="EA137" s="177"/>
      <c r="EB137" s="178"/>
      <c r="EC137" s="178"/>
      <c r="ED137" s="178"/>
      <c r="EE137" s="178"/>
      <c r="EF137" s="178"/>
      <c r="EG137" s="178"/>
      <c r="EH137" s="178"/>
      <c r="EI137" s="178"/>
      <c r="EJ137" s="178"/>
    </row>
    <row r="138" spans="6:140" ht="16.5" customHeight="1">
      <c r="F138" s="333">
        <v>133</v>
      </c>
      <c r="G138" s="333" t="str">
        <f>IF(리스수식!$AT$2=1,차량정보!AZ138,IF(리스수식!$AT$2=2,차량정보!CS138,IF(리스수식!$AT$2=3,차량정보!EL138,IF(리스수식!$AT$2=4,차량정보!GE138,차량정보!HX138))))</f>
        <v>현대</v>
      </c>
      <c r="H138" s="333">
        <f>IF(리스수식!$AT$2=1,차량정보!BA138,IF(리스수식!$AT$2=2,차량정보!CT138,IF(리스수식!$AT$2=3,차량정보!EM138,IF(리스수식!$AT$2=4,차량정보!GF138,차량정보!HY138))))</f>
        <v>0</v>
      </c>
      <c r="I138" s="333">
        <f>IF(리스수식!$AT$2=1,차량정보!BB138,IF(리스수식!$AT$2=2,차량정보!CU138,IF(리스수식!$AT$2=3,차량정보!EN138,IF(리스수식!$AT$2=4,차량정보!GG138,차량정보!HZ138))))</f>
        <v>0</v>
      </c>
      <c r="J138" s="475">
        <f>IF(리스수식!$AT$2=1,차량정보!BC138,IF(리스수식!$AT$2=2,차량정보!CV138,IF(리스수식!$AT$2=3,차량정보!EO138,IF(리스수식!$AT$2=4,차량정보!GH138,차량정보!IA138))))</f>
        <v>0</v>
      </c>
      <c r="K138" s="333">
        <f>IF(리스수식!$AT$2=1,차량정보!BD138,IF(리스수식!$AT$2=2,차량정보!CW138,IF(리스수식!$AT$2=3,차량정보!EP138,IF(리스수식!$AT$2=4,차량정보!GI138,차량정보!IB138))))</f>
        <v>0</v>
      </c>
      <c r="L138" s="333">
        <f>IF(리스수식!$AT$2=1,차량정보!BE138,IF(리스수식!$AT$2=2,차량정보!CX138,IF(리스수식!$AT$2=3,차량정보!EQ138,IF(리스수식!$AT$2=4,차량정보!GJ138,차량정보!IC138))))</f>
        <v>0</v>
      </c>
      <c r="M138" s="333">
        <f>IF(리스수식!$AT$2=1,차량정보!BF138,IF(리스수식!$AT$2=2,차량정보!CY138,IF(리스수식!$AT$2=3,차량정보!ER138,IF(리스수식!$AT$2=4,차량정보!GK138,차량정보!ID138))))</f>
        <v>0</v>
      </c>
      <c r="N138" s="333">
        <f t="shared" si="183"/>
        <v>0</v>
      </c>
      <c r="O138" s="380">
        <f>IF(리스수식!$AT$2=1,차량정보!BH138,IF(리스수식!$AT$2=2,차량정보!DA138,IF(리스수식!$AT$2=3,차량정보!ET138,IF(리스수식!$AT$2=4,차량정보!GM138,차량정보!IF138))))</f>
        <v>0</v>
      </c>
      <c r="P138" s="380">
        <f>IF(리스수식!$AT$2=1,차량정보!BI138,IF(리스수식!$AT$2=2,차량정보!DB138,IF(리스수식!$AT$2=3,차량정보!EU138,IF(리스수식!$AT$2=4,차량정보!GN138,차량정보!IG138))))</f>
        <v>0</v>
      </c>
      <c r="Q138" s="380">
        <f>IF(리스수식!$AT$2=1,차량정보!BJ138,IF(리스수식!$AT$2=2,차량정보!DC138,IF(리스수식!$AT$2=3,차량정보!EV138,IF(리스수식!$AT$2=4,차량정보!GO138,차량정보!IH138))))</f>
        <v>0</v>
      </c>
      <c r="R138" s="380">
        <f>IF(리스수식!$AT$2=1,차량정보!BK138,IF(리스수식!$AT$2=2,차량정보!DD138,IF(리스수식!$AT$2=3,차량정보!EW138,IF(리스수식!$AT$2=4,차량정보!GP138,차량정보!II138))))</f>
        <v>0</v>
      </c>
      <c r="S138" s="380">
        <f>IF(리스수식!$AT$2=1,차량정보!BL138,IF(리스수식!$AT$2=2,차량정보!DE138,IF(리스수식!$AT$2=3,차량정보!EX138,IF(리스수식!$AT$2=4,차량정보!GQ138,차량정보!IJ138))))</f>
        <v>0</v>
      </c>
      <c r="T138" s="380">
        <f>IF(리스수식!$AT$2=1,차량정보!BM138,IF(리스수식!$AT$2=2,차량정보!DF138,IF(리스수식!$AT$2=3,차량정보!EY138,IF(리스수식!$AT$2=4,차량정보!GR138,차량정보!IK138))))</f>
        <v>0</v>
      </c>
      <c r="U138" s="380">
        <f>IF(리스수식!$AT$2=1,차량정보!BN138,IF(리스수식!$AT$2=2,차량정보!DG138,IF(리스수식!$AT$2=3,차량정보!EZ138,IF(리스수식!$AT$2=4,차량정보!GS138,차량정보!IL138))))</f>
        <v>0</v>
      </c>
      <c r="V138" s="380">
        <f>IF(리스수식!$AT$2=1,차량정보!BO138,IF(리스수식!$AT$2=2,차량정보!DH138,IF(리스수식!$AT$2=3,차량정보!FA138,IF(리스수식!$AT$2=4,차량정보!GT138,차량정보!IM138))))</f>
        <v>0</v>
      </c>
      <c r="W138" s="380">
        <f>IF(리스수식!$AT$2=1,차량정보!BP138,IF(리스수식!$AT$2=2,차량정보!DI138,IF(리스수식!$AT$2=3,차량정보!FB138,IF(리스수식!$AT$2=4,차량정보!GU138,차량정보!IN138))))</f>
        <v>0</v>
      </c>
      <c r="X138" s="380">
        <f>IF(리스수식!$AT$2=1,차량정보!BQ138,IF(리스수식!$AT$2=2,차량정보!DJ138,IF(리스수식!$AT$2=3,차량정보!FC138,IF(리스수식!$AT$2=4,차량정보!GV138,차량정보!IO138))))</f>
        <v>0</v>
      </c>
      <c r="Y138" s="380">
        <f>IF(리스수식!$AT$2=1,차량정보!BR138,IF(리스수식!$AT$2=2,차량정보!DK138,IF(리스수식!$AT$2=3,차량정보!FD138,IF(리스수식!$AT$2=4,차량정보!GW138,차량정보!IP138))))</f>
        <v>0</v>
      </c>
      <c r="Z138" s="380">
        <f>IF(리스수식!$AT$2=1,차량정보!BS138,IF(리스수식!$AT$2=2,차량정보!DL138,IF(리스수식!$AT$2=3,차량정보!FE138,IF(리스수식!$AT$2=4,차량정보!GX138,차량정보!IQ138))))</f>
        <v>0</v>
      </c>
      <c r="AA138" s="380">
        <f>IF(리스수식!$AT$2=1,차량정보!BT138,IF(리스수식!$AT$2=2,차량정보!DM138,IF(리스수식!$AT$2=3,차량정보!FF138,IF(리스수식!$AT$2=4,차량정보!GY138,차량정보!IR138))))</f>
        <v>0</v>
      </c>
      <c r="AB138" s="380">
        <f>IF(리스수식!$AT$2=1,차량정보!BU138,IF(리스수식!$AT$2=2,차량정보!DN138,IF(리스수식!$AT$2=3,차량정보!FG138,IF(리스수식!$AT$2=4,차량정보!GZ138,차량정보!IS138))))</f>
        <v>0</v>
      </c>
      <c r="AC138" s="380">
        <f>IF(리스수식!$AT$2=1,차량정보!BV138,IF(리스수식!$AT$2=2,차량정보!DO138,IF(리스수식!$AT$2=3,차량정보!FH138,IF(리스수식!$AT$2=4,차량정보!HA138,차량정보!IT138))))</f>
        <v>0</v>
      </c>
      <c r="AD138" s="380">
        <f>IF(리스수식!$AT$2=1,차량정보!BW138,IF(리스수식!$AT$2=2,차량정보!DP138,IF(리스수식!$AT$2=3,차량정보!FI138,IF(리스수식!$AT$2=4,차량정보!HB138,차량정보!IU138))))</f>
        <v>0</v>
      </c>
      <c r="AE138" s="380">
        <f>IF(리스수식!$AT$2=1,차량정보!BX138,IF(리스수식!$AT$2=2,차량정보!DQ138,IF(리스수식!$AT$2=3,차량정보!FJ138,IF(리스수식!$AT$2=4,차량정보!HC138,차량정보!IV138))))</f>
        <v>0</v>
      </c>
      <c r="AF138" s="380">
        <f>IF(리스수식!$AT$2=1,차량정보!BY138,IF(리스수식!$AT$2=2,차량정보!DR138,IF(리스수식!$AT$2=3,차량정보!FK138,IF(리스수식!$AT$2=4,차량정보!HD138,차량정보!IW138))))</f>
        <v>0</v>
      </c>
      <c r="AG138" s="380">
        <f>IF(리스수식!$AT$2=1,차량정보!BZ138,IF(리스수식!$AT$2=2,차량정보!DS138,IF(리스수식!$AT$2=3,차량정보!FL138,IF(리스수식!$AT$2=4,차량정보!HE138,차량정보!IX138))))</f>
        <v>0</v>
      </c>
      <c r="AH138" s="380">
        <f>IF(리스수식!$AT$2=1,차량정보!CA138,IF(리스수식!$AT$2=2,차량정보!DT138,IF(리스수식!$AT$2=3,차량정보!FM138,IF(리스수식!$AT$2=4,차량정보!HF138,차량정보!IY138))))</f>
        <v>0</v>
      </c>
      <c r="AI138" s="380">
        <f>IF(리스수식!$AT$2=1,차량정보!CB138,IF(리스수식!$AT$2=2,차량정보!DU138,IF(리스수식!$AT$2=3,차량정보!FN138,IF(리스수식!$AT$2=4,차량정보!HG138,차량정보!IZ138))))</f>
        <v>0</v>
      </c>
      <c r="AJ138" s="380">
        <f>IF(리스수식!$AT$2=1,차량정보!CC138,IF(리스수식!$AT$2=2,차량정보!DV138,IF(리스수식!$AT$2=3,차량정보!FO138,IF(리스수식!$AT$2=4,차량정보!HH138,차량정보!JA138))))</f>
        <v>0</v>
      </c>
      <c r="AK138" s="380">
        <f>IF(리스수식!$AT$2=1,차량정보!CD138,IF(리스수식!$AT$2=2,차량정보!DW138,IF(리스수식!$AT$2=3,차량정보!FP138,IF(리스수식!$AT$2=4,차량정보!HI138,차량정보!JB138))))</f>
        <v>0</v>
      </c>
      <c r="AL138" s="380">
        <f>IF(리스수식!$AT$2=1,차량정보!CE138,IF(리스수식!$AT$2=2,차량정보!DX138,IF(리스수식!$AT$2=3,차량정보!FQ138,IF(리스수식!$AT$2=4,차량정보!HJ138,차량정보!JC138))))</f>
        <v>0</v>
      </c>
      <c r="AM138" s="333">
        <f>IF(리스수식!$AT$2=1,차량정보!CF138,IF(리스수식!$AT$2=2,차량정보!DY138,IF(리스수식!$AT$2=3,차량정보!FR138,IF(리스수식!$AT$2=4,차량정보!HK138,차량정보!JD138))))</f>
        <v>0</v>
      </c>
      <c r="AN138" s="333">
        <f>IF(리스수식!$AT$2=1,차량정보!CG138,IF(리스수식!$AT$2=2,차량정보!DZ138,IF(리스수식!$AT$2=3,차량정보!FS138,IF(리스수식!$AT$2=4,차량정보!HL138,차량정보!JE138))))</f>
        <v>0</v>
      </c>
      <c r="AO138" s="333">
        <f>IF(리스수식!$AT$2=1,차량정보!CH138,IF(리스수식!$AT$2=2,차량정보!EA138,IF(리스수식!$AT$2=3,차량정보!FT138,IF(리스수식!$AT$2=4,차량정보!HM138,차량정보!JF138))))</f>
        <v>0</v>
      </c>
      <c r="AP138" s="333">
        <f>IF(리스수식!$AT$2=1,차량정보!CI138,IF(리스수식!$AT$2=2,차량정보!EB138,IF(리스수식!$AT$2=3,차량정보!FU138,IF(리스수식!$AT$2=4,차량정보!HN138,차량정보!JG138))))</f>
        <v>0</v>
      </c>
      <c r="AQ138" s="333">
        <f>IF(리스수식!$AT$2=1,차량정보!CJ138,IF(리스수식!$AT$2=2,차량정보!EC138,IF(리스수식!$AT$2=3,차량정보!FV138,IF(리스수식!$AT$2=4,차량정보!HO138,차량정보!JH138))))</f>
        <v>0</v>
      </c>
      <c r="AR138" s="333">
        <f>IF(리스수식!$AT$2=1,차량정보!CK138,IF(리스수식!$AT$2=2,차량정보!ED138,IF(리스수식!$AT$2=3,차량정보!FW138,IF(리스수식!$AT$2=4,차량정보!HP138,차량정보!JI138))))</f>
        <v>0</v>
      </c>
      <c r="AS138" s="333">
        <f>IF(리스수식!$AT$2=1,차량정보!CL138,IF(리스수식!$AT$2=2,차량정보!EE138,IF(리스수식!$AT$2=3,차량정보!FX138,IF(리스수식!$AT$2=4,차량정보!HQ138,차량정보!JJ138))))</f>
        <v>0</v>
      </c>
      <c r="AT138" s="333">
        <f>IF(리스수식!$AT$2=1,차량정보!CM138,IF(리스수식!$AT$2=2,차량정보!EF138,IF(리스수식!$AT$2=3,차량정보!FY138,IF(리스수식!$AT$2=4,차량정보!HR138,차량정보!JK138))))</f>
        <v>0</v>
      </c>
      <c r="AU138" s="333">
        <f>IF(리스수식!$AT$2=1,차량정보!CN138,IF(리스수식!$AT$2=2,차량정보!EG138,IF(리스수식!$AT$2=3,차량정보!FZ138,IF(리스수식!$AT$2=4,차량정보!HS138,차량정보!JL138))))</f>
        <v>0</v>
      </c>
      <c r="AV138" s="333">
        <f>IF(리스수식!$AT$2=1,차량정보!CO138,IF(리스수식!$AT$2=2,차량정보!EH138,IF(리스수식!$AT$2=3,차량정보!GA138,IF(리스수식!$AT$2=4,차량정보!HT138,차량정보!JM138))))</f>
        <v>0</v>
      </c>
      <c r="AW138" s="333">
        <f>IF(리스수식!$AT$2=1,차량정보!CP138,IF(리스수식!$AT$2=2,차량정보!EI138,IF(리스수식!$AT$2=3,차량정보!GB138,IF(리스수식!$AT$2=4,차량정보!HU138,차량정보!JN138))))</f>
        <v>0</v>
      </c>
      <c r="AX138" s="333">
        <f>IF(리스수식!$AT$2=1,차량정보!CQ138,IF(리스수식!$AT$2=2,차량정보!EJ138,IF(리스수식!$AT$2=3,차량정보!GC138,IF(리스수식!$AT$2=4,차량정보!HV138,차량정보!JO138))))</f>
        <v>0</v>
      </c>
      <c r="AY138" s="11">
        <f>IF(리스수식!$AT$2=1,차량정보!CR138,IF(리스수식!$AT$2=2,차량정보!EK138,IF(리스수식!$AT$2=3,차량정보!GD138,IF(리스수식!$AT$2=4,차량정보!HW138,차량정보!JP138))))</f>
        <v>0</v>
      </c>
      <c r="AZ138" s="352" t="s">
        <v>38</v>
      </c>
      <c r="BN138" s="444"/>
      <c r="BO138" s="182"/>
      <c r="BP138" s="182"/>
      <c r="BQ138" s="182"/>
      <c r="BR138" s="182"/>
      <c r="BS138" s="182"/>
      <c r="BT138" s="444"/>
      <c r="BU138" s="182"/>
      <c r="BV138" s="182"/>
      <c r="BW138" s="182"/>
      <c r="BX138" s="182"/>
      <c r="BY138" s="182"/>
      <c r="BZ138" s="444"/>
      <c r="CA138" s="182"/>
      <c r="CB138" s="182"/>
      <c r="CC138" s="182"/>
      <c r="CD138" s="182"/>
      <c r="CE138" s="182"/>
      <c r="CS138" s="157"/>
      <c r="CT138" s="158"/>
      <c r="CU138" s="159"/>
      <c r="CV138" s="160"/>
      <c r="CW138" s="157"/>
      <c r="CX138" s="157"/>
      <c r="CY138" s="161"/>
      <c r="CZ138" s="161"/>
      <c r="DA138" s="157"/>
      <c r="DB138" s="157"/>
      <c r="DC138" s="157"/>
      <c r="DD138" s="157"/>
      <c r="DE138" s="157"/>
      <c r="DF138" s="157"/>
      <c r="DG138" s="451"/>
      <c r="DH138" s="157"/>
      <c r="DI138" s="157"/>
      <c r="DJ138" s="157"/>
      <c r="DK138" s="157"/>
      <c r="DL138" s="157"/>
      <c r="DM138" s="451"/>
      <c r="DN138" s="157"/>
      <c r="DO138" s="157"/>
      <c r="DP138" s="157"/>
      <c r="DQ138" s="157"/>
      <c r="DR138" s="157"/>
      <c r="DS138" s="451"/>
      <c r="DT138" s="157"/>
      <c r="DU138" s="157"/>
      <c r="DV138" s="157"/>
      <c r="DW138" s="157"/>
      <c r="DX138" s="157"/>
      <c r="DY138" s="176"/>
      <c r="DZ138" s="176"/>
      <c r="EA138" s="177"/>
      <c r="EB138" s="178"/>
      <c r="EC138" s="178"/>
      <c r="ED138" s="178"/>
      <c r="EE138" s="178"/>
      <c r="EF138" s="178"/>
      <c r="EG138" s="178"/>
      <c r="EH138" s="178"/>
      <c r="EI138" s="178"/>
      <c r="EJ138" s="178"/>
    </row>
    <row r="139" spans="6:140" ht="16.5" customHeight="1">
      <c r="F139" s="333">
        <v>134</v>
      </c>
      <c r="G139" s="333" t="str">
        <f>IF(리스수식!$AT$2=1,차량정보!AZ139,IF(리스수식!$AT$2=2,차량정보!CS139,IF(리스수식!$AT$2=3,차량정보!EL139,IF(리스수식!$AT$2=4,차량정보!GE139,차량정보!HX139))))</f>
        <v>현대</v>
      </c>
      <c r="H139" s="333">
        <f>IF(리스수식!$AT$2=1,차량정보!BA139,IF(리스수식!$AT$2=2,차량정보!CT139,IF(리스수식!$AT$2=3,차량정보!EM139,IF(리스수식!$AT$2=4,차량정보!GF139,차량정보!HY139))))</f>
        <v>0</v>
      </c>
      <c r="I139" s="333">
        <f>IF(리스수식!$AT$2=1,차량정보!BB139,IF(리스수식!$AT$2=2,차량정보!CU139,IF(리스수식!$AT$2=3,차량정보!EN139,IF(리스수식!$AT$2=4,차량정보!GG139,차량정보!HZ139))))</f>
        <v>0</v>
      </c>
      <c r="J139" s="475">
        <f>IF(리스수식!$AT$2=1,차량정보!BC139,IF(리스수식!$AT$2=2,차량정보!CV139,IF(리스수식!$AT$2=3,차량정보!EO139,IF(리스수식!$AT$2=4,차량정보!GH139,차량정보!IA139))))</f>
        <v>0</v>
      </c>
      <c r="K139" s="333">
        <f>IF(리스수식!$AT$2=1,차량정보!BD139,IF(리스수식!$AT$2=2,차량정보!CW139,IF(리스수식!$AT$2=3,차량정보!EP139,IF(리스수식!$AT$2=4,차량정보!GI139,차량정보!IB139))))</f>
        <v>0</v>
      </c>
      <c r="L139" s="333">
        <f>IF(리스수식!$AT$2=1,차량정보!BE139,IF(리스수식!$AT$2=2,차량정보!CX139,IF(리스수식!$AT$2=3,차량정보!EQ139,IF(리스수식!$AT$2=4,차량정보!GJ139,차량정보!IC139))))</f>
        <v>0</v>
      </c>
      <c r="M139" s="333">
        <f>IF(리스수식!$AT$2=1,차량정보!BF139,IF(리스수식!$AT$2=2,차량정보!CY139,IF(리스수식!$AT$2=3,차량정보!ER139,IF(리스수식!$AT$2=4,차량정보!GK139,차량정보!ID139))))</f>
        <v>0</v>
      </c>
      <c r="N139" s="333">
        <f t="shared" si="183"/>
        <v>0</v>
      </c>
      <c r="O139" s="380">
        <f>IF(리스수식!$AT$2=1,차량정보!BH139,IF(리스수식!$AT$2=2,차량정보!DA139,IF(리스수식!$AT$2=3,차량정보!ET139,IF(리스수식!$AT$2=4,차량정보!GM139,차량정보!IF139))))</f>
        <v>0</v>
      </c>
      <c r="P139" s="380">
        <f>IF(리스수식!$AT$2=1,차량정보!BI139,IF(리스수식!$AT$2=2,차량정보!DB139,IF(리스수식!$AT$2=3,차량정보!EU139,IF(리스수식!$AT$2=4,차량정보!GN139,차량정보!IG139))))</f>
        <v>0</v>
      </c>
      <c r="Q139" s="380">
        <f>IF(리스수식!$AT$2=1,차량정보!BJ139,IF(리스수식!$AT$2=2,차량정보!DC139,IF(리스수식!$AT$2=3,차량정보!EV139,IF(리스수식!$AT$2=4,차량정보!GO139,차량정보!IH139))))</f>
        <v>0</v>
      </c>
      <c r="R139" s="380">
        <f>IF(리스수식!$AT$2=1,차량정보!BK139,IF(리스수식!$AT$2=2,차량정보!DD139,IF(리스수식!$AT$2=3,차량정보!EW139,IF(리스수식!$AT$2=4,차량정보!GP139,차량정보!II139))))</f>
        <v>0</v>
      </c>
      <c r="S139" s="380">
        <f>IF(리스수식!$AT$2=1,차량정보!BL139,IF(리스수식!$AT$2=2,차량정보!DE139,IF(리스수식!$AT$2=3,차량정보!EX139,IF(리스수식!$AT$2=4,차량정보!GQ139,차량정보!IJ139))))</f>
        <v>0</v>
      </c>
      <c r="T139" s="380">
        <f>IF(리스수식!$AT$2=1,차량정보!BM139,IF(리스수식!$AT$2=2,차량정보!DF139,IF(리스수식!$AT$2=3,차량정보!EY139,IF(리스수식!$AT$2=4,차량정보!GR139,차량정보!IK139))))</f>
        <v>0</v>
      </c>
      <c r="U139" s="380">
        <f>IF(리스수식!$AT$2=1,차량정보!BN139,IF(리스수식!$AT$2=2,차량정보!DG139,IF(리스수식!$AT$2=3,차량정보!EZ139,IF(리스수식!$AT$2=4,차량정보!GS139,차량정보!IL139))))</f>
        <v>0</v>
      </c>
      <c r="V139" s="380">
        <f>IF(리스수식!$AT$2=1,차량정보!BO139,IF(리스수식!$AT$2=2,차량정보!DH139,IF(리스수식!$AT$2=3,차량정보!FA139,IF(리스수식!$AT$2=4,차량정보!GT139,차량정보!IM139))))</f>
        <v>0</v>
      </c>
      <c r="W139" s="380">
        <f>IF(리스수식!$AT$2=1,차량정보!BP139,IF(리스수식!$AT$2=2,차량정보!DI139,IF(리스수식!$AT$2=3,차량정보!FB139,IF(리스수식!$AT$2=4,차량정보!GU139,차량정보!IN139))))</f>
        <v>0</v>
      </c>
      <c r="X139" s="380">
        <f>IF(리스수식!$AT$2=1,차량정보!BQ139,IF(리스수식!$AT$2=2,차량정보!DJ139,IF(리스수식!$AT$2=3,차량정보!FC139,IF(리스수식!$AT$2=4,차량정보!GV139,차량정보!IO139))))</f>
        <v>0</v>
      </c>
      <c r="Y139" s="380">
        <f>IF(리스수식!$AT$2=1,차량정보!BR139,IF(리스수식!$AT$2=2,차량정보!DK139,IF(리스수식!$AT$2=3,차량정보!FD139,IF(리스수식!$AT$2=4,차량정보!GW139,차량정보!IP139))))</f>
        <v>0</v>
      </c>
      <c r="Z139" s="380">
        <f>IF(리스수식!$AT$2=1,차량정보!BS139,IF(리스수식!$AT$2=2,차량정보!DL139,IF(리스수식!$AT$2=3,차량정보!FE139,IF(리스수식!$AT$2=4,차량정보!GX139,차량정보!IQ139))))</f>
        <v>0</v>
      </c>
      <c r="AA139" s="380">
        <f>IF(리스수식!$AT$2=1,차량정보!BT139,IF(리스수식!$AT$2=2,차량정보!DM139,IF(리스수식!$AT$2=3,차량정보!FF139,IF(리스수식!$AT$2=4,차량정보!GY139,차량정보!IR139))))</f>
        <v>0</v>
      </c>
      <c r="AB139" s="380">
        <f>IF(리스수식!$AT$2=1,차량정보!BU139,IF(리스수식!$AT$2=2,차량정보!DN139,IF(리스수식!$AT$2=3,차량정보!FG139,IF(리스수식!$AT$2=4,차량정보!GZ139,차량정보!IS139))))</f>
        <v>0</v>
      </c>
      <c r="AC139" s="380">
        <f>IF(리스수식!$AT$2=1,차량정보!BV139,IF(리스수식!$AT$2=2,차량정보!DO139,IF(리스수식!$AT$2=3,차량정보!FH139,IF(리스수식!$AT$2=4,차량정보!HA139,차량정보!IT139))))</f>
        <v>0</v>
      </c>
      <c r="AD139" s="380">
        <f>IF(리스수식!$AT$2=1,차량정보!BW139,IF(리스수식!$AT$2=2,차량정보!DP139,IF(리스수식!$AT$2=3,차량정보!FI139,IF(리스수식!$AT$2=4,차량정보!HB139,차량정보!IU139))))</f>
        <v>0</v>
      </c>
      <c r="AE139" s="380">
        <f>IF(리스수식!$AT$2=1,차량정보!BX139,IF(리스수식!$AT$2=2,차량정보!DQ139,IF(리스수식!$AT$2=3,차량정보!FJ139,IF(리스수식!$AT$2=4,차량정보!HC139,차량정보!IV139))))</f>
        <v>0</v>
      </c>
      <c r="AF139" s="380">
        <f>IF(리스수식!$AT$2=1,차량정보!BY139,IF(리스수식!$AT$2=2,차량정보!DR139,IF(리스수식!$AT$2=3,차량정보!FK139,IF(리스수식!$AT$2=4,차량정보!HD139,차량정보!IW139))))</f>
        <v>0</v>
      </c>
      <c r="AG139" s="380">
        <f>IF(리스수식!$AT$2=1,차량정보!BZ139,IF(리스수식!$AT$2=2,차량정보!DS139,IF(리스수식!$AT$2=3,차량정보!FL139,IF(리스수식!$AT$2=4,차량정보!HE139,차량정보!IX139))))</f>
        <v>0</v>
      </c>
      <c r="AH139" s="380">
        <f>IF(리스수식!$AT$2=1,차량정보!CA139,IF(리스수식!$AT$2=2,차량정보!DT139,IF(리스수식!$AT$2=3,차량정보!FM139,IF(리스수식!$AT$2=4,차량정보!HF139,차량정보!IY139))))</f>
        <v>0</v>
      </c>
      <c r="AI139" s="380">
        <f>IF(리스수식!$AT$2=1,차량정보!CB139,IF(리스수식!$AT$2=2,차량정보!DU139,IF(리스수식!$AT$2=3,차량정보!FN139,IF(리스수식!$AT$2=4,차량정보!HG139,차량정보!IZ139))))</f>
        <v>0</v>
      </c>
      <c r="AJ139" s="380">
        <f>IF(리스수식!$AT$2=1,차량정보!CC139,IF(리스수식!$AT$2=2,차량정보!DV139,IF(리스수식!$AT$2=3,차량정보!FO139,IF(리스수식!$AT$2=4,차량정보!HH139,차량정보!JA139))))</f>
        <v>0</v>
      </c>
      <c r="AK139" s="380">
        <f>IF(리스수식!$AT$2=1,차량정보!CD139,IF(리스수식!$AT$2=2,차량정보!DW139,IF(리스수식!$AT$2=3,차량정보!FP139,IF(리스수식!$AT$2=4,차량정보!HI139,차량정보!JB139))))</f>
        <v>0</v>
      </c>
      <c r="AL139" s="380">
        <f>IF(리스수식!$AT$2=1,차량정보!CE139,IF(리스수식!$AT$2=2,차량정보!DX139,IF(리스수식!$AT$2=3,차량정보!FQ139,IF(리스수식!$AT$2=4,차량정보!HJ139,차량정보!JC139))))</f>
        <v>0</v>
      </c>
      <c r="AM139" s="333">
        <f>IF(리스수식!$AT$2=1,차량정보!CF139,IF(리스수식!$AT$2=2,차량정보!DY139,IF(리스수식!$AT$2=3,차량정보!FR139,IF(리스수식!$AT$2=4,차량정보!HK139,차량정보!JD139))))</f>
        <v>0</v>
      </c>
      <c r="AN139" s="333">
        <f>IF(리스수식!$AT$2=1,차량정보!CG139,IF(리스수식!$AT$2=2,차량정보!DZ139,IF(리스수식!$AT$2=3,차량정보!FS139,IF(리스수식!$AT$2=4,차량정보!HL139,차량정보!JE139))))</f>
        <v>0</v>
      </c>
      <c r="AO139" s="333">
        <f>IF(리스수식!$AT$2=1,차량정보!CH139,IF(리스수식!$AT$2=2,차량정보!EA139,IF(리스수식!$AT$2=3,차량정보!FT139,IF(리스수식!$AT$2=4,차량정보!HM139,차량정보!JF139))))</f>
        <v>0</v>
      </c>
      <c r="AP139" s="333">
        <f>IF(리스수식!$AT$2=1,차량정보!CI139,IF(리스수식!$AT$2=2,차량정보!EB139,IF(리스수식!$AT$2=3,차량정보!FU139,IF(리스수식!$AT$2=4,차량정보!HN139,차량정보!JG139))))</f>
        <v>0</v>
      </c>
      <c r="AQ139" s="333">
        <f>IF(리스수식!$AT$2=1,차량정보!CJ139,IF(리스수식!$AT$2=2,차량정보!EC139,IF(리스수식!$AT$2=3,차량정보!FV139,IF(리스수식!$AT$2=4,차량정보!HO139,차량정보!JH139))))</f>
        <v>0</v>
      </c>
      <c r="AR139" s="333">
        <f>IF(리스수식!$AT$2=1,차량정보!CK139,IF(리스수식!$AT$2=2,차량정보!ED139,IF(리스수식!$AT$2=3,차량정보!FW139,IF(리스수식!$AT$2=4,차량정보!HP139,차량정보!JI139))))</f>
        <v>0</v>
      </c>
      <c r="AS139" s="333">
        <f>IF(리스수식!$AT$2=1,차량정보!CL139,IF(리스수식!$AT$2=2,차량정보!EE139,IF(리스수식!$AT$2=3,차량정보!FX139,IF(리스수식!$AT$2=4,차량정보!HQ139,차량정보!JJ139))))</f>
        <v>0</v>
      </c>
      <c r="AT139" s="333">
        <f>IF(리스수식!$AT$2=1,차량정보!CM139,IF(리스수식!$AT$2=2,차량정보!EF139,IF(리스수식!$AT$2=3,차량정보!FY139,IF(리스수식!$AT$2=4,차량정보!HR139,차량정보!JK139))))</f>
        <v>0</v>
      </c>
      <c r="AU139" s="333">
        <f>IF(리스수식!$AT$2=1,차량정보!CN139,IF(리스수식!$AT$2=2,차량정보!EG139,IF(리스수식!$AT$2=3,차량정보!FZ139,IF(리스수식!$AT$2=4,차량정보!HS139,차량정보!JL139))))</f>
        <v>0</v>
      </c>
      <c r="AV139" s="333">
        <f>IF(리스수식!$AT$2=1,차량정보!CO139,IF(리스수식!$AT$2=2,차량정보!EH139,IF(리스수식!$AT$2=3,차량정보!GA139,IF(리스수식!$AT$2=4,차량정보!HT139,차량정보!JM139))))</f>
        <v>0</v>
      </c>
      <c r="AW139" s="333">
        <f>IF(리스수식!$AT$2=1,차량정보!CP139,IF(리스수식!$AT$2=2,차량정보!EI139,IF(리스수식!$AT$2=3,차량정보!GB139,IF(리스수식!$AT$2=4,차량정보!HU139,차량정보!JN139))))</f>
        <v>0</v>
      </c>
      <c r="AX139" s="333">
        <f>IF(리스수식!$AT$2=1,차량정보!CQ139,IF(리스수식!$AT$2=2,차량정보!EJ139,IF(리스수식!$AT$2=3,차량정보!GC139,IF(리스수식!$AT$2=4,차량정보!HV139,차량정보!JO139))))</f>
        <v>0</v>
      </c>
      <c r="AY139" s="11">
        <f>IF(리스수식!$AT$2=1,차량정보!CR139,IF(리스수식!$AT$2=2,차량정보!EK139,IF(리스수식!$AT$2=3,차량정보!GD139,IF(리스수식!$AT$2=4,차량정보!HW139,차량정보!JP139))))</f>
        <v>0</v>
      </c>
      <c r="AZ139" s="352" t="s">
        <v>626</v>
      </c>
      <c r="BN139" s="444"/>
      <c r="BO139" s="182"/>
      <c r="BP139" s="182"/>
      <c r="BQ139" s="182"/>
      <c r="BR139" s="182"/>
      <c r="BS139" s="182"/>
      <c r="BT139" s="444"/>
      <c r="BU139" s="182"/>
      <c r="BV139" s="182"/>
      <c r="BW139" s="182"/>
      <c r="BX139" s="182"/>
      <c r="BY139" s="182"/>
      <c r="BZ139" s="444"/>
      <c r="CA139" s="182"/>
      <c r="CB139" s="182"/>
      <c r="CC139" s="182"/>
      <c r="CD139" s="182"/>
      <c r="CE139" s="182"/>
      <c r="CS139" s="157"/>
      <c r="CT139" s="158"/>
      <c r="CU139" s="159"/>
      <c r="CV139" s="160"/>
      <c r="CW139" s="157"/>
      <c r="CX139" s="157"/>
      <c r="CY139" s="161"/>
      <c r="CZ139" s="161"/>
      <c r="DA139" s="157"/>
      <c r="DB139" s="157"/>
      <c r="DC139" s="157"/>
      <c r="DD139" s="157"/>
      <c r="DE139" s="157"/>
      <c r="DF139" s="157"/>
      <c r="DG139" s="451"/>
      <c r="DH139" s="157"/>
      <c r="DI139" s="157"/>
      <c r="DJ139" s="157"/>
      <c r="DK139" s="157"/>
      <c r="DL139" s="157"/>
      <c r="DM139" s="451"/>
      <c r="DN139" s="157"/>
      <c r="DO139" s="157"/>
      <c r="DP139" s="157"/>
      <c r="DQ139" s="157"/>
      <c r="DR139" s="157"/>
      <c r="DS139" s="451"/>
      <c r="DT139" s="157"/>
      <c r="DU139" s="157"/>
      <c r="DV139" s="157"/>
      <c r="DW139" s="157"/>
      <c r="DX139" s="157"/>
      <c r="DY139" s="176"/>
      <c r="DZ139" s="176"/>
      <c r="EA139" s="177"/>
      <c r="EB139" s="178"/>
      <c r="EC139" s="178"/>
      <c r="ED139" s="178"/>
      <c r="EE139" s="178"/>
      <c r="EF139" s="178"/>
      <c r="EG139" s="178"/>
      <c r="EH139" s="178"/>
      <c r="EI139" s="178"/>
      <c r="EJ139" s="178"/>
    </row>
    <row r="140" spans="6:140" ht="16.5" customHeight="1">
      <c r="F140" s="333">
        <v>135</v>
      </c>
      <c r="G140" s="333" t="str">
        <f>IF(리스수식!$AT$2=1,차량정보!AZ140,IF(리스수식!$AT$2=2,차량정보!CS140,IF(리스수식!$AT$2=3,차량정보!EL140,IF(리스수식!$AT$2=4,차량정보!GE140,차량정보!HX140))))</f>
        <v>현대</v>
      </c>
      <c r="H140" s="333">
        <f>IF(리스수식!$AT$2=1,차량정보!BA140,IF(리스수식!$AT$2=2,차량정보!CT140,IF(리스수식!$AT$2=3,차량정보!EM140,IF(리스수식!$AT$2=4,차량정보!GF140,차량정보!HY140))))</f>
        <v>0</v>
      </c>
      <c r="I140" s="333">
        <f>IF(리스수식!$AT$2=1,차량정보!BB140,IF(리스수식!$AT$2=2,차량정보!CU140,IF(리스수식!$AT$2=3,차량정보!EN140,IF(리스수식!$AT$2=4,차량정보!GG140,차량정보!HZ140))))</f>
        <v>0</v>
      </c>
      <c r="J140" s="475">
        <f>IF(리스수식!$AT$2=1,차량정보!BC140,IF(리스수식!$AT$2=2,차량정보!CV140,IF(리스수식!$AT$2=3,차량정보!EO140,IF(리스수식!$AT$2=4,차량정보!GH140,차량정보!IA140))))</f>
        <v>0</v>
      </c>
      <c r="K140" s="333">
        <f>IF(리스수식!$AT$2=1,차량정보!BD140,IF(리스수식!$AT$2=2,차량정보!CW140,IF(리스수식!$AT$2=3,차량정보!EP140,IF(리스수식!$AT$2=4,차량정보!GI140,차량정보!IB140))))</f>
        <v>0</v>
      </c>
      <c r="L140" s="333">
        <f>IF(리스수식!$AT$2=1,차량정보!BE140,IF(리스수식!$AT$2=2,차량정보!CX140,IF(리스수식!$AT$2=3,차량정보!EQ140,IF(리스수식!$AT$2=4,차량정보!GJ140,차량정보!IC140))))</f>
        <v>0</v>
      </c>
      <c r="M140" s="333">
        <f>IF(리스수식!$AT$2=1,차량정보!BF140,IF(리스수식!$AT$2=2,차량정보!CY140,IF(리스수식!$AT$2=3,차량정보!ER140,IF(리스수식!$AT$2=4,차량정보!GK140,차량정보!ID140))))</f>
        <v>0</v>
      </c>
      <c r="N140" s="333">
        <f t="shared" si="183"/>
        <v>0</v>
      </c>
      <c r="O140" s="380">
        <f>IF(리스수식!$AT$2=1,차량정보!BH140,IF(리스수식!$AT$2=2,차량정보!DA140,IF(리스수식!$AT$2=3,차량정보!ET140,IF(리스수식!$AT$2=4,차량정보!GM140,차량정보!IF140))))</f>
        <v>0</v>
      </c>
      <c r="P140" s="380">
        <f>IF(리스수식!$AT$2=1,차량정보!BI140,IF(리스수식!$AT$2=2,차량정보!DB140,IF(리스수식!$AT$2=3,차량정보!EU140,IF(리스수식!$AT$2=4,차량정보!GN140,차량정보!IG140))))</f>
        <v>0</v>
      </c>
      <c r="Q140" s="380">
        <f>IF(리스수식!$AT$2=1,차량정보!BJ140,IF(리스수식!$AT$2=2,차량정보!DC140,IF(리스수식!$AT$2=3,차량정보!EV140,IF(리스수식!$AT$2=4,차량정보!GO140,차량정보!IH140))))</f>
        <v>0</v>
      </c>
      <c r="R140" s="380">
        <f>IF(리스수식!$AT$2=1,차량정보!BK140,IF(리스수식!$AT$2=2,차량정보!DD140,IF(리스수식!$AT$2=3,차량정보!EW140,IF(리스수식!$AT$2=4,차량정보!GP140,차량정보!II140))))</f>
        <v>0</v>
      </c>
      <c r="S140" s="380">
        <f>IF(리스수식!$AT$2=1,차량정보!BL140,IF(리스수식!$AT$2=2,차량정보!DE140,IF(리스수식!$AT$2=3,차량정보!EX140,IF(리스수식!$AT$2=4,차량정보!GQ140,차량정보!IJ140))))</f>
        <v>0</v>
      </c>
      <c r="T140" s="380">
        <f>IF(리스수식!$AT$2=1,차량정보!BM140,IF(리스수식!$AT$2=2,차량정보!DF140,IF(리스수식!$AT$2=3,차량정보!EY140,IF(리스수식!$AT$2=4,차량정보!GR140,차량정보!IK140))))</f>
        <v>0</v>
      </c>
      <c r="U140" s="380">
        <f>IF(리스수식!$AT$2=1,차량정보!BN140,IF(리스수식!$AT$2=2,차량정보!DG140,IF(리스수식!$AT$2=3,차량정보!EZ140,IF(리스수식!$AT$2=4,차량정보!GS140,차량정보!IL140))))</f>
        <v>0</v>
      </c>
      <c r="V140" s="380">
        <f>IF(리스수식!$AT$2=1,차량정보!BO140,IF(리스수식!$AT$2=2,차량정보!DH140,IF(리스수식!$AT$2=3,차량정보!FA140,IF(리스수식!$AT$2=4,차량정보!GT140,차량정보!IM140))))</f>
        <v>0</v>
      </c>
      <c r="W140" s="380">
        <f>IF(리스수식!$AT$2=1,차량정보!BP140,IF(리스수식!$AT$2=2,차량정보!DI140,IF(리스수식!$AT$2=3,차량정보!FB140,IF(리스수식!$AT$2=4,차량정보!GU140,차량정보!IN140))))</f>
        <v>0</v>
      </c>
      <c r="X140" s="380">
        <f>IF(리스수식!$AT$2=1,차량정보!BQ140,IF(리스수식!$AT$2=2,차량정보!DJ140,IF(리스수식!$AT$2=3,차량정보!FC140,IF(리스수식!$AT$2=4,차량정보!GV140,차량정보!IO140))))</f>
        <v>0</v>
      </c>
      <c r="Y140" s="380">
        <f>IF(리스수식!$AT$2=1,차량정보!BR140,IF(리스수식!$AT$2=2,차량정보!DK140,IF(리스수식!$AT$2=3,차량정보!FD140,IF(리스수식!$AT$2=4,차량정보!GW140,차량정보!IP140))))</f>
        <v>0</v>
      </c>
      <c r="Z140" s="380">
        <f>IF(리스수식!$AT$2=1,차량정보!BS140,IF(리스수식!$AT$2=2,차량정보!DL140,IF(리스수식!$AT$2=3,차량정보!FE140,IF(리스수식!$AT$2=4,차량정보!GX140,차량정보!IQ140))))</f>
        <v>0</v>
      </c>
      <c r="AA140" s="380">
        <f>IF(리스수식!$AT$2=1,차량정보!BT140,IF(리스수식!$AT$2=2,차량정보!DM140,IF(리스수식!$AT$2=3,차량정보!FF140,IF(리스수식!$AT$2=4,차량정보!GY140,차량정보!IR140))))</f>
        <v>0</v>
      </c>
      <c r="AB140" s="380">
        <f>IF(리스수식!$AT$2=1,차량정보!BU140,IF(리스수식!$AT$2=2,차량정보!DN140,IF(리스수식!$AT$2=3,차량정보!FG140,IF(리스수식!$AT$2=4,차량정보!GZ140,차량정보!IS140))))</f>
        <v>0</v>
      </c>
      <c r="AC140" s="380">
        <f>IF(리스수식!$AT$2=1,차량정보!BV140,IF(리스수식!$AT$2=2,차량정보!DO140,IF(리스수식!$AT$2=3,차량정보!FH140,IF(리스수식!$AT$2=4,차량정보!HA140,차량정보!IT140))))</f>
        <v>0</v>
      </c>
      <c r="AD140" s="380">
        <f>IF(리스수식!$AT$2=1,차량정보!BW140,IF(리스수식!$AT$2=2,차량정보!DP140,IF(리스수식!$AT$2=3,차량정보!FI140,IF(리스수식!$AT$2=4,차량정보!HB140,차량정보!IU140))))</f>
        <v>0</v>
      </c>
      <c r="AE140" s="380">
        <f>IF(리스수식!$AT$2=1,차량정보!BX140,IF(리스수식!$AT$2=2,차량정보!DQ140,IF(리스수식!$AT$2=3,차량정보!FJ140,IF(리스수식!$AT$2=4,차량정보!HC140,차량정보!IV140))))</f>
        <v>0</v>
      </c>
      <c r="AF140" s="380">
        <f>IF(리스수식!$AT$2=1,차량정보!BY140,IF(리스수식!$AT$2=2,차량정보!DR140,IF(리스수식!$AT$2=3,차량정보!FK140,IF(리스수식!$AT$2=4,차량정보!HD140,차량정보!IW140))))</f>
        <v>0</v>
      </c>
      <c r="AG140" s="380">
        <f>IF(리스수식!$AT$2=1,차량정보!BZ140,IF(리스수식!$AT$2=2,차량정보!DS140,IF(리스수식!$AT$2=3,차량정보!FL140,IF(리스수식!$AT$2=4,차량정보!HE140,차량정보!IX140))))</f>
        <v>0</v>
      </c>
      <c r="AH140" s="380">
        <f>IF(리스수식!$AT$2=1,차량정보!CA140,IF(리스수식!$AT$2=2,차량정보!DT140,IF(리스수식!$AT$2=3,차량정보!FM140,IF(리스수식!$AT$2=4,차량정보!HF140,차량정보!IY140))))</f>
        <v>0</v>
      </c>
      <c r="AI140" s="380">
        <f>IF(리스수식!$AT$2=1,차량정보!CB140,IF(리스수식!$AT$2=2,차량정보!DU140,IF(리스수식!$AT$2=3,차량정보!FN140,IF(리스수식!$AT$2=4,차량정보!HG140,차량정보!IZ140))))</f>
        <v>0</v>
      </c>
      <c r="AJ140" s="380">
        <f>IF(리스수식!$AT$2=1,차량정보!CC140,IF(리스수식!$AT$2=2,차량정보!DV140,IF(리스수식!$AT$2=3,차량정보!FO140,IF(리스수식!$AT$2=4,차량정보!HH140,차량정보!JA140))))</f>
        <v>0</v>
      </c>
      <c r="AK140" s="380">
        <f>IF(리스수식!$AT$2=1,차량정보!CD140,IF(리스수식!$AT$2=2,차량정보!DW140,IF(리스수식!$AT$2=3,차량정보!FP140,IF(리스수식!$AT$2=4,차량정보!HI140,차량정보!JB140))))</f>
        <v>0</v>
      </c>
      <c r="AL140" s="380">
        <f>IF(리스수식!$AT$2=1,차량정보!CE140,IF(리스수식!$AT$2=2,차량정보!DX140,IF(리스수식!$AT$2=3,차량정보!FQ140,IF(리스수식!$AT$2=4,차량정보!HJ140,차량정보!JC140))))</f>
        <v>0</v>
      </c>
      <c r="AM140" s="333">
        <f>IF(리스수식!$AT$2=1,차량정보!CF140,IF(리스수식!$AT$2=2,차량정보!DY140,IF(리스수식!$AT$2=3,차량정보!FR140,IF(리스수식!$AT$2=4,차량정보!HK140,차량정보!JD140))))</f>
        <v>0</v>
      </c>
      <c r="AN140" s="333">
        <f>IF(리스수식!$AT$2=1,차량정보!CG140,IF(리스수식!$AT$2=2,차량정보!DZ140,IF(리스수식!$AT$2=3,차량정보!FS140,IF(리스수식!$AT$2=4,차량정보!HL140,차량정보!JE140))))</f>
        <v>0</v>
      </c>
      <c r="AO140" s="333">
        <f>IF(리스수식!$AT$2=1,차량정보!CH140,IF(리스수식!$AT$2=2,차량정보!EA140,IF(리스수식!$AT$2=3,차량정보!FT140,IF(리스수식!$AT$2=4,차량정보!HM140,차량정보!JF140))))</f>
        <v>0</v>
      </c>
      <c r="AP140" s="333">
        <f>IF(리스수식!$AT$2=1,차량정보!CI140,IF(리스수식!$AT$2=2,차량정보!EB140,IF(리스수식!$AT$2=3,차량정보!FU140,IF(리스수식!$AT$2=4,차량정보!HN140,차량정보!JG140))))</f>
        <v>0</v>
      </c>
      <c r="AQ140" s="333">
        <f>IF(리스수식!$AT$2=1,차량정보!CJ140,IF(리스수식!$AT$2=2,차량정보!EC140,IF(리스수식!$AT$2=3,차량정보!FV140,IF(리스수식!$AT$2=4,차량정보!HO140,차량정보!JH140))))</f>
        <v>0</v>
      </c>
      <c r="AR140" s="333">
        <f>IF(리스수식!$AT$2=1,차량정보!CK140,IF(리스수식!$AT$2=2,차량정보!ED140,IF(리스수식!$AT$2=3,차량정보!FW140,IF(리스수식!$AT$2=4,차량정보!HP140,차량정보!JI140))))</f>
        <v>0</v>
      </c>
      <c r="AS140" s="333">
        <f>IF(리스수식!$AT$2=1,차량정보!CL140,IF(리스수식!$AT$2=2,차량정보!EE140,IF(리스수식!$AT$2=3,차량정보!FX140,IF(리스수식!$AT$2=4,차량정보!HQ140,차량정보!JJ140))))</f>
        <v>0</v>
      </c>
      <c r="AT140" s="333">
        <f>IF(리스수식!$AT$2=1,차량정보!CM140,IF(리스수식!$AT$2=2,차량정보!EF140,IF(리스수식!$AT$2=3,차량정보!FY140,IF(리스수식!$AT$2=4,차량정보!HR140,차량정보!JK140))))</f>
        <v>0</v>
      </c>
      <c r="AU140" s="333">
        <f>IF(리스수식!$AT$2=1,차량정보!CN140,IF(리스수식!$AT$2=2,차량정보!EG140,IF(리스수식!$AT$2=3,차량정보!FZ140,IF(리스수식!$AT$2=4,차량정보!HS140,차량정보!JL140))))</f>
        <v>0</v>
      </c>
      <c r="AV140" s="333">
        <f>IF(리스수식!$AT$2=1,차량정보!CO140,IF(리스수식!$AT$2=2,차량정보!EH140,IF(리스수식!$AT$2=3,차량정보!GA140,IF(리스수식!$AT$2=4,차량정보!HT140,차량정보!JM140))))</f>
        <v>0</v>
      </c>
      <c r="AW140" s="333">
        <f>IF(리스수식!$AT$2=1,차량정보!CP140,IF(리스수식!$AT$2=2,차량정보!EI140,IF(리스수식!$AT$2=3,차량정보!GB140,IF(리스수식!$AT$2=4,차량정보!HU140,차량정보!JN140))))</f>
        <v>0</v>
      </c>
      <c r="AX140" s="333">
        <f>IF(리스수식!$AT$2=1,차량정보!CQ140,IF(리스수식!$AT$2=2,차량정보!EJ140,IF(리스수식!$AT$2=3,차량정보!GC140,IF(리스수식!$AT$2=4,차량정보!HV140,차량정보!JO140))))</f>
        <v>0</v>
      </c>
      <c r="AY140" s="11">
        <f>IF(리스수식!$AT$2=1,차량정보!CR140,IF(리스수식!$AT$2=2,차량정보!EK140,IF(리스수식!$AT$2=3,차량정보!GD140,IF(리스수식!$AT$2=4,차량정보!HW140,차량정보!JP140))))</f>
        <v>0</v>
      </c>
      <c r="AZ140" s="352" t="s">
        <v>38</v>
      </c>
      <c r="BN140" s="444"/>
      <c r="BO140" s="182"/>
      <c r="BP140" s="182"/>
      <c r="BQ140" s="182"/>
      <c r="BR140" s="182"/>
      <c r="BS140" s="182"/>
      <c r="BT140" s="444"/>
      <c r="BU140" s="182"/>
      <c r="BV140" s="182"/>
      <c r="BW140" s="182"/>
      <c r="BX140" s="182"/>
      <c r="BY140" s="182"/>
      <c r="BZ140" s="444"/>
      <c r="CA140" s="182"/>
      <c r="CB140" s="182"/>
      <c r="CC140" s="182"/>
      <c r="CD140" s="182"/>
      <c r="CE140" s="182"/>
    </row>
    <row r="141" spans="6:140" ht="16.5" customHeight="1">
      <c r="F141" s="333">
        <v>136</v>
      </c>
      <c r="G141" s="333" t="str">
        <f>IF(리스수식!$AT$2=1,차량정보!AZ141,IF(리스수식!$AT$2=2,차량정보!CS141,IF(리스수식!$AT$2=3,차량정보!EL141,IF(리스수식!$AT$2=4,차량정보!GE141,차량정보!HX141))))</f>
        <v>현대</v>
      </c>
      <c r="H141" s="333">
        <f>IF(리스수식!$AT$2=1,차량정보!BA141,IF(리스수식!$AT$2=2,차량정보!CT141,IF(리스수식!$AT$2=3,차량정보!EM141,IF(리스수식!$AT$2=4,차량정보!GF141,차량정보!HY141))))</f>
        <v>0</v>
      </c>
      <c r="I141" s="333">
        <f>IF(리스수식!$AT$2=1,차량정보!BB141,IF(리스수식!$AT$2=2,차량정보!CU141,IF(리스수식!$AT$2=3,차량정보!EN141,IF(리스수식!$AT$2=4,차량정보!GG141,차량정보!HZ141))))</f>
        <v>0</v>
      </c>
      <c r="J141" s="475">
        <f>IF(리스수식!$AT$2=1,차량정보!BC141,IF(리스수식!$AT$2=2,차량정보!CV141,IF(리스수식!$AT$2=3,차량정보!EO141,IF(리스수식!$AT$2=4,차량정보!GH141,차량정보!IA141))))</f>
        <v>0</v>
      </c>
      <c r="K141" s="333">
        <f>IF(리스수식!$AT$2=1,차량정보!BD141,IF(리스수식!$AT$2=2,차량정보!CW141,IF(리스수식!$AT$2=3,차량정보!EP141,IF(리스수식!$AT$2=4,차량정보!GI141,차량정보!IB141))))</f>
        <v>0</v>
      </c>
      <c r="L141" s="333">
        <f>IF(리스수식!$AT$2=1,차량정보!BE141,IF(리스수식!$AT$2=2,차량정보!CX141,IF(리스수식!$AT$2=3,차량정보!EQ141,IF(리스수식!$AT$2=4,차량정보!GJ141,차량정보!IC141))))</f>
        <v>0</v>
      </c>
      <c r="M141" s="333">
        <f>IF(리스수식!$AT$2=1,차량정보!BF141,IF(리스수식!$AT$2=2,차량정보!CY141,IF(리스수식!$AT$2=3,차량정보!ER141,IF(리스수식!$AT$2=4,차량정보!GK141,차량정보!ID141))))</f>
        <v>0</v>
      </c>
      <c r="N141" s="333">
        <f t="shared" si="183"/>
        <v>0</v>
      </c>
      <c r="O141" s="380">
        <f>IF(리스수식!$AT$2=1,차량정보!BH141,IF(리스수식!$AT$2=2,차량정보!DA141,IF(리스수식!$AT$2=3,차량정보!ET141,IF(리스수식!$AT$2=4,차량정보!GM141,차량정보!IF141))))</f>
        <v>0</v>
      </c>
      <c r="P141" s="380">
        <f>IF(리스수식!$AT$2=1,차량정보!BI141,IF(리스수식!$AT$2=2,차량정보!DB141,IF(리스수식!$AT$2=3,차량정보!EU141,IF(리스수식!$AT$2=4,차량정보!GN141,차량정보!IG141))))</f>
        <v>0</v>
      </c>
      <c r="Q141" s="380">
        <f>IF(리스수식!$AT$2=1,차량정보!BJ141,IF(리스수식!$AT$2=2,차량정보!DC141,IF(리스수식!$AT$2=3,차량정보!EV141,IF(리스수식!$AT$2=4,차량정보!GO141,차량정보!IH141))))</f>
        <v>0</v>
      </c>
      <c r="R141" s="380">
        <f>IF(리스수식!$AT$2=1,차량정보!BK141,IF(리스수식!$AT$2=2,차량정보!DD141,IF(리스수식!$AT$2=3,차량정보!EW141,IF(리스수식!$AT$2=4,차량정보!GP141,차량정보!II141))))</f>
        <v>0</v>
      </c>
      <c r="S141" s="380">
        <f>IF(리스수식!$AT$2=1,차량정보!BL141,IF(리스수식!$AT$2=2,차량정보!DE141,IF(리스수식!$AT$2=3,차량정보!EX141,IF(리스수식!$AT$2=4,차량정보!GQ141,차량정보!IJ141))))</f>
        <v>0</v>
      </c>
      <c r="T141" s="380">
        <f>IF(리스수식!$AT$2=1,차량정보!BM141,IF(리스수식!$AT$2=2,차량정보!DF141,IF(리스수식!$AT$2=3,차량정보!EY141,IF(리스수식!$AT$2=4,차량정보!GR141,차량정보!IK141))))</f>
        <v>0</v>
      </c>
      <c r="U141" s="380">
        <f>IF(리스수식!$AT$2=1,차량정보!BN141,IF(리스수식!$AT$2=2,차량정보!DG141,IF(리스수식!$AT$2=3,차량정보!EZ141,IF(리스수식!$AT$2=4,차량정보!GS141,차량정보!IL141))))</f>
        <v>0</v>
      </c>
      <c r="V141" s="380">
        <f>IF(리스수식!$AT$2=1,차량정보!BO141,IF(리스수식!$AT$2=2,차량정보!DH141,IF(리스수식!$AT$2=3,차량정보!FA141,IF(리스수식!$AT$2=4,차량정보!GT141,차량정보!IM141))))</f>
        <v>0</v>
      </c>
      <c r="W141" s="380">
        <f>IF(리스수식!$AT$2=1,차량정보!BP141,IF(리스수식!$AT$2=2,차량정보!DI141,IF(리스수식!$AT$2=3,차량정보!FB141,IF(리스수식!$AT$2=4,차량정보!GU141,차량정보!IN141))))</f>
        <v>0</v>
      </c>
      <c r="X141" s="380">
        <f>IF(리스수식!$AT$2=1,차량정보!BQ141,IF(리스수식!$AT$2=2,차량정보!DJ141,IF(리스수식!$AT$2=3,차량정보!FC141,IF(리스수식!$AT$2=4,차량정보!GV141,차량정보!IO141))))</f>
        <v>0</v>
      </c>
      <c r="Y141" s="380">
        <f>IF(리스수식!$AT$2=1,차량정보!BR141,IF(리스수식!$AT$2=2,차량정보!DK141,IF(리스수식!$AT$2=3,차량정보!FD141,IF(리스수식!$AT$2=4,차량정보!GW141,차량정보!IP141))))</f>
        <v>0</v>
      </c>
      <c r="Z141" s="380">
        <f>IF(리스수식!$AT$2=1,차량정보!BS141,IF(리스수식!$AT$2=2,차량정보!DL141,IF(리스수식!$AT$2=3,차량정보!FE141,IF(리스수식!$AT$2=4,차량정보!GX141,차량정보!IQ141))))</f>
        <v>0</v>
      </c>
      <c r="AA141" s="380">
        <f>IF(리스수식!$AT$2=1,차량정보!BT141,IF(리스수식!$AT$2=2,차량정보!DM141,IF(리스수식!$AT$2=3,차량정보!FF141,IF(리스수식!$AT$2=4,차량정보!GY141,차량정보!IR141))))</f>
        <v>0</v>
      </c>
      <c r="AB141" s="380">
        <f>IF(리스수식!$AT$2=1,차량정보!BU141,IF(리스수식!$AT$2=2,차량정보!DN141,IF(리스수식!$AT$2=3,차량정보!FG141,IF(리스수식!$AT$2=4,차량정보!GZ141,차량정보!IS141))))</f>
        <v>0</v>
      </c>
      <c r="AC141" s="380">
        <f>IF(리스수식!$AT$2=1,차량정보!BV141,IF(리스수식!$AT$2=2,차량정보!DO141,IF(리스수식!$AT$2=3,차량정보!FH141,IF(리스수식!$AT$2=4,차량정보!HA141,차량정보!IT141))))</f>
        <v>0</v>
      </c>
      <c r="AD141" s="380">
        <f>IF(리스수식!$AT$2=1,차량정보!BW141,IF(리스수식!$AT$2=2,차량정보!DP141,IF(리스수식!$AT$2=3,차량정보!FI141,IF(리스수식!$AT$2=4,차량정보!HB141,차량정보!IU141))))</f>
        <v>0</v>
      </c>
      <c r="AE141" s="380">
        <f>IF(리스수식!$AT$2=1,차량정보!BX141,IF(리스수식!$AT$2=2,차량정보!DQ141,IF(리스수식!$AT$2=3,차량정보!FJ141,IF(리스수식!$AT$2=4,차량정보!HC141,차량정보!IV141))))</f>
        <v>0</v>
      </c>
      <c r="AF141" s="380">
        <f>IF(리스수식!$AT$2=1,차량정보!BY141,IF(리스수식!$AT$2=2,차량정보!DR141,IF(리스수식!$AT$2=3,차량정보!FK141,IF(리스수식!$AT$2=4,차량정보!HD141,차량정보!IW141))))</f>
        <v>0</v>
      </c>
      <c r="AG141" s="380">
        <f>IF(리스수식!$AT$2=1,차량정보!BZ141,IF(리스수식!$AT$2=2,차량정보!DS141,IF(리스수식!$AT$2=3,차량정보!FL141,IF(리스수식!$AT$2=4,차량정보!HE141,차량정보!IX141))))</f>
        <v>0</v>
      </c>
      <c r="AH141" s="380">
        <f>IF(리스수식!$AT$2=1,차량정보!CA141,IF(리스수식!$AT$2=2,차량정보!DT141,IF(리스수식!$AT$2=3,차량정보!FM141,IF(리스수식!$AT$2=4,차량정보!HF141,차량정보!IY141))))</f>
        <v>0</v>
      </c>
      <c r="AI141" s="380">
        <f>IF(리스수식!$AT$2=1,차량정보!CB141,IF(리스수식!$AT$2=2,차량정보!DU141,IF(리스수식!$AT$2=3,차량정보!FN141,IF(리스수식!$AT$2=4,차량정보!HG141,차량정보!IZ141))))</f>
        <v>0</v>
      </c>
      <c r="AJ141" s="380">
        <f>IF(리스수식!$AT$2=1,차량정보!CC141,IF(리스수식!$AT$2=2,차량정보!DV141,IF(리스수식!$AT$2=3,차량정보!FO141,IF(리스수식!$AT$2=4,차량정보!HH141,차량정보!JA141))))</f>
        <v>0</v>
      </c>
      <c r="AK141" s="380">
        <f>IF(리스수식!$AT$2=1,차량정보!CD141,IF(리스수식!$AT$2=2,차량정보!DW141,IF(리스수식!$AT$2=3,차량정보!FP141,IF(리스수식!$AT$2=4,차량정보!HI141,차량정보!JB141))))</f>
        <v>0</v>
      </c>
      <c r="AL141" s="380">
        <f>IF(리스수식!$AT$2=1,차량정보!CE141,IF(리스수식!$AT$2=2,차량정보!DX141,IF(리스수식!$AT$2=3,차량정보!FQ141,IF(리스수식!$AT$2=4,차량정보!HJ141,차량정보!JC141))))</f>
        <v>0</v>
      </c>
      <c r="AM141" s="333">
        <f>IF(리스수식!$AT$2=1,차량정보!CF141,IF(리스수식!$AT$2=2,차량정보!DY141,IF(리스수식!$AT$2=3,차량정보!FR141,IF(리스수식!$AT$2=4,차량정보!HK141,차량정보!JD141))))</f>
        <v>0</v>
      </c>
      <c r="AN141" s="333">
        <f>IF(리스수식!$AT$2=1,차량정보!CG141,IF(리스수식!$AT$2=2,차량정보!DZ141,IF(리스수식!$AT$2=3,차량정보!FS141,IF(리스수식!$AT$2=4,차량정보!HL141,차량정보!JE141))))</f>
        <v>0</v>
      </c>
      <c r="AO141" s="333">
        <f>IF(리스수식!$AT$2=1,차량정보!CH141,IF(리스수식!$AT$2=2,차량정보!EA141,IF(리스수식!$AT$2=3,차량정보!FT141,IF(리스수식!$AT$2=4,차량정보!HM141,차량정보!JF141))))</f>
        <v>0</v>
      </c>
      <c r="AP141" s="333">
        <f>IF(리스수식!$AT$2=1,차량정보!CI141,IF(리스수식!$AT$2=2,차량정보!EB141,IF(리스수식!$AT$2=3,차량정보!FU141,IF(리스수식!$AT$2=4,차량정보!HN141,차량정보!JG141))))</f>
        <v>0</v>
      </c>
      <c r="AQ141" s="333">
        <f>IF(리스수식!$AT$2=1,차량정보!CJ141,IF(리스수식!$AT$2=2,차량정보!EC141,IF(리스수식!$AT$2=3,차량정보!FV141,IF(리스수식!$AT$2=4,차량정보!HO141,차량정보!JH141))))</f>
        <v>0</v>
      </c>
      <c r="AR141" s="333">
        <f>IF(리스수식!$AT$2=1,차량정보!CK141,IF(리스수식!$AT$2=2,차량정보!ED141,IF(리스수식!$AT$2=3,차량정보!FW141,IF(리스수식!$AT$2=4,차량정보!HP141,차량정보!JI141))))</f>
        <v>0</v>
      </c>
      <c r="AS141" s="333">
        <f>IF(리스수식!$AT$2=1,차량정보!CL141,IF(리스수식!$AT$2=2,차량정보!EE141,IF(리스수식!$AT$2=3,차량정보!FX141,IF(리스수식!$AT$2=4,차량정보!HQ141,차량정보!JJ141))))</f>
        <v>0</v>
      </c>
      <c r="AT141" s="333">
        <f>IF(리스수식!$AT$2=1,차량정보!CM141,IF(리스수식!$AT$2=2,차량정보!EF141,IF(리스수식!$AT$2=3,차량정보!FY141,IF(리스수식!$AT$2=4,차량정보!HR141,차량정보!JK141))))</f>
        <v>0</v>
      </c>
      <c r="AU141" s="333">
        <f>IF(리스수식!$AT$2=1,차량정보!CN141,IF(리스수식!$AT$2=2,차량정보!EG141,IF(리스수식!$AT$2=3,차량정보!FZ141,IF(리스수식!$AT$2=4,차량정보!HS141,차량정보!JL141))))</f>
        <v>0</v>
      </c>
      <c r="AV141" s="333">
        <f>IF(리스수식!$AT$2=1,차량정보!CO141,IF(리스수식!$AT$2=2,차량정보!EH141,IF(리스수식!$AT$2=3,차량정보!GA141,IF(리스수식!$AT$2=4,차량정보!HT141,차량정보!JM141))))</f>
        <v>0</v>
      </c>
      <c r="AW141" s="333">
        <f>IF(리스수식!$AT$2=1,차량정보!CP141,IF(리스수식!$AT$2=2,차량정보!EI141,IF(리스수식!$AT$2=3,차량정보!GB141,IF(리스수식!$AT$2=4,차량정보!HU141,차량정보!JN141))))</f>
        <v>0</v>
      </c>
      <c r="AX141" s="333">
        <f>IF(리스수식!$AT$2=1,차량정보!CQ141,IF(리스수식!$AT$2=2,차량정보!EJ141,IF(리스수식!$AT$2=3,차량정보!GC141,IF(리스수식!$AT$2=4,차량정보!HV141,차량정보!JO141))))</f>
        <v>0</v>
      </c>
      <c r="AY141" s="11">
        <f>IF(리스수식!$AT$2=1,차량정보!CR141,IF(리스수식!$AT$2=2,차량정보!EK141,IF(리스수식!$AT$2=3,차량정보!GD141,IF(리스수식!$AT$2=4,차량정보!HW141,차량정보!JP141))))</f>
        <v>0</v>
      </c>
      <c r="AZ141" s="352" t="s">
        <v>38</v>
      </c>
      <c r="BN141" s="444"/>
      <c r="BO141" s="182"/>
      <c r="BP141" s="182"/>
      <c r="BQ141" s="182"/>
      <c r="BR141" s="182"/>
      <c r="BS141" s="182"/>
      <c r="BT141" s="444"/>
      <c r="BU141" s="182"/>
      <c r="BV141" s="182"/>
      <c r="BW141" s="182"/>
      <c r="BX141" s="182"/>
      <c r="BY141" s="182"/>
      <c r="BZ141" s="444"/>
      <c r="CA141" s="182"/>
      <c r="CB141" s="182"/>
      <c r="CC141" s="182"/>
      <c r="CD141" s="182"/>
      <c r="CE141" s="182"/>
    </row>
    <row r="142" spans="6:140" ht="16.5" customHeight="1">
      <c r="F142" s="333">
        <v>137</v>
      </c>
      <c r="G142" s="333" t="str">
        <f>IF(리스수식!$AT$2=1,차량정보!AZ142,IF(리스수식!$AT$2=2,차량정보!CS142,IF(리스수식!$AT$2=3,차량정보!EL142,IF(리스수식!$AT$2=4,차량정보!GE142,차량정보!HX142))))</f>
        <v>현대</v>
      </c>
      <c r="H142" s="333">
        <f>IF(리스수식!$AT$2=1,차량정보!BA142,IF(리스수식!$AT$2=2,차량정보!CT142,IF(리스수식!$AT$2=3,차량정보!EM142,IF(리스수식!$AT$2=4,차량정보!GF142,차량정보!HY142))))</f>
        <v>0</v>
      </c>
      <c r="I142" s="333">
        <f>IF(리스수식!$AT$2=1,차량정보!BB142,IF(리스수식!$AT$2=2,차량정보!CU142,IF(리스수식!$AT$2=3,차량정보!EN142,IF(리스수식!$AT$2=4,차량정보!GG142,차량정보!HZ142))))</f>
        <v>0</v>
      </c>
      <c r="J142" s="475">
        <f>IF(리스수식!$AT$2=1,차량정보!BC142,IF(리스수식!$AT$2=2,차량정보!CV142,IF(리스수식!$AT$2=3,차량정보!EO142,IF(리스수식!$AT$2=4,차량정보!GH142,차량정보!IA142))))</f>
        <v>0</v>
      </c>
      <c r="K142" s="333">
        <f>IF(리스수식!$AT$2=1,차량정보!BD142,IF(리스수식!$AT$2=2,차량정보!CW142,IF(리스수식!$AT$2=3,차량정보!EP142,IF(리스수식!$AT$2=4,차량정보!GI142,차량정보!IB142))))</f>
        <v>0</v>
      </c>
      <c r="L142" s="333">
        <f>IF(리스수식!$AT$2=1,차량정보!BE142,IF(리스수식!$AT$2=2,차량정보!CX142,IF(리스수식!$AT$2=3,차량정보!EQ142,IF(리스수식!$AT$2=4,차량정보!GJ142,차량정보!IC142))))</f>
        <v>0</v>
      </c>
      <c r="M142" s="333">
        <f>IF(리스수식!$AT$2=1,차량정보!BF142,IF(리스수식!$AT$2=2,차량정보!CY142,IF(리스수식!$AT$2=3,차량정보!ER142,IF(리스수식!$AT$2=4,차량정보!GK142,차량정보!ID142))))</f>
        <v>0</v>
      </c>
      <c r="N142" s="333">
        <f t="shared" si="183"/>
        <v>0</v>
      </c>
      <c r="O142" s="380">
        <f>IF(리스수식!$AT$2=1,차량정보!BH142,IF(리스수식!$AT$2=2,차량정보!DA142,IF(리스수식!$AT$2=3,차량정보!ET142,IF(리스수식!$AT$2=4,차량정보!GM142,차량정보!IF142))))</f>
        <v>0</v>
      </c>
      <c r="P142" s="380">
        <f>IF(리스수식!$AT$2=1,차량정보!BI142,IF(리스수식!$AT$2=2,차량정보!DB142,IF(리스수식!$AT$2=3,차량정보!EU142,IF(리스수식!$AT$2=4,차량정보!GN142,차량정보!IG142))))</f>
        <v>0</v>
      </c>
      <c r="Q142" s="380">
        <f>IF(리스수식!$AT$2=1,차량정보!BJ142,IF(리스수식!$AT$2=2,차량정보!DC142,IF(리스수식!$AT$2=3,차량정보!EV142,IF(리스수식!$AT$2=4,차량정보!GO142,차량정보!IH142))))</f>
        <v>0</v>
      </c>
      <c r="R142" s="380">
        <f>IF(리스수식!$AT$2=1,차량정보!BK142,IF(리스수식!$AT$2=2,차량정보!DD142,IF(리스수식!$AT$2=3,차량정보!EW142,IF(리스수식!$AT$2=4,차량정보!GP142,차량정보!II142))))</f>
        <v>0</v>
      </c>
      <c r="S142" s="380">
        <f>IF(리스수식!$AT$2=1,차량정보!BL142,IF(리스수식!$AT$2=2,차량정보!DE142,IF(리스수식!$AT$2=3,차량정보!EX142,IF(리스수식!$AT$2=4,차량정보!GQ142,차량정보!IJ142))))</f>
        <v>0</v>
      </c>
      <c r="T142" s="380">
        <f>IF(리스수식!$AT$2=1,차량정보!BM142,IF(리스수식!$AT$2=2,차량정보!DF142,IF(리스수식!$AT$2=3,차량정보!EY142,IF(리스수식!$AT$2=4,차량정보!GR142,차량정보!IK142))))</f>
        <v>0</v>
      </c>
      <c r="U142" s="380">
        <f>IF(리스수식!$AT$2=1,차량정보!BN142,IF(리스수식!$AT$2=2,차량정보!DG142,IF(리스수식!$AT$2=3,차량정보!EZ142,IF(리스수식!$AT$2=4,차량정보!GS142,차량정보!IL142))))</f>
        <v>0</v>
      </c>
      <c r="V142" s="380">
        <f>IF(리스수식!$AT$2=1,차량정보!BO142,IF(리스수식!$AT$2=2,차량정보!DH142,IF(리스수식!$AT$2=3,차량정보!FA142,IF(리스수식!$AT$2=4,차량정보!GT142,차량정보!IM142))))</f>
        <v>0</v>
      </c>
      <c r="W142" s="380">
        <f>IF(리스수식!$AT$2=1,차량정보!BP142,IF(리스수식!$AT$2=2,차량정보!DI142,IF(리스수식!$AT$2=3,차량정보!FB142,IF(리스수식!$AT$2=4,차량정보!GU142,차량정보!IN142))))</f>
        <v>0</v>
      </c>
      <c r="X142" s="380">
        <f>IF(리스수식!$AT$2=1,차량정보!BQ142,IF(리스수식!$AT$2=2,차량정보!DJ142,IF(리스수식!$AT$2=3,차량정보!FC142,IF(리스수식!$AT$2=4,차량정보!GV142,차량정보!IO142))))</f>
        <v>0</v>
      </c>
      <c r="Y142" s="380">
        <f>IF(리스수식!$AT$2=1,차량정보!BR142,IF(리스수식!$AT$2=2,차량정보!DK142,IF(리스수식!$AT$2=3,차량정보!FD142,IF(리스수식!$AT$2=4,차량정보!GW142,차량정보!IP142))))</f>
        <v>0</v>
      </c>
      <c r="Z142" s="380">
        <f>IF(리스수식!$AT$2=1,차량정보!BS142,IF(리스수식!$AT$2=2,차량정보!DL142,IF(리스수식!$AT$2=3,차량정보!FE142,IF(리스수식!$AT$2=4,차량정보!GX142,차량정보!IQ142))))</f>
        <v>0</v>
      </c>
      <c r="AA142" s="380">
        <f>IF(리스수식!$AT$2=1,차량정보!BT142,IF(리스수식!$AT$2=2,차량정보!DM142,IF(리스수식!$AT$2=3,차량정보!FF142,IF(리스수식!$AT$2=4,차량정보!GY142,차량정보!IR142))))</f>
        <v>0</v>
      </c>
      <c r="AB142" s="380">
        <f>IF(리스수식!$AT$2=1,차량정보!BU142,IF(리스수식!$AT$2=2,차량정보!DN142,IF(리스수식!$AT$2=3,차량정보!FG142,IF(리스수식!$AT$2=4,차량정보!GZ142,차량정보!IS142))))</f>
        <v>0</v>
      </c>
      <c r="AC142" s="380">
        <f>IF(리스수식!$AT$2=1,차량정보!BV142,IF(리스수식!$AT$2=2,차량정보!DO142,IF(리스수식!$AT$2=3,차량정보!FH142,IF(리스수식!$AT$2=4,차량정보!HA142,차량정보!IT142))))</f>
        <v>0</v>
      </c>
      <c r="AD142" s="380">
        <f>IF(리스수식!$AT$2=1,차량정보!BW142,IF(리스수식!$AT$2=2,차량정보!DP142,IF(리스수식!$AT$2=3,차량정보!FI142,IF(리스수식!$AT$2=4,차량정보!HB142,차량정보!IU142))))</f>
        <v>0</v>
      </c>
      <c r="AE142" s="380">
        <f>IF(리스수식!$AT$2=1,차량정보!BX142,IF(리스수식!$AT$2=2,차량정보!DQ142,IF(리스수식!$AT$2=3,차량정보!FJ142,IF(리스수식!$AT$2=4,차량정보!HC142,차량정보!IV142))))</f>
        <v>0</v>
      </c>
      <c r="AF142" s="380">
        <f>IF(리스수식!$AT$2=1,차량정보!BY142,IF(리스수식!$AT$2=2,차량정보!DR142,IF(리스수식!$AT$2=3,차량정보!FK142,IF(리스수식!$AT$2=4,차량정보!HD142,차량정보!IW142))))</f>
        <v>0</v>
      </c>
      <c r="AG142" s="380">
        <f>IF(리스수식!$AT$2=1,차량정보!BZ142,IF(리스수식!$AT$2=2,차량정보!DS142,IF(리스수식!$AT$2=3,차량정보!FL142,IF(리스수식!$AT$2=4,차량정보!HE142,차량정보!IX142))))</f>
        <v>0</v>
      </c>
      <c r="AH142" s="380">
        <f>IF(리스수식!$AT$2=1,차량정보!CA142,IF(리스수식!$AT$2=2,차량정보!DT142,IF(리스수식!$AT$2=3,차량정보!FM142,IF(리스수식!$AT$2=4,차량정보!HF142,차량정보!IY142))))</f>
        <v>0</v>
      </c>
      <c r="AI142" s="380">
        <f>IF(리스수식!$AT$2=1,차량정보!CB142,IF(리스수식!$AT$2=2,차량정보!DU142,IF(리스수식!$AT$2=3,차량정보!FN142,IF(리스수식!$AT$2=4,차량정보!HG142,차량정보!IZ142))))</f>
        <v>0</v>
      </c>
      <c r="AJ142" s="380">
        <f>IF(리스수식!$AT$2=1,차량정보!CC142,IF(리스수식!$AT$2=2,차량정보!DV142,IF(리스수식!$AT$2=3,차량정보!FO142,IF(리스수식!$AT$2=4,차량정보!HH142,차량정보!JA142))))</f>
        <v>0</v>
      </c>
      <c r="AK142" s="380">
        <f>IF(리스수식!$AT$2=1,차량정보!CD142,IF(리스수식!$AT$2=2,차량정보!DW142,IF(리스수식!$AT$2=3,차량정보!FP142,IF(리스수식!$AT$2=4,차량정보!HI142,차량정보!JB142))))</f>
        <v>0</v>
      </c>
      <c r="AL142" s="380">
        <f>IF(리스수식!$AT$2=1,차량정보!CE142,IF(리스수식!$AT$2=2,차량정보!DX142,IF(리스수식!$AT$2=3,차량정보!FQ142,IF(리스수식!$AT$2=4,차량정보!HJ142,차량정보!JC142))))</f>
        <v>0</v>
      </c>
      <c r="AM142" s="333">
        <f>IF(리스수식!$AT$2=1,차량정보!CF142,IF(리스수식!$AT$2=2,차량정보!DY142,IF(리스수식!$AT$2=3,차량정보!FR142,IF(리스수식!$AT$2=4,차량정보!HK142,차량정보!JD142))))</f>
        <v>0</v>
      </c>
      <c r="AN142" s="333">
        <f>IF(리스수식!$AT$2=1,차량정보!CG142,IF(리스수식!$AT$2=2,차량정보!DZ142,IF(리스수식!$AT$2=3,차량정보!FS142,IF(리스수식!$AT$2=4,차량정보!HL142,차량정보!JE142))))</f>
        <v>0</v>
      </c>
      <c r="AO142" s="333">
        <f>IF(리스수식!$AT$2=1,차량정보!CH142,IF(리스수식!$AT$2=2,차량정보!EA142,IF(리스수식!$AT$2=3,차량정보!FT142,IF(리스수식!$AT$2=4,차량정보!HM142,차량정보!JF142))))</f>
        <v>0</v>
      </c>
      <c r="AP142" s="333">
        <f>IF(리스수식!$AT$2=1,차량정보!CI142,IF(리스수식!$AT$2=2,차량정보!EB142,IF(리스수식!$AT$2=3,차량정보!FU142,IF(리스수식!$AT$2=4,차량정보!HN142,차량정보!JG142))))</f>
        <v>0</v>
      </c>
      <c r="AQ142" s="333">
        <f>IF(리스수식!$AT$2=1,차량정보!CJ142,IF(리스수식!$AT$2=2,차량정보!EC142,IF(리스수식!$AT$2=3,차량정보!FV142,IF(리스수식!$AT$2=4,차량정보!HO142,차량정보!JH142))))</f>
        <v>0</v>
      </c>
      <c r="AR142" s="333">
        <f>IF(리스수식!$AT$2=1,차량정보!CK142,IF(리스수식!$AT$2=2,차량정보!ED142,IF(리스수식!$AT$2=3,차량정보!FW142,IF(리스수식!$AT$2=4,차량정보!HP142,차량정보!JI142))))</f>
        <v>0</v>
      </c>
      <c r="AS142" s="333">
        <f>IF(리스수식!$AT$2=1,차량정보!CL142,IF(리스수식!$AT$2=2,차량정보!EE142,IF(리스수식!$AT$2=3,차량정보!FX142,IF(리스수식!$AT$2=4,차량정보!HQ142,차량정보!JJ142))))</f>
        <v>0</v>
      </c>
      <c r="AT142" s="333">
        <f>IF(리스수식!$AT$2=1,차량정보!CM142,IF(리스수식!$AT$2=2,차량정보!EF142,IF(리스수식!$AT$2=3,차량정보!FY142,IF(리스수식!$AT$2=4,차량정보!HR142,차량정보!JK142))))</f>
        <v>0</v>
      </c>
      <c r="AU142" s="333">
        <f>IF(리스수식!$AT$2=1,차량정보!CN142,IF(리스수식!$AT$2=2,차량정보!EG142,IF(리스수식!$AT$2=3,차량정보!FZ142,IF(리스수식!$AT$2=4,차량정보!HS142,차량정보!JL142))))</f>
        <v>0</v>
      </c>
      <c r="AV142" s="333">
        <f>IF(리스수식!$AT$2=1,차량정보!CO142,IF(리스수식!$AT$2=2,차량정보!EH142,IF(리스수식!$AT$2=3,차량정보!GA142,IF(리스수식!$AT$2=4,차량정보!HT142,차량정보!JM142))))</f>
        <v>0</v>
      </c>
      <c r="AW142" s="333">
        <f>IF(리스수식!$AT$2=1,차량정보!CP142,IF(리스수식!$AT$2=2,차량정보!EI142,IF(리스수식!$AT$2=3,차량정보!GB142,IF(리스수식!$AT$2=4,차량정보!HU142,차량정보!JN142))))</f>
        <v>0</v>
      </c>
      <c r="AX142" s="333">
        <f>IF(리스수식!$AT$2=1,차량정보!CQ142,IF(리스수식!$AT$2=2,차량정보!EJ142,IF(리스수식!$AT$2=3,차량정보!GC142,IF(리스수식!$AT$2=4,차량정보!HV142,차량정보!JO142))))</f>
        <v>0</v>
      </c>
      <c r="AY142" s="11">
        <f>IF(리스수식!$AT$2=1,차량정보!CR142,IF(리스수식!$AT$2=2,차량정보!EK142,IF(리스수식!$AT$2=3,차량정보!GD142,IF(리스수식!$AT$2=4,차량정보!HW142,차량정보!JP142))))</f>
        <v>0</v>
      </c>
      <c r="AZ142" s="352" t="s">
        <v>38</v>
      </c>
      <c r="BN142" s="444"/>
      <c r="BO142" s="182"/>
      <c r="BP142" s="182"/>
      <c r="BQ142" s="182"/>
      <c r="BR142" s="182"/>
      <c r="BS142" s="182"/>
      <c r="BT142" s="444"/>
      <c r="BU142" s="182"/>
      <c r="BV142" s="182"/>
      <c r="BW142" s="182"/>
      <c r="BX142" s="182"/>
      <c r="BY142" s="182"/>
      <c r="BZ142" s="444"/>
      <c r="CA142" s="182"/>
      <c r="CB142" s="182"/>
      <c r="CC142" s="182"/>
      <c r="CD142" s="182"/>
      <c r="CE142" s="182"/>
      <c r="CU142" s="462"/>
      <c r="CW142" s="463"/>
    </row>
    <row r="143" spans="6:140" ht="16.5" customHeight="1">
      <c r="F143" s="333">
        <v>138</v>
      </c>
      <c r="G143" s="333" t="str">
        <f>IF(리스수식!$AT$2=1,차량정보!AZ143,IF(리스수식!$AT$2=2,차량정보!CS143,IF(리스수식!$AT$2=3,차량정보!EL143,IF(리스수식!$AT$2=4,차량정보!GE143,차량정보!HX143))))</f>
        <v>현대</v>
      </c>
      <c r="H143" s="333">
        <f>IF(리스수식!$AT$2=1,차량정보!BA143,IF(리스수식!$AT$2=2,차량정보!CT143,IF(리스수식!$AT$2=3,차량정보!EM143,IF(리스수식!$AT$2=4,차량정보!GF143,차량정보!HY143))))</f>
        <v>0</v>
      </c>
      <c r="I143" s="333">
        <f>IF(리스수식!$AT$2=1,차량정보!BB143,IF(리스수식!$AT$2=2,차량정보!CU143,IF(리스수식!$AT$2=3,차량정보!EN143,IF(리스수식!$AT$2=4,차량정보!GG143,차량정보!HZ143))))</f>
        <v>0</v>
      </c>
      <c r="J143" s="475">
        <f>IF(리스수식!$AT$2=1,차량정보!BC143,IF(리스수식!$AT$2=2,차량정보!CV143,IF(리스수식!$AT$2=3,차량정보!EO143,IF(리스수식!$AT$2=4,차량정보!GH143,차량정보!IA143))))</f>
        <v>0</v>
      </c>
      <c r="K143" s="333">
        <f>IF(리스수식!$AT$2=1,차량정보!BD143,IF(리스수식!$AT$2=2,차량정보!CW143,IF(리스수식!$AT$2=3,차량정보!EP143,IF(리스수식!$AT$2=4,차량정보!GI143,차량정보!IB143))))</f>
        <v>0</v>
      </c>
      <c r="L143" s="333">
        <f>IF(리스수식!$AT$2=1,차량정보!BE143,IF(리스수식!$AT$2=2,차량정보!CX143,IF(리스수식!$AT$2=3,차량정보!EQ143,IF(리스수식!$AT$2=4,차량정보!GJ143,차량정보!IC143))))</f>
        <v>0</v>
      </c>
      <c r="M143" s="333">
        <f>IF(리스수식!$AT$2=1,차량정보!BF143,IF(리스수식!$AT$2=2,차량정보!CY143,IF(리스수식!$AT$2=3,차량정보!ER143,IF(리스수식!$AT$2=4,차량정보!GK143,차량정보!ID143))))</f>
        <v>0</v>
      </c>
      <c r="N143" s="333">
        <f t="shared" si="183"/>
        <v>0</v>
      </c>
      <c r="O143" s="380">
        <f>IF(리스수식!$AT$2=1,차량정보!BH143,IF(리스수식!$AT$2=2,차량정보!DA143,IF(리스수식!$AT$2=3,차량정보!ET143,IF(리스수식!$AT$2=4,차량정보!GM143,차량정보!IF143))))</f>
        <v>0</v>
      </c>
      <c r="P143" s="380">
        <f>IF(리스수식!$AT$2=1,차량정보!BI143,IF(리스수식!$AT$2=2,차량정보!DB143,IF(리스수식!$AT$2=3,차량정보!EU143,IF(리스수식!$AT$2=4,차량정보!GN143,차량정보!IG143))))</f>
        <v>0</v>
      </c>
      <c r="Q143" s="380">
        <f>IF(리스수식!$AT$2=1,차량정보!BJ143,IF(리스수식!$AT$2=2,차량정보!DC143,IF(리스수식!$AT$2=3,차량정보!EV143,IF(리스수식!$AT$2=4,차량정보!GO143,차량정보!IH143))))</f>
        <v>0</v>
      </c>
      <c r="R143" s="380">
        <f>IF(리스수식!$AT$2=1,차량정보!BK143,IF(리스수식!$AT$2=2,차량정보!DD143,IF(리스수식!$AT$2=3,차량정보!EW143,IF(리스수식!$AT$2=4,차량정보!GP143,차량정보!II143))))</f>
        <v>0</v>
      </c>
      <c r="S143" s="380">
        <f>IF(리스수식!$AT$2=1,차량정보!BL143,IF(리스수식!$AT$2=2,차량정보!DE143,IF(리스수식!$AT$2=3,차량정보!EX143,IF(리스수식!$AT$2=4,차량정보!GQ143,차량정보!IJ143))))</f>
        <v>0</v>
      </c>
      <c r="T143" s="380">
        <f>IF(리스수식!$AT$2=1,차량정보!BM143,IF(리스수식!$AT$2=2,차량정보!DF143,IF(리스수식!$AT$2=3,차량정보!EY143,IF(리스수식!$AT$2=4,차량정보!GR143,차량정보!IK143))))</f>
        <v>0</v>
      </c>
      <c r="U143" s="380">
        <f>IF(리스수식!$AT$2=1,차량정보!BN143,IF(리스수식!$AT$2=2,차량정보!DG143,IF(리스수식!$AT$2=3,차량정보!EZ143,IF(리스수식!$AT$2=4,차량정보!GS143,차량정보!IL143))))</f>
        <v>0</v>
      </c>
      <c r="V143" s="380">
        <f>IF(리스수식!$AT$2=1,차량정보!BO143,IF(리스수식!$AT$2=2,차량정보!DH143,IF(리스수식!$AT$2=3,차량정보!FA143,IF(리스수식!$AT$2=4,차량정보!GT143,차량정보!IM143))))</f>
        <v>0</v>
      </c>
      <c r="W143" s="380">
        <f>IF(리스수식!$AT$2=1,차량정보!BP143,IF(리스수식!$AT$2=2,차량정보!DI143,IF(리스수식!$AT$2=3,차량정보!FB143,IF(리스수식!$AT$2=4,차량정보!GU143,차량정보!IN143))))</f>
        <v>0</v>
      </c>
      <c r="X143" s="380">
        <f>IF(리스수식!$AT$2=1,차량정보!BQ143,IF(리스수식!$AT$2=2,차량정보!DJ143,IF(리스수식!$AT$2=3,차량정보!FC143,IF(리스수식!$AT$2=4,차량정보!GV143,차량정보!IO143))))</f>
        <v>0</v>
      </c>
      <c r="Y143" s="380">
        <f>IF(리스수식!$AT$2=1,차량정보!BR143,IF(리스수식!$AT$2=2,차량정보!DK143,IF(리스수식!$AT$2=3,차량정보!FD143,IF(리스수식!$AT$2=4,차량정보!GW143,차량정보!IP143))))</f>
        <v>0</v>
      </c>
      <c r="Z143" s="380">
        <f>IF(리스수식!$AT$2=1,차량정보!BS143,IF(리스수식!$AT$2=2,차량정보!DL143,IF(리스수식!$AT$2=3,차량정보!FE143,IF(리스수식!$AT$2=4,차량정보!GX143,차량정보!IQ143))))</f>
        <v>0</v>
      </c>
      <c r="AA143" s="380">
        <f>IF(리스수식!$AT$2=1,차량정보!BT143,IF(리스수식!$AT$2=2,차량정보!DM143,IF(리스수식!$AT$2=3,차량정보!FF143,IF(리스수식!$AT$2=4,차량정보!GY143,차량정보!IR143))))</f>
        <v>0</v>
      </c>
      <c r="AB143" s="380">
        <f>IF(리스수식!$AT$2=1,차량정보!BU143,IF(리스수식!$AT$2=2,차량정보!DN143,IF(리스수식!$AT$2=3,차량정보!FG143,IF(리스수식!$AT$2=4,차량정보!GZ143,차량정보!IS143))))</f>
        <v>0</v>
      </c>
      <c r="AC143" s="380">
        <f>IF(리스수식!$AT$2=1,차량정보!BV143,IF(리스수식!$AT$2=2,차량정보!DO143,IF(리스수식!$AT$2=3,차량정보!FH143,IF(리스수식!$AT$2=4,차량정보!HA143,차량정보!IT143))))</f>
        <v>0</v>
      </c>
      <c r="AD143" s="380">
        <f>IF(리스수식!$AT$2=1,차량정보!BW143,IF(리스수식!$AT$2=2,차량정보!DP143,IF(리스수식!$AT$2=3,차량정보!FI143,IF(리스수식!$AT$2=4,차량정보!HB143,차량정보!IU143))))</f>
        <v>0</v>
      </c>
      <c r="AE143" s="380">
        <f>IF(리스수식!$AT$2=1,차량정보!BX143,IF(리스수식!$AT$2=2,차량정보!DQ143,IF(리스수식!$AT$2=3,차량정보!FJ143,IF(리스수식!$AT$2=4,차량정보!HC143,차량정보!IV143))))</f>
        <v>0</v>
      </c>
      <c r="AF143" s="380">
        <f>IF(리스수식!$AT$2=1,차량정보!BY143,IF(리스수식!$AT$2=2,차량정보!DR143,IF(리스수식!$AT$2=3,차량정보!FK143,IF(리스수식!$AT$2=4,차량정보!HD143,차량정보!IW143))))</f>
        <v>0</v>
      </c>
      <c r="AG143" s="380">
        <f>IF(리스수식!$AT$2=1,차량정보!BZ143,IF(리스수식!$AT$2=2,차량정보!DS143,IF(리스수식!$AT$2=3,차량정보!FL143,IF(리스수식!$AT$2=4,차량정보!HE143,차량정보!IX143))))</f>
        <v>0</v>
      </c>
      <c r="AH143" s="380">
        <f>IF(리스수식!$AT$2=1,차량정보!CA143,IF(리스수식!$AT$2=2,차량정보!DT143,IF(리스수식!$AT$2=3,차량정보!FM143,IF(리스수식!$AT$2=4,차량정보!HF143,차량정보!IY143))))</f>
        <v>0</v>
      </c>
      <c r="AI143" s="380">
        <f>IF(리스수식!$AT$2=1,차량정보!CB143,IF(리스수식!$AT$2=2,차량정보!DU143,IF(리스수식!$AT$2=3,차량정보!FN143,IF(리스수식!$AT$2=4,차량정보!HG143,차량정보!IZ143))))</f>
        <v>0</v>
      </c>
      <c r="AJ143" s="380">
        <f>IF(리스수식!$AT$2=1,차량정보!CC143,IF(리스수식!$AT$2=2,차량정보!DV143,IF(리스수식!$AT$2=3,차량정보!FO143,IF(리스수식!$AT$2=4,차량정보!HH143,차량정보!JA143))))</f>
        <v>0</v>
      </c>
      <c r="AK143" s="380">
        <f>IF(리스수식!$AT$2=1,차량정보!CD143,IF(리스수식!$AT$2=2,차량정보!DW143,IF(리스수식!$AT$2=3,차량정보!FP143,IF(리스수식!$AT$2=4,차량정보!HI143,차량정보!JB143))))</f>
        <v>0</v>
      </c>
      <c r="AL143" s="380">
        <f>IF(리스수식!$AT$2=1,차량정보!CE143,IF(리스수식!$AT$2=2,차량정보!DX143,IF(리스수식!$AT$2=3,차량정보!FQ143,IF(리스수식!$AT$2=4,차량정보!HJ143,차량정보!JC143))))</f>
        <v>0</v>
      </c>
      <c r="AM143" s="333">
        <f>IF(리스수식!$AT$2=1,차량정보!CF143,IF(리스수식!$AT$2=2,차량정보!DY143,IF(리스수식!$AT$2=3,차량정보!FR143,IF(리스수식!$AT$2=4,차량정보!HK143,차량정보!JD143))))</f>
        <v>0</v>
      </c>
      <c r="AN143" s="333">
        <f>IF(리스수식!$AT$2=1,차량정보!CG143,IF(리스수식!$AT$2=2,차량정보!DZ143,IF(리스수식!$AT$2=3,차량정보!FS143,IF(리스수식!$AT$2=4,차량정보!HL143,차량정보!JE143))))</f>
        <v>0</v>
      </c>
      <c r="AO143" s="333">
        <f>IF(리스수식!$AT$2=1,차량정보!CH143,IF(리스수식!$AT$2=2,차량정보!EA143,IF(리스수식!$AT$2=3,차량정보!FT143,IF(리스수식!$AT$2=4,차량정보!HM143,차량정보!JF143))))</f>
        <v>0</v>
      </c>
      <c r="AP143" s="333">
        <f>IF(리스수식!$AT$2=1,차량정보!CI143,IF(리스수식!$AT$2=2,차량정보!EB143,IF(리스수식!$AT$2=3,차량정보!FU143,IF(리스수식!$AT$2=4,차량정보!HN143,차량정보!JG143))))</f>
        <v>0</v>
      </c>
      <c r="AQ143" s="333">
        <f>IF(리스수식!$AT$2=1,차량정보!CJ143,IF(리스수식!$AT$2=2,차량정보!EC143,IF(리스수식!$AT$2=3,차량정보!FV143,IF(리스수식!$AT$2=4,차량정보!HO143,차량정보!JH143))))</f>
        <v>0</v>
      </c>
      <c r="AR143" s="333">
        <f>IF(리스수식!$AT$2=1,차량정보!CK143,IF(리스수식!$AT$2=2,차량정보!ED143,IF(리스수식!$AT$2=3,차량정보!FW143,IF(리스수식!$AT$2=4,차량정보!HP143,차량정보!JI143))))</f>
        <v>0</v>
      </c>
      <c r="AS143" s="333">
        <f>IF(리스수식!$AT$2=1,차량정보!CL143,IF(리스수식!$AT$2=2,차량정보!EE143,IF(리스수식!$AT$2=3,차량정보!FX143,IF(리스수식!$AT$2=4,차량정보!HQ143,차량정보!JJ143))))</f>
        <v>0</v>
      </c>
      <c r="AT143" s="333">
        <f>IF(리스수식!$AT$2=1,차량정보!CM143,IF(리스수식!$AT$2=2,차량정보!EF143,IF(리스수식!$AT$2=3,차량정보!FY143,IF(리스수식!$AT$2=4,차량정보!HR143,차량정보!JK143))))</f>
        <v>0</v>
      </c>
      <c r="AU143" s="333">
        <f>IF(리스수식!$AT$2=1,차량정보!CN143,IF(리스수식!$AT$2=2,차량정보!EG143,IF(리스수식!$AT$2=3,차량정보!FZ143,IF(리스수식!$AT$2=4,차량정보!HS143,차량정보!JL143))))</f>
        <v>0</v>
      </c>
      <c r="AV143" s="333">
        <f>IF(리스수식!$AT$2=1,차량정보!CO143,IF(리스수식!$AT$2=2,차량정보!EH143,IF(리스수식!$AT$2=3,차량정보!GA143,IF(리스수식!$AT$2=4,차량정보!HT143,차량정보!JM143))))</f>
        <v>0</v>
      </c>
      <c r="AW143" s="333">
        <f>IF(리스수식!$AT$2=1,차량정보!CP143,IF(리스수식!$AT$2=2,차량정보!EI143,IF(리스수식!$AT$2=3,차량정보!GB143,IF(리스수식!$AT$2=4,차량정보!HU143,차량정보!JN143))))</f>
        <v>0</v>
      </c>
      <c r="AX143" s="333">
        <f>IF(리스수식!$AT$2=1,차량정보!CQ143,IF(리스수식!$AT$2=2,차량정보!EJ143,IF(리스수식!$AT$2=3,차량정보!GC143,IF(리스수식!$AT$2=4,차량정보!HV143,차량정보!JO143))))</f>
        <v>0</v>
      </c>
      <c r="AY143" s="11">
        <f>IF(리스수식!$AT$2=1,차량정보!CR143,IF(리스수식!$AT$2=2,차량정보!EK143,IF(리스수식!$AT$2=3,차량정보!GD143,IF(리스수식!$AT$2=4,차량정보!HW143,차량정보!JP143))))</f>
        <v>0</v>
      </c>
      <c r="AZ143" s="352" t="s">
        <v>38</v>
      </c>
      <c r="BN143" s="444"/>
      <c r="BO143" s="182"/>
      <c r="BP143" s="182"/>
      <c r="BQ143" s="182"/>
      <c r="BR143" s="182"/>
      <c r="BS143" s="182"/>
      <c r="BT143" s="444"/>
      <c r="BU143" s="182"/>
      <c r="BV143" s="182"/>
      <c r="BW143" s="182"/>
      <c r="BX143" s="182"/>
      <c r="BY143" s="182"/>
      <c r="BZ143" s="444"/>
      <c r="CA143" s="182"/>
      <c r="CB143" s="182"/>
      <c r="CC143" s="182"/>
      <c r="CD143" s="182"/>
      <c r="CE143" s="182"/>
      <c r="CU143" s="462"/>
      <c r="CW143" s="463"/>
    </row>
    <row r="144" spans="6:140" ht="16.5" customHeight="1">
      <c r="F144" s="333">
        <v>139</v>
      </c>
      <c r="G144" s="333" t="str">
        <f>IF(리스수식!$AT$2=1,차량정보!AZ144,IF(리스수식!$AT$2=2,차량정보!CS144,IF(리스수식!$AT$2=3,차량정보!EL144,IF(리스수식!$AT$2=4,차량정보!GE144,차량정보!HX144))))</f>
        <v>현대</v>
      </c>
      <c r="H144" s="333">
        <f>IF(리스수식!$AT$2=1,차량정보!BA144,IF(리스수식!$AT$2=2,차량정보!CT144,IF(리스수식!$AT$2=3,차량정보!EM144,IF(리스수식!$AT$2=4,차량정보!GF144,차량정보!HY144))))</f>
        <v>0</v>
      </c>
      <c r="I144" s="333">
        <f>IF(리스수식!$AT$2=1,차량정보!BB144,IF(리스수식!$AT$2=2,차량정보!CU144,IF(리스수식!$AT$2=3,차량정보!EN144,IF(리스수식!$AT$2=4,차량정보!GG144,차량정보!HZ144))))</f>
        <v>0</v>
      </c>
      <c r="J144" s="475">
        <f>IF(리스수식!$AT$2=1,차량정보!BC144,IF(리스수식!$AT$2=2,차량정보!CV144,IF(리스수식!$AT$2=3,차량정보!EO144,IF(리스수식!$AT$2=4,차량정보!GH144,차량정보!IA144))))</f>
        <v>0</v>
      </c>
      <c r="K144" s="333">
        <f>IF(리스수식!$AT$2=1,차량정보!BD144,IF(리스수식!$AT$2=2,차량정보!CW144,IF(리스수식!$AT$2=3,차량정보!EP144,IF(리스수식!$AT$2=4,차량정보!GI144,차량정보!IB144))))</f>
        <v>0</v>
      </c>
      <c r="L144" s="333">
        <f>IF(리스수식!$AT$2=1,차량정보!BE144,IF(리스수식!$AT$2=2,차량정보!CX144,IF(리스수식!$AT$2=3,차량정보!EQ144,IF(리스수식!$AT$2=4,차량정보!GJ144,차량정보!IC144))))</f>
        <v>0</v>
      </c>
      <c r="M144" s="333">
        <f>IF(리스수식!$AT$2=1,차량정보!BF144,IF(리스수식!$AT$2=2,차량정보!CY144,IF(리스수식!$AT$2=3,차량정보!ER144,IF(리스수식!$AT$2=4,차량정보!GK144,차량정보!ID144))))</f>
        <v>0</v>
      </c>
      <c r="N144" s="333">
        <f t="shared" si="183"/>
        <v>0</v>
      </c>
      <c r="O144" s="380">
        <f>IF(리스수식!$AT$2=1,차량정보!BH144,IF(리스수식!$AT$2=2,차량정보!DA144,IF(리스수식!$AT$2=3,차량정보!ET144,IF(리스수식!$AT$2=4,차량정보!GM144,차량정보!IF144))))</f>
        <v>0</v>
      </c>
      <c r="P144" s="380">
        <f>IF(리스수식!$AT$2=1,차량정보!BI144,IF(리스수식!$AT$2=2,차량정보!DB144,IF(리스수식!$AT$2=3,차량정보!EU144,IF(리스수식!$AT$2=4,차량정보!GN144,차량정보!IG144))))</f>
        <v>0</v>
      </c>
      <c r="Q144" s="380">
        <f>IF(리스수식!$AT$2=1,차량정보!BJ144,IF(리스수식!$AT$2=2,차량정보!DC144,IF(리스수식!$AT$2=3,차량정보!EV144,IF(리스수식!$AT$2=4,차량정보!GO144,차량정보!IH144))))</f>
        <v>0</v>
      </c>
      <c r="R144" s="380">
        <f>IF(리스수식!$AT$2=1,차량정보!BK144,IF(리스수식!$AT$2=2,차량정보!DD144,IF(리스수식!$AT$2=3,차량정보!EW144,IF(리스수식!$AT$2=4,차량정보!GP144,차량정보!II144))))</f>
        <v>0</v>
      </c>
      <c r="S144" s="380">
        <f>IF(리스수식!$AT$2=1,차량정보!BL144,IF(리스수식!$AT$2=2,차량정보!DE144,IF(리스수식!$AT$2=3,차량정보!EX144,IF(리스수식!$AT$2=4,차량정보!GQ144,차량정보!IJ144))))</f>
        <v>0</v>
      </c>
      <c r="T144" s="380">
        <f>IF(리스수식!$AT$2=1,차량정보!BM144,IF(리스수식!$AT$2=2,차량정보!DF144,IF(리스수식!$AT$2=3,차량정보!EY144,IF(리스수식!$AT$2=4,차량정보!GR144,차량정보!IK144))))</f>
        <v>0</v>
      </c>
      <c r="U144" s="380">
        <f>IF(리스수식!$AT$2=1,차량정보!BN144,IF(리스수식!$AT$2=2,차량정보!DG144,IF(리스수식!$AT$2=3,차량정보!EZ144,IF(리스수식!$AT$2=4,차량정보!GS144,차량정보!IL144))))</f>
        <v>0</v>
      </c>
      <c r="V144" s="380">
        <f>IF(리스수식!$AT$2=1,차량정보!BO144,IF(리스수식!$AT$2=2,차량정보!DH144,IF(리스수식!$AT$2=3,차량정보!FA144,IF(리스수식!$AT$2=4,차량정보!GT144,차량정보!IM144))))</f>
        <v>0</v>
      </c>
      <c r="W144" s="380">
        <f>IF(리스수식!$AT$2=1,차량정보!BP144,IF(리스수식!$AT$2=2,차량정보!DI144,IF(리스수식!$AT$2=3,차량정보!FB144,IF(리스수식!$AT$2=4,차량정보!GU144,차량정보!IN144))))</f>
        <v>0</v>
      </c>
      <c r="X144" s="380">
        <f>IF(리스수식!$AT$2=1,차량정보!BQ144,IF(리스수식!$AT$2=2,차량정보!DJ144,IF(리스수식!$AT$2=3,차량정보!FC144,IF(리스수식!$AT$2=4,차량정보!GV144,차량정보!IO144))))</f>
        <v>0</v>
      </c>
      <c r="Y144" s="380">
        <f>IF(리스수식!$AT$2=1,차량정보!BR144,IF(리스수식!$AT$2=2,차량정보!DK144,IF(리스수식!$AT$2=3,차량정보!FD144,IF(리스수식!$AT$2=4,차량정보!GW144,차량정보!IP144))))</f>
        <v>0</v>
      </c>
      <c r="Z144" s="380">
        <f>IF(리스수식!$AT$2=1,차량정보!BS144,IF(리스수식!$AT$2=2,차량정보!DL144,IF(리스수식!$AT$2=3,차량정보!FE144,IF(리스수식!$AT$2=4,차량정보!GX144,차량정보!IQ144))))</f>
        <v>0</v>
      </c>
      <c r="AA144" s="380">
        <f>IF(리스수식!$AT$2=1,차량정보!BT144,IF(리스수식!$AT$2=2,차량정보!DM144,IF(리스수식!$AT$2=3,차량정보!FF144,IF(리스수식!$AT$2=4,차량정보!GY144,차량정보!IR144))))</f>
        <v>0</v>
      </c>
      <c r="AB144" s="380">
        <f>IF(리스수식!$AT$2=1,차량정보!BU144,IF(리스수식!$AT$2=2,차량정보!DN144,IF(리스수식!$AT$2=3,차량정보!FG144,IF(리스수식!$AT$2=4,차량정보!GZ144,차량정보!IS144))))</f>
        <v>0</v>
      </c>
      <c r="AC144" s="380">
        <f>IF(리스수식!$AT$2=1,차량정보!BV144,IF(리스수식!$AT$2=2,차량정보!DO144,IF(리스수식!$AT$2=3,차량정보!FH144,IF(리스수식!$AT$2=4,차량정보!HA144,차량정보!IT144))))</f>
        <v>0</v>
      </c>
      <c r="AD144" s="380">
        <f>IF(리스수식!$AT$2=1,차량정보!BW144,IF(리스수식!$AT$2=2,차량정보!DP144,IF(리스수식!$AT$2=3,차량정보!FI144,IF(리스수식!$AT$2=4,차량정보!HB144,차량정보!IU144))))</f>
        <v>0</v>
      </c>
      <c r="AE144" s="380">
        <f>IF(리스수식!$AT$2=1,차량정보!BX144,IF(리스수식!$AT$2=2,차량정보!DQ144,IF(리스수식!$AT$2=3,차량정보!FJ144,IF(리스수식!$AT$2=4,차량정보!HC144,차량정보!IV144))))</f>
        <v>0</v>
      </c>
      <c r="AF144" s="380">
        <f>IF(리스수식!$AT$2=1,차량정보!BY144,IF(리스수식!$AT$2=2,차량정보!DR144,IF(리스수식!$AT$2=3,차량정보!FK144,IF(리스수식!$AT$2=4,차량정보!HD144,차량정보!IW144))))</f>
        <v>0</v>
      </c>
      <c r="AG144" s="380">
        <f>IF(리스수식!$AT$2=1,차량정보!BZ144,IF(리스수식!$AT$2=2,차량정보!DS144,IF(리스수식!$AT$2=3,차량정보!FL144,IF(리스수식!$AT$2=4,차량정보!HE144,차량정보!IX144))))</f>
        <v>0</v>
      </c>
      <c r="AH144" s="380">
        <f>IF(리스수식!$AT$2=1,차량정보!CA144,IF(리스수식!$AT$2=2,차량정보!DT144,IF(리스수식!$AT$2=3,차량정보!FM144,IF(리스수식!$AT$2=4,차량정보!HF144,차량정보!IY144))))</f>
        <v>0</v>
      </c>
      <c r="AI144" s="380">
        <f>IF(리스수식!$AT$2=1,차량정보!CB144,IF(리스수식!$AT$2=2,차량정보!DU144,IF(리스수식!$AT$2=3,차량정보!FN144,IF(리스수식!$AT$2=4,차량정보!HG144,차량정보!IZ144))))</f>
        <v>0</v>
      </c>
      <c r="AJ144" s="380">
        <f>IF(리스수식!$AT$2=1,차량정보!CC144,IF(리스수식!$AT$2=2,차량정보!DV144,IF(리스수식!$AT$2=3,차량정보!FO144,IF(리스수식!$AT$2=4,차량정보!HH144,차량정보!JA144))))</f>
        <v>0</v>
      </c>
      <c r="AK144" s="380">
        <f>IF(리스수식!$AT$2=1,차량정보!CD144,IF(리스수식!$AT$2=2,차량정보!DW144,IF(리스수식!$AT$2=3,차량정보!FP144,IF(리스수식!$AT$2=4,차량정보!HI144,차량정보!JB144))))</f>
        <v>0</v>
      </c>
      <c r="AL144" s="380">
        <f>IF(리스수식!$AT$2=1,차량정보!CE144,IF(리스수식!$AT$2=2,차량정보!DX144,IF(리스수식!$AT$2=3,차량정보!FQ144,IF(리스수식!$AT$2=4,차량정보!HJ144,차량정보!JC144))))</f>
        <v>0</v>
      </c>
      <c r="AM144" s="333">
        <f>IF(리스수식!$AT$2=1,차량정보!CF144,IF(리스수식!$AT$2=2,차량정보!DY144,IF(리스수식!$AT$2=3,차량정보!FR144,IF(리스수식!$AT$2=4,차량정보!HK144,차량정보!JD144))))</f>
        <v>0</v>
      </c>
      <c r="AN144" s="333">
        <f>IF(리스수식!$AT$2=1,차량정보!CG144,IF(리스수식!$AT$2=2,차량정보!DZ144,IF(리스수식!$AT$2=3,차량정보!FS144,IF(리스수식!$AT$2=4,차량정보!HL144,차량정보!JE144))))</f>
        <v>0</v>
      </c>
      <c r="AO144" s="333">
        <f>IF(리스수식!$AT$2=1,차량정보!CH144,IF(리스수식!$AT$2=2,차량정보!EA144,IF(리스수식!$AT$2=3,차량정보!FT144,IF(리스수식!$AT$2=4,차량정보!HM144,차량정보!JF144))))</f>
        <v>0</v>
      </c>
      <c r="AP144" s="333">
        <f>IF(리스수식!$AT$2=1,차량정보!CI144,IF(리스수식!$AT$2=2,차량정보!EB144,IF(리스수식!$AT$2=3,차량정보!FU144,IF(리스수식!$AT$2=4,차량정보!HN144,차량정보!JG144))))</f>
        <v>0</v>
      </c>
      <c r="AQ144" s="333">
        <f>IF(리스수식!$AT$2=1,차량정보!CJ144,IF(리스수식!$AT$2=2,차량정보!EC144,IF(리스수식!$AT$2=3,차량정보!FV144,IF(리스수식!$AT$2=4,차량정보!HO144,차량정보!JH144))))</f>
        <v>0</v>
      </c>
      <c r="AR144" s="333">
        <f>IF(리스수식!$AT$2=1,차량정보!CK144,IF(리스수식!$AT$2=2,차량정보!ED144,IF(리스수식!$AT$2=3,차량정보!FW144,IF(리스수식!$AT$2=4,차량정보!HP144,차량정보!JI144))))</f>
        <v>0</v>
      </c>
      <c r="AS144" s="333">
        <f>IF(리스수식!$AT$2=1,차량정보!CL144,IF(리스수식!$AT$2=2,차량정보!EE144,IF(리스수식!$AT$2=3,차량정보!FX144,IF(리스수식!$AT$2=4,차량정보!HQ144,차량정보!JJ144))))</f>
        <v>0</v>
      </c>
      <c r="AT144" s="333">
        <f>IF(리스수식!$AT$2=1,차량정보!CM144,IF(리스수식!$AT$2=2,차량정보!EF144,IF(리스수식!$AT$2=3,차량정보!FY144,IF(리스수식!$AT$2=4,차량정보!HR144,차량정보!JK144))))</f>
        <v>0</v>
      </c>
      <c r="AU144" s="333">
        <f>IF(리스수식!$AT$2=1,차량정보!CN144,IF(리스수식!$AT$2=2,차량정보!EG144,IF(리스수식!$AT$2=3,차량정보!FZ144,IF(리스수식!$AT$2=4,차량정보!HS144,차량정보!JL144))))</f>
        <v>0</v>
      </c>
      <c r="AV144" s="333">
        <f>IF(리스수식!$AT$2=1,차량정보!CO144,IF(리스수식!$AT$2=2,차량정보!EH144,IF(리스수식!$AT$2=3,차량정보!GA144,IF(리스수식!$AT$2=4,차량정보!HT144,차량정보!JM144))))</f>
        <v>0</v>
      </c>
      <c r="AW144" s="333">
        <f>IF(리스수식!$AT$2=1,차량정보!CP144,IF(리스수식!$AT$2=2,차량정보!EI144,IF(리스수식!$AT$2=3,차량정보!GB144,IF(리스수식!$AT$2=4,차량정보!HU144,차량정보!JN144))))</f>
        <v>0</v>
      </c>
      <c r="AX144" s="333">
        <f>IF(리스수식!$AT$2=1,차량정보!CQ144,IF(리스수식!$AT$2=2,차량정보!EJ144,IF(리스수식!$AT$2=3,차량정보!GC144,IF(리스수식!$AT$2=4,차량정보!HV144,차량정보!JO144))))</f>
        <v>0</v>
      </c>
      <c r="AY144" s="11">
        <f>IF(리스수식!$AT$2=1,차량정보!CR144,IF(리스수식!$AT$2=2,차량정보!EK144,IF(리스수식!$AT$2=3,차량정보!GD144,IF(리스수식!$AT$2=4,차량정보!HW144,차량정보!JP144))))</f>
        <v>0</v>
      </c>
      <c r="AZ144" s="352" t="s">
        <v>38</v>
      </c>
      <c r="BN144" s="444"/>
      <c r="BO144" s="182"/>
      <c r="BP144" s="182"/>
      <c r="BQ144" s="182"/>
      <c r="BR144" s="182"/>
      <c r="BS144" s="182"/>
      <c r="BT144" s="444"/>
      <c r="BU144" s="182"/>
      <c r="BV144" s="182"/>
      <c r="BW144" s="182"/>
      <c r="BX144" s="182"/>
      <c r="BY144" s="182"/>
      <c r="BZ144" s="444"/>
      <c r="CA144" s="182"/>
      <c r="CB144" s="182"/>
      <c r="CC144" s="182"/>
      <c r="CD144" s="182"/>
      <c r="CE144" s="182"/>
    </row>
    <row r="145" spans="6:83" ht="16.5" customHeight="1">
      <c r="F145" s="333">
        <v>140</v>
      </c>
      <c r="G145" s="333" t="str">
        <f>IF(리스수식!$AT$2=1,차량정보!AZ145,IF(리스수식!$AT$2=2,차량정보!CS145,IF(리스수식!$AT$2=3,차량정보!EL145,IF(리스수식!$AT$2=4,차량정보!GE145,차량정보!HX145))))</f>
        <v>현대</v>
      </c>
      <c r="H145" s="333">
        <f>IF(리스수식!$AT$2=1,차량정보!BA145,IF(리스수식!$AT$2=2,차량정보!CT145,IF(리스수식!$AT$2=3,차량정보!EM145,IF(리스수식!$AT$2=4,차량정보!GF145,차량정보!HY145))))</f>
        <v>0</v>
      </c>
      <c r="I145" s="333">
        <f>IF(리스수식!$AT$2=1,차량정보!BB145,IF(리스수식!$AT$2=2,차량정보!CU145,IF(리스수식!$AT$2=3,차량정보!EN145,IF(리스수식!$AT$2=4,차량정보!GG145,차량정보!HZ145))))</f>
        <v>0</v>
      </c>
      <c r="J145" s="475">
        <f>IF(리스수식!$AT$2=1,차량정보!BC145,IF(리스수식!$AT$2=2,차량정보!CV145,IF(리스수식!$AT$2=3,차량정보!EO145,IF(리스수식!$AT$2=4,차량정보!GH145,차량정보!IA145))))</f>
        <v>0</v>
      </c>
      <c r="K145" s="333">
        <f>IF(리스수식!$AT$2=1,차량정보!BD145,IF(리스수식!$AT$2=2,차량정보!CW145,IF(리스수식!$AT$2=3,차량정보!EP145,IF(리스수식!$AT$2=4,차량정보!GI145,차량정보!IB145))))</f>
        <v>0</v>
      </c>
      <c r="L145" s="333">
        <f>IF(리스수식!$AT$2=1,차량정보!BE145,IF(리스수식!$AT$2=2,차량정보!CX145,IF(리스수식!$AT$2=3,차량정보!EQ145,IF(리스수식!$AT$2=4,차량정보!GJ145,차량정보!IC145))))</f>
        <v>0</v>
      </c>
      <c r="M145" s="333">
        <f>IF(리스수식!$AT$2=1,차량정보!BF145,IF(리스수식!$AT$2=2,차량정보!CY145,IF(리스수식!$AT$2=3,차량정보!ER145,IF(리스수식!$AT$2=4,차량정보!GK145,차량정보!ID145))))</f>
        <v>0</v>
      </c>
      <c r="N145" s="333">
        <f t="shared" si="183"/>
        <v>0</v>
      </c>
      <c r="O145" s="380">
        <f>IF(리스수식!$AT$2=1,차량정보!BH145,IF(리스수식!$AT$2=2,차량정보!DA145,IF(리스수식!$AT$2=3,차량정보!ET145,IF(리스수식!$AT$2=4,차량정보!GM145,차량정보!IF145))))</f>
        <v>0</v>
      </c>
      <c r="P145" s="380">
        <f>IF(리스수식!$AT$2=1,차량정보!BI145,IF(리스수식!$AT$2=2,차량정보!DB145,IF(리스수식!$AT$2=3,차량정보!EU145,IF(리스수식!$AT$2=4,차량정보!GN145,차량정보!IG145))))</f>
        <v>0</v>
      </c>
      <c r="Q145" s="380">
        <f>IF(리스수식!$AT$2=1,차량정보!BJ145,IF(리스수식!$AT$2=2,차량정보!DC145,IF(리스수식!$AT$2=3,차량정보!EV145,IF(리스수식!$AT$2=4,차량정보!GO145,차량정보!IH145))))</f>
        <v>0</v>
      </c>
      <c r="R145" s="380">
        <f>IF(리스수식!$AT$2=1,차량정보!BK145,IF(리스수식!$AT$2=2,차량정보!DD145,IF(리스수식!$AT$2=3,차량정보!EW145,IF(리스수식!$AT$2=4,차량정보!GP145,차량정보!II145))))</f>
        <v>0</v>
      </c>
      <c r="S145" s="380">
        <f>IF(리스수식!$AT$2=1,차량정보!BL145,IF(리스수식!$AT$2=2,차량정보!DE145,IF(리스수식!$AT$2=3,차량정보!EX145,IF(리스수식!$AT$2=4,차량정보!GQ145,차량정보!IJ145))))</f>
        <v>0</v>
      </c>
      <c r="T145" s="380">
        <f>IF(리스수식!$AT$2=1,차량정보!BM145,IF(리스수식!$AT$2=2,차량정보!DF145,IF(리스수식!$AT$2=3,차량정보!EY145,IF(리스수식!$AT$2=4,차량정보!GR145,차량정보!IK145))))</f>
        <v>0</v>
      </c>
      <c r="U145" s="380">
        <f>IF(리스수식!$AT$2=1,차량정보!BN145,IF(리스수식!$AT$2=2,차량정보!DG145,IF(리스수식!$AT$2=3,차량정보!EZ145,IF(리스수식!$AT$2=4,차량정보!GS145,차량정보!IL145))))</f>
        <v>0</v>
      </c>
      <c r="V145" s="380">
        <f>IF(리스수식!$AT$2=1,차량정보!BO145,IF(리스수식!$AT$2=2,차량정보!DH145,IF(리스수식!$AT$2=3,차량정보!FA145,IF(리스수식!$AT$2=4,차량정보!GT145,차량정보!IM145))))</f>
        <v>0</v>
      </c>
      <c r="W145" s="380">
        <f>IF(리스수식!$AT$2=1,차량정보!BP145,IF(리스수식!$AT$2=2,차량정보!DI145,IF(리스수식!$AT$2=3,차량정보!FB145,IF(리스수식!$AT$2=4,차량정보!GU145,차량정보!IN145))))</f>
        <v>0</v>
      </c>
      <c r="X145" s="380">
        <f>IF(리스수식!$AT$2=1,차량정보!BQ145,IF(리스수식!$AT$2=2,차량정보!DJ145,IF(리스수식!$AT$2=3,차량정보!FC145,IF(리스수식!$AT$2=4,차량정보!GV145,차량정보!IO145))))</f>
        <v>0</v>
      </c>
      <c r="Y145" s="380">
        <f>IF(리스수식!$AT$2=1,차량정보!BR145,IF(리스수식!$AT$2=2,차량정보!DK145,IF(리스수식!$AT$2=3,차량정보!FD145,IF(리스수식!$AT$2=4,차량정보!GW145,차량정보!IP145))))</f>
        <v>0</v>
      </c>
      <c r="Z145" s="380">
        <f>IF(리스수식!$AT$2=1,차량정보!BS145,IF(리스수식!$AT$2=2,차량정보!DL145,IF(리스수식!$AT$2=3,차량정보!FE145,IF(리스수식!$AT$2=4,차량정보!GX145,차량정보!IQ145))))</f>
        <v>0</v>
      </c>
      <c r="AA145" s="380">
        <f>IF(리스수식!$AT$2=1,차량정보!BT145,IF(리스수식!$AT$2=2,차량정보!DM145,IF(리스수식!$AT$2=3,차량정보!FF145,IF(리스수식!$AT$2=4,차량정보!GY145,차량정보!IR145))))</f>
        <v>0</v>
      </c>
      <c r="AB145" s="380">
        <f>IF(리스수식!$AT$2=1,차량정보!BU145,IF(리스수식!$AT$2=2,차량정보!DN145,IF(리스수식!$AT$2=3,차량정보!FG145,IF(리스수식!$AT$2=4,차량정보!GZ145,차량정보!IS145))))</f>
        <v>0</v>
      </c>
      <c r="AC145" s="380">
        <f>IF(리스수식!$AT$2=1,차량정보!BV145,IF(리스수식!$AT$2=2,차량정보!DO145,IF(리스수식!$AT$2=3,차량정보!FH145,IF(리스수식!$AT$2=4,차량정보!HA145,차량정보!IT145))))</f>
        <v>0</v>
      </c>
      <c r="AD145" s="380">
        <f>IF(리스수식!$AT$2=1,차량정보!BW145,IF(리스수식!$AT$2=2,차량정보!DP145,IF(리스수식!$AT$2=3,차량정보!FI145,IF(리스수식!$AT$2=4,차량정보!HB145,차량정보!IU145))))</f>
        <v>0</v>
      </c>
      <c r="AE145" s="380">
        <f>IF(리스수식!$AT$2=1,차량정보!BX145,IF(리스수식!$AT$2=2,차량정보!DQ145,IF(리스수식!$AT$2=3,차량정보!FJ145,IF(리스수식!$AT$2=4,차량정보!HC145,차량정보!IV145))))</f>
        <v>0</v>
      </c>
      <c r="AF145" s="380">
        <f>IF(리스수식!$AT$2=1,차량정보!BY145,IF(리스수식!$AT$2=2,차량정보!DR145,IF(리스수식!$AT$2=3,차량정보!FK145,IF(리스수식!$AT$2=4,차량정보!HD145,차량정보!IW145))))</f>
        <v>0</v>
      </c>
      <c r="AG145" s="380">
        <f>IF(리스수식!$AT$2=1,차량정보!BZ145,IF(리스수식!$AT$2=2,차량정보!DS145,IF(리스수식!$AT$2=3,차량정보!FL145,IF(리스수식!$AT$2=4,차량정보!HE145,차량정보!IX145))))</f>
        <v>0</v>
      </c>
      <c r="AH145" s="380">
        <f>IF(리스수식!$AT$2=1,차량정보!CA145,IF(리스수식!$AT$2=2,차량정보!DT145,IF(리스수식!$AT$2=3,차량정보!FM145,IF(리스수식!$AT$2=4,차량정보!HF145,차량정보!IY145))))</f>
        <v>0</v>
      </c>
      <c r="AI145" s="380">
        <f>IF(리스수식!$AT$2=1,차량정보!CB145,IF(리스수식!$AT$2=2,차량정보!DU145,IF(리스수식!$AT$2=3,차량정보!FN145,IF(리스수식!$AT$2=4,차량정보!HG145,차량정보!IZ145))))</f>
        <v>0</v>
      </c>
      <c r="AJ145" s="380">
        <f>IF(리스수식!$AT$2=1,차량정보!CC145,IF(리스수식!$AT$2=2,차량정보!DV145,IF(리스수식!$AT$2=3,차량정보!FO145,IF(리스수식!$AT$2=4,차량정보!HH145,차량정보!JA145))))</f>
        <v>0</v>
      </c>
      <c r="AK145" s="380">
        <f>IF(리스수식!$AT$2=1,차량정보!CD145,IF(리스수식!$AT$2=2,차량정보!DW145,IF(리스수식!$AT$2=3,차량정보!FP145,IF(리스수식!$AT$2=4,차량정보!HI145,차량정보!JB145))))</f>
        <v>0</v>
      </c>
      <c r="AL145" s="380">
        <f>IF(리스수식!$AT$2=1,차량정보!CE145,IF(리스수식!$AT$2=2,차량정보!DX145,IF(리스수식!$AT$2=3,차량정보!FQ145,IF(리스수식!$AT$2=4,차량정보!HJ145,차량정보!JC145))))</f>
        <v>0</v>
      </c>
      <c r="AM145" s="333">
        <f>IF(리스수식!$AT$2=1,차량정보!CF145,IF(리스수식!$AT$2=2,차량정보!DY145,IF(리스수식!$AT$2=3,차량정보!FR145,IF(리스수식!$AT$2=4,차량정보!HK145,차량정보!JD145))))</f>
        <v>0</v>
      </c>
      <c r="AN145" s="333">
        <f>IF(리스수식!$AT$2=1,차량정보!CG145,IF(리스수식!$AT$2=2,차량정보!DZ145,IF(리스수식!$AT$2=3,차량정보!FS145,IF(리스수식!$AT$2=4,차량정보!HL145,차량정보!JE145))))</f>
        <v>0</v>
      </c>
      <c r="AO145" s="333">
        <f>IF(리스수식!$AT$2=1,차량정보!CH145,IF(리스수식!$AT$2=2,차량정보!EA145,IF(리스수식!$AT$2=3,차량정보!FT145,IF(리스수식!$AT$2=4,차량정보!HM145,차량정보!JF145))))</f>
        <v>0</v>
      </c>
      <c r="AP145" s="333">
        <f>IF(리스수식!$AT$2=1,차량정보!CI145,IF(리스수식!$AT$2=2,차량정보!EB145,IF(리스수식!$AT$2=3,차량정보!FU145,IF(리스수식!$AT$2=4,차량정보!HN145,차량정보!JG145))))</f>
        <v>0</v>
      </c>
      <c r="AQ145" s="333">
        <f>IF(리스수식!$AT$2=1,차량정보!CJ145,IF(리스수식!$AT$2=2,차량정보!EC145,IF(리스수식!$AT$2=3,차량정보!FV145,IF(리스수식!$AT$2=4,차량정보!HO145,차량정보!JH145))))</f>
        <v>0</v>
      </c>
      <c r="AR145" s="333">
        <f>IF(리스수식!$AT$2=1,차량정보!CK145,IF(리스수식!$AT$2=2,차량정보!ED145,IF(리스수식!$AT$2=3,차량정보!FW145,IF(리스수식!$AT$2=4,차량정보!HP145,차량정보!JI145))))</f>
        <v>0</v>
      </c>
      <c r="AS145" s="333">
        <f>IF(리스수식!$AT$2=1,차량정보!CL145,IF(리스수식!$AT$2=2,차량정보!EE145,IF(리스수식!$AT$2=3,차량정보!FX145,IF(리스수식!$AT$2=4,차량정보!HQ145,차량정보!JJ145))))</f>
        <v>0</v>
      </c>
      <c r="AT145" s="333">
        <f>IF(리스수식!$AT$2=1,차량정보!CM145,IF(리스수식!$AT$2=2,차량정보!EF145,IF(리스수식!$AT$2=3,차량정보!FY145,IF(리스수식!$AT$2=4,차량정보!HR145,차량정보!JK145))))</f>
        <v>0</v>
      </c>
      <c r="AU145" s="333">
        <f>IF(리스수식!$AT$2=1,차량정보!CN145,IF(리스수식!$AT$2=2,차량정보!EG145,IF(리스수식!$AT$2=3,차량정보!FZ145,IF(리스수식!$AT$2=4,차량정보!HS145,차량정보!JL145))))</f>
        <v>0</v>
      </c>
      <c r="AV145" s="333">
        <f>IF(리스수식!$AT$2=1,차량정보!CO145,IF(리스수식!$AT$2=2,차량정보!EH145,IF(리스수식!$AT$2=3,차량정보!GA145,IF(리스수식!$AT$2=4,차량정보!HT145,차량정보!JM145))))</f>
        <v>0</v>
      </c>
      <c r="AW145" s="333">
        <f>IF(리스수식!$AT$2=1,차량정보!CP145,IF(리스수식!$AT$2=2,차량정보!EI145,IF(리스수식!$AT$2=3,차량정보!GB145,IF(리스수식!$AT$2=4,차량정보!HU145,차량정보!JN145))))</f>
        <v>0</v>
      </c>
      <c r="AX145" s="333">
        <f>IF(리스수식!$AT$2=1,차량정보!CQ145,IF(리스수식!$AT$2=2,차량정보!EJ145,IF(리스수식!$AT$2=3,차량정보!GC145,IF(리스수식!$AT$2=4,차량정보!HV145,차량정보!JO145))))</f>
        <v>0</v>
      </c>
      <c r="AY145" s="11">
        <f>IF(리스수식!$AT$2=1,차량정보!CR145,IF(리스수식!$AT$2=2,차량정보!EK145,IF(리스수식!$AT$2=3,차량정보!GD145,IF(리스수식!$AT$2=4,차량정보!HW145,차량정보!JP145))))</f>
        <v>0</v>
      </c>
      <c r="AZ145" s="352" t="s">
        <v>38</v>
      </c>
      <c r="BN145" s="444"/>
      <c r="BO145" s="182"/>
      <c r="BP145" s="182"/>
      <c r="BQ145" s="182"/>
      <c r="BR145" s="182"/>
      <c r="BS145" s="182"/>
      <c r="BT145" s="444"/>
      <c r="BU145" s="182"/>
      <c r="BV145" s="182"/>
      <c r="BW145" s="182"/>
      <c r="BX145" s="182"/>
      <c r="BY145" s="182"/>
      <c r="BZ145" s="444"/>
      <c r="CA145" s="182"/>
      <c r="CB145" s="182"/>
      <c r="CC145" s="182"/>
      <c r="CD145" s="182"/>
      <c r="CE145" s="182"/>
    </row>
    <row r="146" spans="6:83" ht="16.5" customHeight="1">
      <c r="F146" s="333">
        <v>141</v>
      </c>
      <c r="G146" s="333" t="str">
        <f>IF(리스수식!$AT$2=1,차량정보!AZ146,IF(리스수식!$AT$2=2,차량정보!CS146,IF(리스수식!$AT$2=3,차량정보!EL146,IF(리스수식!$AT$2=4,차량정보!GE146,차량정보!HX146))))</f>
        <v>현대</v>
      </c>
      <c r="H146" s="333">
        <f>IF(리스수식!$AT$2=1,차량정보!BA146,IF(리스수식!$AT$2=2,차량정보!CT146,IF(리스수식!$AT$2=3,차량정보!EM146,IF(리스수식!$AT$2=4,차량정보!GF146,차량정보!HY146))))</f>
        <v>0</v>
      </c>
      <c r="I146" s="333">
        <f>IF(리스수식!$AT$2=1,차량정보!BB146,IF(리스수식!$AT$2=2,차량정보!CU146,IF(리스수식!$AT$2=3,차량정보!EN146,IF(리스수식!$AT$2=4,차량정보!GG146,차량정보!HZ146))))</f>
        <v>0</v>
      </c>
      <c r="J146" s="475">
        <f>IF(리스수식!$AT$2=1,차량정보!BC146,IF(리스수식!$AT$2=2,차량정보!CV146,IF(리스수식!$AT$2=3,차량정보!EO146,IF(리스수식!$AT$2=4,차량정보!GH146,차량정보!IA146))))</f>
        <v>0</v>
      </c>
      <c r="K146" s="333">
        <f>IF(리스수식!$AT$2=1,차량정보!BD146,IF(리스수식!$AT$2=2,차량정보!CW146,IF(리스수식!$AT$2=3,차량정보!EP146,IF(리스수식!$AT$2=4,차량정보!GI146,차량정보!IB146))))</f>
        <v>0</v>
      </c>
      <c r="L146" s="333">
        <f>IF(리스수식!$AT$2=1,차량정보!BE146,IF(리스수식!$AT$2=2,차량정보!CX146,IF(리스수식!$AT$2=3,차량정보!EQ146,IF(리스수식!$AT$2=4,차량정보!GJ146,차량정보!IC146))))</f>
        <v>0</v>
      </c>
      <c r="M146" s="333">
        <f>IF(리스수식!$AT$2=1,차량정보!BF146,IF(리스수식!$AT$2=2,차량정보!CY146,IF(리스수식!$AT$2=3,차량정보!ER146,IF(리스수식!$AT$2=4,차량정보!GK146,차량정보!ID146))))</f>
        <v>0</v>
      </c>
      <c r="N146" s="333">
        <f t="shared" si="183"/>
        <v>0</v>
      </c>
      <c r="O146" s="380">
        <f>IF(리스수식!$AT$2=1,차량정보!BH146,IF(리스수식!$AT$2=2,차량정보!DA146,IF(리스수식!$AT$2=3,차량정보!ET146,IF(리스수식!$AT$2=4,차량정보!GM146,차량정보!IF146))))</f>
        <v>0</v>
      </c>
      <c r="P146" s="380">
        <f>IF(리스수식!$AT$2=1,차량정보!BI146,IF(리스수식!$AT$2=2,차량정보!DB146,IF(리스수식!$AT$2=3,차량정보!EU146,IF(리스수식!$AT$2=4,차량정보!GN146,차량정보!IG146))))</f>
        <v>0</v>
      </c>
      <c r="Q146" s="380">
        <f>IF(리스수식!$AT$2=1,차량정보!BJ146,IF(리스수식!$AT$2=2,차량정보!DC146,IF(리스수식!$AT$2=3,차량정보!EV146,IF(리스수식!$AT$2=4,차량정보!GO146,차량정보!IH146))))</f>
        <v>0</v>
      </c>
      <c r="R146" s="380">
        <f>IF(리스수식!$AT$2=1,차량정보!BK146,IF(리스수식!$AT$2=2,차량정보!DD146,IF(리스수식!$AT$2=3,차량정보!EW146,IF(리스수식!$AT$2=4,차량정보!GP146,차량정보!II146))))</f>
        <v>0</v>
      </c>
      <c r="S146" s="380">
        <f>IF(리스수식!$AT$2=1,차량정보!BL146,IF(리스수식!$AT$2=2,차량정보!DE146,IF(리스수식!$AT$2=3,차량정보!EX146,IF(리스수식!$AT$2=4,차량정보!GQ146,차량정보!IJ146))))</f>
        <v>0</v>
      </c>
      <c r="T146" s="380">
        <f>IF(리스수식!$AT$2=1,차량정보!BM146,IF(리스수식!$AT$2=2,차량정보!DF146,IF(리스수식!$AT$2=3,차량정보!EY146,IF(리스수식!$AT$2=4,차량정보!GR146,차량정보!IK146))))</f>
        <v>0</v>
      </c>
      <c r="U146" s="380">
        <f>IF(리스수식!$AT$2=1,차량정보!BN146,IF(리스수식!$AT$2=2,차량정보!DG146,IF(리스수식!$AT$2=3,차량정보!EZ146,IF(리스수식!$AT$2=4,차량정보!GS146,차량정보!IL146))))</f>
        <v>0</v>
      </c>
      <c r="V146" s="380">
        <f>IF(리스수식!$AT$2=1,차량정보!BO146,IF(리스수식!$AT$2=2,차량정보!DH146,IF(리스수식!$AT$2=3,차량정보!FA146,IF(리스수식!$AT$2=4,차량정보!GT146,차량정보!IM146))))</f>
        <v>0</v>
      </c>
      <c r="W146" s="380">
        <f>IF(리스수식!$AT$2=1,차량정보!BP146,IF(리스수식!$AT$2=2,차량정보!DI146,IF(리스수식!$AT$2=3,차량정보!FB146,IF(리스수식!$AT$2=4,차량정보!GU146,차량정보!IN146))))</f>
        <v>0</v>
      </c>
      <c r="X146" s="380">
        <f>IF(리스수식!$AT$2=1,차량정보!BQ146,IF(리스수식!$AT$2=2,차량정보!DJ146,IF(리스수식!$AT$2=3,차량정보!FC146,IF(리스수식!$AT$2=4,차량정보!GV146,차량정보!IO146))))</f>
        <v>0</v>
      </c>
      <c r="Y146" s="380">
        <f>IF(리스수식!$AT$2=1,차량정보!BR146,IF(리스수식!$AT$2=2,차량정보!DK146,IF(리스수식!$AT$2=3,차량정보!FD146,IF(리스수식!$AT$2=4,차량정보!GW146,차량정보!IP146))))</f>
        <v>0</v>
      </c>
      <c r="Z146" s="380">
        <f>IF(리스수식!$AT$2=1,차량정보!BS146,IF(리스수식!$AT$2=2,차량정보!DL146,IF(리스수식!$AT$2=3,차량정보!FE146,IF(리스수식!$AT$2=4,차량정보!GX146,차량정보!IQ146))))</f>
        <v>0</v>
      </c>
      <c r="AA146" s="380">
        <f>IF(리스수식!$AT$2=1,차량정보!BT146,IF(리스수식!$AT$2=2,차량정보!DM146,IF(리스수식!$AT$2=3,차량정보!FF146,IF(리스수식!$AT$2=4,차량정보!GY146,차량정보!IR146))))</f>
        <v>0</v>
      </c>
      <c r="AB146" s="380">
        <f>IF(리스수식!$AT$2=1,차량정보!BU146,IF(리스수식!$AT$2=2,차량정보!DN146,IF(리스수식!$AT$2=3,차량정보!FG146,IF(리스수식!$AT$2=4,차량정보!GZ146,차량정보!IS146))))</f>
        <v>0</v>
      </c>
      <c r="AC146" s="380">
        <f>IF(리스수식!$AT$2=1,차량정보!BV146,IF(리스수식!$AT$2=2,차량정보!DO146,IF(리스수식!$AT$2=3,차량정보!FH146,IF(리스수식!$AT$2=4,차량정보!HA146,차량정보!IT146))))</f>
        <v>0</v>
      </c>
      <c r="AD146" s="380">
        <f>IF(리스수식!$AT$2=1,차량정보!BW146,IF(리스수식!$AT$2=2,차량정보!DP146,IF(리스수식!$AT$2=3,차량정보!FI146,IF(리스수식!$AT$2=4,차량정보!HB146,차량정보!IU146))))</f>
        <v>0</v>
      </c>
      <c r="AE146" s="380">
        <f>IF(리스수식!$AT$2=1,차량정보!BX146,IF(리스수식!$AT$2=2,차량정보!DQ146,IF(리스수식!$AT$2=3,차량정보!FJ146,IF(리스수식!$AT$2=4,차량정보!HC146,차량정보!IV146))))</f>
        <v>0</v>
      </c>
      <c r="AF146" s="380">
        <f>IF(리스수식!$AT$2=1,차량정보!BY146,IF(리스수식!$AT$2=2,차량정보!DR146,IF(리스수식!$AT$2=3,차량정보!FK146,IF(리스수식!$AT$2=4,차량정보!HD146,차량정보!IW146))))</f>
        <v>0</v>
      </c>
      <c r="AG146" s="380">
        <f>IF(리스수식!$AT$2=1,차량정보!BZ146,IF(리스수식!$AT$2=2,차량정보!DS146,IF(리스수식!$AT$2=3,차량정보!FL146,IF(리스수식!$AT$2=4,차량정보!HE146,차량정보!IX146))))</f>
        <v>0</v>
      </c>
      <c r="AH146" s="380">
        <f>IF(리스수식!$AT$2=1,차량정보!CA146,IF(리스수식!$AT$2=2,차량정보!DT146,IF(리스수식!$AT$2=3,차량정보!FM146,IF(리스수식!$AT$2=4,차량정보!HF146,차량정보!IY146))))</f>
        <v>0</v>
      </c>
      <c r="AI146" s="380">
        <f>IF(리스수식!$AT$2=1,차량정보!CB146,IF(리스수식!$AT$2=2,차량정보!DU146,IF(리스수식!$AT$2=3,차량정보!FN146,IF(리스수식!$AT$2=4,차량정보!HG146,차량정보!IZ146))))</f>
        <v>0</v>
      </c>
      <c r="AJ146" s="380">
        <f>IF(리스수식!$AT$2=1,차량정보!CC146,IF(리스수식!$AT$2=2,차량정보!DV146,IF(리스수식!$AT$2=3,차량정보!FO146,IF(리스수식!$AT$2=4,차량정보!HH146,차량정보!JA146))))</f>
        <v>0</v>
      </c>
      <c r="AK146" s="380">
        <f>IF(리스수식!$AT$2=1,차량정보!CD146,IF(리스수식!$AT$2=2,차량정보!DW146,IF(리스수식!$AT$2=3,차량정보!FP146,IF(리스수식!$AT$2=4,차량정보!HI146,차량정보!JB146))))</f>
        <v>0</v>
      </c>
      <c r="AL146" s="380">
        <f>IF(리스수식!$AT$2=1,차량정보!CE146,IF(리스수식!$AT$2=2,차량정보!DX146,IF(리스수식!$AT$2=3,차량정보!FQ146,IF(리스수식!$AT$2=4,차량정보!HJ146,차량정보!JC146))))</f>
        <v>0</v>
      </c>
      <c r="AM146" s="333">
        <f>IF(리스수식!$AT$2=1,차량정보!CF146,IF(리스수식!$AT$2=2,차량정보!DY146,IF(리스수식!$AT$2=3,차량정보!FR146,IF(리스수식!$AT$2=4,차량정보!HK146,차량정보!JD146))))</f>
        <v>0</v>
      </c>
      <c r="AN146" s="333">
        <f>IF(리스수식!$AT$2=1,차량정보!CG146,IF(리스수식!$AT$2=2,차량정보!DZ146,IF(리스수식!$AT$2=3,차량정보!FS146,IF(리스수식!$AT$2=4,차량정보!HL146,차량정보!JE146))))</f>
        <v>0</v>
      </c>
      <c r="AO146" s="333">
        <f>IF(리스수식!$AT$2=1,차량정보!CH146,IF(리스수식!$AT$2=2,차량정보!EA146,IF(리스수식!$AT$2=3,차량정보!FT146,IF(리스수식!$AT$2=4,차량정보!HM146,차량정보!JF146))))</f>
        <v>0</v>
      </c>
      <c r="AP146" s="333">
        <f>IF(리스수식!$AT$2=1,차량정보!CI146,IF(리스수식!$AT$2=2,차량정보!EB146,IF(리스수식!$AT$2=3,차량정보!FU146,IF(리스수식!$AT$2=4,차량정보!HN146,차량정보!JG146))))</f>
        <v>0</v>
      </c>
      <c r="AQ146" s="333">
        <f>IF(리스수식!$AT$2=1,차량정보!CJ146,IF(리스수식!$AT$2=2,차량정보!EC146,IF(리스수식!$AT$2=3,차량정보!FV146,IF(리스수식!$AT$2=4,차량정보!HO146,차량정보!JH146))))</f>
        <v>0</v>
      </c>
      <c r="AR146" s="333">
        <f>IF(리스수식!$AT$2=1,차량정보!CK146,IF(리스수식!$AT$2=2,차량정보!ED146,IF(리스수식!$AT$2=3,차량정보!FW146,IF(리스수식!$AT$2=4,차량정보!HP146,차량정보!JI146))))</f>
        <v>0</v>
      </c>
      <c r="AS146" s="333">
        <f>IF(리스수식!$AT$2=1,차량정보!CL146,IF(리스수식!$AT$2=2,차량정보!EE146,IF(리스수식!$AT$2=3,차량정보!FX146,IF(리스수식!$AT$2=4,차량정보!HQ146,차량정보!JJ146))))</f>
        <v>0</v>
      </c>
      <c r="AT146" s="333">
        <f>IF(리스수식!$AT$2=1,차량정보!CM146,IF(리스수식!$AT$2=2,차량정보!EF146,IF(리스수식!$AT$2=3,차량정보!FY146,IF(리스수식!$AT$2=4,차량정보!HR146,차량정보!JK146))))</f>
        <v>0</v>
      </c>
      <c r="AU146" s="333">
        <f>IF(리스수식!$AT$2=1,차량정보!CN146,IF(리스수식!$AT$2=2,차량정보!EG146,IF(리스수식!$AT$2=3,차량정보!FZ146,IF(리스수식!$AT$2=4,차량정보!HS146,차량정보!JL146))))</f>
        <v>0</v>
      </c>
      <c r="AV146" s="333">
        <f>IF(리스수식!$AT$2=1,차량정보!CO146,IF(리스수식!$AT$2=2,차량정보!EH146,IF(리스수식!$AT$2=3,차량정보!GA146,IF(리스수식!$AT$2=4,차량정보!HT146,차량정보!JM146))))</f>
        <v>0</v>
      </c>
      <c r="AW146" s="333">
        <f>IF(리스수식!$AT$2=1,차량정보!CP146,IF(리스수식!$AT$2=2,차량정보!EI146,IF(리스수식!$AT$2=3,차량정보!GB146,IF(리스수식!$AT$2=4,차량정보!HU146,차량정보!JN146))))</f>
        <v>0</v>
      </c>
      <c r="AX146" s="333">
        <f>IF(리스수식!$AT$2=1,차량정보!CQ146,IF(리스수식!$AT$2=2,차량정보!EJ146,IF(리스수식!$AT$2=3,차량정보!GC146,IF(리스수식!$AT$2=4,차량정보!HV146,차량정보!JO146))))</f>
        <v>0</v>
      </c>
      <c r="AY146" s="11">
        <f>IF(리스수식!$AT$2=1,차량정보!CR146,IF(리스수식!$AT$2=2,차량정보!EK146,IF(리스수식!$AT$2=3,차량정보!GD146,IF(리스수식!$AT$2=4,차량정보!HW146,차량정보!JP146))))</f>
        <v>0</v>
      </c>
      <c r="AZ146" s="352" t="s">
        <v>38</v>
      </c>
      <c r="BN146" s="444"/>
      <c r="BO146" s="182"/>
      <c r="BP146" s="182"/>
      <c r="BQ146" s="182"/>
      <c r="BR146" s="182"/>
      <c r="BS146" s="182"/>
      <c r="BT146" s="444"/>
      <c r="BU146" s="182"/>
      <c r="BV146" s="182"/>
      <c r="BW146" s="182"/>
      <c r="BX146" s="182"/>
      <c r="BY146" s="182"/>
      <c r="BZ146" s="444"/>
      <c r="CA146" s="182"/>
      <c r="CB146" s="182"/>
      <c r="CC146" s="182"/>
      <c r="CD146" s="182"/>
      <c r="CE146" s="182"/>
    </row>
    <row r="147" spans="6:83" ht="16.5" customHeight="1">
      <c r="F147" s="333">
        <v>142</v>
      </c>
      <c r="G147" s="333" t="str">
        <f>IF(리스수식!$AT$2=1,차량정보!AZ147,IF(리스수식!$AT$2=2,차량정보!CS147,IF(리스수식!$AT$2=3,차량정보!EL147,IF(리스수식!$AT$2=4,차량정보!GE147,차량정보!HX147))))</f>
        <v>현대</v>
      </c>
      <c r="H147" s="333">
        <f>IF(리스수식!$AT$2=1,차량정보!BA147,IF(리스수식!$AT$2=2,차량정보!CT147,IF(리스수식!$AT$2=3,차량정보!EM147,IF(리스수식!$AT$2=4,차량정보!GF147,차량정보!HY147))))</f>
        <v>0</v>
      </c>
      <c r="I147" s="333">
        <f>IF(리스수식!$AT$2=1,차량정보!BB147,IF(리스수식!$AT$2=2,차량정보!CU147,IF(리스수식!$AT$2=3,차량정보!EN147,IF(리스수식!$AT$2=4,차량정보!GG147,차량정보!HZ147))))</f>
        <v>0</v>
      </c>
      <c r="J147" s="475">
        <f>IF(리스수식!$AT$2=1,차량정보!BC147,IF(리스수식!$AT$2=2,차량정보!CV147,IF(리스수식!$AT$2=3,차량정보!EO147,IF(리스수식!$AT$2=4,차량정보!GH147,차량정보!IA147))))</f>
        <v>0</v>
      </c>
      <c r="K147" s="333">
        <f>IF(리스수식!$AT$2=1,차량정보!BD147,IF(리스수식!$AT$2=2,차량정보!CW147,IF(리스수식!$AT$2=3,차량정보!EP147,IF(리스수식!$AT$2=4,차량정보!GI147,차량정보!IB147))))</f>
        <v>0</v>
      </c>
      <c r="L147" s="333">
        <f>IF(리스수식!$AT$2=1,차량정보!BE147,IF(리스수식!$AT$2=2,차량정보!CX147,IF(리스수식!$AT$2=3,차량정보!EQ147,IF(리스수식!$AT$2=4,차량정보!GJ147,차량정보!IC147))))</f>
        <v>0</v>
      </c>
      <c r="M147" s="333">
        <f>IF(리스수식!$AT$2=1,차량정보!BF147,IF(리스수식!$AT$2=2,차량정보!CY147,IF(리스수식!$AT$2=3,차량정보!ER147,IF(리스수식!$AT$2=4,차량정보!GK147,차량정보!ID147))))</f>
        <v>0</v>
      </c>
      <c r="N147" s="333">
        <f t="shared" si="183"/>
        <v>0</v>
      </c>
      <c r="O147" s="380">
        <f>IF(리스수식!$AT$2=1,차량정보!BH147,IF(리스수식!$AT$2=2,차량정보!DA147,IF(리스수식!$AT$2=3,차량정보!ET147,IF(리스수식!$AT$2=4,차량정보!GM147,차량정보!IF147))))</f>
        <v>0</v>
      </c>
      <c r="P147" s="380">
        <f>IF(리스수식!$AT$2=1,차량정보!BI147,IF(리스수식!$AT$2=2,차량정보!DB147,IF(리스수식!$AT$2=3,차량정보!EU147,IF(리스수식!$AT$2=4,차량정보!GN147,차량정보!IG147))))</f>
        <v>0</v>
      </c>
      <c r="Q147" s="380">
        <f>IF(리스수식!$AT$2=1,차량정보!BJ147,IF(리스수식!$AT$2=2,차량정보!DC147,IF(리스수식!$AT$2=3,차량정보!EV147,IF(리스수식!$AT$2=4,차량정보!GO147,차량정보!IH147))))</f>
        <v>0</v>
      </c>
      <c r="R147" s="380">
        <f>IF(리스수식!$AT$2=1,차량정보!BK147,IF(리스수식!$AT$2=2,차량정보!DD147,IF(리스수식!$AT$2=3,차량정보!EW147,IF(리스수식!$AT$2=4,차량정보!GP147,차량정보!II147))))</f>
        <v>0</v>
      </c>
      <c r="S147" s="380">
        <f>IF(리스수식!$AT$2=1,차량정보!BL147,IF(리스수식!$AT$2=2,차량정보!DE147,IF(리스수식!$AT$2=3,차량정보!EX147,IF(리스수식!$AT$2=4,차량정보!GQ147,차량정보!IJ147))))</f>
        <v>0</v>
      </c>
      <c r="T147" s="380">
        <f>IF(리스수식!$AT$2=1,차량정보!BM147,IF(리스수식!$AT$2=2,차량정보!DF147,IF(리스수식!$AT$2=3,차량정보!EY147,IF(리스수식!$AT$2=4,차량정보!GR147,차량정보!IK147))))</f>
        <v>0</v>
      </c>
      <c r="U147" s="380">
        <f>IF(리스수식!$AT$2=1,차량정보!BN147,IF(리스수식!$AT$2=2,차량정보!DG147,IF(리스수식!$AT$2=3,차량정보!EZ147,IF(리스수식!$AT$2=4,차량정보!GS147,차량정보!IL147))))</f>
        <v>0</v>
      </c>
      <c r="V147" s="380">
        <f>IF(리스수식!$AT$2=1,차량정보!BO147,IF(리스수식!$AT$2=2,차량정보!DH147,IF(리스수식!$AT$2=3,차량정보!FA147,IF(리스수식!$AT$2=4,차량정보!GT147,차량정보!IM147))))</f>
        <v>0</v>
      </c>
      <c r="W147" s="380">
        <f>IF(리스수식!$AT$2=1,차량정보!BP147,IF(리스수식!$AT$2=2,차량정보!DI147,IF(리스수식!$AT$2=3,차량정보!FB147,IF(리스수식!$AT$2=4,차량정보!GU147,차량정보!IN147))))</f>
        <v>0</v>
      </c>
      <c r="X147" s="380">
        <f>IF(리스수식!$AT$2=1,차량정보!BQ147,IF(리스수식!$AT$2=2,차량정보!DJ147,IF(리스수식!$AT$2=3,차량정보!FC147,IF(리스수식!$AT$2=4,차량정보!GV147,차량정보!IO147))))</f>
        <v>0</v>
      </c>
      <c r="Y147" s="380">
        <f>IF(리스수식!$AT$2=1,차량정보!BR147,IF(리스수식!$AT$2=2,차량정보!DK147,IF(리스수식!$AT$2=3,차량정보!FD147,IF(리스수식!$AT$2=4,차량정보!GW147,차량정보!IP147))))</f>
        <v>0</v>
      </c>
      <c r="Z147" s="380">
        <f>IF(리스수식!$AT$2=1,차량정보!BS147,IF(리스수식!$AT$2=2,차량정보!DL147,IF(리스수식!$AT$2=3,차량정보!FE147,IF(리스수식!$AT$2=4,차량정보!GX147,차량정보!IQ147))))</f>
        <v>0</v>
      </c>
      <c r="AA147" s="380">
        <f>IF(리스수식!$AT$2=1,차량정보!BT147,IF(리스수식!$AT$2=2,차량정보!DM147,IF(리스수식!$AT$2=3,차량정보!FF147,IF(리스수식!$AT$2=4,차량정보!GY147,차량정보!IR147))))</f>
        <v>0</v>
      </c>
      <c r="AB147" s="380">
        <f>IF(리스수식!$AT$2=1,차량정보!BU147,IF(리스수식!$AT$2=2,차량정보!DN147,IF(리스수식!$AT$2=3,차량정보!FG147,IF(리스수식!$AT$2=4,차량정보!GZ147,차량정보!IS147))))</f>
        <v>0</v>
      </c>
      <c r="AC147" s="380">
        <f>IF(리스수식!$AT$2=1,차량정보!BV147,IF(리스수식!$AT$2=2,차량정보!DO147,IF(리스수식!$AT$2=3,차량정보!FH147,IF(리스수식!$AT$2=4,차량정보!HA147,차량정보!IT147))))</f>
        <v>0</v>
      </c>
      <c r="AD147" s="380">
        <f>IF(리스수식!$AT$2=1,차량정보!BW147,IF(리스수식!$AT$2=2,차량정보!DP147,IF(리스수식!$AT$2=3,차량정보!FI147,IF(리스수식!$AT$2=4,차량정보!HB147,차량정보!IU147))))</f>
        <v>0</v>
      </c>
      <c r="AE147" s="380">
        <f>IF(리스수식!$AT$2=1,차량정보!BX147,IF(리스수식!$AT$2=2,차량정보!DQ147,IF(리스수식!$AT$2=3,차량정보!FJ147,IF(리스수식!$AT$2=4,차량정보!HC147,차량정보!IV147))))</f>
        <v>0</v>
      </c>
      <c r="AF147" s="380">
        <f>IF(리스수식!$AT$2=1,차량정보!BY147,IF(리스수식!$AT$2=2,차량정보!DR147,IF(리스수식!$AT$2=3,차량정보!FK147,IF(리스수식!$AT$2=4,차량정보!HD147,차량정보!IW147))))</f>
        <v>0</v>
      </c>
      <c r="AG147" s="380">
        <f>IF(리스수식!$AT$2=1,차량정보!BZ147,IF(리스수식!$AT$2=2,차량정보!DS147,IF(리스수식!$AT$2=3,차량정보!FL147,IF(리스수식!$AT$2=4,차량정보!HE147,차량정보!IX147))))</f>
        <v>0</v>
      </c>
      <c r="AH147" s="380">
        <f>IF(리스수식!$AT$2=1,차량정보!CA147,IF(리스수식!$AT$2=2,차량정보!DT147,IF(리스수식!$AT$2=3,차량정보!FM147,IF(리스수식!$AT$2=4,차량정보!HF147,차량정보!IY147))))</f>
        <v>0</v>
      </c>
      <c r="AI147" s="380">
        <f>IF(리스수식!$AT$2=1,차량정보!CB147,IF(리스수식!$AT$2=2,차량정보!DU147,IF(리스수식!$AT$2=3,차량정보!FN147,IF(리스수식!$AT$2=4,차량정보!HG147,차량정보!IZ147))))</f>
        <v>0</v>
      </c>
      <c r="AJ147" s="380">
        <f>IF(리스수식!$AT$2=1,차량정보!CC147,IF(리스수식!$AT$2=2,차량정보!DV147,IF(리스수식!$AT$2=3,차량정보!FO147,IF(리스수식!$AT$2=4,차량정보!HH147,차량정보!JA147))))</f>
        <v>0</v>
      </c>
      <c r="AK147" s="380">
        <f>IF(리스수식!$AT$2=1,차량정보!CD147,IF(리스수식!$AT$2=2,차량정보!DW147,IF(리스수식!$AT$2=3,차량정보!FP147,IF(리스수식!$AT$2=4,차량정보!HI147,차량정보!JB147))))</f>
        <v>0</v>
      </c>
      <c r="AL147" s="380">
        <f>IF(리스수식!$AT$2=1,차량정보!CE147,IF(리스수식!$AT$2=2,차량정보!DX147,IF(리스수식!$AT$2=3,차량정보!FQ147,IF(리스수식!$AT$2=4,차량정보!HJ147,차량정보!JC147))))</f>
        <v>0</v>
      </c>
      <c r="AM147" s="333">
        <f>IF(리스수식!$AT$2=1,차량정보!CF147,IF(리스수식!$AT$2=2,차량정보!DY147,IF(리스수식!$AT$2=3,차량정보!FR147,IF(리스수식!$AT$2=4,차량정보!HK147,차량정보!JD147))))</f>
        <v>0</v>
      </c>
      <c r="AN147" s="333">
        <f>IF(리스수식!$AT$2=1,차량정보!CG147,IF(리스수식!$AT$2=2,차량정보!DZ147,IF(리스수식!$AT$2=3,차량정보!FS147,IF(리스수식!$AT$2=4,차량정보!HL147,차량정보!JE147))))</f>
        <v>0</v>
      </c>
      <c r="AO147" s="333">
        <f>IF(리스수식!$AT$2=1,차량정보!CH147,IF(리스수식!$AT$2=2,차량정보!EA147,IF(리스수식!$AT$2=3,차량정보!FT147,IF(리스수식!$AT$2=4,차량정보!HM147,차량정보!JF147))))</f>
        <v>0</v>
      </c>
      <c r="AP147" s="333">
        <f>IF(리스수식!$AT$2=1,차량정보!CI147,IF(리스수식!$AT$2=2,차량정보!EB147,IF(리스수식!$AT$2=3,차량정보!FU147,IF(리스수식!$AT$2=4,차량정보!HN147,차량정보!JG147))))</f>
        <v>0</v>
      </c>
      <c r="AQ147" s="333">
        <f>IF(리스수식!$AT$2=1,차량정보!CJ147,IF(리스수식!$AT$2=2,차량정보!EC147,IF(리스수식!$AT$2=3,차량정보!FV147,IF(리스수식!$AT$2=4,차량정보!HO147,차량정보!JH147))))</f>
        <v>0</v>
      </c>
      <c r="AR147" s="333">
        <f>IF(리스수식!$AT$2=1,차량정보!CK147,IF(리스수식!$AT$2=2,차량정보!ED147,IF(리스수식!$AT$2=3,차량정보!FW147,IF(리스수식!$AT$2=4,차량정보!HP147,차량정보!JI147))))</f>
        <v>0</v>
      </c>
      <c r="AS147" s="333">
        <f>IF(리스수식!$AT$2=1,차량정보!CL147,IF(리스수식!$AT$2=2,차량정보!EE147,IF(리스수식!$AT$2=3,차량정보!FX147,IF(리스수식!$AT$2=4,차량정보!HQ147,차량정보!JJ147))))</f>
        <v>0</v>
      </c>
      <c r="AT147" s="333">
        <f>IF(리스수식!$AT$2=1,차량정보!CM147,IF(리스수식!$AT$2=2,차량정보!EF147,IF(리스수식!$AT$2=3,차량정보!FY147,IF(리스수식!$AT$2=4,차량정보!HR147,차량정보!JK147))))</f>
        <v>0</v>
      </c>
      <c r="AU147" s="333">
        <f>IF(리스수식!$AT$2=1,차량정보!CN147,IF(리스수식!$AT$2=2,차량정보!EG147,IF(리스수식!$AT$2=3,차량정보!FZ147,IF(리스수식!$AT$2=4,차량정보!HS147,차량정보!JL147))))</f>
        <v>0</v>
      </c>
      <c r="AV147" s="333">
        <f>IF(리스수식!$AT$2=1,차량정보!CO147,IF(리스수식!$AT$2=2,차량정보!EH147,IF(리스수식!$AT$2=3,차량정보!GA147,IF(리스수식!$AT$2=4,차량정보!HT147,차량정보!JM147))))</f>
        <v>0</v>
      </c>
      <c r="AW147" s="333">
        <f>IF(리스수식!$AT$2=1,차량정보!CP147,IF(리스수식!$AT$2=2,차량정보!EI147,IF(리스수식!$AT$2=3,차량정보!GB147,IF(리스수식!$AT$2=4,차량정보!HU147,차량정보!JN147))))</f>
        <v>0</v>
      </c>
      <c r="AX147" s="333">
        <f>IF(리스수식!$AT$2=1,차량정보!CQ147,IF(리스수식!$AT$2=2,차량정보!EJ147,IF(리스수식!$AT$2=3,차량정보!GC147,IF(리스수식!$AT$2=4,차량정보!HV147,차량정보!JO147))))</f>
        <v>0</v>
      </c>
      <c r="AY147" s="11">
        <f>IF(리스수식!$AT$2=1,차량정보!CR147,IF(리스수식!$AT$2=2,차량정보!EK147,IF(리스수식!$AT$2=3,차량정보!GD147,IF(리스수식!$AT$2=4,차량정보!HW147,차량정보!JP147))))</f>
        <v>0</v>
      </c>
      <c r="AZ147" s="352" t="s">
        <v>38</v>
      </c>
      <c r="BN147" s="444"/>
      <c r="BO147" s="182"/>
      <c r="BP147" s="182"/>
      <c r="BQ147" s="182"/>
      <c r="BR147" s="182"/>
      <c r="BS147" s="182"/>
      <c r="BT147" s="444"/>
      <c r="BU147" s="182"/>
      <c r="BV147" s="182"/>
      <c r="BW147" s="182"/>
      <c r="BX147" s="182"/>
      <c r="BY147" s="182"/>
      <c r="BZ147" s="444"/>
      <c r="CA147" s="182"/>
      <c r="CB147" s="182"/>
      <c r="CC147" s="182"/>
      <c r="CD147" s="182"/>
      <c r="CE147" s="182"/>
    </row>
    <row r="148" spans="6:83" ht="16.5" customHeight="1">
      <c r="F148" s="333">
        <v>143</v>
      </c>
      <c r="G148" s="333" t="str">
        <f>IF(리스수식!$AT$2=1,차량정보!AZ148,IF(리스수식!$AT$2=2,차량정보!CS148,IF(리스수식!$AT$2=3,차량정보!EL148,IF(리스수식!$AT$2=4,차량정보!GE148,차량정보!HX148))))</f>
        <v>현대</v>
      </c>
      <c r="H148" s="333">
        <f>IF(리스수식!$AT$2=1,차량정보!BA148,IF(리스수식!$AT$2=2,차량정보!CT148,IF(리스수식!$AT$2=3,차량정보!EM148,IF(리스수식!$AT$2=4,차량정보!GF148,차량정보!HY148))))</f>
        <v>0</v>
      </c>
      <c r="I148" s="333">
        <f>IF(리스수식!$AT$2=1,차량정보!BB148,IF(리스수식!$AT$2=2,차량정보!CU148,IF(리스수식!$AT$2=3,차량정보!EN148,IF(리스수식!$AT$2=4,차량정보!GG148,차량정보!HZ148))))</f>
        <v>0</v>
      </c>
      <c r="J148" s="475">
        <f>IF(리스수식!$AT$2=1,차량정보!BC148,IF(리스수식!$AT$2=2,차량정보!CV148,IF(리스수식!$AT$2=3,차량정보!EO148,IF(리스수식!$AT$2=4,차량정보!GH148,차량정보!IA148))))</f>
        <v>0</v>
      </c>
      <c r="K148" s="333">
        <f>IF(리스수식!$AT$2=1,차량정보!BD148,IF(리스수식!$AT$2=2,차량정보!CW148,IF(리스수식!$AT$2=3,차량정보!EP148,IF(리스수식!$AT$2=4,차량정보!GI148,차량정보!IB148))))</f>
        <v>0</v>
      </c>
      <c r="L148" s="333">
        <f>IF(리스수식!$AT$2=1,차량정보!BE148,IF(리스수식!$AT$2=2,차량정보!CX148,IF(리스수식!$AT$2=3,차량정보!EQ148,IF(리스수식!$AT$2=4,차량정보!GJ148,차량정보!IC148))))</f>
        <v>0</v>
      </c>
      <c r="M148" s="333">
        <f>IF(리스수식!$AT$2=1,차량정보!BF148,IF(리스수식!$AT$2=2,차량정보!CY148,IF(리스수식!$AT$2=3,차량정보!ER148,IF(리스수식!$AT$2=4,차량정보!GK148,차량정보!ID148))))</f>
        <v>0</v>
      </c>
      <c r="N148" s="333">
        <f t="shared" si="183"/>
        <v>0</v>
      </c>
      <c r="O148" s="380">
        <f>IF(리스수식!$AT$2=1,차량정보!BH148,IF(리스수식!$AT$2=2,차량정보!DA148,IF(리스수식!$AT$2=3,차량정보!ET148,IF(리스수식!$AT$2=4,차량정보!GM148,차량정보!IF148))))</f>
        <v>0</v>
      </c>
      <c r="P148" s="380">
        <f>IF(리스수식!$AT$2=1,차량정보!BI148,IF(리스수식!$AT$2=2,차량정보!DB148,IF(리스수식!$AT$2=3,차량정보!EU148,IF(리스수식!$AT$2=4,차량정보!GN148,차량정보!IG148))))</f>
        <v>0</v>
      </c>
      <c r="Q148" s="380">
        <f>IF(리스수식!$AT$2=1,차량정보!BJ148,IF(리스수식!$AT$2=2,차량정보!DC148,IF(리스수식!$AT$2=3,차량정보!EV148,IF(리스수식!$AT$2=4,차량정보!GO148,차량정보!IH148))))</f>
        <v>0</v>
      </c>
      <c r="R148" s="380">
        <f>IF(리스수식!$AT$2=1,차량정보!BK148,IF(리스수식!$AT$2=2,차량정보!DD148,IF(리스수식!$AT$2=3,차량정보!EW148,IF(리스수식!$AT$2=4,차량정보!GP148,차량정보!II148))))</f>
        <v>0</v>
      </c>
      <c r="S148" s="380">
        <f>IF(리스수식!$AT$2=1,차량정보!BL148,IF(리스수식!$AT$2=2,차량정보!DE148,IF(리스수식!$AT$2=3,차량정보!EX148,IF(리스수식!$AT$2=4,차량정보!GQ148,차량정보!IJ148))))</f>
        <v>0</v>
      </c>
      <c r="T148" s="380">
        <f>IF(리스수식!$AT$2=1,차량정보!BM148,IF(리스수식!$AT$2=2,차량정보!DF148,IF(리스수식!$AT$2=3,차량정보!EY148,IF(리스수식!$AT$2=4,차량정보!GR148,차량정보!IK148))))</f>
        <v>0</v>
      </c>
      <c r="U148" s="380">
        <f>IF(리스수식!$AT$2=1,차량정보!BN148,IF(리스수식!$AT$2=2,차량정보!DG148,IF(리스수식!$AT$2=3,차량정보!EZ148,IF(리스수식!$AT$2=4,차량정보!GS148,차량정보!IL148))))</f>
        <v>0</v>
      </c>
      <c r="V148" s="380">
        <f>IF(리스수식!$AT$2=1,차량정보!BO148,IF(리스수식!$AT$2=2,차량정보!DH148,IF(리스수식!$AT$2=3,차량정보!FA148,IF(리스수식!$AT$2=4,차량정보!GT148,차량정보!IM148))))</f>
        <v>0</v>
      </c>
      <c r="W148" s="380">
        <f>IF(리스수식!$AT$2=1,차량정보!BP148,IF(리스수식!$AT$2=2,차량정보!DI148,IF(리스수식!$AT$2=3,차량정보!FB148,IF(리스수식!$AT$2=4,차량정보!GU148,차량정보!IN148))))</f>
        <v>0</v>
      </c>
      <c r="X148" s="380">
        <f>IF(리스수식!$AT$2=1,차량정보!BQ148,IF(리스수식!$AT$2=2,차량정보!DJ148,IF(리스수식!$AT$2=3,차량정보!FC148,IF(리스수식!$AT$2=4,차량정보!GV148,차량정보!IO148))))</f>
        <v>0</v>
      </c>
      <c r="Y148" s="380">
        <f>IF(리스수식!$AT$2=1,차량정보!BR148,IF(리스수식!$AT$2=2,차량정보!DK148,IF(리스수식!$AT$2=3,차량정보!FD148,IF(리스수식!$AT$2=4,차량정보!GW148,차량정보!IP148))))</f>
        <v>0</v>
      </c>
      <c r="Z148" s="380">
        <f>IF(리스수식!$AT$2=1,차량정보!BS148,IF(리스수식!$AT$2=2,차량정보!DL148,IF(리스수식!$AT$2=3,차량정보!FE148,IF(리스수식!$AT$2=4,차량정보!GX148,차량정보!IQ148))))</f>
        <v>0</v>
      </c>
      <c r="AA148" s="380">
        <f>IF(리스수식!$AT$2=1,차량정보!BT148,IF(리스수식!$AT$2=2,차량정보!DM148,IF(리스수식!$AT$2=3,차량정보!FF148,IF(리스수식!$AT$2=4,차량정보!GY148,차량정보!IR148))))</f>
        <v>0</v>
      </c>
      <c r="AB148" s="380">
        <f>IF(리스수식!$AT$2=1,차량정보!BU148,IF(리스수식!$AT$2=2,차량정보!DN148,IF(리스수식!$AT$2=3,차량정보!FG148,IF(리스수식!$AT$2=4,차량정보!GZ148,차량정보!IS148))))</f>
        <v>0</v>
      </c>
      <c r="AC148" s="380">
        <f>IF(리스수식!$AT$2=1,차량정보!BV148,IF(리스수식!$AT$2=2,차량정보!DO148,IF(리스수식!$AT$2=3,차량정보!FH148,IF(리스수식!$AT$2=4,차량정보!HA148,차량정보!IT148))))</f>
        <v>0</v>
      </c>
      <c r="AD148" s="380">
        <f>IF(리스수식!$AT$2=1,차량정보!BW148,IF(리스수식!$AT$2=2,차량정보!DP148,IF(리스수식!$AT$2=3,차량정보!FI148,IF(리스수식!$AT$2=4,차량정보!HB148,차량정보!IU148))))</f>
        <v>0</v>
      </c>
      <c r="AE148" s="380">
        <f>IF(리스수식!$AT$2=1,차량정보!BX148,IF(리스수식!$AT$2=2,차량정보!DQ148,IF(리스수식!$AT$2=3,차량정보!FJ148,IF(리스수식!$AT$2=4,차량정보!HC148,차량정보!IV148))))</f>
        <v>0</v>
      </c>
      <c r="AF148" s="380">
        <f>IF(리스수식!$AT$2=1,차량정보!BY148,IF(리스수식!$AT$2=2,차량정보!DR148,IF(리스수식!$AT$2=3,차량정보!FK148,IF(리스수식!$AT$2=4,차량정보!HD148,차량정보!IW148))))</f>
        <v>0</v>
      </c>
      <c r="AG148" s="380">
        <f>IF(리스수식!$AT$2=1,차량정보!BZ148,IF(리스수식!$AT$2=2,차량정보!DS148,IF(리스수식!$AT$2=3,차량정보!FL148,IF(리스수식!$AT$2=4,차량정보!HE148,차량정보!IX148))))</f>
        <v>0</v>
      </c>
      <c r="AH148" s="380">
        <f>IF(리스수식!$AT$2=1,차량정보!CA148,IF(리스수식!$AT$2=2,차량정보!DT148,IF(리스수식!$AT$2=3,차량정보!FM148,IF(리스수식!$AT$2=4,차량정보!HF148,차량정보!IY148))))</f>
        <v>0</v>
      </c>
      <c r="AI148" s="380">
        <f>IF(리스수식!$AT$2=1,차량정보!CB148,IF(리스수식!$AT$2=2,차량정보!DU148,IF(리스수식!$AT$2=3,차량정보!FN148,IF(리스수식!$AT$2=4,차량정보!HG148,차량정보!IZ148))))</f>
        <v>0</v>
      </c>
      <c r="AJ148" s="380">
        <f>IF(리스수식!$AT$2=1,차량정보!CC148,IF(리스수식!$AT$2=2,차량정보!DV148,IF(리스수식!$AT$2=3,차량정보!FO148,IF(리스수식!$AT$2=4,차량정보!HH148,차량정보!JA148))))</f>
        <v>0</v>
      </c>
      <c r="AK148" s="380">
        <f>IF(리스수식!$AT$2=1,차량정보!CD148,IF(리스수식!$AT$2=2,차량정보!DW148,IF(리스수식!$AT$2=3,차량정보!FP148,IF(리스수식!$AT$2=4,차량정보!HI148,차량정보!JB148))))</f>
        <v>0</v>
      </c>
      <c r="AL148" s="380">
        <f>IF(리스수식!$AT$2=1,차량정보!CE148,IF(리스수식!$AT$2=2,차량정보!DX148,IF(리스수식!$AT$2=3,차량정보!FQ148,IF(리스수식!$AT$2=4,차량정보!HJ148,차량정보!JC148))))</f>
        <v>0</v>
      </c>
      <c r="AM148" s="333">
        <f>IF(리스수식!$AT$2=1,차량정보!CF148,IF(리스수식!$AT$2=2,차량정보!DY148,IF(리스수식!$AT$2=3,차량정보!FR148,IF(리스수식!$AT$2=4,차량정보!HK148,차량정보!JD148))))</f>
        <v>0</v>
      </c>
      <c r="AN148" s="333">
        <f>IF(리스수식!$AT$2=1,차량정보!CG148,IF(리스수식!$AT$2=2,차량정보!DZ148,IF(리스수식!$AT$2=3,차량정보!FS148,IF(리스수식!$AT$2=4,차량정보!HL148,차량정보!JE148))))</f>
        <v>0</v>
      </c>
      <c r="AO148" s="333">
        <f>IF(리스수식!$AT$2=1,차량정보!CH148,IF(리스수식!$AT$2=2,차량정보!EA148,IF(리스수식!$AT$2=3,차량정보!FT148,IF(리스수식!$AT$2=4,차량정보!HM148,차량정보!JF148))))</f>
        <v>0</v>
      </c>
      <c r="AP148" s="333">
        <f>IF(리스수식!$AT$2=1,차량정보!CI148,IF(리스수식!$AT$2=2,차량정보!EB148,IF(리스수식!$AT$2=3,차량정보!FU148,IF(리스수식!$AT$2=4,차량정보!HN148,차량정보!JG148))))</f>
        <v>0</v>
      </c>
      <c r="AQ148" s="333">
        <f>IF(리스수식!$AT$2=1,차량정보!CJ148,IF(리스수식!$AT$2=2,차량정보!EC148,IF(리스수식!$AT$2=3,차량정보!FV148,IF(리스수식!$AT$2=4,차량정보!HO148,차량정보!JH148))))</f>
        <v>0</v>
      </c>
      <c r="AR148" s="333">
        <f>IF(리스수식!$AT$2=1,차량정보!CK148,IF(리스수식!$AT$2=2,차량정보!ED148,IF(리스수식!$AT$2=3,차량정보!FW148,IF(리스수식!$AT$2=4,차량정보!HP148,차량정보!JI148))))</f>
        <v>0</v>
      </c>
      <c r="AS148" s="333">
        <f>IF(리스수식!$AT$2=1,차량정보!CL148,IF(리스수식!$AT$2=2,차량정보!EE148,IF(리스수식!$AT$2=3,차량정보!FX148,IF(리스수식!$AT$2=4,차량정보!HQ148,차량정보!JJ148))))</f>
        <v>0</v>
      </c>
      <c r="AT148" s="333">
        <f>IF(리스수식!$AT$2=1,차량정보!CM148,IF(리스수식!$AT$2=2,차량정보!EF148,IF(리스수식!$AT$2=3,차량정보!FY148,IF(리스수식!$AT$2=4,차량정보!HR148,차량정보!JK148))))</f>
        <v>0</v>
      </c>
      <c r="AU148" s="333">
        <f>IF(리스수식!$AT$2=1,차량정보!CN148,IF(리스수식!$AT$2=2,차량정보!EG148,IF(리스수식!$AT$2=3,차량정보!FZ148,IF(리스수식!$AT$2=4,차량정보!HS148,차량정보!JL148))))</f>
        <v>0</v>
      </c>
      <c r="AV148" s="333">
        <f>IF(리스수식!$AT$2=1,차량정보!CO148,IF(리스수식!$AT$2=2,차량정보!EH148,IF(리스수식!$AT$2=3,차량정보!GA148,IF(리스수식!$AT$2=4,차량정보!HT148,차량정보!JM148))))</f>
        <v>0</v>
      </c>
      <c r="AW148" s="333">
        <f>IF(리스수식!$AT$2=1,차량정보!CP148,IF(리스수식!$AT$2=2,차량정보!EI148,IF(리스수식!$AT$2=3,차량정보!GB148,IF(리스수식!$AT$2=4,차량정보!HU148,차량정보!JN148))))</f>
        <v>0</v>
      </c>
      <c r="AX148" s="333">
        <f>IF(리스수식!$AT$2=1,차량정보!CQ148,IF(리스수식!$AT$2=2,차량정보!EJ148,IF(리스수식!$AT$2=3,차량정보!GC148,IF(리스수식!$AT$2=4,차량정보!HV148,차량정보!JO148))))</f>
        <v>0</v>
      </c>
      <c r="AY148" s="11">
        <f>IF(리스수식!$AT$2=1,차량정보!CR148,IF(리스수식!$AT$2=2,차량정보!EK148,IF(리스수식!$AT$2=3,차량정보!GD148,IF(리스수식!$AT$2=4,차량정보!HW148,차량정보!JP148))))</f>
        <v>0</v>
      </c>
      <c r="AZ148" s="352" t="s">
        <v>38</v>
      </c>
      <c r="BN148" s="444"/>
      <c r="BO148" s="182"/>
      <c r="BP148" s="182"/>
      <c r="BQ148" s="182"/>
      <c r="BR148" s="182"/>
      <c r="BS148" s="182"/>
      <c r="BT148" s="444"/>
      <c r="BU148" s="182"/>
      <c r="BV148" s="182"/>
      <c r="BW148" s="182"/>
      <c r="BX148" s="182"/>
      <c r="BY148" s="182"/>
      <c r="BZ148" s="444"/>
      <c r="CA148" s="182"/>
      <c r="CB148" s="182"/>
      <c r="CC148" s="182"/>
      <c r="CD148" s="182"/>
      <c r="CE148" s="182"/>
    </row>
    <row r="149" spans="6:83" ht="16.5" customHeight="1">
      <c r="F149" s="333">
        <v>144</v>
      </c>
      <c r="G149" s="333" t="str">
        <f>IF(리스수식!$AT$2=1,차량정보!AZ149,IF(리스수식!$AT$2=2,차량정보!CS149,IF(리스수식!$AT$2=3,차량정보!EL149,IF(리스수식!$AT$2=4,차량정보!GE149,차량정보!HX149))))</f>
        <v>현대</v>
      </c>
      <c r="H149" s="333">
        <f>IF(리스수식!$AT$2=1,차량정보!BA149,IF(리스수식!$AT$2=2,차량정보!CT149,IF(리스수식!$AT$2=3,차량정보!EM149,IF(리스수식!$AT$2=4,차량정보!GF149,차량정보!HY149))))</f>
        <v>0</v>
      </c>
      <c r="I149" s="333">
        <f>IF(리스수식!$AT$2=1,차량정보!BB149,IF(리스수식!$AT$2=2,차량정보!CU149,IF(리스수식!$AT$2=3,차량정보!EN149,IF(리스수식!$AT$2=4,차량정보!GG149,차량정보!HZ149))))</f>
        <v>0</v>
      </c>
      <c r="J149" s="475">
        <f>IF(리스수식!$AT$2=1,차량정보!BC149,IF(리스수식!$AT$2=2,차량정보!CV149,IF(리스수식!$AT$2=3,차량정보!EO149,IF(리스수식!$AT$2=4,차량정보!GH149,차량정보!IA149))))</f>
        <v>0</v>
      </c>
      <c r="K149" s="333">
        <f>IF(리스수식!$AT$2=1,차량정보!BD149,IF(리스수식!$AT$2=2,차량정보!CW149,IF(리스수식!$AT$2=3,차량정보!EP149,IF(리스수식!$AT$2=4,차량정보!GI149,차량정보!IB149))))</f>
        <v>0</v>
      </c>
      <c r="L149" s="333">
        <f>IF(리스수식!$AT$2=1,차량정보!BE149,IF(리스수식!$AT$2=2,차량정보!CX149,IF(리스수식!$AT$2=3,차량정보!EQ149,IF(리스수식!$AT$2=4,차량정보!GJ149,차량정보!IC149))))</f>
        <v>0</v>
      </c>
      <c r="M149" s="333">
        <f>IF(리스수식!$AT$2=1,차량정보!BF149,IF(리스수식!$AT$2=2,차량정보!CY149,IF(리스수식!$AT$2=3,차량정보!ER149,IF(리스수식!$AT$2=4,차량정보!GK149,차량정보!ID149))))</f>
        <v>0</v>
      </c>
      <c r="N149" s="333">
        <f t="shared" si="183"/>
        <v>0</v>
      </c>
      <c r="O149" s="380">
        <f>IF(리스수식!$AT$2=1,차량정보!BH149,IF(리스수식!$AT$2=2,차량정보!DA149,IF(리스수식!$AT$2=3,차량정보!ET149,IF(리스수식!$AT$2=4,차량정보!GM149,차량정보!IF149))))</f>
        <v>0</v>
      </c>
      <c r="P149" s="380">
        <f>IF(리스수식!$AT$2=1,차량정보!BI149,IF(리스수식!$AT$2=2,차량정보!DB149,IF(리스수식!$AT$2=3,차량정보!EU149,IF(리스수식!$AT$2=4,차량정보!GN149,차량정보!IG149))))</f>
        <v>0</v>
      </c>
      <c r="Q149" s="380">
        <f>IF(리스수식!$AT$2=1,차량정보!BJ149,IF(리스수식!$AT$2=2,차량정보!DC149,IF(리스수식!$AT$2=3,차량정보!EV149,IF(리스수식!$AT$2=4,차량정보!GO149,차량정보!IH149))))</f>
        <v>0</v>
      </c>
      <c r="R149" s="380">
        <f>IF(리스수식!$AT$2=1,차량정보!BK149,IF(리스수식!$AT$2=2,차량정보!DD149,IF(리스수식!$AT$2=3,차량정보!EW149,IF(리스수식!$AT$2=4,차량정보!GP149,차량정보!II149))))</f>
        <v>0</v>
      </c>
      <c r="S149" s="380">
        <f>IF(리스수식!$AT$2=1,차량정보!BL149,IF(리스수식!$AT$2=2,차량정보!DE149,IF(리스수식!$AT$2=3,차량정보!EX149,IF(리스수식!$AT$2=4,차량정보!GQ149,차량정보!IJ149))))</f>
        <v>0</v>
      </c>
      <c r="T149" s="380">
        <f>IF(리스수식!$AT$2=1,차량정보!BM149,IF(리스수식!$AT$2=2,차량정보!DF149,IF(리스수식!$AT$2=3,차량정보!EY149,IF(리스수식!$AT$2=4,차량정보!GR149,차량정보!IK149))))</f>
        <v>0</v>
      </c>
      <c r="U149" s="380">
        <f>IF(리스수식!$AT$2=1,차량정보!BN149,IF(리스수식!$AT$2=2,차량정보!DG149,IF(리스수식!$AT$2=3,차량정보!EZ149,IF(리스수식!$AT$2=4,차량정보!GS149,차량정보!IL149))))</f>
        <v>0</v>
      </c>
      <c r="V149" s="380">
        <f>IF(리스수식!$AT$2=1,차량정보!BO149,IF(리스수식!$AT$2=2,차량정보!DH149,IF(리스수식!$AT$2=3,차량정보!FA149,IF(리스수식!$AT$2=4,차량정보!GT149,차량정보!IM149))))</f>
        <v>0</v>
      </c>
      <c r="W149" s="380">
        <f>IF(리스수식!$AT$2=1,차량정보!BP149,IF(리스수식!$AT$2=2,차량정보!DI149,IF(리스수식!$AT$2=3,차량정보!FB149,IF(리스수식!$AT$2=4,차량정보!GU149,차량정보!IN149))))</f>
        <v>0</v>
      </c>
      <c r="X149" s="380">
        <f>IF(리스수식!$AT$2=1,차량정보!BQ149,IF(리스수식!$AT$2=2,차량정보!DJ149,IF(리스수식!$AT$2=3,차량정보!FC149,IF(리스수식!$AT$2=4,차량정보!GV149,차량정보!IO149))))</f>
        <v>0</v>
      </c>
      <c r="Y149" s="380">
        <f>IF(리스수식!$AT$2=1,차량정보!BR149,IF(리스수식!$AT$2=2,차량정보!DK149,IF(리스수식!$AT$2=3,차량정보!FD149,IF(리스수식!$AT$2=4,차량정보!GW149,차량정보!IP149))))</f>
        <v>0</v>
      </c>
      <c r="Z149" s="380">
        <f>IF(리스수식!$AT$2=1,차량정보!BS149,IF(리스수식!$AT$2=2,차량정보!DL149,IF(리스수식!$AT$2=3,차량정보!FE149,IF(리스수식!$AT$2=4,차량정보!GX149,차량정보!IQ149))))</f>
        <v>0</v>
      </c>
      <c r="AA149" s="380">
        <f>IF(리스수식!$AT$2=1,차량정보!BT149,IF(리스수식!$AT$2=2,차량정보!DM149,IF(리스수식!$AT$2=3,차량정보!FF149,IF(리스수식!$AT$2=4,차량정보!GY149,차량정보!IR149))))</f>
        <v>0</v>
      </c>
      <c r="AB149" s="380">
        <f>IF(리스수식!$AT$2=1,차량정보!BU149,IF(리스수식!$AT$2=2,차량정보!DN149,IF(리스수식!$AT$2=3,차량정보!FG149,IF(리스수식!$AT$2=4,차량정보!GZ149,차량정보!IS149))))</f>
        <v>0</v>
      </c>
      <c r="AC149" s="380">
        <f>IF(리스수식!$AT$2=1,차량정보!BV149,IF(리스수식!$AT$2=2,차량정보!DO149,IF(리스수식!$AT$2=3,차량정보!FH149,IF(리스수식!$AT$2=4,차량정보!HA149,차량정보!IT149))))</f>
        <v>0</v>
      </c>
      <c r="AD149" s="380">
        <f>IF(리스수식!$AT$2=1,차량정보!BW149,IF(리스수식!$AT$2=2,차량정보!DP149,IF(리스수식!$AT$2=3,차량정보!FI149,IF(리스수식!$AT$2=4,차량정보!HB149,차량정보!IU149))))</f>
        <v>0</v>
      </c>
      <c r="AE149" s="380">
        <f>IF(리스수식!$AT$2=1,차량정보!BX149,IF(리스수식!$AT$2=2,차량정보!DQ149,IF(리스수식!$AT$2=3,차량정보!FJ149,IF(리스수식!$AT$2=4,차량정보!HC149,차량정보!IV149))))</f>
        <v>0</v>
      </c>
      <c r="AF149" s="380">
        <f>IF(리스수식!$AT$2=1,차량정보!BY149,IF(리스수식!$AT$2=2,차량정보!DR149,IF(리스수식!$AT$2=3,차량정보!FK149,IF(리스수식!$AT$2=4,차량정보!HD149,차량정보!IW149))))</f>
        <v>0</v>
      </c>
      <c r="AG149" s="380">
        <f>IF(리스수식!$AT$2=1,차량정보!BZ149,IF(리스수식!$AT$2=2,차량정보!DS149,IF(리스수식!$AT$2=3,차량정보!FL149,IF(리스수식!$AT$2=4,차량정보!HE149,차량정보!IX149))))</f>
        <v>0</v>
      </c>
      <c r="AH149" s="380">
        <f>IF(리스수식!$AT$2=1,차량정보!CA149,IF(리스수식!$AT$2=2,차량정보!DT149,IF(리스수식!$AT$2=3,차량정보!FM149,IF(리스수식!$AT$2=4,차량정보!HF149,차량정보!IY149))))</f>
        <v>0</v>
      </c>
      <c r="AI149" s="380">
        <f>IF(리스수식!$AT$2=1,차량정보!CB149,IF(리스수식!$AT$2=2,차량정보!DU149,IF(리스수식!$AT$2=3,차량정보!FN149,IF(리스수식!$AT$2=4,차량정보!HG149,차량정보!IZ149))))</f>
        <v>0</v>
      </c>
      <c r="AJ149" s="380">
        <f>IF(리스수식!$AT$2=1,차량정보!CC149,IF(리스수식!$AT$2=2,차량정보!DV149,IF(리스수식!$AT$2=3,차량정보!FO149,IF(리스수식!$AT$2=4,차량정보!HH149,차량정보!JA149))))</f>
        <v>0</v>
      </c>
      <c r="AK149" s="380">
        <f>IF(리스수식!$AT$2=1,차량정보!CD149,IF(리스수식!$AT$2=2,차량정보!DW149,IF(리스수식!$AT$2=3,차량정보!FP149,IF(리스수식!$AT$2=4,차량정보!HI149,차량정보!JB149))))</f>
        <v>0</v>
      </c>
      <c r="AL149" s="380">
        <f>IF(리스수식!$AT$2=1,차량정보!CE149,IF(리스수식!$AT$2=2,차량정보!DX149,IF(리스수식!$AT$2=3,차량정보!FQ149,IF(리스수식!$AT$2=4,차량정보!HJ149,차량정보!JC149))))</f>
        <v>0</v>
      </c>
      <c r="AM149" s="333">
        <f>IF(리스수식!$AT$2=1,차량정보!CF149,IF(리스수식!$AT$2=2,차량정보!DY149,IF(리스수식!$AT$2=3,차량정보!FR149,IF(리스수식!$AT$2=4,차량정보!HK149,차량정보!JD149))))</f>
        <v>0</v>
      </c>
      <c r="AN149" s="333">
        <f>IF(리스수식!$AT$2=1,차량정보!CG149,IF(리스수식!$AT$2=2,차량정보!DZ149,IF(리스수식!$AT$2=3,차량정보!FS149,IF(리스수식!$AT$2=4,차량정보!HL149,차량정보!JE149))))</f>
        <v>0</v>
      </c>
      <c r="AO149" s="333">
        <f>IF(리스수식!$AT$2=1,차량정보!CH149,IF(리스수식!$AT$2=2,차량정보!EA149,IF(리스수식!$AT$2=3,차량정보!FT149,IF(리스수식!$AT$2=4,차량정보!HM149,차량정보!JF149))))</f>
        <v>0</v>
      </c>
      <c r="AP149" s="333">
        <f>IF(리스수식!$AT$2=1,차량정보!CI149,IF(리스수식!$AT$2=2,차량정보!EB149,IF(리스수식!$AT$2=3,차량정보!FU149,IF(리스수식!$AT$2=4,차량정보!HN149,차량정보!JG149))))</f>
        <v>0</v>
      </c>
      <c r="AQ149" s="333">
        <f>IF(리스수식!$AT$2=1,차량정보!CJ149,IF(리스수식!$AT$2=2,차량정보!EC149,IF(리스수식!$AT$2=3,차량정보!FV149,IF(리스수식!$AT$2=4,차량정보!HO149,차량정보!JH149))))</f>
        <v>0</v>
      </c>
      <c r="AR149" s="333">
        <f>IF(리스수식!$AT$2=1,차량정보!CK149,IF(리스수식!$AT$2=2,차량정보!ED149,IF(리스수식!$AT$2=3,차량정보!FW149,IF(리스수식!$AT$2=4,차량정보!HP149,차량정보!JI149))))</f>
        <v>0</v>
      </c>
      <c r="AS149" s="333">
        <f>IF(리스수식!$AT$2=1,차량정보!CL149,IF(리스수식!$AT$2=2,차량정보!EE149,IF(리스수식!$AT$2=3,차량정보!FX149,IF(리스수식!$AT$2=4,차량정보!HQ149,차량정보!JJ149))))</f>
        <v>0</v>
      </c>
      <c r="AT149" s="333">
        <f>IF(리스수식!$AT$2=1,차량정보!CM149,IF(리스수식!$AT$2=2,차량정보!EF149,IF(리스수식!$AT$2=3,차량정보!FY149,IF(리스수식!$AT$2=4,차량정보!HR149,차량정보!JK149))))</f>
        <v>0</v>
      </c>
      <c r="AU149" s="333">
        <f>IF(리스수식!$AT$2=1,차량정보!CN149,IF(리스수식!$AT$2=2,차량정보!EG149,IF(리스수식!$AT$2=3,차량정보!FZ149,IF(리스수식!$AT$2=4,차량정보!HS149,차량정보!JL149))))</f>
        <v>0</v>
      </c>
      <c r="AV149" s="333">
        <f>IF(리스수식!$AT$2=1,차량정보!CO149,IF(리스수식!$AT$2=2,차량정보!EH149,IF(리스수식!$AT$2=3,차량정보!GA149,IF(리스수식!$AT$2=4,차량정보!HT149,차량정보!JM149))))</f>
        <v>0</v>
      </c>
      <c r="AW149" s="333">
        <f>IF(리스수식!$AT$2=1,차량정보!CP149,IF(리스수식!$AT$2=2,차량정보!EI149,IF(리스수식!$AT$2=3,차량정보!GB149,IF(리스수식!$AT$2=4,차량정보!HU149,차량정보!JN149))))</f>
        <v>0</v>
      </c>
      <c r="AX149" s="333">
        <f>IF(리스수식!$AT$2=1,차량정보!CQ149,IF(리스수식!$AT$2=2,차량정보!EJ149,IF(리스수식!$AT$2=3,차량정보!GC149,IF(리스수식!$AT$2=4,차량정보!HV149,차량정보!JO149))))</f>
        <v>0</v>
      </c>
      <c r="AY149" s="11">
        <f>IF(리스수식!$AT$2=1,차량정보!CR149,IF(리스수식!$AT$2=2,차량정보!EK149,IF(리스수식!$AT$2=3,차량정보!GD149,IF(리스수식!$AT$2=4,차량정보!HW149,차량정보!JP149))))</f>
        <v>0</v>
      </c>
      <c r="AZ149" s="352" t="s">
        <v>38</v>
      </c>
      <c r="BN149" s="444"/>
      <c r="BO149" s="182"/>
      <c r="BP149" s="182"/>
      <c r="BQ149" s="182"/>
      <c r="BR149" s="182"/>
      <c r="BS149" s="182"/>
      <c r="BT149" s="444"/>
      <c r="BU149" s="182"/>
      <c r="BV149" s="182"/>
      <c r="BW149" s="182"/>
      <c r="BX149" s="182"/>
      <c r="BY149" s="182"/>
      <c r="BZ149" s="444"/>
      <c r="CA149" s="182"/>
      <c r="CB149" s="182"/>
      <c r="CC149" s="182"/>
      <c r="CD149" s="182"/>
      <c r="CE149" s="182"/>
    </row>
    <row r="150" spans="6:83" ht="16.5" customHeight="1">
      <c r="F150" s="333">
        <v>145</v>
      </c>
      <c r="G150" s="333" t="str">
        <f>IF(리스수식!$AT$2=1,차량정보!AZ150,IF(리스수식!$AT$2=2,차량정보!CS150,IF(리스수식!$AT$2=3,차량정보!EL150,IF(리스수식!$AT$2=4,차량정보!GE150,차량정보!HX150))))</f>
        <v>현대</v>
      </c>
      <c r="H150" s="333">
        <f>IF(리스수식!$AT$2=1,차량정보!BA150,IF(리스수식!$AT$2=2,차량정보!CT150,IF(리스수식!$AT$2=3,차량정보!EM150,IF(리스수식!$AT$2=4,차량정보!GF150,차량정보!HY150))))</f>
        <v>0</v>
      </c>
      <c r="I150" s="333">
        <f>IF(리스수식!$AT$2=1,차량정보!BB150,IF(리스수식!$AT$2=2,차량정보!CU150,IF(리스수식!$AT$2=3,차량정보!EN150,IF(리스수식!$AT$2=4,차량정보!GG150,차량정보!HZ150))))</f>
        <v>0</v>
      </c>
      <c r="J150" s="475">
        <f>IF(리스수식!$AT$2=1,차량정보!BC150,IF(리스수식!$AT$2=2,차량정보!CV150,IF(리스수식!$AT$2=3,차량정보!EO150,IF(리스수식!$AT$2=4,차량정보!GH150,차량정보!IA150))))</f>
        <v>0</v>
      </c>
      <c r="K150" s="333">
        <f>IF(리스수식!$AT$2=1,차량정보!BD150,IF(리스수식!$AT$2=2,차량정보!CW150,IF(리스수식!$AT$2=3,차량정보!EP150,IF(리스수식!$AT$2=4,차량정보!GI150,차량정보!IB150))))</f>
        <v>0</v>
      </c>
      <c r="L150" s="333">
        <f>IF(리스수식!$AT$2=1,차량정보!BE150,IF(리스수식!$AT$2=2,차량정보!CX150,IF(리스수식!$AT$2=3,차량정보!EQ150,IF(리스수식!$AT$2=4,차량정보!GJ150,차량정보!IC150))))</f>
        <v>0</v>
      </c>
      <c r="M150" s="333">
        <f>IF(리스수식!$AT$2=1,차량정보!BF150,IF(리스수식!$AT$2=2,차량정보!CY150,IF(리스수식!$AT$2=3,차량정보!ER150,IF(리스수식!$AT$2=4,차량정보!GK150,차량정보!ID150))))</f>
        <v>0</v>
      </c>
      <c r="N150" s="333">
        <f t="shared" si="183"/>
        <v>0</v>
      </c>
      <c r="O150" s="380">
        <f>IF(리스수식!$AT$2=1,차량정보!BH150,IF(리스수식!$AT$2=2,차량정보!DA150,IF(리스수식!$AT$2=3,차량정보!ET150,IF(리스수식!$AT$2=4,차량정보!GM150,차량정보!IF150))))</f>
        <v>0</v>
      </c>
      <c r="P150" s="380">
        <f>IF(리스수식!$AT$2=1,차량정보!BI150,IF(리스수식!$AT$2=2,차량정보!DB150,IF(리스수식!$AT$2=3,차량정보!EU150,IF(리스수식!$AT$2=4,차량정보!GN150,차량정보!IG150))))</f>
        <v>0</v>
      </c>
      <c r="Q150" s="380">
        <f>IF(리스수식!$AT$2=1,차량정보!BJ150,IF(리스수식!$AT$2=2,차량정보!DC150,IF(리스수식!$AT$2=3,차량정보!EV150,IF(리스수식!$AT$2=4,차량정보!GO150,차량정보!IH150))))</f>
        <v>0</v>
      </c>
      <c r="R150" s="380">
        <f>IF(리스수식!$AT$2=1,차량정보!BK150,IF(리스수식!$AT$2=2,차량정보!DD150,IF(리스수식!$AT$2=3,차량정보!EW150,IF(리스수식!$AT$2=4,차량정보!GP150,차량정보!II150))))</f>
        <v>0</v>
      </c>
      <c r="S150" s="380">
        <f>IF(리스수식!$AT$2=1,차량정보!BL150,IF(리스수식!$AT$2=2,차량정보!DE150,IF(리스수식!$AT$2=3,차량정보!EX150,IF(리스수식!$AT$2=4,차량정보!GQ150,차량정보!IJ150))))</f>
        <v>0</v>
      </c>
      <c r="T150" s="380">
        <f>IF(리스수식!$AT$2=1,차량정보!BM150,IF(리스수식!$AT$2=2,차량정보!DF150,IF(리스수식!$AT$2=3,차량정보!EY150,IF(리스수식!$AT$2=4,차량정보!GR150,차량정보!IK150))))</f>
        <v>0</v>
      </c>
      <c r="U150" s="380">
        <f>IF(리스수식!$AT$2=1,차량정보!BN150,IF(리스수식!$AT$2=2,차량정보!DG150,IF(리스수식!$AT$2=3,차량정보!EZ150,IF(리스수식!$AT$2=4,차량정보!GS150,차량정보!IL150))))</f>
        <v>0</v>
      </c>
      <c r="V150" s="380">
        <f>IF(리스수식!$AT$2=1,차량정보!BO150,IF(리스수식!$AT$2=2,차량정보!DH150,IF(리스수식!$AT$2=3,차량정보!FA150,IF(리스수식!$AT$2=4,차량정보!GT150,차량정보!IM150))))</f>
        <v>0</v>
      </c>
      <c r="W150" s="380">
        <f>IF(리스수식!$AT$2=1,차량정보!BP150,IF(리스수식!$AT$2=2,차량정보!DI150,IF(리스수식!$AT$2=3,차량정보!FB150,IF(리스수식!$AT$2=4,차량정보!GU150,차량정보!IN150))))</f>
        <v>0</v>
      </c>
      <c r="X150" s="380">
        <f>IF(리스수식!$AT$2=1,차량정보!BQ150,IF(리스수식!$AT$2=2,차량정보!DJ150,IF(리스수식!$AT$2=3,차량정보!FC150,IF(리스수식!$AT$2=4,차량정보!GV150,차량정보!IO150))))</f>
        <v>0</v>
      </c>
      <c r="Y150" s="380">
        <f>IF(리스수식!$AT$2=1,차량정보!BR150,IF(리스수식!$AT$2=2,차량정보!DK150,IF(리스수식!$AT$2=3,차량정보!FD150,IF(리스수식!$AT$2=4,차량정보!GW150,차량정보!IP150))))</f>
        <v>0</v>
      </c>
      <c r="Z150" s="380">
        <f>IF(리스수식!$AT$2=1,차량정보!BS150,IF(리스수식!$AT$2=2,차량정보!DL150,IF(리스수식!$AT$2=3,차량정보!FE150,IF(리스수식!$AT$2=4,차량정보!GX150,차량정보!IQ150))))</f>
        <v>0</v>
      </c>
      <c r="AA150" s="380">
        <f>IF(리스수식!$AT$2=1,차량정보!BT150,IF(리스수식!$AT$2=2,차량정보!DM150,IF(리스수식!$AT$2=3,차량정보!FF150,IF(리스수식!$AT$2=4,차량정보!GY150,차량정보!IR150))))</f>
        <v>0</v>
      </c>
      <c r="AB150" s="380">
        <f>IF(리스수식!$AT$2=1,차량정보!BU150,IF(리스수식!$AT$2=2,차량정보!DN150,IF(리스수식!$AT$2=3,차량정보!FG150,IF(리스수식!$AT$2=4,차량정보!GZ150,차량정보!IS150))))</f>
        <v>0</v>
      </c>
      <c r="AC150" s="380">
        <f>IF(리스수식!$AT$2=1,차량정보!BV150,IF(리스수식!$AT$2=2,차량정보!DO150,IF(리스수식!$AT$2=3,차량정보!FH150,IF(리스수식!$AT$2=4,차량정보!HA150,차량정보!IT150))))</f>
        <v>0</v>
      </c>
      <c r="AD150" s="380">
        <f>IF(리스수식!$AT$2=1,차량정보!BW150,IF(리스수식!$AT$2=2,차량정보!DP150,IF(리스수식!$AT$2=3,차량정보!FI150,IF(리스수식!$AT$2=4,차량정보!HB150,차량정보!IU150))))</f>
        <v>0</v>
      </c>
      <c r="AE150" s="380">
        <f>IF(리스수식!$AT$2=1,차량정보!BX150,IF(리스수식!$AT$2=2,차량정보!DQ150,IF(리스수식!$AT$2=3,차량정보!FJ150,IF(리스수식!$AT$2=4,차량정보!HC150,차량정보!IV150))))</f>
        <v>0</v>
      </c>
      <c r="AF150" s="380">
        <f>IF(리스수식!$AT$2=1,차량정보!BY150,IF(리스수식!$AT$2=2,차량정보!DR150,IF(리스수식!$AT$2=3,차량정보!FK150,IF(리스수식!$AT$2=4,차량정보!HD150,차량정보!IW150))))</f>
        <v>0</v>
      </c>
      <c r="AG150" s="380">
        <f>IF(리스수식!$AT$2=1,차량정보!BZ150,IF(리스수식!$AT$2=2,차량정보!DS150,IF(리스수식!$AT$2=3,차량정보!FL150,IF(리스수식!$AT$2=4,차량정보!HE150,차량정보!IX150))))</f>
        <v>0</v>
      </c>
      <c r="AH150" s="380">
        <f>IF(리스수식!$AT$2=1,차량정보!CA150,IF(리스수식!$AT$2=2,차량정보!DT150,IF(리스수식!$AT$2=3,차량정보!FM150,IF(리스수식!$AT$2=4,차량정보!HF150,차량정보!IY150))))</f>
        <v>0</v>
      </c>
      <c r="AI150" s="380">
        <f>IF(리스수식!$AT$2=1,차량정보!CB150,IF(리스수식!$AT$2=2,차량정보!DU150,IF(리스수식!$AT$2=3,차량정보!FN150,IF(리스수식!$AT$2=4,차량정보!HG150,차량정보!IZ150))))</f>
        <v>0</v>
      </c>
      <c r="AJ150" s="380">
        <f>IF(리스수식!$AT$2=1,차량정보!CC150,IF(리스수식!$AT$2=2,차량정보!DV150,IF(리스수식!$AT$2=3,차량정보!FO150,IF(리스수식!$AT$2=4,차량정보!HH150,차량정보!JA150))))</f>
        <v>0</v>
      </c>
      <c r="AK150" s="380">
        <f>IF(리스수식!$AT$2=1,차량정보!CD150,IF(리스수식!$AT$2=2,차량정보!DW150,IF(리스수식!$AT$2=3,차량정보!FP150,IF(리스수식!$AT$2=4,차량정보!HI150,차량정보!JB150))))</f>
        <v>0</v>
      </c>
      <c r="AL150" s="380">
        <f>IF(리스수식!$AT$2=1,차량정보!CE150,IF(리스수식!$AT$2=2,차량정보!DX150,IF(리스수식!$AT$2=3,차량정보!FQ150,IF(리스수식!$AT$2=4,차량정보!HJ150,차량정보!JC150))))</f>
        <v>0</v>
      </c>
      <c r="AM150" s="333">
        <f>IF(리스수식!$AT$2=1,차량정보!CF150,IF(리스수식!$AT$2=2,차량정보!DY150,IF(리스수식!$AT$2=3,차량정보!FR150,IF(리스수식!$AT$2=4,차량정보!HK150,차량정보!JD150))))</f>
        <v>0</v>
      </c>
      <c r="AN150" s="333">
        <f>IF(리스수식!$AT$2=1,차량정보!CG150,IF(리스수식!$AT$2=2,차량정보!DZ150,IF(리스수식!$AT$2=3,차량정보!FS150,IF(리스수식!$AT$2=4,차량정보!HL150,차량정보!JE150))))</f>
        <v>0</v>
      </c>
      <c r="AO150" s="333">
        <f>IF(리스수식!$AT$2=1,차량정보!CH150,IF(리스수식!$AT$2=2,차량정보!EA150,IF(리스수식!$AT$2=3,차량정보!FT150,IF(리스수식!$AT$2=4,차량정보!HM150,차량정보!JF150))))</f>
        <v>0</v>
      </c>
      <c r="AP150" s="333">
        <f>IF(리스수식!$AT$2=1,차량정보!CI150,IF(리스수식!$AT$2=2,차량정보!EB150,IF(리스수식!$AT$2=3,차량정보!FU150,IF(리스수식!$AT$2=4,차량정보!HN150,차량정보!JG150))))</f>
        <v>0</v>
      </c>
      <c r="AQ150" s="333">
        <f>IF(리스수식!$AT$2=1,차량정보!CJ150,IF(리스수식!$AT$2=2,차량정보!EC150,IF(리스수식!$AT$2=3,차량정보!FV150,IF(리스수식!$AT$2=4,차량정보!HO150,차량정보!JH150))))</f>
        <v>0</v>
      </c>
      <c r="AR150" s="333">
        <f>IF(리스수식!$AT$2=1,차량정보!CK150,IF(리스수식!$AT$2=2,차량정보!ED150,IF(리스수식!$AT$2=3,차량정보!FW150,IF(리스수식!$AT$2=4,차량정보!HP150,차량정보!JI150))))</f>
        <v>0</v>
      </c>
      <c r="AS150" s="333">
        <f>IF(리스수식!$AT$2=1,차량정보!CL150,IF(리스수식!$AT$2=2,차량정보!EE150,IF(리스수식!$AT$2=3,차량정보!FX150,IF(리스수식!$AT$2=4,차량정보!HQ150,차량정보!JJ150))))</f>
        <v>0</v>
      </c>
      <c r="AT150" s="333">
        <f>IF(리스수식!$AT$2=1,차량정보!CM150,IF(리스수식!$AT$2=2,차량정보!EF150,IF(리스수식!$AT$2=3,차량정보!FY150,IF(리스수식!$AT$2=4,차량정보!HR150,차량정보!JK150))))</f>
        <v>0</v>
      </c>
      <c r="AU150" s="333">
        <f>IF(리스수식!$AT$2=1,차량정보!CN150,IF(리스수식!$AT$2=2,차량정보!EG150,IF(리스수식!$AT$2=3,차량정보!FZ150,IF(리스수식!$AT$2=4,차량정보!HS150,차량정보!JL150))))</f>
        <v>0</v>
      </c>
      <c r="AV150" s="333">
        <f>IF(리스수식!$AT$2=1,차량정보!CO150,IF(리스수식!$AT$2=2,차량정보!EH150,IF(리스수식!$AT$2=3,차량정보!GA150,IF(리스수식!$AT$2=4,차량정보!HT150,차량정보!JM150))))</f>
        <v>0</v>
      </c>
      <c r="AW150" s="333">
        <f>IF(리스수식!$AT$2=1,차량정보!CP150,IF(리스수식!$AT$2=2,차량정보!EI150,IF(리스수식!$AT$2=3,차량정보!GB150,IF(리스수식!$AT$2=4,차량정보!HU150,차량정보!JN150))))</f>
        <v>0</v>
      </c>
      <c r="AX150" s="333">
        <f>IF(리스수식!$AT$2=1,차량정보!CQ150,IF(리스수식!$AT$2=2,차량정보!EJ150,IF(리스수식!$AT$2=3,차량정보!GC150,IF(리스수식!$AT$2=4,차량정보!HV150,차량정보!JO150))))</f>
        <v>0</v>
      </c>
      <c r="AY150" s="11">
        <f>IF(리스수식!$AT$2=1,차량정보!CR150,IF(리스수식!$AT$2=2,차량정보!EK150,IF(리스수식!$AT$2=3,차량정보!GD150,IF(리스수식!$AT$2=4,차량정보!HW150,차량정보!JP150))))</f>
        <v>0</v>
      </c>
      <c r="AZ150" s="352" t="s">
        <v>38</v>
      </c>
      <c r="BN150" s="444"/>
      <c r="BO150" s="182"/>
      <c r="BP150" s="182"/>
      <c r="BQ150" s="182"/>
      <c r="BR150" s="182"/>
      <c r="BS150" s="182"/>
      <c r="BT150" s="444"/>
      <c r="BU150" s="182"/>
      <c r="BV150" s="182"/>
      <c r="BW150" s="182"/>
      <c r="BX150" s="182"/>
      <c r="BY150" s="182"/>
      <c r="BZ150" s="444"/>
      <c r="CA150" s="182"/>
      <c r="CB150" s="182"/>
      <c r="CC150" s="182"/>
      <c r="CD150" s="182"/>
      <c r="CE150" s="182"/>
    </row>
    <row r="151" spans="6:83" ht="16.5" customHeight="1">
      <c r="F151" s="333">
        <v>146</v>
      </c>
      <c r="G151" s="333" t="str">
        <f>IF(리스수식!$AT$2=1,차량정보!AZ151,IF(리스수식!$AT$2=2,차량정보!CS151,IF(리스수식!$AT$2=3,차량정보!EL151,IF(리스수식!$AT$2=4,차량정보!GE151,차량정보!HX151))))</f>
        <v>현대</v>
      </c>
      <c r="H151" s="333">
        <f>IF(리스수식!$AT$2=1,차량정보!BA151,IF(리스수식!$AT$2=2,차량정보!CT151,IF(리스수식!$AT$2=3,차량정보!EM151,IF(리스수식!$AT$2=4,차량정보!GF151,차량정보!HY151))))</f>
        <v>0</v>
      </c>
      <c r="I151" s="333">
        <f>IF(리스수식!$AT$2=1,차량정보!BB151,IF(리스수식!$AT$2=2,차량정보!CU151,IF(리스수식!$AT$2=3,차량정보!EN151,IF(리스수식!$AT$2=4,차량정보!GG151,차량정보!HZ151))))</f>
        <v>0</v>
      </c>
      <c r="J151" s="475">
        <f>IF(리스수식!$AT$2=1,차량정보!BC151,IF(리스수식!$AT$2=2,차량정보!CV151,IF(리스수식!$AT$2=3,차량정보!EO151,IF(리스수식!$AT$2=4,차량정보!GH151,차량정보!IA151))))</f>
        <v>0</v>
      </c>
      <c r="K151" s="333">
        <f>IF(리스수식!$AT$2=1,차량정보!BD151,IF(리스수식!$AT$2=2,차량정보!CW151,IF(리스수식!$AT$2=3,차량정보!EP151,IF(리스수식!$AT$2=4,차량정보!GI151,차량정보!IB151))))</f>
        <v>0</v>
      </c>
      <c r="L151" s="333">
        <f>IF(리스수식!$AT$2=1,차량정보!BE151,IF(리스수식!$AT$2=2,차량정보!CX151,IF(리스수식!$AT$2=3,차량정보!EQ151,IF(리스수식!$AT$2=4,차량정보!GJ151,차량정보!IC151))))</f>
        <v>0</v>
      </c>
      <c r="M151" s="333">
        <f>IF(리스수식!$AT$2=1,차량정보!BF151,IF(리스수식!$AT$2=2,차량정보!CY151,IF(리스수식!$AT$2=3,차량정보!ER151,IF(리스수식!$AT$2=4,차량정보!GK151,차량정보!ID151))))</f>
        <v>0</v>
      </c>
      <c r="N151" s="333">
        <f t="shared" si="183"/>
        <v>0</v>
      </c>
      <c r="O151" s="380">
        <f>IF(리스수식!$AT$2=1,차량정보!BH151,IF(리스수식!$AT$2=2,차량정보!DA151,IF(리스수식!$AT$2=3,차량정보!ET151,IF(리스수식!$AT$2=4,차량정보!GM151,차량정보!IF151))))</f>
        <v>0</v>
      </c>
      <c r="P151" s="380">
        <f>IF(리스수식!$AT$2=1,차량정보!BI151,IF(리스수식!$AT$2=2,차량정보!DB151,IF(리스수식!$AT$2=3,차량정보!EU151,IF(리스수식!$AT$2=4,차량정보!GN151,차량정보!IG151))))</f>
        <v>0</v>
      </c>
      <c r="Q151" s="380">
        <f>IF(리스수식!$AT$2=1,차량정보!BJ151,IF(리스수식!$AT$2=2,차량정보!DC151,IF(리스수식!$AT$2=3,차량정보!EV151,IF(리스수식!$AT$2=4,차량정보!GO151,차량정보!IH151))))</f>
        <v>0</v>
      </c>
      <c r="R151" s="380">
        <f>IF(리스수식!$AT$2=1,차량정보!BK151,IF(리스수식!$AT$2=2,차량정보!DD151,IF(리스수식!$AT$2=3,차량정보!EW151,IF(리스수식!$AT$2=4,차량정보!GP151,차량정보!II151))))</f>
        <v>0</v>
      </c>
      <c r="S151" s="380">
        <f>IF(리스수식!$AT$2=1,차량정보!BL151,IF(리스수식!$AT$2=2,차량정보!DE151,IF(리스수식!$AT$2=3,차량정보!EX151,IF(리스수식!$AT$2=4,차량정보!GQ151,차량정보!IJ151))))</f>
        <v>0</v>
      </c>
      <c r="T151" s="380">
        <f>IF(리스수식!$AT$2=1,차량정보!BM151,IF(리스수식!$AT$2=2,차량정보!DF151,IF(리스수식!$AT$2=3,차량정보!EY151,IF(리스수식!$AT$2=4,차량정보!GR151,차량정보!IK151))))</f>
        <v>0</v>
      </c>
      <c r="U151" s="380">
        <f>IF(리스수식!$AT$2=1,차량정보!BN151,IF(리스수식!$AT$2=2,차량정보!DG151,IF(리스수식!$AT$2=3,차량정보!EZ151,IF(리스수식!$AT$2=4,차량정보!GS151,차량정보!IL151))))</f>
        <v>0</v>
      </c>
      <c r="V151" s="380">
        <f>IF(리스수식!$AT$2=1,차량정보!BO151,IF(리스수식!$AT$2=2,차량정보!DH151,IF(리스수식!$AT$2=3,차량정보!FA151,IF(리스수식!$AT$2=4,차량정보!GT151,차량정보!IM151))))</f>
        <v>0</v>
      </c>
      <c r="W151" s="380">
        <f>IF(리스수식!$AT$2=1,차량정보!BP151,IF(리스수식!$AT$2=2,차량정보!DI151,IF(리스수식!$AT$2=3,차량정보!FB151,IF(리스수식!$AT$2=4,차량정보!GU151,차량정보!IN151))))</f>
        <v>0</v>
      </c>
      <c r="X151" s="380">
        <f>IF(리스수식!$AT$2=1,차량정보!BQ151,IF(리스수식!$AT$2=2,차량정보!DJ151,IF(리스수식!$AT$2=3,차량정보!FC151,IF(리스수식!$AT$2=4,차량정보!GV151,차량정보!IO151))))</f>
        <v>0</v>
      </c>
      <c r="Y151" s="380">
        <f>IF(리스수식!$AT$2=1,차량정보!BR151,IF(리스수식!$AT$2=2,차량정보!DK151,IF(리스수식!$AT$2=3,차량정보!FD151,IF(리스수식!$AT$2=4,차량정보!GW151,차량정보!IP151))))</f>
        <v>0</v>
      </c>
      <c r="Z151" s="380">
        <f>IF(리스수식!$AT$2=1,차량정보!BS151,IF(리스수식!$AT$2=2,차량정보!DL151,IF(리스수식!$AT$2=3,차량정보!FE151,IF(리스수식!$AT$2=4,차량정보!GX151,차량정보!IQ151))))</f>
        <v>0</v>
      </c>
      <c r="AA151" s="380">
        <f>IF(리스수식!$AT$2=1,차량정보!BT151,IF(리스수식!$AT$2=2,차량정보!DM151,IF(리스수식!$AT$2=3,차량정보!FF151,IF(리스수식!$AT$2=4,차량정보!GY151,차량정보!IR151))))</f>
        <v>0</v>
      </c>
      <c r="AB151" s="380">
        <f>IF(리스수식!$AT$2=1,차량정보!BU151,IF(리스수식!$AT$2=2,차량정보!DN151,IF(리스수식!$AT$2=3,차량정보!FG151,IF(리스수식!$AT$2=4,차량정보!GZ151,차량정보!IS151))))</f>
        <v>0</v>
      </c>
      <c r="AC151" s="380">
        <f>IF(리스수식!$AT$2=1,차량정보!BV151,IF(리스수식!$AT$2=2,차량정보!DO151,IF(리스수식!$AT$2=3,차량정보!FH151,IF(리스수식!$AT$2=4,차량정보!HA151,차량정보!IT151))))</f>
        <v>0</v>
      </c>
      <c r="AD151" s="380">
        <f>IF(리스수식!$AT$2=1,차량정보!BW151,IF(리스수식!$AT$2=2,차량정보!DP151,IF(리스수식!$AT$2=3,차량정보!FI151,IF(리스수식!$AT$2=4,차량정보!HB151,차량정보!IU151))))</f>
        <v>0</v>
      </c>
      <c r="AE151" s="380">
        <f>IF(리스수식!$AT$2=1,차량정보!BX151,IF(리스수식!$AT$2=2,차량정보!DQ151,IF(리스수식!$AT$2=3,차량정보!FJ151,IF(리스수식!$AT$2=4,차량정보!HC151,차량정보!IV151))))</f>
        <v>0</v>
      </c>
      <c r="AF151" s="380">
        <f>IF(리스수식!$AT$2=1,차량정보!BY151,IF(리스수식!$AT$2=2,차량정보!DR151,IF(리스수식!$AT$2=3,차량정보!FK151,IF(리스수식!$AT$2=4,차량정보!HD151,차량정보!IW151))))</f>
        <v>0</v>
      </c>
      <c r="AG151" s="380">
        <f>IF(리스수식!$AT$2=1,차량정보!BZ151,IF(리스수식!$AT$2=2,차량정보!DS151,IF(리스수식!$AT$2=3,차량정보!FL151,IF(리스수식!$AT$2=4,차량정보!HE151,차량정보!IX151))))</f>
        <v>0</v>
      </c>
      <c r="AH151" s="380">
        <f>IF(리스수식!$AT$2=1,차량정보!CA151,IF(리스수식!$AT$2=2,차량정보!DT151,IF(리스수식!$AT$2=3,차량정보!FM151,IF(리스수식!$AT$2=4,차량정보!HF151,차량정보!IY151))))</f>
        <v>0</v>
      </c>
      <c r="AI151" s="380">
        <f>IF(리스수식!$AT$2=1,차량정보!CB151,IF(리스수식!$AT$2=2,차량정보!DU151,IF(리스수식!$AT$2=3,차량정보!FN151,IF(리스수식!$AT$2=4,차량정보!HG151,차량정보!IZ151))))</f>
        <v>0</v>
      </c>
      <c r="AJ151" s="380">
        <f>IF(리스수식!$AT$2=1,차량정보!CC151,IF(리스수식!$AT$2=2,차량정보!DV151,IF(리스수식!$AT$2=3,차량정보!FO151,IF(리스수식!$AT$2=4,차량정보!HH151,차량정보!JA151))))</f>
        <v>0</v>
      </c>
      <c r="AK151" s="380">
        <f>IF(리스수식!$AT$2=1,차량정보!CD151,IF(리스수식!$AT$2=2,차량정보!DW151,IF(리스수식!$AT$2=3,차량정보!FP151,IF(리스수식!$AT$2=4,차량정보!HI151,차량정보!JB151))))</f>
        <v>0</v>
      </c>
      <c r="AL151" s="380">
        <f>IF(리스수식!$AT$2=1,차량정보!CE151,IF(리스수식!$AT$2=2,차량정보!DX151,IF(리스수식!$AT$2=3,차량정보!FQ151,IF(리스수식!$AT$2=4,차량정보!HJ151,차량정보!JC151))))</f>
        <v>0</v>
      </c>
      <c r="AM151" s="333">
        <f>IF(리스수식!$AT$2=1,차량정보!CF151,IF(리스수식!$AT$2=2,차량정보!DY151,IF(리스수식!$AT$2=3,차량정보!FR151,IF(리스수식!$AT$2=4,차량정보!HK151,차량정보!JD151))))</f>
        <v>0</v>
      </c>
      <c r="AN151" s="333">
        <f>IF(리스수식!$AT$2=1,차량정보!CG151,IF(리스수식!$AT$2=2,차량정보!DZ151,IF(리스수식!$AT$2=3,차량정보!FS151,IF(리스수식!$AT$2=4,차량정보!HL151,차량정보!JE151))))</f>
        <v>0</v>
      </c>
      <c r="AO151" s="333">
        <f>IF(리스수식!$AT$2=1,차량정보!CH151,IF(리스수식!$AT$2=2,차량정보!EA151,IF(리스수식!$AT$2=3,차량정보!FT151,IF(리스수식!$AT$2=4,차량정보!HM151,차량정보!JF151))))</f>
        <v>0</v>
      </c>
      <c r="AP151" s="333">
        <f>IF(리스수식!$AT$2=1,차량정보!CI151,IF(리스수식!$AT$2=2,차량정보!EB151,IF(리스수식!$AT$2=3,차량정보!FU151,IF(리스수식!$AT$2=4,차량정보!HN151,차량정보!JG151))))</f>
        <v>0</v>
      </c>
      <c r="AQ151" s="333">
        <f>IF(리스수식!$AT$2=1,차량정보!CJ151,IF(리스수식!$AT$2=2,차량정보!EC151,IF(리스수식!$AT$2=3,차량정보!FV151,IF(리스수식!$AT$2=4,차량정보!HO151,차량정보!JH151))))</f>
        <v>0</v>
      </c>
      <c r="AR151" s="333">
        <f>IF(리스수식!$AT$2=1,차량정보!CK151,IF(리스수식!$AT$2=2,차량정보!ED151,IF(리스수식!$AT$2=3,차량정보!FW151,IF(리스수식!$AT$2=4,차량정보!HP151,차량정보!JI151))))</f>
        <v>0</v>
      </c>
      <c r="AS151" s="333">
        <f>IF(리스수식!$AT$2=1,차량정보!CL151,IF(리스수식!$AT$2=2,차량정보!EE151,IF(리스수식!$AT$2=3,차량정보!FX151,IF(리스수식!$AT$2=4,차량정보!HQ151,차량정보!JJ151))))</f>
        <v>0</v>
      </c>
      <c r="AT151" s="333">
        <f>IF(리스수식!$AT$2=1,차량정보!CM151,IF(리스수식!$AT$2=2,차량정보!EF151,IF(리스수식!$AT$2=3,차량정보!FY151,IF(리스수식!$AT$2=4,차량정보!HR151,차량정보!JK151))))</f>
        <v>0</v>
      </c>
      <c r="AU151" s="333">
        <f>IF(리스수식!$AT$2=1,차량정보!CN151,IF(리스수식!$AT$2=2,차량정보!EG151,IF(리스수식!$AT$2=3,차량정보!FZ151,IF(리스수식!$AT$2=4,차량정보!HS151,차량정보!JL151))))</f>
        <v>0</v>
      </c>
      <c r="AV151" s="333">
        <f>IF(리스수식!$AT$2=1,차량정보!CO151,IF(리스수식!$AT$2=2,차량정보!EH151,IF(리스수식!$AT$2=3,차량정보!GA151,IF(리스수식!$AT$2=4,차량정보!HT151,차량정보!JM151))))</f>
        <v>0</v>
      </c>
      <c r="AW151" s="333">
        <f>IF(리스수식!$AT$2=1,차량정보!CP151,IF(리스수식!$AT$2=2,차량정보!EI151,IF(리스수식!$AT$2=3,차량정보!GB151,IF(리스수식!$AT$2=4,차량정보!HU151,차량정보!JN151))))</f>
        <v>0</v>
      </c>
      <c r="AX151" s="333">
        <f>IF(리스수식!$AT$2=1,차량정보!CQ151,IF(리스수식!$AT$2=2,차량정보!EJ151,IF(리스수식!$AT$2=3,차량정보!GC151,IF(리스수식!$AT$2=4,차량정보!HV151,차량정보!JO151))))</f>
        <v>0</v>
      </c>
      <c r="AY151" s="11">
        <f>IF(리스수식!$AT$2=1,차량정보!CR151,IF(리스수식!$AT$2=2,차량정보!EK151,IF(리스수식!$AT$2=3,차량정보!GD151,IF(리스수식!$AT$2=4,차량정보!HW151,차량정보!JP151))))</f>
        <v>0</v>
      </c>
      <c r="AZ151" s="352" t="s">
        <v>38</v>
      </c>
    </row>
    <row r="152" spans="6:83" ht="16.5" customHeight="1">
      <c r="F152" s="333">
        <v>147</v>
      </c>
      <c r="G152" s="333" t="str">
        <f>IF(리스수식!$AT$2=1,차량정보!AZ152,IF(리스수식!$AT$2=2,차량정보!CS152,IF(리스수식!$AT$2=3,차량정보!EL152,IF(리스수식!$AT$2=4,차량정보!GE152,차량정보!HX152))))</f>
        <v>현대</v>
      </c>
      <c r="H152" s="333">
        <f>IF(리스수식!$AT$2=1,차량정보!BA152,IF(리스수식!$AT$2=2,차량정보!CT152,IF(리스수식!$AT$2=3,차량정보!EM152,IF(리스수식!$AT$2=4,차량정보!GF152,차량정보!HY152))))</f>
        <v>0</v>
      </c>
      <c r="I152" s="333">
        <f>IF(리스수식!$AT$2=1,차량정보!BB152,IF(리스수식!$AT$2=2,차량정보!CU152,IF(리스수식!$AT$2=3,차량정보!EN152,IF(리스수식!$AT$2=4,차량정보!GG152,차량정보!HZ152))))</f>
        <v>0</v>
      </c>
      <c r="J152" s="475">
        <f>IF(리스수식!$AT$2=1,차량정보!BC152,IF(리스수식!$AT$2=2,차량정보!CV152,IF(리스수식!$AT$2=3,차량정보!EO152,IF(리스수식!$AT$2=4,차량정보!GH152,차량정보!IA152))))</f>
        <v>0</v>
      </c>
      <c r="K152" s="333">
        <f>IF(리스수식!$AT$2=1,차량정보!BD152,IF(리스수식!$AT$2=2,차량정보!CW152,IF(리스수식!$AT$2=3,차량정보!EP152,IF(리스수식!$AT$2=4,차량정보!GI152,차량정보!IB152))))</f>
        <v>0</v>
      </c>
      <c r="L152" s="333">
        <f>IF(리스수식!$AT$2=1,차량정보!BE152,IF(리스수식!$AT$2=2,차량정보!CX152,IF(리스수식!$AT$2=3,차량정보!EQ152,IF(리스수식!$AT$2=4,차량정보!GJ152,차량정보!IC152))))</f>
        <v>0</v>
      </c>
      <c r="M152" s="333">
        <f>IF(리스수식!$AT$2=1,차량정보!BF152,IF(리스수식!$AT$2=2,차량정보!CY152,IF(리스수식!$AT$2=3,차량정보!ER152,IF(리스수식!$AT$2=4,차량정보!GK152,차량정보!ID152))))</f>
        <v>0</v>
      </c>
      <c r="N152" s="333">
        <f t="shared" si="183"/>
        <v>0</v>
      </c>
      <c r="O152" s="380">
        <f>IF(리스수식!$AT$2=1,차량정보!BH152,IF(리스수식!$AT$2=2,차량정보!DA152,IF(리스수식!$AT$2=3,차량정보!ET152,IF(리스수식!$AT$2=4,차량정보!GM152,차량정보!IF152))))</f>
        <v>0</v>
      </c>
      <c r="P152" s="380">
        <f>IF(리스수식!$AT$2=1,차량정보!BI152,IF(리스수식!$AT$2=2,차량정보!DB152,IF(리스수식!$AT$2=3,차량정보!EU152,IF(리스수식!$AT$2=4,차량정보!GN152,차량정보!IG152))))</f>
        <v>0</v>
      </c>
      <c r="Q152" s="380">
        <f>IF(리스수식!$AT$2=1,차량정보!BJ152,IF(리스수식!$AT$2=2,차량정보!DC152,IF(리스수식!$AT$2=3,차량정보!EV152,IF(리스수식!$AT$2=4,차량정보!GO152,차량정보!IH152))))</f>
        <v>0</v>
      </c>
      <c r="R152" s="380">
        <f>IF(리스수식!$AT$2=1,차량정보!BK152,IF(리스수식!$AT$2=2,차량정보!DD152,IF(리스수식!$AT$2=3,차량정보!EW152,IF(리스수식!$AT$2=4,차량정보!GP152,차량정보!II152))))</f>
        <v>0</v>
      </c>
      <c r="S152" s="380">
        <f>IF(리스수식!$AT$2=1,차량정보!BL152,IF(리스수식!$AT$2=2,차량정보!DE152,IF(리스수식!$AT$2=3,차량정보!EX152,IF(리스수식!$AT$2=4,차량정보!GQ152,차량정보!IJ152))))</f>
        <v>0</v>
      </c>
      <c r="T152" s="380">
        <f>IF(리스수식!$AT$2=1,차량정보!BM152,IF(리스수식!$AT$2=2,차량정보!DF152,IF(리스수식!$AT$2=3,차량정보!EY152,IF(리스수식!$AT$2=4,차량정보!GR152,차량정보!IK152))))</f>
        <v>0</v>
      </c>
      <c r="U152" s="380">
        <f>IF(리스수식!$AT$2=1,차량정보!BN152,IF(리스수식!$AT$2=2,차량정보!DG152,IF(리스수식!$AT$2=3,차량정보!EZ152,IF(리스수식!$AT$2=4,차량정보!GS152,차량정보!IL152))))</f>
        <v>0</v>
      </c>
      <c r="V152" s="380">
        <f>IF(리스수식!$AT$2=1,차량정보!BO152,IF(리스수식!$AT$2=2,차량정보!DH152,IF(리스수식!$AT$2=3,차량정보!FA152,IF(리스수식!$AT$2=4,차량정보!GT152,차량정보!IM152))))</f>
        <v>0</v>
      </c>
      <c r="W152" s="380">
        <f>IF(리스수식!$AT$2=1,차량정보!BP152,IF(리스수식!$AT$2=2,차량정보!DI152,IF(리스수식!$AT$2=3,차량정보!FB152,IF(리스수식!$AT$2=4,차량정보!GU152,차량정보!IN152))))</f>
        <v>0</v>
      </c>
      <c r="X152" s="380">
        <f>IF(리스수식!$AT$2=1,차량정보!BQ152,IF(리스수식!$AT$2=2,차량정보!DJ152,IF(리스수식!$AT$2=3,차량정보!FC152,IF(리스수식!$AT$2=4,차량정보!GV152,차량정보!IO152))))</f>
        <v>0</v>
      </c>
      <c r="Y152" s="380">
        <f>IF(리스수식!$AT$2=1,차량정보!BR152,IF(리스수식!$AT$2=2,차량정보!DK152,IF(리스수식!$AT$2=3,차량정보!FD152,IF(리스수식!$AT$2=4,차량정보!GW152,차량정보!IP152))))</f>
        <v>0</v>
      </c>
      <c r="Z152" s="380">
        <f>IF(리스수식!$AT$2=1,차량정보!BS152,IF(리스수식!$AT$2=2,차량정보!DL152,IF(리스수식!$AT$2=3,차량정보!FE152,IF(리스수식!$AT$2=4,차량정보!GX152,차량정보!IQ152))))</f>
        <v>0</v>
      </c>
      <c r="AA152" s="380">
        <f>IF(리스수식!$AT$2=1,차량정보!BT152,IF(리스수식!$AT$2=2,차량정보!DM152,IF(리스수식!$AT$2=3,차량정보!FF152,IF(리스수식!$AT$2=4,차량정보!GY152,차량정보!IR152))))</f>
        <v>0</v>
      </c>
      <c r="AB152" s="380">
        <f>IF(리스수식!$AT$2=1,차량정보!BU152,IF(리스수식!$AT$2=2,차량정보!DN152,IF(리스수식!$AT$2=3,차량정보!FG152,IF(리스수식!$AT$2=4,차량정보!GZ152,차량정보!IS152))))</f>
        <v>0</v>
      </c>
      <c r="AC152" s="380">
        <f>IF(리스수식!$AT$2=1,차량정보!BV152,IF(리스수식!$AT$2=2,차량정보!DO152,IF(리스수식!$AT$2=3,차량정보!FH152,IF(리스수식!$AT$2=4,차량정보!HA152,차량정보!IT152))))</f>
        <v>0</v>
      </c>
      <c r="AD152" s="380">
        <f>IF(리스수식!$AT$2=1,차량정보!BW152,IF(리스수식!$AT$2=2,차량정보!DP152,IF(리스수식!$AT$2=3,차량정보!FI152,IF(리스수식!$AT$2=4,차량정보!HB152,차량정보!IU152))))</f>
        <v>0</v>
      </c>
      <c r="AE152" s="380">
        <f>IF(리스수식!$AT$2=1,차량정보!BX152,IF(리스수식!$AT$2=2,차량정보!DQ152,IF(리스수식!$AT$2=3,차량정보!FJ152,IF(리스수식!$AT$2=4,차량정보!HC152,차량정보!IV152))))</f>
        <v>0</v>
      </c>
      <c r="AF152" s="380">
        <f>IF(리스수식!$AT$2=1,차량정보!BY152,IF(리스수식!$AT$2=2,차량정보!DR152,IF(리스수식!$AT$2=3,차량정보!FK152,IF(리스수식!$AT$2=4,차량정보!HD152,차량정보!IW152))))</f>
        <v>0</v>
      </c>
      <c r="AG152" s="380">
        <f>IF(리스수식!$AT$2=1,차량정보!BZ152,IF(리스수식!$AT$2=2,차량정보!DS152,IF(리스수식!$AT$2=3,차량정보!FL152,IF(리스수식!$AT$2=4,차량정보!HE152,차량정보!IX152))))</f>
        <v>0</v>
      </c>
      <c r="AH152" s="380">
        <f>IF(리스수식!$AT$2=1,차량정보!CA152,IF(리스수식!$AT$2=2,차량정보!DT152,IF(리스수식!$AT$2=3,차량정보!FM152,IF(리스수식!$AT$2=4,차량정보!HF152,차량정보!IY152))))</f>
        <v>0</v>
      </c>
      <c r="AI152" s="380">
        <f>IF(리스수식!$AT$2=1,차량정보!CB152,IF(리스수식!$AT$2=2,차량정보!DU152,IF(리스수식!$AT$2=3,차량정보!FN152,IF(리스수식!$AT$2=4,차량정보!HG152,차량정보!IZ152))))</f>
        <v>0</v>
      </c>
      <c r="AJ152" s="380">
        <f>IF(리스수식!$AT$2=1,차량정보!CC152,IF(리스수식!$AT$2=2,차량정보!DV152,IF(리스수식!$AT$2=3,차량정보!FO152,IF(리스수식!$AT$2=4,차량정보!HH152,차량정보!JA152))))</f>
        <v>0</v>
      </c>
      <c r="AK152" s="380">
        <f>IF(리스수식!$AT$2=1,차량정보!CD152,IF(리스수식!$AT$2=2,차량정보!DW152,IF(리스수식!$AT$2=3,차량정보!FP152,IF(리스수식!$AT$2=4,차량정보!HI152,차량정보!JB152))))</f>
        <v>0</v>
      </c>
      <c r="AL152" s="380">
        <f>IF(리스수식!$AT$2=1,차량정보!CE152,IF(리스수식!$AT$2=2,차량정보!DX152,IF(리스수식!$AT$2=3,차량정보!FQ152,IF(리스수식!$AT$2=4,차량정보!HJ152,차량정보!JC152))))</f>
        <v>0</v>
      </c>
      <c r="AM152" s="333">
        <f>IF(리스수식!$AT$2=1,차량정보!CF152,IF(리스수식!$AT$2=2,차량정보!DY152,IF(리스수식!$AT$2=3,차량정보!FR152,IF(리스수식!$AT$2=4,차량정보!HK152,차량정보!JD152))))</f>
        <v>0</v>
      </c>
      <c r="AN152" s="333">
        <f>IF(리스수식!$AT$2=1,차량정보!CG152,IF(리스수식!$AT$2=2,차량정보!DZ152,IF(리스수식!$AT$2=3,차량정보!FS152,IF(리스수식!$AT$2=4,차량정보!HL152,차량정보!JE152))))</f>
        <v>0</v>
      </c>
      <c r="AO152" s="333">
        <f>IF(리스수식!$AT$2=1,차량정보!CH152,IF(리스수식!$AT$2=2,차량정보!EA152,IF(리스수식!$AT$2=3,차량정보!FT152,IF(리스수식!$AT$2=4,차량정보!HM152,차량정보!JF152))))</f>
        <v>0</v>
      </c>
      <c r="AP152" s="333">
        <f>IF(리스수식!$AT$2=1,차량정보!CI152,IF(리스수식!$AT$2=2,차량정보!EB152,IF(리스수식!$AT$2=3,차량정보!FU152,IF(리스수식!$AT$2=4,차량정보!HN152,차량정보!JG152))))</f>
        <v>0</v>
      </c>
      <c r="AQ152" s="333">
        <f>IF(리스수식!$AT$2=1,차량정보!CJ152,IF(리스수식!$AT$2=2,차량정보!EC152,IF(리스수식!$AT$2=3,차량정보!FV152,IF(리스수식!$AT$2=4,차량정보!HO152,차량정보!JH152))))</f>
        <v>0</v>
      </c>
      <c r="AR152" s="333">
        <f>IF(리스수식!$AT$2=1,차량정보!CK152,IF(리스수식!$AT$2=2,차량정보!ED152,IF(리스수식!$AT$2=3,차량정보!FW152,IF(리스수식!$AT$2=4,차량정보!HP152,차량정보!JI152))))</f>
        <v>0</v>
      </c>
      <c r="AS152" s="333">
        <f>IF(리스수식!$AT$2=1,차량정보!CL152,IF(리스수식!$AT$2=2,차량정보!EE152,IF(리스수식!$AT$2=3,차량정보!FX152,IF(리스수식!$AT$2=4,차량정보!HQ152,차량정보!JJ152))))</f>
        <v>0</v>
      </c>
      <c r="AT152" s="333">
        <f>IF(리스수식!$AT$2=1,차량정보!CM152,IF(리스수식!$AT$2=2,차량정보!EF152,IF(리스수식!$AT$2=3,차량정보!FY152,IF(리스수식!$AT$2=4,차량정보!HR152,차량정보!JK152))))</f>
        <v>0</v>
      </c>
      <c r="AU152" s="333">
        <f>IF(리스수식!$AT$2=1,차량정보!CN152,IF(리스수식!$AT$2=2,차량정보!EG152,IF(리스수식!$AT$2=3,차량정보!FZ152,IF(리스수식!$AT$2=4,차량정보!HS152,차량정보!JL152))))</f>
        <v>0</v>
      </c>
      <c r="AV152" s="333">
        <f>IF(리스수식!$AT$2=1,차량정보!CO152,IF(리스수식!$AT$2=2,차량정보!EH152,IF(리스수식!$AT$2=3,차량정보!GA152,IF(리스수식!$AT$2=4,차량정보!HT152,차량정보!JM152))))</f>
        <v>0</v>
      </c>
      <c r="AW152" s="333">
        <f>IF(리스수식!$AT$2=1,차량정보!CP152,IF(리스수식!$AT$2=2,차량정보!EI152,IF(리스수식!$AT$2=3,차량정보!GB152,IF(리스수식!$AT$2=4,차량정보!HU152,차량정보!JN152))))</f>
        <v>0</v>
      </c>
      <c r="AX152" s="333">
        <f>IF(리스수식!$AT$2=1,차량정보!CQ152,IF(리스수식!$AT$2=2,차량정보!EJ152,IF(리스수식!$AT$2=3,차량정보!GC152,IF(리스수식!$AT$2=4,차량정보!HV152,차량정보!JO152))))</f>
        <v>0</v>
      </c>
      <c r="AY152" s="11">
        <f>IF(리스수식!$AT$2=1,차량정보!CR152,IF(리스수식!$AT$2=2,차량정보!EK152,IF(리스수식!$AT$2=3,차량정보!GD152,IF(리스수식!$AT$2=4,차량정보!HW152,차량정보!JP152))))</f>
        <v>0</v>
      </c>
      <c r="AZ152" s="352" t="s">
        <v>38</v>
      </c>
    </row>
    <row r="153" spans="6:83" ht="16.5" customHeight="1">
      <c r="F153" s="333">
        <v>148</v>
      </c>
      <c r="G153" s="333">
        <f>IF(리스수식!$AT$2=1,차량정보!AZ153,IF(리스수식!$AT$2=2,차량정보!CS153,IF(리스수식!$AT$2=3,차량정보!EL153,IF(리스수식!$AT$2=4,차량정보!GE153,차량정보!HX153))))</f>
        <v>0</v>
      </c>
      <c r="H153" s="333">
        <f>IF(리스수식!$AT$2=1,차량정보!BA153,IF(리스수식!$AT$2=2,차량정보!CT153,IF(리스수식!$AT$2=3,차량정보!EM153,IF(리스수식!$AT$2=4,차량정보!GF153,차량정보!HY153))))</f>
        <v>0</v>
      </c>
      <c r="I153" s="333">
        <f>IF(리스수식!$AT$2=1,차량정보!BB153,IF(리스수식!$AT$2=2,차량정보!CU153,IF(리스수식!$AT$2=3,차량정보!EN153,IF(리스수식!$AT$2=4,차량정보!GG153,차량정보!HZ153))))</f>
        <v>0</v>
      </c>
      <c r="J153" s="475">
        <f>IF(리스수식!$AT$2=1,차량정보!BC153,IF(리스수식!$AT$2=2,차량정보!CV153,IF(리스수식!$AT$2=3,차량정보!EO153,IF(리스수식!$AT$2=4,차량정보!GH153,차량정보!IA153))))</f>
        <v>0</v>
      </c>
      <c r="K153" s="333">
        <f>IF(리스수식!$AT$2=1,차량정보!BD153,IF(리스수식!$AT$2=2,차량정보!CW153,IF(리스수식!$AT$2=3,차량정보!EP153,IF(리스수식!$AT$2=4,차량정보!GI153,차량정보!IB153))))</f>
        <v>0</v>
      </c>
      <c r="L153" s="333">
        <f>IF(리스수식!$AT$2=1,차량정보!BE153,IF(리스수식!$AT$2=2,차량정보!CX153,IF(리스수식!$AT$2=3,차량정보!EQ153,IF(리스수식!$AT$2=4,차량정보!GJ153,차량정보!IC153))))</f>
        <v>0</v>
      </c>
      <c r="M153" s="333">
        <f>IF(리스수식!$AT$2=1,차량정보!BF153,IF(리스수식!$AT$2=2,차량정보!CY153,IF(리스수식!$AT$2=3,차량정보!ER153,IF(리스수식!$AT$2=4,차량정보!GK153,차량정보!ID153))))</f>
        <v>0</v>
      </c>
      <c r="N153" s="333">
        <f t="shared" si="183"/>
        <v>0</v>
      </c>
      <c r="O153" s="380">
        <f>IF(리스수식!$AT$2=1,차량정보!BH153,IF(리스수식!$AT$2=2,차량정보!DA153,IF(리스수식!$AT$2=3,차량정보!ET153,IF(리스수식!$AT$2=4,차량정보!GM153,차량정보!IF153))))</f>
        <v>0</v>
      </c>
      <c r="P153" s="380">
        <f>IF(리스수식!$AT$2=1,차량정보!BI153,IF(리스수식!$AT$2=2,차량정보!DB153,IF(리스수식!$AT$2=3,차량정보!EU153,IF(리스수식!$AT$2=4,차량정보!GN153,차량정보!IG153))))</f>
        <v>0</v>
      </c>
      <c r="Q153" s="380">
        <f>IF(리스수식!$AT$2=1,차량정보!BJ153,IF(리스수식!$AT$2=2,차량정보!DC153,IF(리스수식!$AT$2=3,차량정보!EV153,IF(리스수식!$AT$2=4,차량정보!GO153,차량정보!IH153))))</f>
        <v>0</v>
      </c>
      <c r="R153" s="380">
        <f>IF(리스수식!$AT$2=1,차량정보!BK153,IF(리스수식!$AT$2=2,차량정보!DD153,IF(리스수식!$AT$2=3,차량정보!EW153,IF(리스수식!$AT$2=4,차량정보!GP153,차량정보!II153))))</f>
        <v>0</v>
      </c>
      <c r="S153" s="380">
        <f>IF(리스수식!$AT$2=1,차량정보!BL153,IF(리스수식!$AT$2=2,차량정보!DE153,IF(리스수식!$AT$2=3,차량정보!EX153,IF(리스수식!$AT$2=4,차량정보!GQ153,차량정보!IJ153))))</f>
        <v>0</v>
      </c>
      <c r="T153" s="380">
        <f>IF(리스수식!$AT$2=1,차량정보!BM153,IF(리스수식!$AT$2=2,차량정보!DF153,IF(리스수식!$AT$2=3,차량정보!EY153,IF(리스수식!$AT$2=4,차량정보!GR153,차량정보!IK153))))</f>
        <v>0</v>
      </c>
      <c r="U153" s="380">
        <f>IF(리스수식!$AT$2=1,차량정보!BN153,IF(리스수식!$AT$2=2,차량정보!DG153,IF(리스수식!$AT$2=3,차량정보!EZ153,IF(리스수식!$AT$2=4,차량정보!GS153,차량정보!IL153))))</f>
        <v>0</v>
      </c>
      <c r="V153" s="380">
        <f>IF(리스수식!$AT$2=1,차량정보!BO153,IF(리스수식!$AT$2=2,차량정보!DH153,IF(리스수식!$AT$2=3,차량정보!FA153,IF(리스수식!$AT$2=4,차량정보!GT153,차량정보!IM153))))</f>
        <v>0</v>
      </c>
      <c r="W153" s="380">
        <f>IF(리스수식!$AT$2=1,차량정보!BP153,IF(리스수식!$AT$2=2,차량정보!DI153,IF(리스수식!$AT$2=3,차량정보!FB153,IF(리스수식!$AT$2=4,차량정보!GU153,차량정보!IN153))))</f>
        <v>0</v>
      </c>
      <c r="X153" s="380">
        <f>IF(리스수식!$AT$2=1,차량정보!BQ153,IF(리스수식!$AT$2=2,차량정보!DJ153,IF(리스수식!$AT$2=3,차량정보!FC153,IF(리스수식!$AT$2=4,차량정보!GV153,차량정보!IO153))))</f>
        <v>0</v>
      </c>
      <c r="Y153" s="380">
        <f>IF(리스수식!$AT$2=1,차량정보!BR153,IF(리스수식!$AT$2=2,차량정보!DK153,IF(리스수식!$AT$2=3,차량정보!FD153,IF(리스수식!$AT$2=4,차량정보!GW153,차량정보!IP153))))</f>
        <v>0</v>
      </c>
      <c r="Z153" s="380">
        <f>IF(리스수식!$AT$2=1,차량정보!BS153,IF(리스수식!$AT$2=2,차량정보!DL153,IF(리스수식!$AT$2=3,차량정보!FE153,IF(리스수식!$AT$2=4,차량정보!GX153,차량정보!IQ153))))</f>
        <v>0</v>
      </c>
      <c r="AA153" s="380">
        <f>IF(리스수식!$AT$2=1,차량정보!BT153,IF(리스수식!$AT$2=2,차량정보!DM153,IF(리스수식!$AT$2=3,차량정보!FF153,IF(리스수식!$AT$2=4,차량정보!GY153,차량정보!IR153))))</f>
        <v>0</v>
      </c>
      <c r="AB153" s="380">
        <f>IF(리스수식!$AT$2=1,차량정보!BU153,IF(리스수식!$AT$2=2,차량정보!DN153,IF(리스수식!$AT$2=3,차량정보!FG153,IF(리스수식!$AT$2=4,차량정보!GZ153,차량정보!IS153))))</f>
        <v>0</v>
      </c>
      <c r="AC153" s="380">
        <f>IF(리스수식!$AT$2=1,차량정보!BV153,IF(리스수식!$AT$2=2,차량정보!DO153,IF(리스수식!$AT$2=3,차량정보!FH153,IF(리스수식!$AT$2=4,차량정보!HA153,차량정보!IT153))))</f>
        <v>0</v>
      </c>
      <c r="AD153" s="380">
        <f>IF(리스수식!$AT$2=1,차량정보!BW153,IF(리스수식!$AT$2=2,차량정보!DP153,IF(리스수식!$AT$2=3,차량정보!FI153,IF(리스수식!$AT$2=4,차량정보!HB153,차량정보!IU153))))</f>
        <v>0</v>
      </c>
      <c r="AE153" s="380">
        <f>IF(리스수식!$AT$2=1,차량정보!BX153,IF(리스수식!$AT$2=2,차량정보!DQ153,IF(리스수식!$AT$2=3,차량정보!FJ153,IF(리스수식!$AT$2=4,차량정보!HC153,차량정보!IV153))))</f>
        <v>0</v>
      </c>
      <c r="AF153" s="380">
        <f>IF(리스수식!$AT$2=1,차량정보!BY153,IF(리스수식!$AT$2=2,차량정보!DR153,IF(리스수식!$AT$2=3,차량정보!FK153,IF(리스수식!$AT$2=4,차량정보!HD153,차량정보!IW153))))</f>
        <v>0</v>
      </c>
      <c r="AG153" s="380">
        <f>IF(리스수식!$AT$2=1,차량정보!BZ153,IF(리스수식!$AT$2=2,차량정보!DS153,IF(리스수식!$AT$2=3,차량정보!FL153,IF(리스수식!$AT$2=4,차량정보!HE153,차량정보!IX153))))</f>
        <v>0</v>
      </c>
      <c r="AH153" s="380">
        <f>IF(리스수식!$AT$2=1,차량정보!CA153,IF(리스수식!$AT$2=2,차량정보!DT153,IF(리스수식!$AT$2=3,차량정보!FM153,IF(리스수식!$AT$2=4,차량정보!HF153,차량정보!IY153))))</f>
        <v>0</v>
      </c>
      <c r="AI153" s="380">
        <f>IF(리스수식!$AT$2=1,차량정보!CB153,IF(리스수식!$AT$2=2,차량정보!DU153,IF(리스수식!$AT$2=3,차량정보!FN153,IF(리스수식!$AT$2=4,차량정보!HG153,차량정보!IZ153))))</f>
        <v>0</v>
      </c>
      <c r="AJ153" s="380">
        <f>IF(리스수식!$AT$2=1,차량정보!CC153,IF(리스수식!$AT$2=2,차량정보!DV153,IF(리스수식!$AT$2=3,차량정보!FO153,IF(리스수식!$AT$2=4,차량정보!HH153,차량정보!JA153))))</f>
        <v>0</v>
      </c>
      <c r="AK153" s="380">
        <f>IF(리스수식!$AT$2=1,차량정보!CD153,IF(리스수식!$AT$2=2,차량정보!DW153,IF(리스수식!$AT$2=3,차량정보!FP153,IF(리스수식!$AT$2=4,차량정보!HI153,차량정보!JB153))))</f>
        <v>0</v>
      </c>
      <c r="AL153" s="380">
        <f>IF(리스수식!$AT$2=1,차량정보!CE153,IF(리스수식!$AT$2=2,차량정보!DX153,IF(리스수식!$AT$2=3,차량정보!FQ153,IF(리스수식!$AT$2=4,차량정보!HJ153,차량정보!JC153))))</f>
        <v>0</v>
      </c>
      <c r="AM153" s="333">
        <f>IF(리스수식!$AT$2=1,차량정보!CF153,IF(리스수식!$AT$2=2,차량정보!DY153,IF(리스수식!$AT$2=3,차량정보!FR153,IF(리스수식!$AT$2=4,차량정보!HK153,차량정보!JD153))))</f>
        <v>0</v>
      </c>
      <c r="AN153" s="333">
        <f>IF(리스수식!$AT$2=1,차량정보!CG153,IF(리스수식!$AT$2=2,차량정보!DZ153,IF(리스수식!$AT$2=3,차량정보!FS153,IF(리스수식!$AT$2=4,차량정보!HL153,차량정보!JE153))))</f>
        <v>0</v>
      </c>
      <c r="AO153" s="333">
        <f>IF(리스수식!$AT$2=1,차량정보!CH153,IF(리스수식!$AT$2=2,차량정보!EA153,IF(리스수식!$AT$2=3,차량정보!FT153,IF(리스수식!$AT$2=4,차량정보!HM153,차량정보!JF153))))</f>
        <v>0</v>
      </c>
      <c r="AP153" s="333">
        <f>IF(리스수식!$AT$2=1,차량정보!CI153,IF(리스수식!$AT$2=2,차량정보!EB153,IF(리스수식!$AT$2=3,차량정보!FU153,IF(리스수식!$AT$2=4,차량정보!HN153,차량정보!JG153))))</f>
        <v>0</v>
      </c>
      <c r="AQ153" s="333">
        <f>IF(리스수식!$AT$2=1,차량정보!CJ153,IF(리스수식!$AT$2=2,차량정보!EC153,IF(리스수식!$AT$2=3,차량정보!FV153,IF(리스수식!$AT$2=4,차량정보!HO153,차량정보!JH153))))</f>
        <v>0</v>
      </c>
      <c r="AR153" s="333">
        <f>IF(리스수식!$AT$2=1,차량정보!CK153,IF(리스수식!$AT$2=2,차량정보!ED153,IF(리스수식!$AT$2=3,차량정보!FW153,IF(리스수식!$AT$2=4,차량정보!HP153,차량정보!JI153))))</f>
        <v>0</v>
      </c>
      <c r="AS153" s="333">
        <f>IF(리스수식!$AT$2=1,차량정보!CL153,IF(리스수식!$AT$2=2,차량정보!EE153,IF(리스수식!$AT$2=3,차량정보!FX153,IF(리스수식!$AT$2=4,차량정보!HQ153,차량정보!JJ153))))</f>
        <v>0</v>
      </c>
      <c r="AT153" s="333">
        <f>IF(리스수식!$AT$2=1,차량정보!CM153,IF(리스수식!$AT$2=2,차량정보!EF153,IF(리스수식!$AT$2=3,차량정보!FY153,IF(리스수식!$AT$2=4,차량정보!HR153,차량정보!JK153))))</f>
        <v>0</v>
      </c>
      <c r="AU153" s="333">
        <f>IF(리스수식!$AT$2=1,차량정보!CN153,IF(리스수식!$AT$2=2,차량정보!EG153,IF(리스수식!$AT$2=3,차량정보!FZ153,IF(리스수식!$AT$2=4,차량정보!HS153,차량정보!JL153))))</f>
        <v>0</v>
      </c>
      <c r="AV153" s="333">
        <f>IF(리스수식!$AT$2=1,차량정보!CO153,IF(리스수식!$AT$2=2,차량정보!EH153,IF(리스수식!$AT$2=3,차량정보!GA153,IF(리스수식!$AT$2=4,차량정보!HT153,차량정보!JM153))))</f>
        <v>0</v>
      </c>
      <c r="AW153" s="333">
        <f>IF(리스수식!$AT$2=1,차량정보!CP153,IF(리스수식!$AT$2=2,차량정보!EI153,IF(리스수식!$AT$2=3,차량정보!GB153,IF(리스수식!$AT$2=4,차량정보!HU153,차량정보!JN153))))</f>
        <v>0</v>
      </c>
      <c r="AX153" s="333">
        <f>IF(리스수식!$AT$2=1,차량정보!CQ153,IF(리스수식!$AT$2=2,차량정보!EJ153,IF(리스수식!$AT$2=3,차량정보!GC153,IF(리스수식!$AT$2=4,차량정보!HV153,차량정보!JO153))))</f>
        <v>0</v>
      </c>
      <c r="AY153" s="11">
        <f>IF(리스수식!$AT$2=1,차량정보!CR153,IF(리스수식!$AT$2=2,차량정보!EK153,IF(리스수식!$AT$2=3,차량정보!GD153,IF(리스수식!$AT$2=4,차량정보!HW153,차량정보!JP153))))</f>
        <v>0</v>
      </c>
    </row>
    <row r="154" spans="6:83" ht="16.5" customHeight="1">
      <c r="F154" s="333">
        <v>149</v>
      </c>
      <c r="G154" s="333">
        <f>IF(리스수식!$AT$2=1,차량정보!AZ154,IF(리스수식!$AT$2=2,차량정보!CS154,IF(리스수식!$AT$2=3,차량정보!EL154,IF(리스수식!$AT$2=4,차량정보!GE154,차량정보!HX154))))</f>
        <v>0</v>
      </c>
      <c r="H154" s="333">
        <f>IF(리스수식!$AT$2=1,차량정보!BA154,IF(리스수식!$AT$2=2,차량정보!CT154,IF(리스수식!$AT$2=3,차량정보!EM154,IF(리스수식!$AT$2=4,차량정보!GF154,차량정보!HY154))))</f>
        <v>0</v>
      </c>
      <c r="I154" s="333">
        <f>IF(리스수식!$AT$2=1,차량정보!BB154,IF(리스수식!$AT$2=2,차량정보!CU154,IF(리스수식!$AT$2=3,차량정보!EN154,IF(리스수식!$AT$2=4,차량정보!GG154,차량정보!HZ154))))</f>
        <v>0</v>
      </c>
      <c r="J154" s="475">
        <f>IF(리스수식!$AT$2=1,차량정보!BC154,IF(리스수식!$AT$2=2,차량정보!CV154,IF(리스수식!$AT$2=3,차량정보!EO154,IF(리스수식!$AT$2=4,차량정보!GH154,차량정보!IA154))))</f>
        <v>0</v>
      </c>
      <c r="K154" s="333">
        <f>IF(리스수식!$AT$2=1,차량정보!BD154,IF(리스수식!$AT$2=2,차량정보!CW154,IF(리스수식!$AT$2=3,차량정보!EP154,IF(리스수식!$AT$2=4,차량정보!GI154,차량정보!IB154))))</f>
        <v>0</v>
      </c>
      <c r="L154" s="333">
        <f>IF(리스수식!$AT$2=1,차량정보!BE154,IF(리스수식!$AT$2=2,차량정보!CX154,IF(리스수식!$AT$2=3,차량정보!EQ154,IF(리스수식!$AT$2=4,차량정보!GJ154,차량정보!IC154))))</f>
        <v>0</v>
      </c>
      <c r="M154" s="333">
        <f>IF(리스수식!$AT$2=1,차량정보!BF154,IF(리스수식!$AT$2=2,차량정보!CY154,IF(리스수식!$AT$2=3,차량정보!ER154,IF(리스수식!$AT$2=4,차량정보!GK154,차량정보!ID154))))</f>
        <v>0</v>
      </c>
      <c r="N154" s="333">
        <f t="shared" si="183"/>
        <v>0</v>
      </c>
      <c r="O154" s="380">
        <f>IF(리스수식!$AT$2=1,차량정보!BH154,IF(리스수식!$AT$2=2,차량정보!DA154,IF(리스수식!$AT$2=3,차량정보!ET154,IF(리스수식!$AT$2=4,차량정보!GM154,차량정보!IF154))))</f>
        <v>0</v>
      </c>
      <c r="P154" s="380">
        <f>IF(리스수식!$AT$2=1,차량정보!BI154,IF(리스수식!$AT$2=2,차량정보!DB154,IF(리스수식!$AT$2=3,차량정보!EU154,IF(리스수식!$AT$2=4,차량정보!GN154,차량정보!IG154))))</f>
        <v>0</v>
      </c>
      <c r="Q154" s="380">
        <f>IF(리스수식!$AT$2=1,차량정보!BJ154,IF(리스수식!$AT$2=2,차량정보!DC154,IF(리스수식!$AT$2=3,차량정보!EV154,IF(리스수식!$AT$2=4,차량정보!GO154,차량정보!IH154))))</f>
        <v>0</v>
      </c>
      <c r="R154" s="380">
        <f>IF(리스수식!$AT$2=1,차량정보!BK154,IF(리스수식!$AT$2=2,차량정보!DD154,IF(리스수식!$AT$2=3,차량정보!EW154,IF(리스수식!$AT$2=4,차량정보!GP154,차량정보!II154))))</f>
        <v>0</v>
      </c>
      <c r="S154" s="380">
        <f>IF(리스수식!$AT$2=1,차량정보!BL154,IF(리스수식!$AT$2=2,차량정보!DE154,IF(리스수식!$AT$2=3,차량정보!EX154,IF(리스수식!$AT$2=4,차량정보!GQ154,차량정보!IJ154))))</f>
        <v>0</v>
      </c>
      <c r="T154" s="380">
        <f>IF(리스수식!$AT$2=1,차량정보!BM154,IF(리스수식!$AT$2=2,차량정보!DF154,IF(리스수식!$AT$2=3,차량정보!EY154,IF(리스수식!$AT$2=4,차량정보!GR154,차량정보!IK154))))</f>
        <v>0</v>
      </c>
      <c r="U154" s="380">
        <f>IF(리스수식!$AT$2=1,차량정보!BN154,IF(리스수식!$AT$2=2,차량정보!DG154,IF(리스수식!$AT$2=3,차량정보!EZ154,IF(리스수식!$AT$2=4,차량정보!GS154,차량정보!IL154))))</f>
        <v>0</v>
      </c>
      <c r="V154" s="380">
        <f>IF(리스수식!$AT$2=1,차량정보!BO154,IF(리스수식!$AT$2=2,차량정보!DH154,IF(리스수식!$AT$2=3,차량정보!FA154,IF(리스수식!$AT$2=4,차량정보!GT154,차량정보!IM154))))</f>
        <v>0</v>
      </c>
      <c r="W154" s="380">
        <f>IF(리스수식!$AT$2=1,차량정보!BP154,IF(리스수식!$AT$2=2,차량정보!DI154,IF(리스수식!$AT$2=3,차량정보!FB154,IF(리스수식!$AT$2=4,차량정보!GU154,차량정보!IN154))))</f>
        <v>0</v>
      </c>
      <c r="X154" s="380">
        <f>IF(리스수식!$AT$2=1,차량정보!BQ154,IF(리스수식!$AT$2=2,차량정보!DJ154,IF(리스수식!$AT$2=3,차량정보!FC154,IF(리스수식!$AT$2=4,차량정보!GV154,차량정보!IO154))))</f>
        <v>0</v>
      </c>
      <c r="Y154" s="380">
        <f>IF(리스수식!$AT$2=1,차량정보!BR154,IF(리스수식!$AT$2=2,차량정보!DK154,IF(리스수식!$AT$2=3,차량정보!FD154,IF(리스수식!$AT$2=4,차량정보!GW154,차량정보!IP154))))</f>
        <v>0</v>
      </c>
      <c r="Z154" s="380">
        <f>IF(리스수식!$AT$2=1,차량정보!BS154,IF(리스수식!$AT$2=2,차량정보!DL154,IF(리스수식!$AT$2=3,차량정보!FE154,IF(리스수식!$AT$2=4,차량정보!GX154,차량정보!IQ154))))</f>
        <v>0</v>
      </c>
      <c r="AA154" s="380">
        <f>IF(리스수식!$AT$2=1,차량정보!BT154,IF(리스수식!$AT$2=2,차량정보!DM154,IF(리스수식!$AT$2=3,차량정보!FF154,IF(리스수식!$AT$2=4,차량정보!GY154,차량정보!IR154))))</f>
        <v>0</v>
      </c>
      <c r="AB154" s="380">
        <f>IF(리스수식!$AT$2=1,차량정보!BU154,IF(리스수식!$AT$2=2,차량정보!DN154,IF(리스수식!$AT$2=3,차량정보!FG154,IF(리스수식!$AT$2=4,차량정보!GZ154,차량정보!IS154))))</f>
        <v>0</v>
      </c>
      <c r="AC154" s="380">
        <f>IF(리스수식!$AT$2=1,차량정보!BV154,IF(리스수식!$AT$2=2,차량정보!DO154,IF(리스수식!$AT$2=3,차량정보!FH154,IF(리스수식!$AT$2=4,차량정보!HA154,차량정보!IT154))))</f>
        <v>0</v>
      </c>
      <c r="AD154" s="380">
        <f>IF(리스수식!$AT$2=1,차량정보!BW154,IF(리스수식!$AT$2=2,차량정보!DP154,IF(리스수식!$AT$2=3,차량정보!FI154,IF(리스수식!$AT$2=4,차량정보!HB154,차량정보!IU154))))</f>
        <v>0</v>
      </c>
      <c r="AE154" s="380">
        <f>IF(리스수식!$AT$2=1,차량정보!BX154,IF(리스수식!$AT$2=2,차량정보!DQ154,IF(리스수식!$AT$2=3,차량정보!FJ154,IF(리스수식!$AT$2=4,차량정보!HC154,차량정보!IV154))))</f>
        <v>0</v>
      </c>
      <c r="AF154" s="380">
        <f>IF(리스수식!$AT$2=1,차량정보!BY154,IF(리스수식!$AT$2=2,차량정보!DR154,IF(리스수식!$AT$2=3,차량정보!FK154,IF(리스수식!$AT$2=4,차량정보!HD154,차량정보!IW154))))</f>
        <v>0</v>
      </c>
      <c r="AG154" s="380">
        <f>IF(리스수식!$AT$2=1,차량정보!BZ154,IF(리스수식!$AT$2=2,차량정보!DS154,IF(리스수식!$AT$2=3,차량정보!FL154,IF(리스수식!$AT$2=4,차량정보!HE154,차량정보!IX154))))</f>
        <v>0</v>
      </c>
      <c r="AH154" s="380">
        <f>IF(리스수식!$AT$2=1,차량정보!CA154,IF(리스수식!$AT$2=2,차량정보!DT154,IF(리스수식!$AT$2=3,차량정보!FM154,IF(리스수식!$AT$2=4,차량정보!HF154,차량정보!IY154))))</f>
        <v>0</v>
      </c>
      <c r="AI154" s="380">
        <f>IF(리스수식!$AT$2=1,차량정보!CB154,IF(리스수식!$AT$2=2,차량정보!DU154,IF(리스수식!$AT$2=3,차량정보!FN154,IF(리스수식!$AT$2=4,차량정보!HG154,차량정보!IZ154))))</f>
        <v>0</v>
      </c>
      <c r="AJ154" s="380">
        <f>IF(리스수식!$AT$2=1,차량정보!CC154,IF(리스수식!$AT$2=2,차량정보!DV154,IF(리스수식!$AT$2=3,차량정보!FO154,IF(리스수식!$AT$2=4,차량정보!HH154,차량정보!JA154))))</f>
        <v>0</v>
      </c>
      <c r="AK154" s="380">
        <f>IF(리스수식!$AT$2=1,차량정보!CD154,IF(리스수식!$AT$2=2,차량정보!DW154,IF(리스수식!$AT$2=3,차량정보!FP154,IF(리스수식!$AT$2=4,차량정보!HI154,차량정보!JB154))))</f>
        <v>0</v>
      </c>
      <c r="AL154" s="380">
        <f>IF(리스수식!$AT$2=1,차량정보!CE154,IF(리스수식!$AT$2=2,차량정보!DX154,IF(리스수식!$AT$2=3,차량정보!FQ154,IF(리스수식!$AT$2=4,차량정보!HJ154,차량정보!JC154))))</f>
        <v>0</v>
      </c>
      <c r="AM154" s="333">
        <f>IF(리스수식!$AT$2=1,차량정보!CF154,IF(리스수식!$AT$2=2,차량정보!DY154,IF(리스수식!$AT$2=3,차량정보!FR154,IF(리스수식!$AT$2=4,차량정보!HK154,차량정보!JD154))))</f>
        <v>0</v>
      </c>
      <c r="AN154" s="333">
        <f>IF(리스수식!$AT$2=1,차량정보!CG154,IF(리스수식!$AT$2=2,차량정보!DZ154,IF(리스수식!$AT$2=3,차량정보!FS154,IF(리스수식!$AT$2=4,차량정보!HL154,차량정보!JE154))))</f>
        <v>0</v>
      </c>
      <c r="AO154" s="333">
        <f>IF(리스수식!$AT$2=1,차량정보!CH154,IF(리스수식!$AT$2=2,차량정보!EA154,IF(리스수식!$AT$2=3,차량정보!FT154,IF(리스수식!$AT$2=4,차량정보!HM154,차량정보!JF154))))</f>
        <v>0</v>
      </c>
      <c r="AP154" s="333">
        <f>IF(리스수식!$AT$2=1,차량정보!CI154,IF(리스수식!$AT$2=2,차량정보!EB154,IF(리스수식!$AT$2=3,차량정보!FU154,IF(리스수식!$AT$2=4,차량정보!HN154,차량정보!JG154))))</f>
        <v>0</v>
      </c>
      <c r="AQ154" s="333">
        <f>IF(리스수식!$AT$2=1,차량정보!CJ154,IF(리스수식!$AT$2=2,차량정보!EC154,IF(리스수식!$AT$2=3,차량정보!FV154,IF(리스수식!$AT$2=4,차량정보!HO154,차량정보!JH154))))</f>
        <v>0</v>
      </c>
      <c r="AR154" s="333">
        <f>IF(리스수식!$AT$2=1,차량정보!CK154,IF(리스수식!$AT$2=2,차량정보!ED154,IF(리스수식!$AT$2=3,차량정보!FW154,IF(리스수식!$AT$2=4,차량정보!HP154,차량정보!JI154))))</f>
        <v>0</v>
      </c>
      <c r="AS154" s="333">
        <f>IF(리스수식!$AT$2=1,차량정보!CL154,IF(리스수식!$AT$2=2,차량정보!EE154,IF(리스수식!$AT$2=3,차량정보!FX154,IF(리스수식!$AT$2=4,차량정보!HQ154,차량정보!JJ154))))</f>
        <v>0</v>
      </c>
      <c r="AT154" s="333">
        <f>IF(리스수식!$AT$2=1,차량정보!CM154,IF(리스수식!$AT$2=2,차량정보!EF154,IF(리스수식!$AT$2=3,차량정보!FY154,IF(리스수식!$AT$2=4,차량정보!HR154,차량정보!JK154))))</f>
        <v>0</v>
      </c>
      <c r="AU154" s="333">
        <f>IF(리스수식!$AT$2=1,차량정보!CN154,IF(리스수식!$AT$2=2,차량정보!EG154,IF(리스수식!$AT$2=3,차량정보!FZ154,IF(리스수식!$AT$2=4,차량정보!HS154,차량정보!JL154))))</f>
        <v>0</v>
      </c>
      <c r="AV154" s="333">
        <f>IF(리스수식!$AT$2=1,차량정보!CO154,IF(리스수식!$AT$2=2,차량정보!EH154,IF(리스수식!$AT$2=3,차량정보!GA154,IF(리스수식!$AT$2=4,차량정보!HT154,차량정보!JM154))))</f>
        <v>0</v>
      </c>
      <c r="AW154" s="333">
        <f>IF(리스수식!$AT$2=1,차량정보!CP154,IF(리스수식!$AT$2=2,차량정보!EI154,IF(리스수식!$AT$2=3,차량정보!GB154,IF(리스수식!$AT$2=4,차량정보!HU154,차량정보!JN154))))</f>
        <v>0</v>
      </c>
      <c r="AX154" s="333">
        <f>IF(리스수식!$AT$2=1,차량정보!CQ154,IF(리스수식!$AT$2=2,차량정보!EJ154,IF(리스수식!$AT$2=3,차량정보!GC154,IF(리스수식!$AT$2=4,차량정보!HV154,차량정보!JO154))))</f>
        <v>0</v>
      </c>
      <c r="AY154" s="11">
        <f>IF(리스수식!$AT$2=1,차량정보!CR154,IF(리스수식!$AT$2=2,차량정보!EK154,IF(리스수식!$AT$2=3,차량정보!GD154,IF(리스수식!$AT$2=4,차량정보!HW154,차량정보!JP154))))</f>
        <v>0</v>
      </c>
    </row>
    <row r="155" spans="6:83" ht="16.5" customHeight="1">
      <c r="F155" s="333">
        <v>150</v>
      </c>
      <c r="G155" s="333">
        <f>IF(리스수식!$AT$2=1,차량정보!AZ155,IF(리스수식!$AT$2=2,차량정보!CS155,IF(리스수식!$AT$2=3,차량정보!EL155,IF(리스수식!$AT$2=4,차량정보!GE155,차량정보!HX155))))</f>
        <v>0</v>
      </c>
      <c r="H155" s="333">
        <f>IF(리스수식!$AT$2=1,차량정보!BA155,IF(리스수식!$AT$2=2,차량정보!CT155,IF(리스수식!$AT$2=3,차량정보!EM155,IF(리스수식!$AT$2=4,차량정보!GF155,차량정보!HY155))))</f>
        <v>0</v>
      </c>
      <c r="I155" s="333">
        <f>IF(리스수식!$AT$2=1,차량정보!BB155,IF(리스수식!$AT$2=2,차량정보!CU155,IF(리스수식!$AT$2=3,차량정보!EN155,IF(리스수식!$AT$2=4,차량정보!GG155,차량정보!HZ155))))</f>
        <v>0</v>
      </c>
      <c r="J155" s="475">
        <f>IF(리스수식!$AT$2=1,차량정보!BC155,IF(리스수식!$AT$2=2,차량정보!CV155,IF(리스수식!$AT$2=3,차량정보!EO155,IF(리스수식!$AT$2=4,차량정보!GH155,차량정보!IA155))))</f>
        <v>0</v>
      </c>
      <c r="K155" s="333">
        <f>IF(리스수식!$AT$2=1,차량정보!BD155,IF(리스수식!$AT$2=2,차량정보!CW155,IF(리스수식!$AT$2=3,차량정보!EP155,IF(리스수식!$AT$2=4,차량정보!GI155,차량정보!IB155))))</f>
        <v>0</v>
      </c>
      <c r="L155" s="333">
        <f>IF(리스수식!$AT$2=1,차량정보!BE155,IF(리스수식!$AT$2=2,차량정보!CX155,IF(리스수식!$AT$2=3,차량정보!EQ155,IF(리스수식!$AT$2=4,차량정보!GJ155,차량정보!IC155))))</f>
        <v>0</v>
      </c>
      <c r="M155" s="333">
        <f>IF(리스수식!$AT$2=1,차량정보!BF155,IF(리스수식!$AT$2=2,차량정보!CY155,IF(리스수식!$AT$2=3,차량정보!ER155,IF(리스수식!$AT$2=4,차량정보!GK155,차량정보!ID155))))</f>
        <v>0</v>
      </c>
      <c r="N155" s="333">
        <f t="shared" si="183"/>
        <v>0</v>
      </c>
      <c r="O155" s="380">
        <f>IF(리스수식!$AT$2=1,차량정보!BH155,IF(리스수식!$AT$2=2,차량정보!DA155,IF(리스수식!$AT$2=3,차량정보!ET155,IF(리스수식!$AT$2=4,차량정보!GM155,차량정보!IF155))))</f>
        <v>0</v>
      </c>
      <c r="P155" s="380">
        <f>IF(리스수식!$AT$2=1,차량정보!BI155,IF(리스수식!$AT$2=2,차량정보!DB155,IF(리스수식!$AT$2=3,차량정보!EU155,IF(리스수식!$AT$2=4,차량정보!GN155,차량정보!IG155))))</f>
        <v>0</v>
      </c>
      <c r="Q155" s="380">
        <f>IF(리스수식!$AT$2=1,차량정보!BJ155,IF(리스수식!$AT$2=2,차량정보!DC155,IF(리스수식!$AT$2=3,차량정보!EV155,IF(리스수식!$AT$2=4,차량정보!GO155,차량정보!IH155))))</f>
        <v>0</v>
      </c>
      <c r="R155" s="380">
        <f>IF(리스수식!$AT$2=1,차량정보!BK155,IF(리스수식!$AT$2=2,차량정보!DD155,IF(리스수식!$AT$2=3,차량정보!EW155,IF(리스수식!$AT$2=4,차량정보!GP155,차량정보!II155))))</f>
        <v>0</v>
      </c>
      <c r="S155" s="380">
        <f>IF(리스수식!$AT$2=1,차량정보!BL155,IF(리스수식!$AT$2=2,차량정보!DE155,IF(리스수식!$AT$2=3,차량정보!EX155,IF(리스수식!$AT$2=4,차량정보!GQ155,차량정보!IJ155))))</f>
        <v>0</v>
      </c>
      <c r="T155" s="380">
        <f>IF(리스수식!$AT$2=1,차량정보!BM155,IF(리스수식!$AT$2=2,차량정보!DF155,IF(리스수식!$AT$2=3,차량정보!EY155,IF(리스수식!$AT$2=4,차량정보!GR155,차량정보!IK155))))</f>
        <v>0</v>
      </c>
      <c r="U155" s="380">
        <f>IF(리스수식!$AT$2=1,차량정보!BN155,IF(리스수식!$AT$2=2,차량정보!DG155,IF(리스수식!$AT$2=3,차량정보!EZ155,IF(리스수식!$AT$2=4,차량정보!GS155,차량정보!IL155))))</f>
        <v>0</v>
      </c>
      <c r="V155" s="380">
        <f>IF(리스수식!$AT$2=1,차량정보!BO155,IF(리스수식!$AT$2=2,차량정보!DH155,IF(리스수식!$AT$2=3,차량정보!FA155,IF(리스수식!$AT$2=4,차량정보!GT155,차량정보!IM155))))</f>
        <v>0</v>
      </c>
      <c r="W155" s="380">
        <f>IF(리스수식!$AT$2=1,차량정보!BP155,IF(리스수식!$AT$2=2,차량정보!DI155,IF(리스수식!$AT$2=3,차량정보!FB155,IF(리스수식!$AT$2=4,차량정보!GU155,차량정보!IN155))))</f>
        <v>0</v>
      </c>
      <c r="X155" s="380">
        <f>IF(리스수식!$AT$2=1,차량정보!BQ155,IF(리스수식!$AT$2=2,차량정보!DJ155,IF(리스수식!$AT$2=3,차량정보!FC155,IF(리스수식!$AT$2=4,차량정보!GV155,차량정보!IO155))))</f>
        <v>0</v>
      </c>
      <c r="Y155" s="380">
        <f>IF(리스수식!$AT$2=1,차량정보!BR155,IF(리스수식!$AT$2=2,차량정보!DK155,IF(리스수식!$AT$2=3,차량정보!FD155,IF(리스수식!$AT$2=4,차량정보!GW155,차량정보!IP155))))</f>
        <v>0</v>
      </c>
      <c r="Z155" s="380">
        <f>IF(리스수식!$AT$2=1,차량정보!BS155,IF(리스수식!$AT$2=2,차량정보!DL155,IF(리스수식!$AT$2=3,차량정보!FE155,IF(리스수식!$AT$2=4,차량정보!GX155,차량정보!IQ155))))</f>
        <v>0</v>
      </c>
      <c r="AA155" s="380">
        <f>IF(리스수식!$AT$2=1,차량정보!BT155,IF(리스수식!$AT$2=2,차량정보!DM155,IF(리스수식!$AT$2=3,차량정보!FF155,IF(리스수식!$AT$2=4,차량정보!GY155,차량정보!IR155))))</f>
        <v>0</v>
      </c>
      <c r="AB155" s="380">
        <f>IF(리스수식!$AT$2=1,차량정보!BU155,IF(리스수식!$AT$2=2,차량정보!DN155,IF(리스수식!$AT$2=3,차량정보!FG155,IF(리스수식!$AT$2=4,차량정보!GZ155,차량정보!IS155))))</f>
        <v>0</v>
      </c>
      <c r="AC155" s="380">
        <f>IF(리스수식!$AT$2=1,차량정보!BV155,IF(리스수식!$AT$2=2,차량정보!DO155,IF(리스수식!$AT$2=3,차량정보!FH155,IF(리스수식!$AT$2=4,차량정보!HA155,차량정보!IT155))))</f>
        <v>0</v>
      </c>
      <c r="AD155" s="380">
        <f>IF(리스수식!$AT$2=1,차량정보!BW155,IF(리스수식!$AT$2=2,차량정보!DP155,IF(리스수식!$AT$2=3,차량정보!FI155,IF(리스수식!$AT$2=4,차량정보!HB155,차량정보!IU155))))</f>
        <v>0</v>
      </c>
      <c r="AE155" s="380">
        <f>IF(리스수식!$AT$2=1,차량정보!BX155,IF(리스수식!$AT$2=2,차량정보!DQ155,IF(리스수식!$AT$2=3,차량정보!FJ155,IF(리스수식!$AT$2=4,차량정보!HC155,차량정보!IV155))))</f>
        <v>0</v>
      </c>
      <c r="AF155" s="380">
        <f>IF(리스수식!$AT$2=1,차량정보!BY155,IF(리스수식!$AT$2=2,차량정보!DR155,IF(리스수식!$AT$2=3,차량정보!FK155,IF(리스수식!$AT$2=4,차량정보!HD155,차량정보!IW155))))</f>
        <v>0</v>
      </c>
      <c r="AG155" s="380">
        <f>IF(리스수식!$AT$2=1,차량정보!BZ155,IF(리스수식!$AT$2=2,차량정보!DS155,IF(리스수식!$AT$2=3,차량정보!FL155,IF(리스수식!$AT$2=4,차량정보!HE155,차량정보!IX155))))</f>
        <v>0</v>
      </c>
      <c r="AH155" s="380">
        <f>IF(리스수식!$AT$2=1,차량정보!CA155,IF(리스수식!$AT$2=2,차량정보!DT155,IF(리스수식!$AT$2=3,차량정보!FM155,IF(리스수식!$AT$2=4,차량정보!HF155,차량정보!IY155))))</f>
        <v>0</v>
      </c>
      <c r="AI155" s="380">
        <f>IF(리스수식!$AT$2=1,차량정보!CB155,IF(리스수식!$AT$2=2,차량정보!DU155,IF(리스수식!$AT$2=3,차량정보!FN155,IF(리스수식!$AT$2=4,차량정보!HG155,차량정보!IZ155))))</f>
        <v>0</v>
      </c>
      <c r="AJ155" s="380">
        <f>IF(리스수식!$AT$2=1,차량정보!CC155,IF(리스수식!$AT$2=2,차량정보!DV155,IF(리스수식!$AT$2=3,차량정보!FO155,IF(리스수식!$AT$2=4,차량정보!HH155,차량정보!JA155))))</f>
        <v>0</v>
      </c>
      <c r="AK155" s="380">
        <f>IF(리스수식!$AT$2=1,차량정보!CD155,IF(리스수식!$AT$2=2,차량정보!DW155,IF(리스수식!$AT$2=3,차량정보!FP155,IF(리스수식!$AT$2=4,차량정보!HI155,차량정보!JB155))))</f>
        <v>0</v>
      </c>
      <c r="AL155" s="380">
        <f>IF(리스수식!$AT$2=1,차량정보!CE155,IF(리스수식!$AT$2=2,차량정보!DX155,IF(리스수식!$AT$2=3,차량정보!FQ155,IF(리스수식!$AT$2=4,차량정보!HJ155,차량정보!JC155))))</f>
        <v>0</v>
      </c>
      <c r="AM155" s="333">
        <f>IF(리스수식!$AT$2=1,차량정보!CF155,IF(리스수식!$AT$2=2,차량정보!DY155,IF(리스수식!$AT$2=3,차량정보!FR155,IF(리스수식!$AT$2=4,차량정보!HK155,차량정보!JD155))))</f>
        <v>0</v>
      </c>
      <c r="AN155" s="333">
        <f>IF(리스수식!$AT$2=1,차량정보!CG155,IF(리스수식!$AT$2=2,차량정보!DZ155,IF(리스수식!$AT$2=3,차량정보!FS155,IF(리스수식!$AT$2=4,차량정보!HL155,차량정보!JE155))))</f>
        <v>0</v>
      </c>
      <c r="AO155" s="333">
        <f>IF(리스수식!$AT$2=1,차량정보!CH155,IF(리스수식!$AT$2=2,차량정보!EA155,IF(리스수식!$AT$2=3,차량정보!FT155,IF(리스수식!$AT$2=4,차량정보!HM155,차량정보!JF155))))</f>
        <v>0</v>
      </c>
      <c r="AP155" s="333">
        <f>IF(리스수식!$AT$2=1,차량정보!CI155,IF(리스수식!$AT$2=2,차량정보!EB155,IF(리스수식!$AT$2=3,차량정보!FU155,IF(리스수식!$AT$2=4,차량정보!HN155,차량정보!JG155))))</f>
        <v>0</v>
      </c>
      <c r="AQ155" s="333">
        <f>IF(리스수식!$AT$2=1,차량정보!CJ155,IF(리스수식!$AT$2=2,차량정보!EC155,IF(리스수식!$AT$2=3,차량정보!FV155,IF(리스수식!$AT$2=4,차량정보!HO155,차량정보!JH155))))</f>
        <v>0</v>
      </c>
      <c r="AR155" s="333">
        <f>IF(리스수식!$AT$2=1,차량정보!CK155,IF(리스수식!$AT$2=2,차량정보!ED155,IF(리스수식!$AT$2=3,차량정보!FW155,IF(리스수식!$AT$2=4,차량정보!HP155,차량정보!JI155))))</f>
        <v>0</v>
      </c>
      <c r="AS155" s="333">
        <f>IF(리스수식!$AT$2=1,차량정보!CL155,IF(리스수식!$AT$2=2,차량정보!EE155,IF(리스수식!$AT$2=3,차량정보!FX155,IF(리스수식!$AT$2=4,차량정보!HQ155,차량정보!JJ155))))</f>
        <v>0</v>
      </c>
      <c r="AT155" s="333">
        <f>IF(리스수식!$AT$2=1,차량정보!CM155,IF(리스수식!$AT$2=2,차량정보!EF155,IF(리스수식!$AT$2=3,차량정보!FY155,IF(리스수식!$AT$2=4,차량정보!HR155,차량정보!JK155))))</f>
        <v>0</v>
      </c>
      <c r="AU155" s="333">
        <f>IF(리스수식!$AT$2=1,차량정보!CN155,IF(리스수식!$AT$2=2,차량정보!EG155,IF(리스수식!$AT$2=3,차량정보!FZ155,IF(리스수식!$AT$2=4,차량정보!HS155,차량정보!JL155))))</f>
        <v>0</v>
      </c>
      <c r="AV155" s="333">
        <f>IF(리스수식!$AT$2=1,차량정보!CO155,IF(리스수식!$AT$2=2,차량정보!EH155,IF(리스수식!$AT$2=3,차량정보!GA155,IF(리스수식!$AT$2=4,차량정보!HT155,차량정보!JM155))))</f>
        <v>0</v>
      </c>
      <c r="AW155" s="333">
        <f>IF(리스수식!$AT$2=1,차량정보!CP155,IF(리스수식!$AT$2=2,차량정보!EI155,IF(리스수식!$AT$2=3,차량정보!GB155,IF(리스수식!$AT$2=4,차량정보!HU155,차량정보!JN155))))</f>
        <v>0</v>
      </c>
      <c r="AX155" s="333">
        <f>IF(리스수식!$AT$2=1,차량정보!CQ155,IF(리스수식!$AT$2=2,차량정보!EJ155,IF(리스수식!$AT$2=3,차량정보!GC155,IF(리스수식!$AT$2=4,차량정보!HV155,차량정보!JO155))))</f>
        <v>0</v>
      </c>
      <c r="AY155" s="11">
        <f>IF(리스수식!$AT$2=1,차량정보!CR155,IF(리스수식!$AT$2=2,차량정보!EK155,IF(리스수식!$AT$2=3,차량정보!GD155,IF(리스수식!$AT$2=4,차량정보!HW155,차량정보!JP155))))</f>
        <v>0</v>
      </c>
    </row>
    <row r="156" spans="6:83" ht="16.5" customHeight="1">
      <c r="F156" s="333">
        <v>151</v>
      </c>
      <c r="G156" s="333">
        <f>IF(리스수식!$AT$2=1,차량정보!AZ156,IF(리스수식!$AT$2=2,차량정보!CS156,IF(리스수식!$AT$2=3,차량정보!EL156,IF(리스수식!$AT$2=4,차량정보!GE156,차량정보!HX156))))</f>
        <v>0</v>
      </c>
      <c r="H156" s="333">
        <f>IF(리스수식!$AT$2=1,차량정보!BA156,IF(리스수식!$AT$2=2,차량정보!CT156,IF(리스수식!$AT$2=3,차량정보!EM156,IF(리스수식!$AT$2=4,차량정보!GF156,차량정보!HY156))))</f>
        <v>0</v>
      </c>
      <c r="I156" s="333">
        <f>IF(리스수식!$AT$2=1,차량정보!BB156,IF(리스수식!$AT$2=2,차량정보!CU156,IF(리스수식!$AT$2=3,차량정보!EN156,IF(리스수식!$AT$2=4,차량정보!GG156,차량정보!HZ156))))</f>
        <v>0</v>
      </c>
      <c r="J156" s="475">
        <f>IF(리스수식!$AT$2=1,차량정보!BC156,IF(리스수식!$AT$2=2,차량정보!CV156,IF(리스수식!$AT$2=3,차량정보!EO156,IF(리스수식!$AT$2=4,차량정보!GH156,차량정보!IA156))))</f>
        <v>0</v>
      </c>
      <c r="K156" s="333">
        <f>IF(리스수식!$AT$2=1,차량정보!BD156,IF(리스수식!$AT$2=2,차량정보!CW156,IF(리스수식!$AT$2=3,차량정보!EP156,IF(리스수식!$AT$2=4,차량정보!GI156,차량정보!IB156))))</f>
        <v>0</v>
      </c>
      <c r="L156" s="333">
        <f>IF(리스수식!$AT$2=1,차량정보!BE156,IF(리스수식!$AT$2=2,차량정보!CX156,IF(리스수식!$AT$2=3,차량정보!EQ156,IF(리스수식!$AT$2=4,차량정보!GJ156,차량정보!IC156))))</f>
        <v>0</v>
      </c>
      <c r="M156" s="333">
        <f>IF(리스수식!$AT$2=1,차량정보!BF156,IF(리스수식!$AT$2=2,차량정보!CY156,IF(리스수식!$AT$2=3,차량정보!ER156,IF(리스수식!$AT$2=4,차량정보!GK156,차량정보!ID156))))</f>
        <v>0</v>
      </c>
      <c r="N156" s="333">
        <f t="shared" si="183"/>
        <v>0</v>
      </c>
      <c r="O156" s="380">
        <f>IF(리스수식!$AT$2=1,차량정보!BH156,IF(리스수식!$AT$2=2,차량정보!DA156,IF(리스수식!$AT$2=3,차량정보!ET156,IF(리스수식!$AT$2=4,차량정보!GM156,차량정보!IF156))))</f>
        <v>0</v>
      </c>
      <c r="P156" s="380">
        <f>IF(리스수식!$AT$2=1,차량정보!BI156,IF(리스수식!$AT$2=2,차량정보!DB156,IF(리스수식!$AT$2=3,차량정보!EU156,IF(리스수식!$AT$2=4,차량정보!GN156,차량정보!IG156))))</f>
        <v>0</v>
      </c>
      <c r="Q156" s="380">
        <f>IF(리스수식!$AT$2=1,차량정보!BJ156,IF(리스수식!$AT$2=2,차량정보!DC156,IF(리스수식!$AT$2=3,차량정보!EV156,IF(리스수식!$AT$2=4,차량정보!GO156,차량정보!IH156))))</f>
        <v>0</v>
      </c>
      <c r="R156" s="380">
        <f>IF(리스수식!$AT$2=1,차량정보!BK156,IF(리스수식!$AT$2=2,차량정보!DD156,IF(리스수식!$AT$2=3,차량정보!EW156,IF(리스수식!$AT$2=4,차량정보!GP156,차량정보!II156))))</f>
        <v>0</v>
      </c>
      <c r="S156" s="380">
        <f>IF(리스수식!$AT$2=1,차량정보!BL156,IF(리스수식!$AT$2=2,차량정보!DE156,IF(리스수식!$AT$2=3,차량정보!EX156,IF(리스수식!$AT$2=4,차량정보!GQ156,차량정보!IJ156))))</f>
        <v>0</v>
      </c>
      <c r="T156" s="380">
        <f>IF(리스수식!$AT$2=1,차량정보!BM156,IF(리스수식!$AT$2=2,차량정보!DF156,IF(리스수식!$AT$2=3,차량정보!EY156,IF(리스수식!$AT$2=4,차량정보!GR156,차량정보!IK156))))</f>
        <v>0</v>
      </c>
      <c r="U156" s="380">
        <f>IF(리스수식!$AT$2=1,차량정보!BN156,IF(리스수식!$AT$2=2,차량정보!DG156,IF(리스수식!$AT$2=3,차량정보!EZ156,IF(리스수식!$AT$2=4,차량정보!GS156,차량정보!IL156))))</f>
        <v>0</v>
      </c>
      <c r="V156" s="380">
        <f>IF(리스수식!$AT$2=1,차량정보!BO156,IF(리스수식!$AT$2=2,차량정보!DH156,IF(리스수식!$AT$2=3,차량정보!FA156,IF(리스수식!$AT$2=4,차량정보!GT156,차량정보!IM156))))</f>
        <v>0</v>
      </c>
      <c r="W156" s="380">
        <f>IF(리스수식!$AT$2=1,차량정보!BP156,IF(리스수식!$AT$2=2,차량정보!DI156,IF(리스수식!$AT$2=3,차량정보!FB156,IF(리스수식!$AT$2=4,차량정보!GU156,차량정보!IN156))))</f>
        <v>0</v>
      </c>
      <c r="X156" s="380">
        <f>IF(리스수식!$AT$2=1,차량정보!BQ156,IF(리스수식!$AT$2=2,차량정보!DJ156,IF(리스수식!$AT$2=3,차량정보!FC156,IF(리스수식!$AT$2=4,차량정보!GV156,차량정보!IO156))))</f>
        <v>0</v>
      </c>
      <c r="Y156" s="380">
        <f>IF(리스수식!$AT$2=1,차량정보!BR156,IF(리스수식!$AT$2=2,차량정보!DK156,IF(리스수식!$AT$2=3,차량정보!FD156,IF(리스수식!$AT$2=4,차량정보!GW156,차량정보!IP156))))</f>
        <v>0</v>
      </c>
      <c r="Z156" s="380">
        <f>IF(리스수식!$AT$2=1,차량정보!BS156,IF(리스수식!$AT$2=2,차량정보!DL156,IF(리스수식!$AT$2=3,차량정보!FE156,IF(리스수식!$AT$2=4,차량정보!GX156,차량정보!IQ156))))</f>
        <v>0</v>
      </c>
      <c r="AA156" s="380">
        <f>IF(리스수식!$AT$2=1,차량정보!BT156,IF(리스수식!$AT$2=2,차량정보!DM156,IF(리스수식!$AT$2=3,차량정보!FF156,IF(리스수식!$AT$2=4,차량정보!GY156,차량정보!IR156))))</f>
        <v>0</v>
      </c>
      <c r="AB156" s="380">
        <f>IF(리스수식!$AT$2=1,차량정보!BU156,IF(리스수식!$AT$2=2,차량정보!DN156,IF(리스수식!$AT$2=3,차량정보!FG156,IF(리스수식!$AT$2=4,차량정보!GZ156,차량정보!IS156))))</f>
        <v>0</v>
      </c>
      <c r="AC156" s="380">
        <f>IF(리스수식!$AT$2=1,차량정보!BV156,IF(리스수식!$AT$2=2,차량정보!DO156,IF(리스수식!$AT$2=3,차량정보!FH156,IF(리스수식!$AT$2=4,차량정보!HA156,차량정보!IT156))))</f>
        <v>0</v>
      </c>
      <c r="AD156" s="380">
        <f>IF(리스수식!$AT$2=1,차량정보!BW156,IF(리스수식!$AT$2=2,차량정보!DP156,IF(리스수식!$AT$2=3,차량정보!FI156,IF(리스수식!$AT$2=4,차량정보!HB156,차량정보!IU156))))</f>
        <v>0</v>
      </c>
      <c r="AE156" s="380">
        <f>IF(리스수식!$AT$2=1,차량정보!BX156,IF(리스수식!$AT$2=2,차량정보!DQ156,IF(리스수식!$AT$2=3,차량정보!FJ156,IF(리스수식!$AT$2=4,차량정보!HC156,차량정보!IV156))))</f>
        <v>0</v>
      </c>
      <c r="AF156" s="380">
        <f>IF(리스수식!$AT$2=1,차량정보!BY156,IF(리스수식!$AT$2=2,차량정보!DR156,IF(리스수식!$AT$2=3,차량정보!FK156,IF(리스수식!$AT$2=4,차량정보!HD156,차량정보!IW156))))</f>
        <v>0</v>
      </c>
      <c r="AG156" s="380">
        <f>IF(리스수식!$AT$2=1,차량정보!BZ156,IF(리스수식!$AT$2=2,차량정보!DS156,IF(리스수식!$AT$2=3,차량정보!FL156,IF(리스수식!$AT$2=4,차량정보!HE156,차량정보!IX156))))</f>
        <v>0</v>
      </c>
      <c r="AH156" s="380">
        <f>IF(리스수식!$AT$2=1,차량정보!CA156,IF(리스수식!$AT$2=2,차량정보!DT156,IF(리스수식!$AT$2=3,차량정보!FM156,IF(리스수식!$AT$2=4,차량정보!HF156,차량정보!IY156))))</f>
        <v>0</v>
      </c>
      <c r="AI156" s="380">
        <f>IF(리스수식!$AT$2=1,차량정보!CB156,IF(리스수식!$AT$2=2,차량정보!DU156,IF(리스수식!$AT$2=3,차량정보!FN156,IF(리스수식!$AT$2=4,차량정보!HG156,차량정보!IZ156))))</f>
        <v>0</v>
      </c>
      <c r="AJ156" s="380">
        <f>IF(리스수식!$AT$2=1,차량정보!CC156,IF(리스수식!$AT$2=2,차량정보!DV156,IF(리스수식!$AT$2=3,차량정보!FO156,IF(리스수식!$AT$2=4,차량정보!HH156,차량정보!JA156))))</f>
        <v>0</v>
      </c>
      <c r="AK156" s="380">
        <f>IF(리스수식!$AT$2=1,차량정보!CD156,IF(리스수식!$AT$2=2,차량정보!DW156,IF(리스수식!$AT$2=3,차량정보!FP156,IF(리스수식!$AT$2=4,차량정보!HI156,차량정보!JB156))))</f>
        <v>0</v>
      </c>
      <c r="AL156" s="380">
        <f>IF(리스수식!$AT$2=1,차량정보!CE156,IF(리스수식!$AT$2=2,차량정보!DX156,IF(리스수식!$AT$2=3,차량정보!FQ156,IF(리스수식!$AT$2=4,차량정보!HJ156,차량정보!JC156))))</f>
        <v>0</v>
      </c>
      <c r="AM156" s="333">
        <f>IF(리스수식!$AT$2=1,차량정보!CF156,IF(리스수식!$AT$2=2,차량정보!DY156,IF(리스수식!$AT$2=3,차량정보!FR156,IF(리스수식!$AT$2=4,차량정보!HK156,차량정보!JD156))))</f>
        <v>0</v>
      </c>
      <c r="AN156" s="333">
        <f>IF(리스수식!$AT$2=1,차량정보!CG156,IF(리스수식!$AT$2=2,차량정보!DZ156,IF(리스수식!$AT$2=3,차량정보!FS156,IF(리스수식!$AT$2=4,차량정보!HL156,차량정보!JE156))))</f>
        <v>0</v>
      </c>
      <c r="AO156" s="333">
        <f>IF(리스수식!$AT$2=1,차량정보!CH156,IF(리스수식!$AT$2=2,차량정보!EA156,IF(리스수식!$AT$2=3,차량정보!FT156,IF(리스수식!$AT$2=4,차량정보!HM156,차량정보!JF156))))</f>
        <v>0</v>
      </c>
      <c r="AP156" s="333">
        <f>IF(리스수식!$AT$2=1,차량정보!CI156,IF(리스수식!$AT$2=2,차량정보!EB156,IF(리스수식!$AT$2=3,차량정보!FU156,IF(리스수식!$AT$2=4,차량정보!HN156,차량정보!JG156))))</f>
        <v>0</v>
      </c>
      <c r="AQ156" s="333">
        <f>IF(리스수식!$AT$2=1,차량정보!CJ156,IF(리스수식!$AT$2=2,차량정보!EC156,IF(리스수식!$AT$2=3,차량정보!FV156,IF(리스수식!$AT$2=4,차량정보!HO156,차량정보!JH156))))</f>
        <v>0</v>
      </c>
      <c r="AR156" s="333">
        <f>IF(리스수식!$AT$2=1,차량정보!CK156,IF(리스수식!$AT$2=2,차량정보!ED156,IF(리스수식!$AT$2=3,차량정보!FW156,IF(리스수식!$AT$2=4,차량정보!HP156,차량정보!JI156))))</f>
        <v>0</v>
      </c>
      <c r="AS156" s="333">
        <f>IF(리스수식!$AT$2=1,차량정보!CL156,IF(리스수식!$AT$2=2,차량정보!EE156,IF(리스수식!$AT$2=3,차량정보!FX156,IF(리스수식!$AT$2=4,차량정보!HQ156,차량정보!JJ156))))</f>
        <v>0</v>
      </c>
      <c r="AT156" s="333">
        <f>IF(리스수식!$AT$2=1,차량정보!CM156,IF(리스수식!$AT$2=2,차량정보!EF156,IF(리스수식!$AT$2=3,차량정보!FY156,IF(리스수식!$AT$2=4,차량정보!HR156,차량정보!JK156))))</f>
        <v>0</v>
      </c>
      <c r="AU156" s="333">
        <f>IF(리스수식!$AT$2=1,차량정보!CN156,IF(리스수식!$AT$2=2,차량정보!EG156,IF(리스수식!$AT$2=3,차량정보!FZ156,IF(리스수식!$AT$2=4,차량정보!HS156,차량정보!JL156))))</f>
        <v>0</v>
      </c>
      <c r="AV156" s="333">
        <f>IF(리스수식!$AT$2=1,차량정보!CO156,IF(리스수식!$AT$2=2,차량정보!EH156,IF(리스수식!$AT$2=3,차량정보!GA156,IF(리스수식!$AT$2=4,차량정보!HT156,차량정보!JM156))))</f>
        <v>0</v>
      </c>
      <c r="AW156" s="333">
        <f>IF(리스수식!$AT$2=1,차량정보!CP156,IF(리스수식!$AT$2=2,차량정보!EI156,IF(리스수식!$AT$2=3,차량정보!GB156,IF(리스수식!$AT$2=4,차량정보!HU156,차량정보!JN156))))</f>
        <v>0</v>
      </c>
      <c r="AX156" s="333">
        <f>IF(리스수식!$AT$2=1,차량정보!CQ156,IF(리스수식!$AT$2=2,차량정보!EJ156,IF(리스수식!$AT$2=3,차량정보!GC156,IF(리스수식!$AT$2=4,차량정보!HV156,차량정보!JO156))))</f>
        <v>0</v>
      </c>
      <c r="AY156" s="11">
        <f>IF(리스수식!$AT$2=1,차량정보!CR156,IF(리스수식!$AT$2=2,차량정보!EK156,IF(리스수식!$AT$2=3,차량정보!GD156,IF(리스수식!$AT$2=4,차량정보!HW156,차량정보!JP156))))</f>
        <v>0</v>
      </c>
    </row>
    <row r="157" spans="6:83" ht="16.5" customHeight="1">
      <c r="F157" s="333">
        <v>152</v>
      </c>
      <c r="G157" s="333">
        <f>IF(리스수식!$AT$2=1,차량정보!AZ157,IF(리스수식!$AT$2=2,차량정보!CS157,IF(리스수식!$AT$2=3,차량정보!EL157,IF(리스수식!$AT$2=4,차량정보!GE157,차량정보!HX157))))</f>
        <v>0</v>
      </c>
      <c r="H157" s="333">
        <f>IF(리스수식!$AT$2=1,차량정보!BA157,IF(리스수식!$AT$2=2,차량정보!CT157,IF(리스수식!$AT$2=3,차량정보!EM157,IF(리스수식!$AT$2=4,차량정보!GF157,차량정보!HY157))))</f>
        <v>0</v>
      </c>
      <c r="I157" s="333">
        <f>IF(리스수식!$AT$2=1,차량정보!BB157,IF(리스수식!$AT$2=2,차량정보!CU157,IF(리스수식!$AT$2=3,차량정보!EN157,IF(리스수식!$AT$2=4,차량정보!GG157,차량정보!HZ157))))</f>
        <v>0</v>
      </c>
      <c r="J157" s="475">
        <f>IF(리스수식!$AT$2=1,차량정보!BC157,IF(리스수식!$AT$2=2,차량정보!CV157,IF(리스수식!$AT$2=3,차량정보!EO157,IF(리스수식!$AT$2=4,차량정보!GH157,차량정보!IA157))))</f>
        <v>0</v>
      </c>
      <c r="K157" s="333">
        <f>IF(리스수식!$AT$2=1,차량정보!BD157,IF(리스수식!$AT$2=2,차량정보!CW157,IF(리스수식!$AT$2=3,차량정보!EP157,IF(리스수식!$AT$2=4,차량정보!GI157,차량정보!IB157))))</f>
        <v>0</v>
      </c>
      <c r="L157" s="333">
        <f>IF(리스수식!$AT$2=1,차량정보!BE157,IF(리스수식!$AT$2=2,차량정보!CX157,IF(리스수식!$AT$2=3,차량정보!EQ157,IF(리스수식!$AT$2=4,차량정보!GJ157,차량정보!IC157))))</f>
        <v>0</v>
      </c>
      <c r="M157" s="333">
        <f>IF(리스수식!$AT$2=1,차량정보!BF157,IF(리스수식!$AT$2=2,차량정보!CY157,IF(리스수식!$AT$2=3,차량정보!ER157,IF(리스수식!$AT$2=4,차량정보!GK157,차량정보!ID157))))</f>
        <v>0</v>
      </c>
      <c r="N157" s="333">
        <f t="shared" si="183"/>
        <v>0</v>
      </c>
      <c r="O157" s="380">
        <f>IF(리스수식!$AT$2=1,차량정보!BH157,IF(리스수식!$AT$2=2,차량정보!DA157,IF(리스수식!$AT$2=3,차량정보!ET157,IF(리스수식!$AT$2=4,차량정보!GM157,차량정보!IF157))))</f>
        <v>0</v>
      </c>
      <c r="P157" s="380">
        <f>IF(리스수식!$AT$2=1,차량정보!BI157,IF(리스수식!$AT$2=2,차량정보!DB157,IF(리스수식!$AT$2=3,차량정보!EU157,IF(리스수식!$AT$2=4,차량정보!GN157,차량정보!IG157))))</f>
        <v>0</v>
      </c>
      <c r="Q157" s="380">
        <f>IF(리스수식!$AT$2=1,차량정보!BJ157,IF(리스수식!$AT$2=2,차량정보!DC157,IF(리스수식!$AT$2=3,차량정보!EV157,IF(리스수식!$AT$2=4,차량정보!GO157,차량정보!IH157))))</f>
        <v>0</v>
      </c>
      <c r="R157" s="380">
        <f>IF(리스수식!$AT$2=1,차량정보!BK157,IF(리스수식!$AT$2=2,차량정보!DD157,IF(리스수식!$AT$2=3,차량정보!EW157,IF(리스수식!$AT$2=4,차량정보!GP157,차량정보!II157))))</f>
        <v>0</v>
      </c>
      <c r="S157" s="380">
        <f>IF(리스수식!$AT$2=1,차량정보!BL157,IF(리스수식!$AT$2=2,차량정보!DE157,IF(리스수식!$AT$2=3,차량정보!EX157,IF(리스수식!$AT$2=4,차량정보!GQ157,차량정보!IJ157))))</f>
        <v>0</v>
      </c>
      <c r="T157" s="380">
        <f>IF(리스수식!$AT$2=1,차량정보!BM157,IF(리스수식!$AT$2=2,차량정보!DF157,IF(리스수식!$AT$2=3,차량정보!EY157,IF(리스수식!$AT$2=4,차량정보!GR157,차량정보!IK157))))</f>
        <v>0</v>
      </c>
      <c r="U157" s="380">
        <f>IF(리스수식!$AT$2=1,차량정보!BN157,IF(리스수식!$AT$2=2,차량정보!DG157,IF(리스수식!$AT$2=3,차량정보!EZ157,IF(리스수식!$AT$2=4,차량정보!GS157,차량정보!IL157))))</f>
        <v>0</v>
      </c>
      <c r="V157" s="380">
        <f>IF(리스수식!$AT$2=1,차량정보!BO157,IF(리스수식!$AT$2=2,차량정보!DH157,IF(리스수식!$AT$2=3,차량정보!FA157,IF(리스수식!$AT$2=4,차량정보!GT157,차량정보!IM157))))</f>
        <v>0</v>
      </c>
      <c r="W157" s="380">
        <f>IF(리스수식!$AT$2=1,차량정보!BP157,IF(리스수식!$AT$2=2,차량정보!DI157,IF(리스수식!$AT$2=3,차량정보!FB157,IF(리스수식!$AT$2=4,차량정보!GU157,차량정보!IN157))))</f>
        <v>0</v>
      </c>
      <c r="X157" s="380">
        <f>IF(리스수식!$AT$2=1,차량정보!BQ157,IF(리스수식!$AT$2=2,차량정보!DJ157,IF(리스수식!$AT$2=3,차량정보!FC157,IF(리스수식!$AT$2=4,차량정보!GV157,차량정보!IO157))))</f>
        <v>0</v>
      </c>
      <c r="Y157" s="380">
        <f>IF(리스수식!$AT$2=1,차량정보!BR157,IF(리스수식!$AT$2=2,차량정보!DK157,IF(리스수식!$AT$2=3,차량정보!FD157,IF(리스수식!$AT$2=4,차량정보!GW157,차량정보!IP157))))</f>
        <v>0</v>
      </c>
      <c r="Z157" s="380">
        <f>IF(리스수식!$AT$2=1,차량정보!BS157,IF(리스수식!$AT$2=2,차량정보!DL157,IF(리스수식!$AT$2=3,차량정보!FE157,IF(리스수식!$AT$2=4,차량정보!GX157,차량정보!IQ157))))</f>
        <v>0</v>
      </c>
      <c r="AA157" s="380">
        <f>IF(리스수식!$AT$2=1,차량정보!BT157,IF(리스수식!$AT$2=2,차량정보!DM157,IF(리스수식!$AT$2=3,차량정보!FF157,IF(리스수식!$AT$2=4,차량정보!GY157,차량정보!IR157))))</f>
        <v>0</v>
      </c>
      <c r="AB157" s="380">
        <f>IF(리스수식!$AT$2=1,차량정보!BU157,IF(리스수식!$AT$2=2,차량정보!DN157,IF(리스수식!$AT$2=3,차량정보!FG157,IF(리스수식!$AT$2=4,차량정보!GZ157,차량정보!IS157))))</f>
        <v>0</v>
      </c>
      <c r="AC157" s="380">
        <f>IF(리스수식!$AT$2=1,차량정보!BV157,IF(리스수식!$AT$2=2,차량정보!DO157,IF(리스수식!$AT$2=3,차량정보!FH157,IF(리스수식!$AT$2=4,차량정보!HA157,차량정보!IT157))))</f>
        <v>0</v>
      </c>
      <c r="AD157" s="380">
        <f>IF(리스수식!$AT$2=1,차량정보!BW157,IF(리스수식!$AT$2=2,차량정보!DP157,IF(리스수식!$AT$2=3,차량정보!FI157,IF(리스수식!$AT$2=4,차량정보!HB157,차량정보!IU157))))</f>
        <v>0</v>
      </c>
      <c r="AE157" s="380">
        <f>IF(리스수식!$AT$2=1,차량정보!BX157,IF(리스수식!$AT$2=2,차량정보!DQ157,IF(리스수식!$AT$2=3,차량정보!FJ157,IF(리스수식!$AT$2=4,차량정보!HC157,차량정보!IV157))))</f>
        <v>0</v>
      </c>
      <c r="AF157" s="380">
        <f>IF(리스수식!$AT$2=1,차량정보!BY157,IF(리스수식!$AT$2=2,차량정보!DR157,IF(리스수식!$AT$2=3,차량정보!FK157,IF(리스수식!$AT$2=4,차량정보!HD157,차량정보!IW157))))</f>
        <v>0</v>
      </c>
      <c r="AG157" s="380">
        <f>IF(리스수식!$AT$2=1,차량정보!BZ157,IF(리스수식!$AT$2=2,차량정보!DS157,IF(리스수식!$AT$2=3,차량정보!FL157,IF(리스수식!$AT$2=4,차량정보!HE157,차량정보!IX157))))</f>
        <v>0</v>
      </c>
      <c r="AH157" s="380">
        <f>IF(리스수식!$AT$2=1,차량정보!CA157,IF(리스수식!$AT$2=2,차량정보!DT157,IF(리스수식!$AT$2=3,차량정보!FM157,IF(리스수식!$AT$2=4,차량정보!HF157,차량정보!IY157))))</f>
        <v>0</v>
      </c>
      <c r="AI157" s="380">
        <f>IF(리스수식!$AT$2=1,차량정보!CB157,IF(리스수식!$AT$2=2,차량정보!DU157,IF(리스수식!$AT$2=3,차량정보!FN157,IF(리스수식!$AT$2=4,차량정보!HG157,차량정보!IZ157))))</f>
        <v>0</v>
      </c>
      <c r="AJ157" s="380">
        <f>IF(리스수식!$AT$2=1,차량정보!CC157,IF(리스수식!$AT$2=2,차량정보!DV157,IF(리스수식!$AT$2=3,차량정보!FO157,IF(리스수식!$AT$2=4,차량정보!HH157,차량정보!JA157))))</f>
        <v>0</v>
      </c>
      <c r="AK157" s="380">
        <f>IF(리스수식!$AT$2=1,차량정보!CD157,IF(리스수식!$AT$2=2,차량정보!DW157,IF(리스수식!$AT$2=3,차량정보!FP157,IF(리스수식!$AT$2=4,차량정보!HI157,차량정보!JB157))))</f>
        <v>0</v>
      </c>
      <c r="AL157" s="380">
        <f>IF(리스수식!$AT$2=1,차량정보!CE157,IF(리스수식!$AT$2=2,차량정보!DX157,IF(리스수식!$AT$2=3,차량정보!FQ157,IF(리스수식!$AT$2=4,차량정보!HJ157,차량정보!JC157))))</f>
        <v>0</v>
      </c>
      <c r="AM157" s="333">
        <f>IF(리스수식!$AT$2=1,차량정보!CF157,IF(리스수식!$AT$2=2,차량정보!DY157,IF(리스수식!$AT$2=3,차량정보!FR157,IF(리스수식!$AT$2=4,차량정보!HK157,차량정보!JD157))))</f>
        <v>0</v>
      </c>
      <c r="AN157" s="333">
        <f>IF(리스수식!$AT$2=1,차량정보!CG157,IF(리스수식!$AT$2=2,차량정보!DZ157,IF(리스수식!$AT$2=3,차량정보!FS157,IF(리스수식!$AT$2=4,차량정보!HL157,차량정보!JE157))))</f>
        <v>0</v>
      </c>
      <c r="AO157" s="333">
        <f>IF(리스수식!$AT$2=1,차량정보!CH157,IF(리스수식!$AT$2=2,차량정보!EA157,IF(리스수식!$AT$2=3,차량정보!FT157,IF(리스수식!$AT$2=4,차량정보!HM157,차량정보!JF157))))</f>
        <v>0</v>
      </c>
      <c r="AP157" s="333">
        <f>IF(리스수식!$AT$2=1,차량정보!CI157,IF(리스수식!$AT$2=2,차량정보!EB157,IF(리스수식!$AT$2=3,차량정보!FU157,IF(리스수식!$AT$2=4,차량정보!HN157,차량정보!JG157))))</f>
        <v>0</v>
      </c>
      <c r="AQ157" s="333">
        <f>IF(리스수식!$AT$2=1,차량정보!CJ157,IF(리스수식!$AT$2=2,차량정보!EC157,IF(리스수식!$AT$2=3,차량정보!FV157,IF(리스수식!$AT$2=4,차량정보!HO157,차량정보!JH157))))</f>
        <v>0</v>
      </c>
      <c r="AR157" s="333">
        <f>IF(리스수식!$AT$2=1,차량정보!CK157,IF(리스수식!$AT$2=2,차량정보!ED157,IF(리스수식!$AT$2=3,차량정보!FW157,IF(리스수식!$AT$2=4,차량정보!HP157,차량정보!JI157))))</f>
        <v>0</v>
      </c>
      <c r="AS157" s="333">
        <f>IF(리스수식!$AT$2=1,차량정보!CL157,IF(리스수식!$AT$2=2,차량정보!EE157,IF(리스수식!$AT$2=3,차량정보!FX157,IF(리스수식!$AT$2=4,차량정보!HQ157,차량정보!JJ157))))</f>
        <v>0</v>
      </c>
      <c r="AT157" s="333">
        <f>IF(리스수식!$AT$2=1,차량정보!CM157,IF(리스수식!$AT$2=2,차량정보!EF157,IF(리스수식!$AT$2=3,차량정보!FY157,IF(리스수식!$AT$2=4,차량정보!HR157,차량정보!JK157))))</f>
        <v>0</v>
      </c>
      <c r="AU157" s="333">
        <f>IF(리스수식!$AT$2=1,차량정보!CN157,IF(리스수식!$AT$2=2,차량정보!EG157,IF(리스수식!$AT$2=3,차량정보!FZ157,IF(리스수식!$AT$2=4,차량정보!HS157,차량정보!JL157))))</f>
        <v>0</v>
      </c>
      <c r="AV157" s="333">
        <f>IF(리스수식!$AT$2=1,차량정보!CO157,IF(리스수식!$AT$2=2,차량정보!EH157,IF(리스수식!$AT$2=3,차량정보!GA157,IF(리스수식!$AT$2=4,차량정보!HT157,차량정보!JM157))))</f>
        <v>0</v>
      </c>
      <c r="AW157" s="333">
        <f>IF(리스수식!$AT$2=1,차량정보!CP157,IF(리스수식!$AT$2=2,차량정보!EI157,IF(리스수식!$AT$2=3,차량정보!GB157,IF(리스수식!$AT$2=4,차량정보!HU157,차량정보!JN157))))</f>
        <v>0</v>
      </c>
      <c r="AX157" s="333">
        <f>IF(리스수식!$AT$2=1,차량정보!CQ157,IF(리스수식!$AT$2=2,차량정보!EJ157,IF(리스수식!$AT$2=3,차량정보!GC157,IF(리스수식!$AT$2=4,차량정보!HV157,차량정보!JO157))))</f>
        <v>0</v>
      </c>
      <c r="AY157" s="11">
        <f>IF(리스수식!$AT$2=1,차량정보!CR157,IF(리스수식!$AT$2=2,차량정보!EK157,IF(리스수식!$AT$2=3,차량정보!GD157,IF(리스수식!$AT$2=4,차량정보!HW157,차량정보!JP157))))</f>
        <v>0</v>
      </c>
    </row>
    <row r="158" spans="6:83" ht="16.5" customHeight="1">
      <c r="F158" s="333">
        <v>153</v>
      </c>
      <c r="G158" s="333">
        <f>IF(리스수식!$AT$2=1,차량정보!AZ158,IF(리스수식!$AT$2=2,차량정보!CS158,IF(리스수식!$AT$2=3,차량정보!EL158,IF(리스수식!$AT$2=4,차량정보!GE158,차량정보!HX158))))</f>
        <v>0</v>
      </c>
      <c r="H158" s="333">
        <f>IF(리스수식!$AT$2=1,차량정보!BA158,IF(리스수식!$AT$2=2,차량정보!CT158,IF(리스수식!$AT$2=3,차량정보!EM158,IF(리스수식!$AT$2=4,차량정보!GF158,차량정보!HY158))))</f>
        <v>0</v>
      </c>
      <c r="I158" s="333">
        <f>IF(리스수식!$AT$2=1,차량정보!BB158,IF(리스수식!$AT$2=2,차량정보!CU158,IF(리스수식!$AT$2=3,차량정보!EN158,IF(리스수식!$AT$2=4,차량정보!GG158,차량정보!HZ158))))</f>
        <v>0</v>
      </c>
      <c r="J158" s="475">
        <f>IF(리스수식!$AT$2=1,차량정보!BC158,IF(리스수식!$AT$2=2,차량정보!CV158,IF(리스수식!$AT$2=3,차량정보!EO158,IF(리스수식!$AT$2=4,차량정보!GH158,차량정보!IA158))))</f>
        <v>0</v>
      </c>
      <c r="K158" s="333">
        <f>IF(리스수식!$AT$2=1,차량정보!BD158,IF(리스수식!$AT$2=2,차량정보!CW158,IF(리스수식!$AT$2=3,차량정보!EP158,IF(리스수식!$AT$2=4,차량정보!GI158,차량정보!IB158))))</f>
        <v>0</v>
      </c>
      <c r="L158" s="333">
        <f>IF(리스수식!$AT$2=1,차량정보!BE158,IF(리스수식!$AT$2=2,차량정보!CX158,IF(리스수식!$AT$2=3,차량정보!EQ158,IF(리스수식!$AT$2=4,차량정보!GJ158,차량정보!IC158))))</f>
        <v>0</v>
      </c>
      <c r="M158" s="333">
        <f>IF(리스수식!$AT$2=1,차량정보!BF158,IF(리스수식!$AT$2=2,차량정보!CY158,IF(리스수식!$AT$2=3,차량정보!ER158,IF(리스수식!$AT$2=4,차량정보!GK158,차량정보!ID158))))</f>
        <v>0</v>
      </c>
      <c r="N158" s="333">
        <f t="shared" si="183"/>
        <v>0</v>
      </c>
      <c r="O158" s="380">
        <f>IF(리스수식!$AT$2=1,차량정보!BH158,IF(리스수식!$AT$2=2,차량정보!DA158,IF(리스수식!$AT$2=3,차량정보!ET158,IF(리스수식!$AT$2=4,차량정보!GM158,차량정보!IF158))))</f>
        <v>0</v>
      </c>
      <c r="P158" s="380">
        <f>IF(리스수식!$AT$2=1,차량정보!BI158,IF(리스수식!$AT$2=2,차량정보!DB158,IF(리스수식!$AT$2=3,차량정보!EU158,IF(리스수식!$AT$2=4,차량정보!GN158,차량정보!IG158))))</f>
        <v>0</v>
      </c>
      <c r="Q158" s="380">
        <f>IF(리스수식!$AT$2=1,차량정보!BJ158,IF(리스수식!$AT$2=2,차량정보!DC158,IF(리스수식!$AT$2=3,차량정보!EV158,IF(리스수식!$AT$2=4,차량정보!GO158,차량정보!IH158))))</f>
        <v>0</v>
      </c>
      <c r="R158" s="380">
        <f>IF(리스수식!$AT$2=1,차량정보!BK158,IF(리스수식!$AT$2=2,차량정보!DD158,IF(리스수식!$AT$2=3,차량정보!EW158,IF(리스수식!$AT$2=4,차량정보!GP158,차량정보!II158))))</f>
        <v>0</v>
      </c>
      <c r="S158" s="380">
        <f>IF(리스수식!$AT$2=1,차량정보!BL158,IF(리스수식!$AT$2=2,차량정보!DE158,IF(리스수식!$AT$2=3,차량정보!EX158,IF(리스수식!$AT$2=4,차량정보!GQ158,차량정보!IJ158))))</f>
        <v>0</v>
      </c>
      <c r="T158" s="380">
        <f>IF(리스수식!$AT$2=1,차량정보!BM158,IF(리스수식!$AT$2=2,차량정보!DF158,IF(리스수식!$AT$2=3,차량정보!EY158,IF(리스수식!$AT$2=4,차량정보!GR158,차량정보!IK158))))</f>
        <v>0</v>
      </c>
      <c r="U158" s="380">
        <f>IF(리스수식!$AT$2=1,차량정보!BN158,IF(리스수식!$AT$2=2,차량정보!DG158,IF(리스수식!$AT$2=3,차량정보!EZ158,IF(리스수식!$AT$2=4,차량정보!GS158,차량정보!IL158))))</f>
        <v>0</v>
      </c>
      <c r="V158" s="380">
        <f>IF(리스수식!$AT$2=1,차량정보!BO158,IF(리스수식!$AT$2=2,차량정보!DH158,IF(리스수식!$AT$2=3,차량정보!FA158,IF(리스수식!$AT$2=4,차량정보!GT158,차량정보!IM158))))</f>
        <v>0</v>
      </c>
      <c r="W158" s="380">
        <f>IF(리스수식!$AT$2=1,차량정보!BP158,IF(리스수식!$AT$2=2,차량정보!DI158,IF(리스수식!$AT$2=3,차량정보!FB158,IF(리스수식!$AT$2=4,차량정보!GU158,차량정보!IN158))))</f>
        <v>0</v>
      </c>
      <c r="X158" s="380">
        <f>IF(리스수식!$AT$2=1,차량정보!BQ158,IF(리스수식!$AT$2=2,차량정보!DJ158,IF(리스수식!$AT$2=3,차량정보!FC158,IF(리스수식!$AT$2=4,차량정보!GV158,차량정보!IO158))))</f>
        <v>0</v>
      </c>
      <c r="Y158" s="380">
        <f>IF(리스수식!$AT$2=1,차량정보!BR158,IF(리스수식!$AT$2=2,차량정보!DK158,IF(리스수식!$AT$2=3,차량정보!FD158,IF(리스수식!$AT$2=4,차량정보!GW158,차량정보!IP158))))</f>
        <v>0</v>
      </c>
      <c r="Z158" s="380">
        <f>IF(리스수식!$AT$2=1,차량정보!BS158,IF(리스수식!$AT$2=2,차량정보!DL158,IF(리스수식!$AT$2=3,차량정보!FE158,IF(리스수식!$AT$2=4,차량정보!GX158,차량정보!IQ158))))</f>
        <v>0</v>
      </c>
      <c r="AA158" s="380">
        <f>IF(리스수식!$AT$2=1,차량정보!BT158,IF(리스수식!$AT$2=2,차량정보!DM158,IF(리스수식!$AT$2=3,차량정보!FF158,IF(리스수식!$AT$2=4,차량정보!GY158,차량정보!IR158))))</f>
        <v>0</v>
      </c>
      <c r="AB158" s="380">
        <f>IF(리스수식!$AT$2=1,차량정보!BU158,IF(리스수식!$AT$2=2,차량정보!DN158,IF(리스수식!$AT$2=3,차량정보!FG158,IF(리스수식!$AT$2=4,차량정보!GZ158,차량정보!IS158))))</f>
        <v>0</v>
      </c>
      <c r="AC158" s="380">
        <f>IF(리스수식!$AT$2=1,차량정보!BV158,IF(리스수식!$AT$2=2,차량정보!DO158,IF(리스수식!$AT$2=3,차량정보!FH158,IF(리스수식!$AT$2=4,차량정보!HA158,차량정보!IT158))))</f>
        <v>0</v>
      </c>
      <c r="AD158" s="380">
        <f>IF(리스수식!$AT$2=1,차량정보!BW158,IF(리스수식!$AT$2=2,차량정보!DP158,IF(리스수식!$AT$2=3,차량정보!FI158,IF(리스수식!$AT$2=4,차량정보!HB158,차량정보!IU158))))</f>
        <v>0</v>
      </c>
      <c r="AE158" s="380">
        <f>IF(리스수식!$AT$2=1,차량정보!BX158,IF(리스수식!$AT$2=2,차량정보!DQ158,IF(리스수식!$AT$2=3,차량정보!FJ158,IF(리스수식!$AT$2=4,차량정보!HC158,차량정보!IV158))))</f>
        <v>0</v>
      </c>
      <c r="AF158" s="380">
        <f>IF(리스수식!$AT$2=1,차량정보!BY158,IF(리스수식!$AT$2=2,차량정보!DR158,IF(리스수식!$AT$2=3,차량정보!FK158,IF(리스수식!$AT$2=4,차량정보!HD158,차량정보!IW158))))</f>
        <v>0</v>
      </c>
      <c r="AG158" s="380">
        <f>IF(리스수식!$AT$2=1,차량정보!BZ158,IF(리스수식!$AT$2=2,차량정보!DS158,IF(리스수식!$AT$2=3,차량정보!FL158,IF(리스수식!$AT$2=4,차량정보!HE158,차량정보!IX158))))</f>
        <v>0</v>
      </c>
      <c r="AH158" s="380">
        <f>IF(리스수식!$AT$2=1,차량정보!CA158,IF(리스수식!$AT$2=2,차량정보!DT158,IF(리스수식!$AT$2=3,차량정보!FM158,IF(리스수식!$AT$2=4,차량정보!HF158,차량정보!IY158))))</f>
        <v>0</v>
      </c>
      <c r="AI158" s="380">
        <f>IF(리스수식!$AT$2=1,차량정보!CB158,IF(리스수식!$AT$2=2,차량정보!DU158,IF(리스수식!$AT$2=3,차량정보!FN158,IF(리스수식!$AT$2=4,차량정보!HG158,차량정보!IZ158))))</f>
        <v>0</v>
      </c>
      <c r="AJ158" s="380">
        <f>IF(리스수식!$AT$2=1,차량정보!CC158,IF(리스수식!$AT$2=2,차량정보!DV158,IF(리스수식!$AT$2=3,차량정보!FO158,IF(리스수식!$AT$2=4,차량정보!HH158,차량정보!JA158))))</f>
        <v>0</v>
      </c>
      <c r="AK158" s="380">
        <f>IF(리스수식!$AT$2=1,차량정보!CD158,IF(리스수식!$AT$2=2,차량정보!DW158,IF(리스수식!$AT$2=3,차량정보!FP158,IF(리스수식!$AT$2=4,차량정보!HI158,차량정보!JB158))))</f>
        <v>0</v>
      </c>
      <c r="AL158" s="380">
        <f>IF(리스수식!$AT$2=1,차량정보!CE158,IF(리스수식!$AT$2=2,차량정보!DX158,IF(리스수식!$AT$2=3,차량정보!FQ158,IF(리스수식!$AT$2=4,차량정보!HJ158,차량정보!JC158))))</f>
        <v>0</v>
      </c>
      <c r="AM158" s="333">
        <f>IF(리스수식!$AT$2=1,차량정보!CF158,IF(리스수식!$AT$2=2,차량정보!DY158,IF(리스수식!$AT$2=3,차량정보!FR158,IF(리스수식!$AT$2=4,차량정보!HK158,차량정보!JD158))))</f>
        <v>0</v>
      </c>
      <c r="AN158" s="333">
        <f>IF(리스수식!$AT$2=1,차량정보!CG158,IF(리스수식!$AT$2=2,차량정보!DZ158,IF(리스수식!$AT$2=3,차량정보!FS158,IF(리스수식!$AT$2=4,차량정보!HL158,차량정보!JE158))))</f>
        <v>0</v>
      </c>
      <c r="AO158" s="333">
        <f>IF(리스수식!$AT$2=1,차량정보!CH158,IF(리스수식!$AT$2=2,차량정보!EA158,IF(리스수식!$AT$2=3,차량정보!FT158,IF(리스수식!$AT$2=4,차량정보!HM158,차량정보!JF158))))</f>
        <v>0</v>
      </c>
      <c r="AP158" s="333">
        <f>IF(리스수식!$AT$2=1,차량정보!CI158,IF(리스수식!$AT$2=2,차량정보!EB158,IF(리스수식!$AT$2=3,차량정보!FU158,IF(리스수식!$AT$2=4,차량정보!HN158,차량정보!JG158))))</f>
        <v>0</v>
      </c>
      <c r="AQ158" s="333">
        <f>IF(리스수식!$AT$2=1,차량정보!CJ158,IF(리스수식!$AT$2=2,차량정보!EC158,IF(리스수식!$AT$2=3,차량정보!FV158,IF(리스수식!$AT$2=4,차량정보!HO158,차량정보!JH158))))</f>
        <v>0</v>
      </c>
      <c r="AR158" s="333">
        <f>IF(리스수식!$AT$2=1,차량정보!CK158,IF(리스수식!$AT$2=2,차량정보!ED158,IF(리스수식!$AT$2=3,차량정보!FW158,IF(리스수식!$AT$2=4,차량정보!HP158,차량정보!JI158))))</f>
        <v>0</v>
      </c>
      <c r="AS158" s="333">
        <f>IF(리스수식!$AT$2=1,차량정보!CL158,IF(리스수식!$AT$2=2,차량정보!EE158,IF(리스수식!$AT$2=3,차량정보!FX158,IF(리스수식!$AT$2=4,차량정보!HQ158,차량정보!JJ158))))</f>
        <v>0</v>
      </c>
      <c r="AT158" s="333">
        <f>IF(리스수식!$AT$2=1,차량정보!CM158,IF(리스수식!$AT$2=2,차량정보!EF158,IF(리스수식!$AT$2=3,차량정보!FY158,IF(리스수식!$AT$2=4,차량정보!HR158,차량정보!JK158))))</f>
        <v>0</v>
      </c>
      <c r="AU158" s="333">
        <f>IF(리스수식!$AT$2=1,차량정보!CN158,IF(리스수식!$AT$2=2,차량정보!EG158,IF(리스수식!$AT$2=3,차량정보!FZ158,IF(리스수식!$AT$2=4,차량정보!HS158,차량정보!JL158))))</f>
        <v>0</v>
      </c>
      <c r="AV158" s="333">
        <f>IF(리스수식!$AT$2=1,차량정보!CO158,IF(리스수식!$AT$2=2,차량정보!EH158,IF(리스수식!$AT$2=3,차량정보!GA158,IF(리스수식!$AT$2=4,차량정보!HT158,차량정보!JM158))))</f>
        <v>0</v>
      </c>
      <c r="AW158" s="333">
        <f>IF(리스수식!$AT$2=1,차량정보!CP158,IF(리스수식!$AT$2=2,차량정보!EI158,IF(리스수식!$AT$2=3,차량정보!GB158,IF(리스수식!$AT$2=4,차량정보!HU158,차량정보!JN158))))</f>
        <v>0</v>
      </c>
      <c r="AX158" s="333">
        <f>IF(리스수식!$AT$2=1,차량정보!CQ158,IF(리스수식!$AT$2=2,차량정보!EJ158,IF(리스수식!$AT$2=3,차량정보!GC158,IF(리스수식!$AT$2=4,차량정보!HV158,차량정보!JO158))))</f>
        <v>0</v>
      </c>
      <c r="AY158" s="11">
        <f>IF(리스수식!$AT$2=1,차량정보!CR158,IF(리스수식!$AT$2=2,차량정보!EK158,IF(리스수식!$AT$2=3,차량정보!GD158,IF(리스수식!$AT$2=4,차량정보!HW158,차량정보!JP158))))</f>
        <v>0</v>
      </c>
    </row>
    <row r="159" spans="6:83" ht="16.5" customHeight="1">
      <c r="F159" s="333">
        <v>154</v>
      </c>
      <c r="G159" s="333">
        <f>IF(리스수식!$AT$2=1,차량정보!AZ159,IF(리스수식!$AT$2=2,차량정보!CS159,IF(리스수식!$AT$2=3,차량정보!EL159,IF(리스수식!$AT$2=4,차량정보!GE159,차량정보!HX159))))</f>
        <v>0</v>
      </c>
      <c r="H159" s="333">
        <f>IF(리스수식!$AT$2=1,차량정보!BA159,IF(리스수식!$AT$2=2,차량정보!CT159,IF(리스수식!$AT$2=3,차량정보!EM159,IF(리스수식!$AT$2=4,차량정보!GF159,차량정보!HY159))))</f>
        <v>0</v>
      </c>
      <c r="I159" s="333">
        <f>IF(리스수식!$AT$2=1,차량정보!BB159,IF(리스수식!$AT$2=2,차량정보!CU159,IF(리스수식!$AT$2=3,차량정보!EN159,IF(리스수식!$AT$2=4,차량정보!GG159,차량정보!HZ159))))</f>
        <v>0</v>
      </c>
      <c r="J159" s="475">
        <f>IF(리스수식!$AT$2=1,차량정보!BC159,IF(리스수식!$AT$2=2,차량정보!CV159,IF(리스수식!$AT$2=3,차량정보!EO159,IF(리스수식!$AT$2=4,차량정보!GH159,차량정보!IA159))))</f>
        <v>0</v>
      </c>
      <c r="K159" s="333">
        <f>IF(리스수식!$AT$2=1,차량정보!BD159,IF(리스수식!$AT$2=2,차량정보!CW159,IF(리스수식!$AT$2=3,차량정보!EP159,IF(리스수식!$AT$2=4,차량정보!GI159,차량정보!IB159))))</f>
        <v>0</v>
      </c>
      <c r="L159" s="333">
        <f>IF(리스수식!$AT$2=1,차량정보!BE159,IF(리스수식!$AT$2=2,차량정보!CX159,IF(리스수식!$AT$2=3,차량정보!EQ159,IF(리스수식!$AT$2=4,차량정보!GJ159,차량정보!IC159))))</f>
        <v>0</v>
      </c>
      <c r="M159" s="333">
        <f>IF(리스수식!$AT$2=1,차량정보!BF159,IF(리스수식!$AT$2=2,차량정보!CY159,IF(리스수식!$AT$2=3,차량정보!ER159,IF(리스수식!$AT$2=4,차량정보!GK159,차량정보!ID159))))</f>
        <v>0</v>
      </c>
      <c r="N159" s="333">
        <f t="shared" si="183"/>
        <v>0</v>
      </c>
      <c r="O159" s="380">
        <f>IF(리스수식!$AT$2=1,차량정보!BH159,IF(리스수식!$AT$2=2,차량정보!DA159,IF(리스수식!$AT$2=3,차량정보!ET159,IF(리스수식!$AT$2=4,차량정보!GM159,차량정보!IF159))))</f>
        <v>0</v>
      </c>
      <c r="P159" s="380">
        <f>IF(리스수식!$AT$2=1,차량정보!BI159,IF(리스수식!$AT$2=2,차량정보!DB159,IF(리스수식!$AT$2=3,차량정보!EU159,IF(리스수식!$AT$2=4,차량정보!GN159,차량정보!IG159))))</f>
        <v>0</v>
      </c>
      <c r="Q159" s="380">
        <f>IF(리스수식!$AT$2=1,차량정보!BJ159,IF(리스수식!$AT$2=2,차량정보!DC159,IF(리스수식!$AT$2=3,차량정보!EV159,IF(리스수식!$AT$2=4,차량정보!GO159,차량정보!IH159))))</f>
        <v>0</v>
      </c>
      <c r="R159" s="380">
        <f>IF(리스수식!$AT$2=1,차량정보!BK159,IF(리스수식!$AT$2=2,차량정보!DD159,IF(리스수식!$AT$2=3,차량정보!EW159,IF(리스수식!$AT$2=4,차량정보!GP159,차량정보!II159))))</f>
        <v>0</v>
      </c>
      <c r="S159" s="380">
        <f>IF(리스수식!$AT$2=1,차량정보!BL159,IF(리스수식!$AT$2=2,차량정보!DE159,IF(리스수식!$AT$2=3,차량정보!EX159,IF(리스수식!$AT$2=4,차량정보!GQ159,차량정보!IJ159))))</f>
        <v>0</v>
      </c>
      <c r="T159" s="380">
        <f>IF(리스수식!$AT$2=1,차량정보!BM159,IF(리스수식!$AT$2=2,차량정보!DF159,IF(리스수식!$AT$2=3,차량정보!EY159,IF(리스수식!$AT$2=4,차량정보!GR159,차량정보!IK159))))</f>
        <v>0</v>
      </c>
      <c r="U159" s="380">
        <f>IF(리스수식!$AT$2=1,차량정보!BN159,IF(리스수식!$AT$2=2,차량정보!DG159,IF(리스수식!$AT$2=3,차량정보!EZ159,IF(리스수식!$AT$2=4,차량정보!GS159,차량정보!IL159))))</f>
        <v>0</v>
      </c>
      <c r="V159" s="380">
        <f>IF(리스수식!$AT$2=1,차량정보!BO159,IF(리스수식!$AT$2=2,차량정보!DH159,IF(리스수식!$AT$2=3,차량정보!FA159,IF(리스수식!$AT$2=4,차량정보!GT159,차량정보!IM159))))</f>
        <v>0</v>
      </c>
      <c r="W159" s="380">
        <f>IF(리스수식!$AT$2=1,차량정보!BP159,IF(리스수식!$AT$2=2,차량정보!DI159,IF(리스수식!$AT$2=3,차량정보!FB159,IF(리스수식!$AT$2=4,차량정보!GU159,차량정보!IN159))))</f>
        <v>0</v>
      </c>
      <c r="X159" s="380">
        <f>IF(리스수식!$AT$2=1,차량정보!BQ159,IF(리스수식!$AT$2=2,차량정보!DJ159,IF(리스수식!$AT$2=3,차량정보!FC159,IF(리스수식!$AT$2=4,차량정보!GV159,차량정보!IO159))))</f>
        <v>0</v>
      </c>
      <c r="Y159" s="380">
        <f>IF(리스수식!$AT$2=1,차량정보!BR159,IF(리스수식!$AT$2=2,차량정보!DK159,IF(리스수식!$AT$2=3,차량정보!FD159,IF(리스수식!$AT$2=4,차량정보!GW159,차량정보!IP159))))</f>
        <v>0</v>
      </c>
      <c r="Z159" s="380">
        <f>IF(리스수식!$AT$2=1,차량정보!BS159,IF(리스수식!$AT$2=2,차량정보!DL159,IF(리스수식!$AT$2=3,차량정보!FE159,IF(리스수식!$AT$2=4,차량정보!GX159,차량정보!IQ159))))</f>
        <v>0</v>
      </c>
      <c r="AA159" s="380">
        <f>IF(리스수식!$AT$2=1,차량정보!BT159,IF(리스수식!$AT$2=2,차량정보!DM159,IF(리스수식!$AT$2=3,차량정보!FF159,IF(리스수식!$AT$2=4,차량정보!GY159,차량정보!IR159))))</f>
        <v>0</v>
      </c>
      <c r="AB159" s="380">
        <f>IF(리스수식!$AT$2=1,차량정보!BU159,IF(리스수식!$AT$2=2,차량정보!DN159,IF(리스수식!$AT$2=3,차량정보!FG159,IF(리스수식!$AT$2=4,차량정보!GZ159,차량정보!IS159))))</f>
        <v>0</v>
      </c>
      <c r="AC159" s="380">
        <f>IF(리스수식!$AT$2=1,차량정보!BV159,IF(리스수식!$AT$2=2,차량정보!DO159,IF(리스수식!$AT$2=3,차량정보!FH159,IF(리스수식!$AT$2=4,차량정보!HA159,차량정보!IT159))))</f>
        <v>0</v>
      </c>
      <c r="AD159" s="380">
        <f>IF(리스수식!$AT$2=1,차량정보!BW159,IF(리스수식!$AT$2=2,차량정보!DP159,IF(리스수식!$AT$2=3,차량정보!FI159,IF(리스수식!$AT$2=4,차량정보!HB159,차량정보!IU159))))</f>
        <v>0</v>
      </c>
      <c r="AE159" s="380">
        <f>IF(리스수식!$AT$2=1,차량정보!BX159,IF(리스수식!$AT$2=2,차량정보!DQ159,IF(리스수식!$AT$2=3,차량정보!FJ159,IF(리스수식!$AT$2=4,차량정보!HC159,차량정보!IV159))))</f>
        <v>0</v>
      </c>
      <c r="AF159" s="380">
        <f>IF(리스수식!$AT$2=1,차량정보!BY159,IF(리스수식!$AT$2=2,차량정보!DR159,IF(리스수식!$AT$2=3,차량정보!FK159,IF(리스수식!$AT$2=4,차량정보!HD159,차량정보!IW159))))</f>
        <v>0</v>
      </c>
      <c r="AG159" s="380">
        <f>IF(리스수식!$AT$2=1,차량정보!BZ159,IF(리스수식!$AT$2=2,차량정보!DS159,IF(리스수식!$AT$2=3,차량정보!FL159,IF(리스수식!$AT$2=4,차량정보!HE159,차량정보!IX159))))</f>
        <v>0</v>
      </c>
      <c r="AH159" s="380">
        <f>IF(리스수식!$AT$2=1,차량정보!CA159,IF(리스수식!$AT$2=2,차량정보!DT159,IF(리스수식!$AT$2=3,차량정보!FM159,IF(리스수식!$AT$2=4,차량정보!HF159,차량정보!IY159))))</f>
        <v>0</v>
      </c>
      <c r="AI159" s="380">
        <f>IF(리스수식!$AT$2=1,차량정보!CB159,IF(리스수식!$AT$2=2,차량정보!DU159,IF(리스수식!$AT$2=3,차량정보!FN159,IF(리스수식!$AT$2=4,차량정보!HG159,차량정보!IZ159))))</f>
        <v>0</v>
      </c>
      <c r="AJ159" s="380">
        <f>IF(리스수식!$AT$2=1,차량정보!CC159,IF(리스수식!$AT$2=2,차량정보!DV159,IF(리스수식!$AT$2=3,차량정보!FO159,IF(리스수식!$AT$2=4,차량정보!HH159,차량정보!JA159))))</f>
        <v>0</v>
      </c>
      <c r="AK159" s="380">
        <f>IF(리스수식!$AT$2=1,차량정보!CD159,IF(리스수식!$AT$2=2,차량정보!DW159,IF(리스수식!$AT$2=3,차량정보!FP159,IF(리스수식!$AT$2=4,차량정보!HI159,차량정보!JB159))))</f>
        <v>0</v>
      </c>
      <c r="AL159" s="380">
        <f>IF(리스수식!$AT$2=1,차량정보!CE159,IF(리스수식!$AT$2=2,차량정보!DX159,IF(리스수식!$AT$2=3,차량정보!FQ159,IF(리스수식!$AT$2=4,차량정보!HJ159,차량정보!JC159))))</f>
        <v>0</v>
      </c>
      <c r="AM159" s="333">
        <f>IF(리스수식!$AT$2=1,차량정보!CF159,IF(리스수식!$AT$2=2,차량정보!DY159,IF(리스수식!$AT$2=3,차량정보!FR159,IF(리스수식!$AT$2=4,차량정보!HK159,차량정보!JD159))))</f>
        <v>0</v>
      </c>
      <c r="AN159" s="333">
        <f>IF(리스수식!$AT$2=1,차량정보!CG159,IF(리스수식!$AT$2=2,차량정보!DZ159,IF(리스수식!$AT$2=3,차량정보!FS159,IF(리스수식!$AT$2=4,차량정보!HL159,차량정보!JE159))))</f>
        <v>0</v>
      </c>
      <c r="AO159" s="333">
        <f>IF(리스수식!$AT$2=1,차량정보!CH159,IF(리스수식!$AT$2=2,차량정보!EA159,IF(리스수식!$AT$2=3,차량정보!FT159,IF(리스수식!$AT$2=4,차량정보!HM159,차량정보!JF159))))</f>
        <v>0</v>
      </c>
      <c r="AP159" s="333">
        <f>IF(리스수식!$AT$2=1,차량정보!CI159,IF(리스수식!$AT$2=2,차량정보!EB159,IF(리스수식!$AT$2=3,차량정보!FU159,IF(리스수식!$AT$2=4,차량정보!HN159,차량정보!JG159))))</f>
        <v>0</v>
      </c>
      <c r="AQ159" s="333">
        <f>IF(리스수식!$AT$2=1,차량정보!CJ159,IF(리스수식!$AT$2=2,차량정보!EC159,IF(리스수식!$AT$2=3,차량정보!FV159,IF(리스수식!$AT$2=4,차량정보!HO159,차량정보!JH159))))</f>
        <v>0</v>
      </c>
      <c r="AR159" s="333">
        <f>IF(리스수식!$AT$2=1,차량정보!CK159,IF(리스수식!$AT$2=2,차량정보!ED159,IF(리스수식!$AT$2=3,차량정보!FW159,IF(리스수식!$AT$2=4,차량정보!HP159,차량정보!JI159))))</f>
        <v>0</v>
      </c>
      <c r="AS159" s="333">
        <f>IF(리스수식!$AT$2=1,차량정보!CL159,IF(리스수식!$AT$2=2,차량정보!EE159,IF(리스수식!$AT$2=3,차량정보!FX159,IF(리스수식!$AT$2=4,차량정보!HQ159,차량정보!JJ159))))</f>
        <v>0</v>
      </c>
      <c r="AT159" s="333">
        <f>IF(리스수식!$AT$2=1,차량정보!CM159,IF(리스수식!$AT$2=2,차량정보!EF159,IF(리스수식!$AT$2=3,차량정보!FY159,IF(리스수식!$AT$2=4,차량정보!HR159,차량정보!JK159))))</f>
        <v>0</v>
      </c>
      <c r="AU159" s="333">
        <f>IF(리스수식!$AT$2=1,차량정보!CN159,IF(리스수식!$AT$2=2,차량정보!EG159,IF(리스수식!$AT$2=3,차량정보!FZ159,IF(리스수식!$AT$2=4,차량정보!HS159,차량정보!JL159))))</f>
        <v>0</v>
      </c>
      <c r="AV159" s="333">
        <f>IF(리스수식!$AT$2=1,차량정보!CO159,IF(리스수식!$AT$2=2,차량정보!EH159,IF(리스수식!$AT$2=3,차량정보!GA159,IF(리스수식!$AT$2=4,차량정보!HT159,차량정보!JM159))))</f>
        <v>0</v>
      </c>
      <c r="AW159" s="333">
        <f>IF(리스수식!$AT$2=1,차량정보!CP159,IF(리스수식!$AT$2=2,차량정보!EI159,IF(리스수식!$AT$2=3,차량정보!GB159,IF(리스수식!$AT$2=4,차량정보!HU159,차량정보!JN159))))</f>
        <v>0</v>
      </c>
      <c r="AX159" s="333">
        <f>IF(리스수식!$AT$2=1,차량정보!CQ159,IF(리스수식!$AT$2=2,차량정보!EJ159,IF(리스수식!$AT$2=3,차량정보!GC159,IF(리스수식!$AT$2=4,차량정보!HV159,차량정보!JO159))))</f>
        <v>0</v>
      </c>
      <c r="AY159" s="11">
        <f>IF(리스수식!$AT$2=1,차량정보!CR159,IF(리스수식!$AT$2=2,차량정보!EK159,IF(리스수식!$AT$2=3,차량정보!GD159,IF(리스수식!$AT$2=4,차량정보!HW159,차량정보!JP159))))</f>
        <v>0</v>
      </c>
    </row>
    <row r="160" spans="6:83" ht="16.5" customHeight="1">
      <c r="F160" s="333">
        <v>155</v>
      </c>
      <c r="G160" s="333">
        <f>IF(리스수식!$AT$2=1,차량정보!AZ160,IF(리스수식!$AT$2=2,차량정보!CS160,IF(리스수식!$AT$2=3,차량정보!EL160,IF(리스수식!$AT$2=4,차량정보!GE160,차량정보!HX160))))</f>
        <v>0</v>
      </c>
      <c r="H160" s="333">
        <f>IF(리스수식!$AT$2=1,차량정보!BA160,IF(리스수식!$AT$2=2,차량정보!CT160,IF(리스수식!$AT$2=3,차량정보!EM160,IF(리스수식!$AT$2=4,차량정보!GF160,차량정보!HY160))))</f>
        <v>0</v>
      </c>
      <c r="I160" s="333">
        <f>IF(리스수식!$AT$2=1,차량정보!BB160,IF(리스수식!$AT$2=2,차량정보!CU160,IF(리스수식!$AT$2=3,차량정보!EN160,IF(리스수식!$AT$2=4,차량정보!GG160,차량정보!HZ160))))</f>
        <v>0</v>
      </c>
      <c r="J160" s="475">
        <f>IF(리스수식!$AT$2=1,차량정보!BC160,IF(리스수식!$AT$2=2,차량정보!CV160,IF(리스수식!$AT$2=3,차량정보!EO160,IF(리스수식!$AT$2=4,차량정보!GH160,차량정보!IA160))))</f>
        <v>0</v>
      </c>
      <c r="K160" s="333">
        <f>IF(리스수식!$AT$2=1,차량정보!BD160,IF(리스수식!$AT$2=2,차량정보!CW160,IF(리스수식!$AT$2=3,차량정보!EP160,IF(리스수식!$AT$2=4,차량정보!GI160,차량정보!IB160))))</f>
        <v>0</v>
      </c>
      <c r="L160" s="333">
        <f>IF(리스수식!$AT$2=1,차량정보!BE160,IF(리스수식!$AT$2=2,차량정보!CX160,IF(리스수식!$AT$2=3,차량정보!EQ160,IF(리스수식!$AT$2=4,차량정보!GJ160,차량정보!IC160))))</f>
        <v>0</v>
      </c>
      <c r="M160" s="333">
        <f>IF(리스수식!$AT$2=1,차량정보!BF160,IF(리스수식!$AT$2=2,차량정보!CY160,IF(리스수식!$AT$2=3,차량정보!ER160,IF(리스수식!$AT$2=4,차량정보!GK160,차량정보!ID160))))</f>
        <v>0</v>
      </c>
      <c r="N160" s="333">
        <f t="shared" si="183"/>
        <v>0</v>
      </c>
      <c r="O160" s="380">
        <f>IF(리스수식!$AT$2=1,차량정보!BH160,IF(리스수식!$AT$2=2,차량정보!DA160,IF(리스수식!$AT$2=3,차량정보!ET160,IF(리스수식!$AT$2=4,차량정보!GM160,차량정보!IF160))))</f>
        <v>0</v>
      </c>
      <c r="P160" s="380">
        <f>IF(리스수식!$AT$2=1,차량정보!BI160,IF(리스수식!$AT$2=2,차량정보!DB160,IF(리스수식!$AT$2=3,차량정보!EU160,IF(리스수식!$AT$2=4,차량정보!GN160,차량정보!IG160))))</f>
        <v>0</v>
      </c>
      <c r="Q160" s="380">
        <f>IF(리스수식!$AT$2=1,차량정보!BJ160,IF(리스수식!$AT$2=2,차량정보!DC160,IF(리스수식!$AT$2=3,차량정보!EV160,IF(리스수식!$AT$2=4,차량정보!GO160,차량정보!IH160))))</f>
        <v>0</v>
      </c>
      <c r="R160" s="380">
        <f>IF(리스수식!$AT$2=1,차량정보!BK160,IF(리스수식!$AT$2=2,차량정보!DD160,IF(리스수식!$AT$2=3,차량정보!EW160,IF(리스수식!$AT$2=4,차량정보!GP160,차량정보!II160))))</f>
        <v>0</v>
      </c>
      <c r="S160" s="380">
        <f>IF(리스수식!$AT$2=1,차량정보!BL160,IF(리스수식!$AT$2=2,차량정보!DE160,IF(리스수식!$AT$2=3,차량정보!EX160,IF(리스수식!$AT$2=4,차량정보!GQ160,차량정보!IJ160))))</f>
        <v>0</v>
      </c>
      <c r="T160" s="380">
        <f>IF(리스수식!$AT$2=1,차량정보!BM160,IF(리스수식!$AT$2=2,차량정보!DF160,IF(리스수식!$AT$2=3,차량정보!EY160,IF(리스수식!$AT$2=4,차량정보!GR160,차량정보!IK160))))</f>
        <v>0</v>
      </c>
      <c r="U160" s="380">
        <f>IF(리스수식!$AT$2=1,차량정보!BN160,IF(리스수식!$AT$2=2,차량정보!DG160,IF(리스수식!$AT$2=3,차량정보!EZ160,IF(리스수식!$AT$2=4,차량정보!GS160,차량정보!IL160))))</f>
        <v>0</v>
      </c>
      <c r="V160" s="380">
        <f>IF(리스수식!$AT$2=1,차량정보!BO160,IF(리스수식!$AT$2=2,차량정보!DH160,IF(리스수식!$AT$2=3,차량정보!FA160,IF(리스수식!$AT$2=4,차량정보!GT160,차량정보!IM160))))</f>
        <v>0</v>
      </c>
      <c r="W160" s="380">
        <f>IF(리스수식!$AT$2=1,차량정보!BP160,IF(리스수식!$AT$2=2,차량정보!DI160,IF(리스수식!$AT$2=3,차량정보!FB160,IF(리스수식!$AT$2=4,차량정보!GU160,차량정보!IN160))))</f>
        <v>0</v>
      </c>
      <c r="X160" s="380">
        <f>IF(리스수식!$AT$2=1,차량정보!BQ160,IF(리스수식!$AT$2=2,차량정보!DJ160,IF(리스수식!$AT$2=3,차량정보!FC160,IF(리스수식!$AT$2=4,차량정보!GV160,차량정보!IO160))))</f>
        <v>0</v>
      </c>
      <c r="Y160" s="380">
        <f>IF(리스수식!$AT$2=1,차량정보!BR160,IF(리스수식!$AT$2=2,차량정보!DK160,IF(리스수식!$AT$2=3,차량정보!FD160,IF(리스수식!$AT$2=4,차량정보!GW160,차량정보!IP160))))</f>
        <v>0</v>
      </c>
      <c r="Z160" s="380">
        <f>IF(리스수식!$AT$2=1,차량정보!BS160,IF(리스수식!$AT$2=2,차량정보!DL160,IF(리스수식!$AT$2=3,차량정보!FE160,IF(리스수식!$AT$2=4,차량정보!GX160,차량정보!IQ160))))</f>
        <v>0</v>
      </c>
      <c r="AA160" s="380">
        <f>IF(리스수식!$AT$2=1,차량정보!BT160,IF(리스수식!$AT$2=2,차량정보!DM160,IF(리스수식!$AT$2=3,차량정보!FF160,IF(리스수식!$AT$2=4,차량정보!GY160,차량정보!IR160))))</f>
        <v>0</v>
      </c>
      <c r="AB160" s="380">
        <f>IF(리스수식!$AT$2=1,차량정보!BU160,IF(리스수식!$AT$2=2,차량정보!DN160,IF(리스수식!$AT$2=3,차량정보!FG160,IF(리스수식!$AT$2=4,차량정보!GZ160,차량정보!IS160))))</f>
        <v>0</v>
      </c>
      <c r="AC160" s="380">
        <f>IF(리스수식!$AT$2=1,차량정보!BV160,IF(리스수식!$AT$2=2,차량정보!DO160,IF(리스수식!$AT$2=3,차량정보!FH160,IF(리스수식!$AT$2=4,차량정보!HA160,차량정보!IT160))))</f>
        <v>0</v>
      </c>
      <c r="AD160" s="380">
        <f>IF(리스수식!$AT$2=1,차량정보!BW160,IF(리스수식!$AT$2=2,차량정보!DP160,IF(리스수식!$AT$2=3,차량정보!FI160,IF(리스수식!$AT$2=4,차량정보!HB160,차량정보!IU160))))</f>
        <v>0</v>
      </c>
      <c r="AE160" s="380">
        <f>IF(리스수식!$AT$2=1,차량정보!BX160,IF(리스수식!$AT$2=2,차량정보!DQ160,IF(리스수식!$AT$2=3,차량정보!FJ160,IF(리스수식!$AT$2=4,차량정보!HC160,차량정보!IV160))))</f>
        <v>0</v>
      </c>
      <c r="AF160" s="380">
        <f>IF(리스수식!$AT$2=1,차량정보!BY160,IF(리스수식!$AT$2=2,차량정보!DR160,IF(리스수식!$AT$2=3,차량정보!FK160,IF(리스수식!$AT$2=4,차량정보!HD160,차량정보!IW160))))</f>
        <v>0</v>
      </c>
      <c r="AG160" s="380">
        <f>IF(리스수식!$AT$2=1,차량정보!BZ160,IF(리스수식!$AT$2=2,차량정보!DS160,IF(리스수식!$AT$2=3,차량정보!FL160,IF(리스수식!$AT$2=4,차량정보!HE160,차량정보!IX160))))</f>
        <v>0</v>
      </c>
      <c r="AH160" s="380">
        <f>IF(리스수식!$AT$2=1,차량정보!CA160,IF(리스수식!$AT$2=2,차량정보!DT160,IF(리스수식!$AT$2=3,차량정보!FM160,IF(리스수식!$AT$2=4,차량정보!HF160,차량정보!IY160))))</f>
        <v>0</v>
      </c>
      <c r="AI160" s="380">
        <f>IF(리스수식!$AT$2=1,차량정보!CB160,IF(리스수식!$AT$2=2,차량정보!DU160,IF(리스수식!$AT$2=3,차량정보!FN160,IF(리스수식!$AT$2=4,차량정보!HG160,차량정보!IZ160))))</f>
        <v>0</v>
      </c>
      <c r="AJ160" s="380">
        <f>IF(리스수식!$AT$2=1,차량정보!CC160,IF(리스수식!$AT$2=2,차량정보!DV160,IF(리스수식!$AT$2=3,차량정보!FO160,IF(리스수식!$AT$2=4,차량정보!HH160,차량정보!JA160))))</f>
        <v>0</v>
      </c>
      <c r="AK160" s="380">
        <f>IF(리스수식!$AT$2=1,차량정보!CD160,IF(리스수식!$AT$2=2,차량정보!DW160,IF(리스수식!$AT$2=3,차량정보!FP160,IF(리스수식!$AT$2=4,차량정보!HI160,차량정보!JB160))))</f>
        <v>0</v>
      </c>
      <c r="AL160" s="380">
        <f>IF(리스수식!$AT$2=1,차량정보!CE160,IF(리스수식!$AT$2=2,차량정보!DX160,IF(리스수식!$AT$2=3,차량정보!FQ160,IF(리스수식!$AT$2=4,차량정보!HJ160,차량정보!JC160))))</f>
        <v>0</v>
      </c>
      <c r="AM160" s="333">
        <f>IF(리스수식!$AT$2=1,차량정보!CF160,IF(리스수식!$AT$2=2,차량정보!DY160,IF(리스수식!$AT$2=3,차량정보!FR160,IF(리스수식!$AT$2=4,차량정보!HK160,차량정보!JD160))))</f>
        <v>0</v>
      </c>
      <c r="AN160" s="333">
        <f>IF(리스수식!$AT$2=1,차량정보!CG160,IF(리스수식!$AT$2=2,차량정보!DZ160,IF(리스수식!$AT$2=3,차량정보!FS160,IF(리스수식!$AT$2=4,차량정보!HL160,차량정보!JE160))))</f>
        <v>0</v>
      </c>
      <c r="AO160" s="333">
        <f>IF(리스수식!$AT$2=1,차량정보!CH160,IF(리스수식!$AT$2=2,차량정보!EA160,IF(리스수식!$AT$2=3,차량정보!FT160,IF(리스수식!$AT$2=4,차량정보!HM160,차량정보!JF160))))</f>
        <v>0</v>
      </c>
      <c r="AP160" s="333">
        <f>IF(리스수식!$AT$2=1,차량정보!CI160,IF(리스수식!$AT$2=2,차량정보!EB160,IF(리스수식!$AT$2=3,차량정보!FU160,IF(리스수식!$AT$2=4,차량정보!HN160,차량정보!JG160))))</f>
        <v>0</v>
      </c>
      <c r="AQ160" s="333">
        <f>IF(리스수식!$AT$2=1,차량정보!CJ160,IF(리스수식!$AT$2=2,차량정보!EC160,IF(리스수식!$AT$2=3,차량정보!FV160,IF(리스수식!$AT$2=4,차량정보!HO160,차량정보!JH160))))</f>
        <v>0</v>
      </c>
      <c r="AR160" s="333">
        <f>IF(리스수식!$AT$2=1,차량정보!CK160,IF(리스수식!$AT$2=2,차량정보!ED160,IF(리스수식!$AT$2=3,차량정보!FW160,IF(리스수식!$AT$2=4,차량정보!HP160,차량정보!JI160))))</f>
        <v>0</v>
      </c>
      <c r="AS160" s="333">
        <f>IF(리스수식!$AT$2=1,차량정보!CL160,IF(리스수식!$AT$2=2,차량정보!EE160,IF(리스수식!$AT$2=3,차량정보!FX160,IF(리스수식!$AT$2=4,차량정보!HQ160,차량정보!JJ160))))</f>
        <v>0</v>
      </c>
      <c r="AT160" s="333">
        <f>IF(리스수식!$AT$2=1,차량정보!CM160,IF(리스수식!$AT$2=2,차량정보!EF160,IF(리스수식!$AT$2=3,차량정보!FY160,IF(리스수식!$AT$2=4,차량정보!HR160,차량정보!JK160))))</f>
        <v>0</v>
      </c>
      <c r="AU160" s="333">
        <f>IF(리스수식!$AT$2=1,차량정보!CN160,IF(리스수식!$AT$2=2,차량정보!EG160,IF(리스수식!$AT$2=3,차량정보!FZ160,IF(리스수식!$AT$2=4,차량정보!HS160,차량정보!JL160))))</f>
        <v>0</v>
      </c>
      <c r="AV160" s="333">
        <f>IF(리스수식!$AT$2=1,차량정보!CO160,IF(리스수식!$AT$2=2,차량정보!EH160,IF(리스수식!$AT$2=3,차량정보!GA160,IF(리스수식!$AT$2=4,차량정보!HT160,차량정보!JM160))))</f>
        <v>0</v>
      </c>
      <c r="AW160" s="333">
        <f>IF(리스수식!$AT$2=1,차량정보!CP160,IF(리스수식!$AT$2=2,차량정보!EI160,IF(리스수식!$AT$2=3,차량정보!GB160,IF(리스수식!$AT$2=4,차량정보!HU160,차량정보!JN160))))</f>
        <v>0</v>
      </c>
      <c r="AX160" s="333">
        <f>IF(리스수식!$AT$2=1,차량정보!CQ160,IF(리스수식!$AT$2=2,차량정보!EJ160,IF(리스수식!$AT$2=3,차량정보!GC160,IF(리스수식!$AT$2=4,차량정보!HV160,차량정보!JO160))))</f>
        <v>0</v>
      </c>
      <c r="AY160" s="11">
        <f>IF(리스수식!$AT$2=1,차량정보!CR160,IF(리스수식!$AT$2=2,차량정보!EK160,IF(리스수식!$AT$2=3,차량정보!GD160,IF(리스수식!$AT$2=4,차량정보!HW160,차량정보!JP160))))</f>
        <v>0</v>
      </c>
    </row>
    <row r="161" spans="6:51" ht="16.5" customHeight="1">
      <c r="F161" s="333">
        <v>156</v>
      </c>
      <c r="G161" s="333">
        <f>IF(리스수식!$AT$2=1,차량정보!AZ161,IF(리스수식!$AT$2=2,차량정보!CS161,IF(리스수식!$AT$2=3,차량정보!EL161,IF(리스수식!$AT$2=4,차량정보!GE161,차량정보!HX161))))</f>
        <v>0</v>
      </c>
      <c r="H161" s="333">
        <f>IF(리스수식!$AT$2=1,차량정보!BA161,IF(리스수식!$AT$2=2,차량정보!CT161,IF(리스수식!$AT$2=3,차량정보!EM161,IF(리스수식!$AT$2=4,차량정보!GF161,차량정보!HY161))))</f>
        <v>0</v>
      </c>
      <c r="I161" s="333">
        <f>IF(리스수식!$AT$2=1,차량정보!BB161,IF(리스수식!$AT$2=2,차량정보!CU161,IF(리스수식!$AT$2=3,차량정보!EN161,IF(리스수식!$AT$2=4,차량정보!GG161,차량정보!HZ161))))</f>
        <v>0</v>
      </c>
      <c r="J161" s="475">
        <f>IF(리스수식!$AT$2=1,차량정보!BC161,IF(리스수식!$AT$2=2,차량정보!CV161,IF(리스수식!$AT$2=3,차량정보!EO161,IF(리스수식!$AT$2=4,차량정보!GH161,차량정보!IA161))))</f>
        <v>0</v>
      </c>
      <c r="K161" s="333">
        <f>IF(리스수식!$AT$2=1,차량정보!BD161,IF(리스수식!$AT$2=2,차량정보!CW161,IF(리스수식!$AT$2=3,차량정보!EP161,IF(리스수식!$AT$2=4,차량정보!GI161,차량정보!IB161))))</f>
        <v>0</v>
      </c>
      <c r="L161" s="333">
        <f>IF(리스수식!$AT$2=1,차량정보!BE161,IF(리스수식!$AT$2=2,차량정보!CX161,IF(리스수식!$AT$2=3,차량정보!EQ161,IF(리스수식!$AT$2=4,차량정보!GJ161,차량정보!IC161))))</f>
        <v>0</v>
      </c>
      <c r="M161" s="333">
        <f>IF(리스수식!$AT$2=1,차량정보!BF161,IF(리스수식!$AT$2=2,차량정보!CY161,IF(리스수식!$AT$2=3,차량정보!ER161,IF(리스수식!$AT$2=4,차량정보!GK161,차량정보!ID161))))</f>
        <v>0</v>
      </c>
      <c r="N161" s="333">
        <f t="shared" si="183"/>
        <v>0</v>
      </c>
      <c r="O161" s="380">
        <f>IF(리스수식!$AT$2=1,차량정보!BH161,IF(리스수식!$AT$2=2,차량정보!DA161,IF(리스수식!$AT$2=3,차량정보!ET161,IF(리스수식!$AT$2=4,차량정보!GM161,차량정보!IF161))))</f>
        <v>0</v>
      </c>
      <c r="P161" s="380">
        <f>IF(리스수식!$AT$2=1,차량정보!BI161,IF(리스수식!$AT$2=2,차량정보!DB161,IF(리스수식!$AT$2=3,차량정보!EU161,IF(리스수식!$AT$2=4,차량정보!GN161,차량정보!IG161))))</f>
        <v>0</v>
      </c>
      <c r="Q161" s="380">
        <f>IF(리스수식!$AT$2=1,차량정보!BJ161,IF(리스수식!$AT$2=2,차량정보!DC161,IF(리스수식!$AT$2=3,차량정보!EV161,IF(리스수식!$AT$2=4,차량정보!GO161,차량정보!IH161))))</f>
        <v>0</v>
      </c>
      <c r="R161" s="380">
        <f>IF(리스수식!$AT$2=1,차량정보!BK161,IF(리스수식!$AT$2=2,차량정보!DD161,IF(리스수식!$AT$2=3,차량정보!EW161,IF(리스수식!$AT$2=4,차량정보!GP161,차량정보!II161))))</f>
        <v>0</v>
      </c>
      <c r="S161" s="380">
        <f>IF(리스수식!$AT$2=1,차량정보!BL161,IF(리스수식!$AT$2=2,차량정보!DE161,IF(리스수식!$AT$2=3,차량정보!EX161,IF(리스수식!$AT$2=4,차량정보!GQ161,차량정보!IJ161))))</f>
        <v>0</v>
      </c>
      <c r="T161" s="380">
        <f>IF(리스수식!$AT$2=1,차량정보!BM161,IF(리스수식!$AT$2=2,차량정보!DF161,IF(리스수식!$AT$2=3,차량정보!EY161,IF(리스수식!$AT$2=4,차량정보!GR161,차량정보!IK161))))</f>
        <v>0</v>
      </c>
      <c r="U161" s="380">
        <f>IF(리스수식!$AT$2=1,차량정보!BN161,IF(리스수식!$AT$2=2,차량정보!DG161,IF(리스수식!$AT$2=3,차량정보!EZ161,IF(리스수식!$AT$2=4,차량정보!GS161,차량정보!IL161))))</f>
        <v>0</v>
      </c>
      <c r="V161" s="380">
        <f>IF(리스수식!$AT$2=1,차량정보!BO161,IF(리스수식!$AT$2=2,차량정보!DH161,IF(리스수식!$AT$2=3,차량정보!FA161,IF(리스수식!$AT$2=4,차량정보!GT161,차량정보!IM161))))</f>
        <v>0</v>
      </c>
      <c r="W161" s="380">
        <f>IF(리스수식!$AT$2=1,차량정보!BP161,IF(리스수식!$AT$2=2,차량정보!DI161,IF(리스수식!$AT$2=3,차량정보!FB161,IF(리스수식!$AT$2=4,차량정보!GU161,차량정보!IN161))))</f>
        <v>0</v>
      </c>
      <c r="X161" s="380">
        <f>IF(리스수식!$AT$2=1,차량정보!BQ161,IF(리스수식!$AT$2=2,차량정보!DJ161,IF(리스수식!$AT$2=3,차량정보!FC161,IF(리스수식!$AT$2=4,차량정보!GV161,차량정보!IO161))))</f>
        <v>0</v>
      </c>
      <c r="Y161" s="380">
        <f>IF(리스수식!$AT$2=1,차량정보!BR161,IF(리스수식!$AT$2=2,차량정보!DK161,IF(리스수식!$AT$2=3,차량정보!FD161,IF(리스수식!$AT$2=4,차량정보!GW161,차량정보!IP161))))</f>
        <v>0</v>
      </c>
      <c r="Z161" s="380">
        <f>IF(리스수식!$AT$2=1,차량정보!BS161,IF(리스수식!$AT$2=2,차량정보!DL161,IF(리스수식!$AT$2=3,차량정보!FE161,IF(리스수식!$AT$2=4,차량정보!GX161,차량정보!IQ161))))</f>
        <v>0</v>
      </c>
      <c r="AA161" s="380">
        <f>IF(리스수식!$AT$2=1,차량정보!BT161,IF(리스수식!$AT$2=2,차량정보!DM161,IF(리스수식!$AT$2=3,차량정보!FF161,IF(리스수식!$AT$2=4,차량정보!GY161,차량정보!IR161))))</f>
        <v>0</v>
      </c>
      <c r="AB161" s="380">
        <f>IF(리스수식!$AT$2=1,차량정보!BU161,IF(리스수식!$AT$2=2,차량정보!DN161,IF(리스수식!$AT$2=3,차량정보!FG161,IF(리스수식!$AT$2=4,차량정보!GZ161,차량정보!IS161))))</f>
        <v>0</v>
      </c>
      <c r="AC161" s="380">
        <f>IF(리스수식!$AT$2=1,차량정보!BV161,IF(리스수식!$AT$2=2,차량정보!DO161,IF(리스수식!$AT$2=3,차량정보!FH161,IF(리스수식!$AT$2=4,차량정보!HA161,차량정보!IT161))))</f>
        <v>0</v>
      </c>
      <c r="AD161" s="380">
        <f>IF(리스수식!$AT$2=1,차량정보!BW161,IF(리스수식!$AT$2=2,차량정보!DP161,IF(리스수식!$AT$2=3,차량정보!FI161,IF(리스수식!$AT$2=4,차량정보!HB161,차량정보!IU161))))</f>
        <v>0</v>
      </c>
      <c r="AE161" s="380">
        <f>IF(리스수식!$AT$2=1,차량정보!BX161,IF(리스수식!$AT$2=2,차량정보!DQ161,IF(리스수식!$AT$2=3,차량정보!FJ161,IF(리스수식!$AT$2=4,차량정보!HC161,차량정보!IV161))))</f>
        <v>0</v>
      </c>
      <c r="AF161" s="380">
        <f>IF(리스수식!$AT$2=1,차량정보!BY161,IF(리스수식!$AT$2=2,차량정보!DR161,IF(리스수식!$AT$2=3,차량정보!FK161,IF(리스수식!$AT$2=4,차량정보!HD161,차량정보!IW161))))</f>
        <v>0</v>
      </c>
      <c r="AG161" s="380">
        <f>IF(리스수식!$AT$2=1,차량정보!BZ161,IF(리스수식!$AT$2=2,차량정보!DS161,IF(리스수식!$AT$2=3,차량정보!FL161,IF(리스수식!$AT$2=4,차량정보!HE161,차량정보!IX161))))</f>
        <v>0</v>
      </c>
      <c r="AH161" s="380">
        <f>IF(리스수식!$AT$2=1,차량정보!CA161,IF(리스수식!$AT$2=2,차량정보!DT161,IF(리스수식!$AT$2=3,차량정보!FM161,IF(리스수식!$AT$2=4,차량정보!HF161,차량정보!IY161))))</f>
        <v>0</v>
      </c>
      <c r="AI161" s="380">
        <f>IF(리스수식!$AT$2=1,차량정보!CB161,IF(리스수식!$AT$2=2,차량정보!DU161,IF(리스수식!$AT$2=3,차량정보!FN161,IF(리스수식!$AT$2=4,차량정보!HG161,차량정보!IZ161))))</f>
        <v>0</v>
      </c>
      <c r="AJ161" s="380">
        <f>IF(리스수식!$AT$2=1,차량정보!CC161,IF(리스수식!$AT$2=2,차량정보!DV161,IF(리스수식!$AT$2=3,차량정보!FO161,IF(리스수식!$AT$2=4,차량정보!HH161,차량정보!JA161))))</f>
        <v>0</v>
      </c>
      <c r="AK161" s="380">
        <f>IF(리스수식!$AT$2=1,차량정보!CD161,IF(리스수식!$AT$2=2,차량정보!DW161,IF(리스수식!$AT$2=3,차량정보!FP161,IF(리스수식!$AT$2=4,차량정보!HI161,차량정보!JB161))))</f>
        <v>0</v>
      </c>
      <c r="AL161" s="380">
        <f>IF(리스수식!$AT$2=1,차량정보!CE161,IF(리스수식!$AT$2=2,차량정보!DX161,IF(리스수식!$AT$2=3,차량정보!FQ161,IF(리스수식!$AT$2=4,차량정보!HJ161,차량정보!JC161))))</f>
        <v>0</v>
      </c>
      <c r="AM161" s="333">
        <f>IF(리스수식!$AT$2=1,차량정보!CF161,IF(리스수식!$AT$2=2,차량정보!DY161,IF(리스수식!$AT$2=3,차량정보!FR161,IF(리스수식!$AT$2=4,차량정보!HK161,차량정보!JD161))))</f>
        <v>0</v>
      </c>
      <c r="AN161" s="333">
        <f>IF(리스수식!$AT$2=1,차량정보!CG161,IF(리스수식!$AT$2=2,차량정보!DZ161,IF(리스수식!$AT$2=3,차량정보!FS161,IF(리스수식!$AT$2=4,차량정보!HL161,차량정보!JE161))))</f>
        <v>0</v>
      </c>
      <c r="AO161" s="333">
        <f>IF(리스수식!$AT$2=1,차량정보!CH161,IF(리스수식!$AT$2=2,차량정보!EA161,IF(리스수식!$AT$2=3,차량정보!FT161,IF(리스수식!$AT$2=4,차량정보!HM161,차량정보!JF161))))</f>
        <v>0</v>
      </c>
      <c r="AP161" s="333">
        <f>IF(리스수식!$AT$2=1,차량정보!CI161,IF(리스수식!$AT$2=2,차량정보!EB161,IF(리스수식!$AT$2=3,차량정보!FU161,IF(리스수식!$AT$2=4,차량정보!HN161,차량정보!JG161))))</f>
        <v>0</v>
      </c>
      <c r="AQ161" s="333">
        <f>IF(리스수식!$AT$2=1,차량정보!CJ161,IF(리스수식!$AT$2=2,차량정보!EC161,IF(리스수식!$AT$2=3,차량정보!FV161,IF(리스수식!$AT$2=4,차량정보!HO161,차량정보!JH161))))</f>
        <v>0</v>
      </c>
      <c r="AR161" s="333">
        <f>IF(리스수식!$AT$2=1,차량정보!CK161,IF(리스수식!$AT$2=2,차량정보!ED161,IF(리스수식!$AT$2=3,차량정보!FW161,IF(리스수식!$AT$2=4,차량정보!HP161,차량정보!JI161))))</f>
        <v>0</v>
      </c>
      <c r="AS161" s="333">
        <f>IF(리스수식!$AT$2=1,차량정보!CL161,IF(리스수식!$AT$2=2,차량정보!EE161,IF(리스수식!$AT$2=3,차량정보!FX161,IF(리스수식!$AT$2=4,차량정보!HQ161,차량정보!JJ161))))</f>
        <v>0</v>
      </c>
      <c r="AT161" s="333">
        <f>IF(리스수식!$AT$2=1,차량정보!CM161,IF(리스수식!$AT$2=2,차량정보!EF161,IF(리스수식!$AT$2=3,차량정보!FY161,IF(리스수식!$AT$2=4,차량정보!HR161,차량정보!JK161))))</f>
        <v>0</v>
      </c>
      <c r="AU161" s="333">
        <f>IF(리스수식!$AT$2=1,차량정보!CN161,IF(리스수식!$AT$2=2,차량정보!EG161,IF(리스수식!$AT$2=3,차량정보!FZ161,IF(리스수식!$AT$2=4,차량정보!HS161,차량정보!JL161))))</f>
        <v>0</v>
      </c>
      <c r="AV161" s="333">
        <f>IF(리스수식!$AT$2=1,차량정보!CO161,IF(리스수식!$AT$2=2,차량정보!EH161,IF(리스수식!$AT$2=3,차량정보!GA161,IF(리스수식!$AT$2=4,차량정보!HT161,차량정보!JM161))))</f>
        <v>0</v>
      </c>
      <c r="AW161" s="333">
        <f>IF(리스수식!$AT$2=1,차량정보!CP161,IF(리스수식!$AT$2=2,차량정보!EI161,IF(리스수식!$AT$2=3,차량정보!GB161,IF(리스수식!$AT$2=4,차량정보!HU161,차량정보!JN161))))</f>
        <v>0</v>
      </c>
      <c r="AX161" s="333">
        <f>IF(리스수식!$AT$2=1,차량정보!CQ161,IF(리스수식!$AT$2=2,차량정보!EJ161,IF(리스수식!$AT$2=3,차량정보!GC161,IF(리스수식!$AT$2=4,차량정보!HV161,차량정보!JO161))))</f>
        <v>0</v>
      </c>
      <c r="AY161" s="11">
        <f>IF(리스수식!$AT$2=1,차량정보!CR161,IF(리스수식!$AT$2=2,차량정보!EK161,IF(리스수식!$AT$2=3,차량정보!GD161,IF(리스수식!$AT$2=4,차량정보!HW161,차량정보!JP161))))</f>
        <v>0</v>
      </c>
    </row>
    <row r="162" spans="6:51" ht="16.5" customHeight="1">
      <c r="F162" s="333">
        <v>157</v>
      </c>
      <c r="G162" s="333">
        <f>IF(리스수식!$AT$2=1,차량정보!AZ162,IF(리스수식!$AT$2=2,차량정보!CS162,IF(리스수식!$AT$2=3,차량정보!EL162,IF(리스수식!$AT$2=4,차량정보!GE162,차량정보!HX162))))</f>
        <v>0</v>
      </c>
      <c r="H162" s="333">
        <f>IF(리스수식!$AT$2=1,차량정보!BA162,IF(리스수식!$AT$2=2,차량정보!CT162,IF(리스수식!$AT$2=3,차량정보!EM162,IF(리스수식!$AT$2=4,차량정보!GF162,차량정보!HY162))))</f>
        <v>0</v>
      </c>
      <c r="I162" s="333">
        <f>IF(리스수식!$AT$2=1,차량정보!BB162,IF(리스수식!$AT$2=2,차량정보!CU162,IF(리스수식!$AT$2=3,차량정보!EN162,IF(리스수식!$AT$2=4,차량정보!GG162,차량정보!HZ162))))</f>
        <v>0</v>
      </c>
      <c r="J162" s="475">
        <f>IF(리스수식!$AT$2=1,차량정보!BC162,IF(리스수식!$AT$2=2,차량정보!CV162,IF(리스수식!$AT$2=3,차량정보!EO162,IF(리스수식!$AT$2=4,차량정보!GH162,차량정보!IA162))))</f>
        <v>0</v>
      </c>
      <c r="K162" s="333">
        <f>IF(리스수식!$AT$2=1,차량정보!BD162,IF(리스수식!$AT$2=2,차량정보!CW162,IF(리스수식!$AT$2=3,차량정보!EP162,IF(리스수식!$AT$2=4,차량정보!GI162,차량정보!IB162))))</f>
        <v>0</v>
      </c>
      <c r="L162" s="333">
        <f>IF(리스수식!$AT$2=1,차량정보!BE162,IF(리스수식!$AT$2=2,차량정보!CX162,IF(리스수식!$AT$2=3,차량정보!EQ162,IF(리스수식!$AT$2=4,차량정보!GJ162,차량정보!IC162))))</f>
        <v>0</v>
      </c>
      <c r="M162" s="333">
        <f>IF(리스수식!$AT$2=1,차량정보!BF162,IF(리스수식!$AT$2=2,차량정보!CY162,IF(리스수식!$AT$2=3,차량정보!ER162,IF(리스수식!$AT$2=4,차량정보!GK162,차량정보!ID162))))</f>
        <v>0</v>
      </c>
      <c r="N162" s="333">
        <f t="shared" si="183"/>
        <v>0</v>
      </c>
      <c r="O162" s="380">
        <f>IF(리스수식!$AT$2=1,차량정보!BH162,IF(리스수식!$AT$2=2,차량정보!DA162,IF(리스수식!$AT$2=3,차량정보!ET162,IF(리스수식!$AT$2=4,차량정보!GM162,차량정보!IF162))))</f>
        <v>0</v>
      </c>
      <c r="P162" s="380">
        <f>IF(리스수식!$AT$2=1,차량정보!BI162,IF(리스수식!$AT$2=2,차량정보!DB162,IF(리스수식!$AT$2=3,차량정보!EU162,IF(리스수식!$AT$2=4,차량정보!GN162,차량정보!IG162))))</f>
        <v>0</v>
      </c>
      <c r="Q162" s="380">
        <f>IF(리스수식!$AT$2=1,차량정보!BJ162,IF(리스수식!$AT$2=2,차량정보!DC162,IF(리스수식!$AT$2=3,차량정보!EV162,IF(리스수식!$AT$2=4,차량정보!GO162,차량정보!IH162))))</f>
        <v>0</v>
      </c>
      <c r="R162" s="380">
        <f>IF(리스수식!$AT$2=1,차량정보!BK162,IF(리스수식!$AT$2=2,차량정보!DD162,IF(리스수식!$AT$2=3,차량정보!EW162,IF(리스수식!$AT$2=4,차량정보!GP162,차량정보!II162))))</f>
        <v>0</v>
      </c>
      <c r="S162" s="380">
        <f>IF(리스수식!$AT$2=1,차량정보!BL162,IF(리스수식!$AT$2=2,차량정보!DE162,IF(리스수식!$AT$2=3,차량정보!EX162,IF(리스수식!$AT$2=4,차량정보!GQ162,차량정보!IJ162))))</f>
        <v>0</v>
      </c>
      <c r="T162" s="380">
        <f>IF(리스수식!$AT$2=1,차량정보!BM162,IF(리스수식!$AT$2=2,차량정보!DF162,IF(리스수식!$AT$2=3,차량정보!EY162,IF(리스수식!$AT$2=4,차량정보!GR162,차량정보!IK162))))</f>
        <v>0</v>
      </c>
      <c r="U162" s="380">
        <f>IF(리스수식!$AT$2=1,차량정보!BN162,IF(리스수식!$AT$2=2,차량정보!DG162,IF(리스수식!$AT$2=3,차량정보!EZ162,IF(리스수식!$AT$2=4,차량정보!GS162,차량정보!IL162))))</f>
        <v>0</v>
      </c>
      <c r="V162" s="380">
        <f>IF(리스수식!$AT$2=1,차량정보!BO162,IF(리스수식!$AT$2=2,차량정보!DH162,IF(리스수식!$AT$2=3,차량정보!FA162,IF(리스수식!$AT$2=4,차량정보!GT162,차량정보!IM162))))</f>
        <v>0</v>
      </c>
      <c r="W162" s="380">
        <f>IF(리스수식!$AT$2=1,차량정보!BP162,IF(리스수식!$AT$2=2,차량정보!DI162,IF(리스수식!$AT$2=3,차량정보!FB162,IF(리스수식!$AT$2=4,차량정보!GU162,차량정보!IN162))))</f>
        <v>0</v>
      </c>
      <c r="X162" s="380">
        <f>IF(리스수식!$AT$2=1,차량정보!BQ162,IF(리스수식!$AT$2=2,차량정보!DJ162,IF(리스수식!$AT$2=3,차량정보!FC162,IF(리스수식!$AT$2=4,차량정보!GV162,차량정보!IO162))))</f>
        <v>0</v>
      </c>
      <c r="Y162" s="380">
        <f>IF(리스수식!$AT$2=1,차량정보!BR162,IF(리스수식!$AT$2=2,차량정보!DK162,IF(리스수식!$AT$2=3,차량정보!FD162,IF(리스수식!$AT$2=4,차량정보!GW162,차량정보!IP162))))</f>
        <v>0</v>
      </c>
      <c r="Z162" s="380">
        <f>IF(리스수식!$AT$2=1,차량정보!BS162,IF(리스수식!$AT$2=2,차량정보!DL162,IF(리스수식!$AT$2=3,차량정보!FE162,IF(리스수식!$AT$2=4,차량정보!GX162,차량정보!IQ162))))</f>
        <v>0</v>
      </c>
      <c r="AA162" s="380">
        <f>IF(리스수식!$AT$2=1,차량정보!BT162,IF(리스수식!$AT$2=2,차량정보!DM162,IF(리스수식!$AT$2=3,차량정보!FF162,IF(리스수식!$AT$2=4,차량정보!GY162,차량정보!IR162))))</f>
        <v>0</v>
      </c>
      <c r="AB162" s="380">
        <f>IF(리스수식!$AT$2=1,차량정보!BU162,IF(리스수식!$AT$2=2,차량정보!DN162,IF(리스수식!$AT$2=3,차량정보!FG162,IF(리스수식!$AT$2=4,차량정보!GZ162,차량정보!IS162))))</f>
        <v>0</v>
      </c>
      <c r="AC162" s="380">
        <f>IF(리스수식!$AT$2=1,차량정보!BV162,IF(리스수식!$AT$2=2,차량정보!DO162,IF(리스수식!$AT$2=3,차량정보!FH162,IF(리스수식!$AT$2=4,차량정보!HA162,차량정보!IT162))))</f>
        <v>0</v>
      </c>
      <c r="AD162" s="380">
        <f>IF(리스수식!$AT$2=1,차량정보!BW162,IF(리스수식!$AT$2=2,차량정보!DP162,IF(리스수식!$AT$2=3,차량정보!FI162,IF(리스수식!$AT$2=4,차량정보!HB162,차량정보!IU162))))</f>
        <v>0</v>
      </c>
      <c r="AE162" s="380">
        <f>IF(리스수식!$AT$2=1,차량정보!BX162,IF(리스수식!$AT$2=2,차량정보!DQ162,IF(리스수식!$AT$2=3,차량정보!FJ162,IF(리스수식!$AT$2=4,차량정보!HC162,차량정보!IV162))))</f>
        <v>0</v>
      </c>
      <c r="AF162" s="380">
        <f>IF(리스수식!$AT$2=1,차량정보!BY162,IF(리스수식!$AT$2=2,차량정보!DR162,IF(리스수식!$AT$2=3,차량정보!FK162,IF(리스수식!$AT$2=4,차량정보!HD162,차량정보!IW162))))</f>
        <v>0</v>
      </c>
      <c r="AG162" s="380">
        <f>IF(리스수식!$AT$2=1,차량정보!BZ162,IF(리스수식!$AT$2=2,차량정보!DS162,IF(리스수식!$AT$2=3,차량정보!FL162,IF(리스수식!$AT$2=4,차량정보!HE162,차량정보!IX162))))</f>
        <v>0</v>
      </c>
      <c r="AH162" s="380">
        <f>IF(리스수식!$AT$2=1,차량정보!CA162,IF(리스수식!$AT$2=2,차량정보!DT162,IF(리스수식!$AT$2=3,차량정보!FM162,IF(리스수식!$AT$2=4,차량정보!HF162,차량정보!IY162))))</f>
        <v>0</v>
      </c>
      <c r="AI162" s="380">
        <f>IF(리스수식!$AT$2=1,차량정보!CB162,IF(리스수식!$AT$2=2,차량정보!DU162,IF(리스수식!$AT$2=3,차량정보!FN162,IF(리스수식!$AT$2=4,차량정보!HG162,차량정보!IZ162))))</f>
        <v>0</v>
      </c>
      <c r="AJ162" s="380">
        <f>IF(리스수식!$AT$2=1,차량정보!CC162,IF(리스수식!$AT$2=2,차량정보!DV162,IF(리스수식!$AT$2=3,차량정보!FO162,IF(리스수식!$AT$2=4,차량정보!HH162,차량정보!JA162))))</f>
        <v>0</v>
      </c>
      <c r="AK162" s="380">
        <f>IF(리스수식!$AT$2=1,차량정보!CD162,IF(리스수식!$AT$2=2,차량정보!DW162,IF(리스수식!$AT$2=3,차량정보!FP162,IF(리스수식!$AT$2=4,차량정보!HI162,차량정보!JB162))))</f>
        <v>0</v>
      </c>
      <c r="AL162" s="380">
        <f>IF(리스수식!$AT$2=1,차량정보!CE162,IF(리스수식!$AT$2=2,차량정보!DX162,IF(리스수식!$AT$2=3,차량정보!FQ162,IF(리스수식!$AT$2=4,차량정보!HJ162,차량정보!JC162))))</f>
        <v>0</v>
      </c>
      <c r="AM162" s="333">
        <f>IF(리스수식!$AT$2=1,차량정보!CF162,IF(리스수식!$AT$2=2,차량정보!DY162,IF(리스수식!$AT$2=3,차량정보!FR162,IF(리스수식!$AT$2=4,차량정보!HK162,차량정보!JD162))))</f>
        <v>0</v>
      </c>
      <c r="AN162" s="333">
        <f>IF(리스수식!$AT$2=1,차량정보!CG162,IF(리스수식!$AT$2=2,차량정보!DZ162,IF(리스수식!$AT$2=3,차량정보!FS162,IF(리스수식!$AT$2=4,차량정보!HL162,차량정보!JE162))))</f>
        <v>0</v>
      </c>
      <c r="AO162" s="333">
        <f>IF(리스수식!$AT$2=1,차량정보!CH162,IF(리스수식!$AT$2=2,차량정보!EA162,IF(리스수식!$AT$2=3,차량정보!FT162,IF(리스수식!$AT$2=4,차량정보!HM162,차량정보!JF162))))</f>
        <v>0</v>
      </c>
      <c r="AP162" s="333">
        <f>IF(리스수식!$AT$2=1,차량정보!CI162,IF(리스수식!$AT$2=2,차량정보!EB162,IF(리스수식!$AT$2=3,차량정보!FU162,IF(리스수식!$AT$2=4,차량정보!HN162,차량정보!JG162))))</f>
        <v>0</v>
      </c>
      <c r="AQ162" s="333">
        <f>IF(리스수식!$AT$2=1,차량정보!CJ162,IF(리스수식!$AT$2=2,차량정보!EC162,IF(리스수식!$AT$2=3,차량정보!FV162,IF(리스수식!$AT$2=4,차량정보!HO162,차량정보!JH162))))</f>
        <v>0</v>
      </c>
      <c r="AR162" s="333">
        <f>IF(리스수식!$AT$2=1,차량정보!CK162,IF(리스수식!$AT$2=2,차량정보!ED162,IF(리스수식!$AT$2=3,차량정보!FW162,IF(리스수식!$AT$2=4,차량정보!HP162,차량정보!JI162))))</f>
        <v>0</v>
      </c>
      <c r="AS162" s="333">
        <f>IF(리스수식!$AT$2=1,차량정보!CL162,IF(리스수식!$AT$2=2,차량정보!EE162,IF(리스수식!$AT$2=3,차량정보!FX162,IF(리스수식!$AT$2=4,차량정보!HQ162,차량정보!JJ162))))</f>
        <v>0</v>
      </c>
      <c r="AT162" s="333">
        <f>IF(리스수식!$AT$2=1,차량정보!CM162,IF(리스수식!$AT$2=2,차량정보!EF162,IF(리스수식!$AT$2=3,차량정보!FY162,IF(리스수식!$AT$2=4,차량정보!HR162,차량정보!JK162))))</f>
        <v>0</v>
      </c>
      <c r="AU162" s="333">
        <f>IF(리스수식!$AT$2=1,차량정보!CN162,IF(리스수식!$AT$2=2,차량정보!EG162,IF(리스수식!$AT$2=3,차량정보!FZ162,IF(리스수식!$AT$2=4,차량정보!HS162,차량정보!JL162))))</f>
        <v>0</v>
      </c>
      <c r="AV162" s="333">
        <f>IF(리스수식!$AT$2=1,차량정보!CO162,IF(리스수식!$AT$2=2,차량정보!EH162,IF(리스수식!$AT$2=3,차량정보!GA162,IF(리스수식!$AT$2=4,차량정보!HT162,차량정보!JM162))))</f>
        <v>0</v>
      </c>
      <c r="AW162" s="333">
        <f>IF(리스수식!$AT$2=1,차량정보!CP162,IF(리스수식!$AT$2=2,차량정보!EI162,IF(리스수식!$AT$2=3,차량정보!GB162,IF(리스수식!$AT$2=4,차량정보!HU162,차량정보!JN162))))</f>
        <v>0</v>
      </c>
      <c r="AX162" s="333">
        <f>IF(리스수식!$AT$2=1,차량정보!CQ162,IF(리스수식!$AT$2=2,차량정보!EJ162,IF(리스수식!$AT$2=3,차량정보!GC162,IF(리스수식!$AT$2=4,차량정보!HV162,차량정보!JO162))))</f>
        <v>0</v>
      </c>
      <c r="AY162" s="11">
        <f>IF(리스수식!$AT$2=1,차량정보!CR162,IF(리스수식!$AT$2=2,차량정보!EK162,IF(리스수식!$AT$2=3,차량정보!GD162,IF(리스수식!$AT$2=4,차량정보!HW162,차량정보!JP162))))</f>
        <v>0</v>
      </c>
    </row>
    <row r="163" spans="6:51" ht="16.5" customHeight="1">
      <c r="F163" s="333">
        <v>158</v>
      </c>
      <c r="G163" s="333">
        <f>IF(리스수식!$AT$2=1,차량정보!AZ163,IF(리스수식!$AT$2=2,차량정보!CS163,IF(리스수식!$AT$2=3,차량정보!EL163,IF(리스수식!$AT$2=4,차량정보!GE163,차량정보!HX163))))</f>
        <v>0</v>
      </c>
      <c r="H163" s="333">
        <f>IF(리스수식!$AT$2=1,차량정보!BA163,IF(리스수식!$AT$2=2,차량정보!CT163,IF(리스수식!$AT$2=3,차량정보!EM163,IF(리스수식!$AT$2=4,차량정보!GF163,차량정보!HY163))))</f>
        <v>0</v>
      </c>
      <c r="I163" s="333">
        <f>IF(리스수식!$AT$2=1,차량정보!BB163,IF(리스수식!$AT$2=2,차량정보!CU163,IF(리스수식!$AT$2=3,차량정보!EN163,IF(리스수식!$AT$2=4,차량정보!GG163,차량정보!HZ163))))</f>
        <v>0</v>
      </c>
      <c r="J163" s="475">
        <f>IF(리스수식!$AT$2=1,차량정보!BC163,IF(리스수식!$AT$2=2,차량정보!CV163,IF(리스수식!$AT$2=3,차량정보!EO163,IF(리스수식!$AT$2=4,차량정보!GH163,차량정보!IA163))))</f>
        <v>0</v>
      </c>
      <c r="K163" s="333">
        <f>IF(리스수식!$AT$2=1,차량정보!BD163,IF(리스수식!$AT$2=2,차량정보!CW163,IF(리스수식!$AT$2=3,차량정보!EP163,IF(리스수식!$AT$2=4,차량정보!GI163,차량정보!IB163))))</f>
        <v>0</v>
      </c>
      <c r="L163" s="333">
        <f>IF(리스수식!$AT$2=1,차량정보!BE163,IF(리스수식!$AT$2=2,차량정보!CX163,IF(리스수식!$AT$2=3,차량정보!EQ163,IF(리스수식!$AT$2=4,차량정보!GJ163,차량정보!IC163))))</f>
        <v>0</v>
      </c>
      <c r="M163" s="333">
        <f>IF(리스수식!$AT$2=1,차량정보!BF163,IF(리스수식!$AT$2=2,차량정보!CY163,IF(리스수식!$AT$2=3,차량정보!ER163,IF(리스수식!$AT$2=4,차량정보!GK163,차량정보!ID163))))</f>
        <v>0</v>
      </c>
      <c r="N163" s="333">
        <f t="shared" si="183"/>
        <v>0</v>
      </c>
      <c r="O163" s="380">
        <f>IF(리스수식!$AT$2=1,차량정보!BH163,IF(리스수식!$AT$2=2,차량정보!DA163,IF(리스수식!$AT$2=3,차량정보!ET163,IF(리스수식!$AT$2=4,차량정보!GM163,차량정보!IF163))))</f>
        <v>0</v>
      </c>
      <c r="P163" s="380">
        <f>IF(리스수식!$AT$2=1,차량정보!BI163,IF(리스수식!$AT$2=2,차량정보!DB163,IF(리스수식!$AT$2=3,차량정보!EU163,IF(리스수식!$AT$2=4,차량정보!GN163,차량정보!IG163))))</f>
        <v>0</v>
      </c>
      <c r="Q163" s="380">
        <f>IF(리스수식!$AT$2=1,차량정보!BJ163,IF(리스수식!$AT$2=2,차량정보!DC163,IF(리스수식!$AT$2=3,차량정보!EV163,IF(리스수식!$AT$2=4,차량정보!GO163,차량정보!IH163))))</f>
        <v>0</v>
      </c>
      <c r="R163" s="380">
        <f>IF(리스수식!$AT$2=1,차량정보!BK163,IF(리스수식!$AT$2=2,차량정보!DD163,IF(리스수식!$AT$2=3,차량정보!EW163,IF(리스수식!$AT$2=4,차량정보!GP163,차량정보!II163))))</f>
        <v>0</v>
      </c>
      <c r="S163" s="380">
        <f>IF(리스수식!$AT$2=1,차량정보!BL163,IF(리스수식!$AT$2=2,차량정보!DE163,IF(리스수식!$AT$2=3,차량정보!EX163,IF(리스수식!$AT$2=4,차량정보!GQ163,차량정보!IJ163))))</f>
        <v>0</v>
      </c>
      <c r="T163" s="380">
        <f>IF(리스수식!$AT$2=1,차량정보!BM163,IF(리스수식!$AT$2=2,차량정보!DF163,IF(리스수식!$AT$2=3,차량정보!EY163,IF(리스수식!$AT$2=4,차량정보!GR163,차량정보!IK163))))</f>
        <v>0</v>
      </c>
      <c r="U163" s="380">
        <f>IF(리스수식!$AT$2=1,차량정보!BN163,IF(리스수식!$AT$2=2,차량정보!DG163,IF(리스수식!$AT$2=3,차량정보!EZ163,IF(리스수식!$AT$2=4,차량정보!GS163,차량정보!IL163))))</f>
        <v>0</v>
      </c>
      <c r="V163" s="380">
        <f>IF(리스수식!$AT$2=1,차량정보!BO163,IF(리스수식!$AT$2=2,차량정보!DH163,IF(리스수식!$AT$2=3,차량정보!FA163,IF(리스수식!$AT$2=4,차량정보!GT163,차량정보!IM163))))</f>
        <v>0</v>
      </c>
      <c r="W163" s="380">
        <f>IF(리스수식!$AT$2=1,차량정보!BP163,IF(리스수식!$AT$2=2,차량정보!DI163,IF(리스수식!$AT$2=3,차량정보!FB163,IF(리스수식!$AT$2=4,차량정보!GU163,차량정보!IN163))))</f>
        <v>0</v>
      </c>
      <c r="X163" s="380">
        <f>IF(리스수식!$AT$2=1,차량정보!BQ163,IF(리스수식!$AT$2=2,차량정보!DJ163,IF(리스수식!$AT$2=3,차량정보!FC163,IF(리스수식!$AT$2=4,차량정보!GV163,차량정보!IO163))))</f>
        <v>0</v>
      </c>
      <c r="Y163" s="380">
        <f>IF(리스수식!$AT$2=1,차량정보!BR163,IF(리스수식!$AT$2=2,차량정보!DK163,IF(리스수식!$AT$2=3,차량정보!FD163,IF(리스수식!$AT$2=4,차량정보!GW163,차량정보!IP163))))</f>
        <v>0</v>
      </c>
      <c r="Z163" s="380">
        <f>IF(리스수식!$AT$2=1,차량정보!BS163,IF(리스수식!$AT$2=2,차량정보!DL163,IF(리스수식!$AT$2=3,차량정보!FE163,IF(리스수식!$AT$2=4,차량정보!GX163,차량정보!IQ163))))</f>
        <v>0</v>
      </c>
      <c r="AA163" s="380">
        <f>IF(리스수식!$AT$2=1,차량정보!BT163,IF(리스수식!$AT$2=2,차량정보!DM163,IF(리스수식!$AT$2=3,차량정보!FF163,IF(리스수식!$AT$2=4,차량정보!GY163,차량정보!IR163))))</f>
        <v>0</v>
      </c>
      <c r="AB163" s="380">
        <f>IF(리스수식!$AT$2=1,차량정보!BU163,IF(리스수식!$AT$2=2,차량정보!DN163,IF(리스수식!$AT$2=3,차량정보!FG163,IF(리스수식!$AT$2=4,차량정보!GZ163,차량정보!IS163))))</f>
        <v>0</v>
      </c>
      <c r="AC163" s="380">
        <f>IF(리스수식!$AT$2=1,차량정보!BV163,IF(리스수식!$AT$2=2,차량정보!DO163,IF(리스수식!$AT$2=3,차량정보!FH163,IF(리스수식!$AT$2=4,차량정보!HA163,차량정보!IT163))))</f>
        <v>0</v>
      </c>
      <c r="AD163" s="380">
        <f>IF(리스수식!$AT$2=1,차량정보!BW163,IF(리스수식!$AT$2=2,차량정보!DP163,IF(리스수식!$AT$2=3,차량정보!FI163,IF(리스수식!$AT$2=4,차량정보!HB163,차량정보!IU163))))</f>
        <v>0</v>
      </c>
      <c r="AE163" s="380">
        <f>IF(리스수식!$AT$2=1,차량정보!BX163,IF(리스수식!$AT$2=2,차량정보!DQ163,IF(리스수식!$AT$2=3,차량정보!FJ163,IF(리스수식!$AT$2=4,차량정보!HC163,차량정보!IV163))))</f>
        <v>0</v>
      </c>
      <c r="AF163" s="380">
        <f>IF(리스수식!$AT$2=1,차량정보!BY163,IF(리스수식!$AT$2=2,차량정보!DR163,IF(리스수식!$AT$2=3,차량정보!FK163,IF(리스수식!$AT$2=4,차량정보!HD163,차량정보!IW163))))</f>
        <v>0</v>
      </c>
      <c r="AG163" s="380">
        <f>IF(리스수식!$AT$2=1,차량정보!BZ163,IF(리스수식!$AT$2=2,차량정보!DS163,IF(리스수식!$AT$2=3,차량정보!FL163,IF(리스수식!$AT$2=4,차량정보!HE163,차량정보!IX163))))</f>
        <v>0</v>
      </c>
      <c r="AH163" s="380">
        <f>IF(리스수식!$AT$2=1,차량정보!CA163,IF(리스수식!$AT$2=2,차량정보!DT163,IF(리스수식!$AT$2=3,차량정보!FM163,IF(리스수식!$AT$2=4,차량정보!HF163,차량정보!IY163))))</f>
        <v>0</v>
      </c>
      <c r="AI163" s="380">
        <f>IF(리스수식!$AT$2=1,차량정보!CB163,IF(리스수식!$AT$2=2,차량정보!DU163,IF(리스수식!$AT$2=3,차량정보!FN163,IF(리스수식!$AT$2=4,차량정보!HG163,차량정보!IZ163))))</f>
        <v>0</v>
      </c>
      <c r="AJ163" s="380">
        <f>IF(리스수식!$AT$2=1,차량정보!CC163,IF(리스수식!$AT$2=2,차량정보!DV163,IF(리스수식!$AT$2=3,차량정보!FO163,IF(리스수식!$AT$2=4,차량정보!HH163,차량정보!JA163))))</f>
        <v>0</v>
      </c>
      <c r="AK163" s="380">
        <f>IF(리스수식!$AT$2=1,차량정보!CD163,IF(리스수식!$AT$2=2,차량정보!DW163,IF(리스수식!$AT$2=3,차량정보!FP163,IF(리스수식!$AT$2=4,차량정보!HI163,차량정보!JB163))))</f>
        <v>0</v>
      </c>
      <c r="AL163" s="380">
        <f>IF(리스수식!$AT$2=1,차량정보!CE163,IF(리스수식!$AT$2=2,차량정보!DX163,IF(리스수식!$AT$2=3,차량정보!FQ163,IF(리스수식!$AT$2=4,차량정보!HJ163,차량정보!JC163))))</f>
        <v>0</v>
      </c>
      <c r="AM163" s="333">
        <f>IF(리스수식!$AT$2=1,차량정보!CF163,IF(리스수식!$AT$2=2,차량정보!DY163,IF(리스수식!$AT$2=3,차량정보!FR163,IF(리스수식!$AT$2=4,차량정보!HK163,차량정보!JD163))))</f>
        <v>0</v>
      </c>
      <c r="AN163" s="333">
        <f>IF(리스수식!$AT$2=1,차량정보!CG163,IF(리스수식!$AT$2=2,차량정보!DZ163,IF(리스수식!$AT$2=3,차량정보!FS163,IF(리스수식!$AT$2=4,차량정보!HL163,차량정보!JE163))))</f>
        <v>0</v>
      </c>
      <c r="AO163" s="333">
        <f>IF(리스수식!$AT$2=1,차량정보!CH163,IF(리스수식!$AT$2=2,차량정보!EA163,IF(리스수식!$AT$2=3,차량정보!FT163,IF(리스수식!$AT$2=4,차량정보!HM163,차량정보!JF163))))</f>
        <v>0</v>
      </c>
      <c r="AP163" s="333">
        <f>IF(리스수식!$AT$2=1,차량정보!CI163,IF(리스수식!$AT$2=2,차량정보!EB163,IF(리스수식!$AT$2=3,차량정보!FU163,IF(리스수식!$AT$2=4,차량정보!HN163,차량정보!JG163))))</f>
        <v>0</v>
      </c>
      <c r="AQ163" s="333">
        <f>IF(리스수식!$AT$2=1,차량정보!CJ163,IF(리스수식!$AT$2=2,차량정보!EC163,IF(리스수식!$AT$2=3,차량정보!FV163,IF(리스수식!$AT$2=4,차량정보!HO163,차량정보!JH163))))</f>
        <v>0</v>
      </c>
      <c r="AR163" s="333">
        <f>IF(리스수식!$AT$2=1,차량정보!CK163,IF(리스수식!$AT$2=2,차량정보!ED163,IF(리스수식!$AT$2=3,차량정보!FW163,IF(리스수식!$AT$2=4,차량정보!HP163,차량정보!JI163))))</f>
        <v>0</v>
      </c>
      <c r="AS163" s="333">
        <f>IF(리스수식!$AT$2=1,차량정보!CL163,IF(리스수식!$AT$2=2,차량정보!EE163,IF(리스수식!$AT$2=3,차량정보!FX163,IF(리스수식!$AT$2=4,차량정보!HQ163,차량정보!JJ163))))</f>
        <v>0</v>
      </c>
      <c r="AT163" s="333">
        <f>IF(리스수식!$AT$2=1,차량정보!CM163,IF(리스수식!$AT$2=2,차량정보!EF163,IF(리스수식!$AT$2=3,차량정보!FY163,IF(리스수식!$AT$2=4,차량정보!HR163,차량정보!JK163))))</f>
        <v>0</v>
      </c>
      <c r="AU163" s="333">
        <f>IF(리스수식!$AT$2=1,차량정보!CN163,IF(리스수식!$AT$2=2,차량정보!EG163,IF(리스수식!$AT$2=3,차량정보!FZ163,IF(리스수식!$AT$2=4,차량정보!HS163,차량정보!JL163))))</f>
        <v>0</v>
      </c>
      <c r="AV163" s="333">
        <f>IF(리스수식!$AT$2=1,차량정보!CO163,IF(리스수식!$AT$2=2,차량정보!EH163,IF(리스수식!$AT$2=3,차량정보!GA163,IF(리스수식!$AT$2=4,차량정보!HT163,차량정보!JM163))))</f>
        <v>0</v>
      </c>
      <c r="AW163" s="333">
        <f>IF(리스수식!$AT$2=1,차량정보!CP163,IF(리스수식!$AT$2=2,차량정보!EI163,IF(리스수식!$AT$2=3,차량정보!GB163,IF(리스수식!$AT$2=4,차량정보!HU163,차량정보!JN163))))</f>
        <v>0</v>
      </c>
      <c r="AX163" s="333">
        <f>IF(리스수식!$AT$2=1,차량정보!CQ163,IF(리스수식!$AT$2=2,차량정보!EJ163,IF(리스수식!$AT$2=3,차량정보!GC163,IF(리스수식!$AT$2=4,차량정보!HV163,차량정보!JO163))))</f>
        <v>0</v>
      </c>
      <c r="AY163" s="11">
        <f>IF(리스수식!$AT$2=1,차량정보!CR163,IF(리스수식!$AT$2=2,차량정보!EK163,IF(리스수식!$AT$2=3,차량정보!GD163,IF(리스수식!$AT$2=4,차량정보!HW163,차량정보!JP163))))</f>
        <v>0</v>
      </c>
    </row>
    <row r="164" spans="6:51" ht="16.5" customHeight="1">
      <c r="F164" s="333">
        <v>159</v>
      </c>
      <c r="G164" s="333">
        <f>IF(리스수식!$AT$2=1,차량정보!AZ164,IF(리스수식!$AT$2=2,차량정보!CS164,IF(리스수식!$AT$2=3,차량정보!EL164,IF(리스수식!$AT$2=4,차량정보!GE164,차량정보!HX164))))</f>
        <v>0</v>
      </c>
      <c r="H164" s="333">
        <f>IF(리스수식!$AT$2=1,차량정보!BA164,IF(리스수식!$AT$2=2,차량정보!CT164,IF(리스수식!$AT$2=3,차량정보!EM164,IF(리스수식!$AT$2=4,차량정보!GF164,차량정보!HY164))))</f>
        <v>0</v>
      </c>
      <c r="I164" s="333">
        <f>IF(리스수식!$AT$2=1,차량정보!BB164,IF(리스수식!$AT$2=2,차량정보!CU164,IF(리스수식!$AT$2=3,차량정보!EN164,IF(리스수식!$AT$2=4,차량정보!GG164,차량정보!HZ164))))</f>
        <v>0</v>
      </c>
      <c r="J164" s="475">
        <f>IF(리스수식!$AT$2=1,차량정보!BC164,IF(리스수식!$AT$2=2,차량정보!CV164,IF(리스수식!$AT$2=3,차량정보!EO164,IF(리스수식!$AT$2=4,차량정보!GH164,차량정보!IA164))))</f>
        <v>0</v>
      </c>
      <c r="K164" s="333">
        <f>IF(리스수식!$AT$2=1,차량정보!BD164,IF(리스수식!$AT$2=2,차량정보!CW164,IF(리스수식!$AT$2=3,차량정보!EP164,IF(리스수식!$AT$2=4,차량정보!GI164,차량정보!IB164))))</f>
        <v>0</v>
      </c>
      <c r="L164" s="333">
        <f>IF(리스수식!$AT$2=1,차량정보!BE164,IF(리스수식!$AT$2=2,차량정보!CX164,IF(리스수식!$AT$2=3,차량정보!EQ164,IF(리스수식!$AT$2=4,차량정보!GJ164,차량정보!IC164))))</f>
        <v>0</v>
      </c>
      <c r="M164" s="333">
        <f>IF(리스수식!$AT$2=1,차량정보!BF164,IF(리스수식!$AT$2=2,차량정보!CY164,IF(리스수식!$AT$2=3,차량정보!ER164,IF(리스수식!$AT$2=4,차량정보!GK164,차량정보!ID164))))</f>
        <v>0</v>
      </c>
      <c r="N164" s="333">
        <f t="shared" si="183"/>
        <v>0</v>
      </c>
      <c r="O164" s="380">
        <f>IF(리스수식!$AT$2=1,차량정보!BH164,IF(리스수식!$AT$2=2,차량정보!DA164,IF(리스수식!$AT$2=3,차량정보!ET164,IF(리스수식!$AT$2=4,차량정보!GM164,차량정보!IF164))))</f>
        <v>0</v>
      </c>
      <c r="P164" s="380">
        <f>IF(리스수식!$AT$2=1,차량정보!BI164,IF(리스수식!$AT$2=2,차량정보!DB164,IF(리스수식!$AT$2=3,차량정보!EU164,IF(리스수식!$AT$2=4,차량정보!GN164,차량정보!IG164))))</f>
        <v>0</v>
      </c>
      <c r="Q164" s="380">
        <f>IF(리스수식!$AT$2=1,차량정보!BJ164,IF(리스수식!$AT$2=2,차량정보!DC164,IF(리스수식!$AT$2=3,차량정보!EV164,IF(리스수식!$AT$2=4,차량정보!GO164,차량정보!IH164))))</f>
        <v>0</v>
      </c>
      <c r="R164" s="380">
        <f>IF(리스수식!$AT$2=1,차량정보!BK164,IF(리스수식!$AT$2=2,차량정보!DD164,IF(리스수식!$AT$2=3,차량정보!EW164,IF(리스수식!$AT$2=4,차량정보!GP164,차량정보!II164))))</f>
        <v>0</v>
      </c>
      <c r="S164" s="380">
        <f>IF(리스수식!$AT$2=1,차량정보!BL164,IF(리스수식!$AT$2=2,차량정보!DE164,IF(리스수식!$AT$2=3,차량정보!EX164,IF(리스수식!$AT$2=4,차량정보!GQ164,차량정보!IJ164))))</f>
        <v>0</v>
      </c>
      <c r="T164" s="380">
        <f>IF(리스수식!$AT$2=1,차량정보!BM164,IF(리스수식!$AT$2=2,차량정보!DF164,IF(리스수식!$AT$2=3,차량정보!EY164,IF(리스수식!$AT$2=4,차량정보!GR164,차량정보!IK164))))</f>
        <v>0</v>
      </c>
      <c r="U164" s="380">
        <f>IF(리스수식!$AT$2=1,차량정보!BN164,IF(리스수식!$AT$2=2,차량정보!DG164,IF(리스수식!$AT$2=3,차량정보!EZ164,IF(리스수식!$AT$2=4,차량정보!GS164,차량정보!IL164))))</f>
        <v>0</v>
      </c>
      <c r="V164" s="380">
        <f>IF(리스수식!$AT$2=1,차량정보!BO164,IF(리스수식!$AT$2=2,차량정보!DH164,IF(리스수식!$AT$2=3,차량정보!FA164,IF(리스수식!$AT$2=4,차량정보!GT164,차량정보!IM164))))</f>
        <v>0</v>
      </c>
      <c r="W164" s="380">
        <f>IF(리스수식!$AT$2=1,차량정보!BP164,IF(리스수식!$AT$2=2,차량정보!DI164,IF(리스수식!$AT$2=3,차량정보!FB164,IF(리스수식!$AT$2=4,차량정보!GU164,차량정보!IN164))))</f>
        <v>0</v>
      </c>
      <c r="X164" s="380">
        <f>IF(리스수식!$AT$2=1,차량정보!BQ164,IF(리스수식!$AT$2=2,차량정보!DJ164,IF(리스수식!$AT$2=3,차량정보!FC164,IF(리스수식!$AT$2=4,차량정보!GV164,차량정보!IO164))))</f>
        <v>0</v>
      </c>
      <c r="Y164" s="380">
        <f>IF(리스수식!$AT$2=1,차량정보!BR164,IF(리스수식!$AT$2=2,차량정보!DK164,IF(리스수식!$AT$2=3,차량정보!FD164,IF(리스수식!$AT$2=4,차량정보!GW164,차량정보!IP164))))</f>
        <v>0</v>
      </c>
      <c r="Z164" s="380">
        <f>IF(리스수식!$AT$2=1,차량정보!BS164,IF(리스수식!$AT$2=2,차량정보!DL164,IF(리스수식!$AT$2=3,차량정보!FE164,IF(리스수식!$AT$2=4,차량정보!GX164,차량정보!IQ164))))</f>
        <v>0</v>
      </c>
      <c r="AA164" s="380">
        <f>IF(리스수식!$AT$2=1,차량정보!BT164,IF(리스수식!$AT$2=2,차량정보!DM164,IF(리스수식!$AT$2=3,차량정보!FF164,IF(리스수식!$AT$2=4,차량정보!GY164,차량정보!IR164))))</f>
        <v>0</v>
      </c>
      <c r="AB164" s="380">
        <f>IF(리스수식!$AT$2=1,차량정보!BU164,IF(리스수식!$AT$2=2,차량정보!DN164,IF(리스수식!$AT$2=3,차량정보!FG164,IF(리스수식!$AT$2=4,차량정보!GZ164,차량정보!IS164))))</f>
        <v>0</v>
      </c>
      <c r="AC164" s="380">
        <f>IF(리스수식!$AT$2=1,차량정보!BV164,IF(리스수식!$AT$2=2,차량정보!DO164,IF(리스수식!$AT$2=3,차량정보!FH164,IF(리스수식!$AT$2=4,차량정보!HA164,차량정보!IT164))))</f>
        <v>0</v>
      </c>
      <c r="AD164" s="380">
        <f>IF(리스수식!$AT$2=1,차량정보!BW164,IF(리스수식!$AT$2=2,차량정보!DP164,IF(리스수식!$AT$2=3,차량정보!FI164,IF(리스수식!$AT$2=4,차량정보!HB164,차량정보!IU164))))</f>
        <v>0</v>
      </c>
      <c r="AE164" s="380">
        <f>IF(리스수식!$AT$2=1,차량정보!BX164,IF(리스수식!$AT$2=2,차량정보!DQ164,IF(리스수식!$AT$2=3,차량정보!FJ164,IF(리스수식!$AT$2=4,차량정보!HC164,차량정보!IV164))))</f>
        <v>0</v>
      </c>
      <c r="AF164" s="380">
        <f>IF(리스수식!$AT$2=1,차량정보!BY164,IF(리스수식!$AT$2=2,차량정보!DR164,IF(리스수식!$AT$2=3,차량정보!FK164,IF(리스수식!$AT$2=4,차량정보!HD164,차량정보!IW164))))</f>
        <v>0</v>
      </c>
      <c r="AG164" s="380">
        <f>IF(리스수식!$AT$2=1,차량정보!BZ164,IF(리스수식!$AT$2=2,차량정보!DS164,IF(리스수식!$AT$2=3,차량정보!FL164,IF(리스수식!$AT$2=4,차량정보!HE164,차량정보!IX164))))</f>
        <v>0</v>
      </c>
      <c r="AH164" s="380">
        <f>IF(리스수식!$AT$2=1,차량정보!CA164,IF(리스수식!$AT$2=2,차량정보!DT164,IF(리스수식!$AT$2=3,차량정보!FM164,IF(리스수식!$AT$2=4,차량정보!HF164,차량정보!IY164))))</f>
        <v>0</v>
      </c>
      <c r="AI164" s="380">
        <f>IF(리스수식!$AT$2=1,차량정보!CB164,IF(리스수식!$AT$2=2,차량정보!DU164,IF(리스수식!$AT$2=3,차량정보!FN164,IF(리스수식!$AT$2=4,차량정보!HG164,차량정보!IZ164))))</f>
        <v>0</v>
      </c>
      <c r="AJ164" s="380">
        <f>IF(리스수식!$AT$2=1,차량정보!CC164,IF(리스수식!$AT$2=2,차량정보!DV164,IF(리스수식!$AT$2=3,차량정보!FO164,IF(리스수식!$AT$2=4,차량정보!HH164,차량정보!JA164))))</f>
        <v>0</v>
      </c>
      <c r="AK164" s="380">
        <f>IF(리스수식!$AT$2=1,차량정보!CD164,IF(리스수식!$AT$2=2,차량정보!DW164,IF(리스수식!$AT$2=3,차량정보!FP164,IF(리스수식!$AT$2=4,차량정보!HI164,차량정보!JB164))))</f>
        <v>0</v>
      </c>
      <c r="AL164" s="380">
        <f>IF(리스수식!$AT$2=1,차량정보!CE164,IF(리스수식!$AT$2=2,차량정보!DX164,IF(리스수식!$AT$2=3,차량정보!FQ164,IF(리스수식!$AT$2=4,차량정보!HJ164,차량정보!JC164))))</f>
        <v>0</v>
      </c>
      <c r="AM164" s="333">
        <f>IF(리스수식!$AT$2=1,차량정보!CF164,IF(리스수식!$AT$2=2,차량정보!DY164,IF(리스수식!$AT$2=3,차량정보!FR164,IF(리스수식!$AT$2=4,차량정보!HK164,차량정보!JD164))))</f>
        <v>0</v>
      </c>
      <c r="AN164" s="333">
        <f>IF(리스수식!$AT$2=1,차량정보!CG164,IF(리스수식!$AT$2=2,차량정보!DZ164,IF(리스수식!$AT$2=3,차량정보!FS164,IF(리스수식!$AT$2=4,차량정보!HL164,차량정보!JE164))))</f>
        <v>0</v>
      </c>
      <c r="AO164" s="333">
        <f>IF(리스수식!$AT$2=1,차량정보!CH164,IF(리스수식!$AT$2=2,차량정보!EA164,IF(리스수식!$AT$2=3,차량정보!FT164,IF(리스수식!$AT$2=4,차량정보!HM164,차량정보!JF164))))</f>
        <v>0</v>
      </c>
      <c r="AP164" s="333">
        <f>IF(리스수식!$AT$2=1,차량정보!CI164,IF(리스수식!$AT$2=2,차량정보!EB164,IF(리스수식!$AT$2=3,차량정보!FU164,IF(리스수식!$AT$2=4,차량정보!HN164,차량정보!JG164))))</f>
        <v>0</v>
      </c>
      <c r="AQ164" s="333">
        <f>IF(리스수식!$AT$2=1,차량정보!CJ164,IF(리스수식!$AT$2=2,차량정보!EC164,IF(리스수식!$AT$2=3,차량정보!FV164,IF(리스수식!$AT$2=4,차량정보!HO164,차량정보!JH164))))</f>
        <v>0</v>
      </c>
      <c r="AR164" s="333">
        <f>IF(리스수식!$AT$2=1,차량정보!CK164,IF(리스수식!$AT$2=2,차량정보!ED164,IF(리스수식!$AT$2=3,차량정보!FW164,IF(리스수식!$AT$2=4,차량정보!HP164,차량정보!JI164))))</f>
        <v>0</v>
      </c>
      <c r="AS164" s="333">
        <f>IF(리스수식!$AT$2=1,차량정보!CL164,IF(리스수식!$AT$2=2,차량정보!EE164,IF(리스수식!$AT$2=3,차량정보!FX164,IF(리스수식!$AT$2=4,차량정보!HQ164,차량정보!JJ164))))</f>
        <v>0</v>
      </c>
      <c r="AT164" s="333">
        <f>IF(리스수식!$AT$2=1,차량정보!CM164,IF(리스수식!$AT$2=2,차량정보!EF164,IF(리스수식!$AT$2=3,차량정보!FY164,IF(리스수식!$AT$2=4,차량정보!HR164,차량정보!JK164))))</f>
        <v>0</v>
      </c>
      <c r="AU164" s="333">
        <f>IF(리스수식!$AT$2=1,차량정보!CN164,IF(리스수식!$AT$2=2,차량정보!EG164,IF(리스수식!$AT$2=3,차량정보!FZ164,IF(리스수식!$AT$2=4,차량정보!HS164,차량정보!JL164))))</f>
        <v>0</v>
      </c>
      <c r="AV164" s="333">
        <f>IF(리스수식!$AT$2=1,차량정보!CO164,IF(리스수식!$AT$2=2,차량정보!EH164,IF(리스수식!$AT$2=3,차량정보!GA164,IF(리스수식!$AT$2=4,차량정보!HT164,차량정보!JM164))))</f>
        <v>0</v>
      </c>
      <c r="AW164" s="333">
        <f>IF(리스수식!$AT$2=1,차량정보!CP164,IF(리스수식!$AT$2=2,차량정보!EI164,IF(리스수식!$AT$2=3,차량정보!GB164,IF(리스수식!$AT$2=4,차량정보!HU164,차량정보!JN164))))</f>
        <v>0</v>
      </c>
      <c r="AX164" s="333">
        <f>IF(리스수식!$AT$2=1,차량정보!CQ164,IF(리스수식!$AT$2=2,차량정보!EJ164,IF(리스수식!$AT$2=3,차량정보!GC164,IF(리스수식!$AT$2=4,차량정보!HV164,차량정보!JO164))))</f>
        <v>0</v>
      </c>
      <c r="AY164" s="11">
        <f>IF(리스수식!$AT$2=1,차량정보!CR164,IF(리스수식!$AT$2=2,차량정보!EK164,IF(리스수식!$AT$2=3,차량정보!GD164,IF(리스수식!$AT$2=4,차량정보!HW164,차량정보!JP164))))</f>
        <v>0</v>
      </c>
    </row>
    <row r="165" spans="6:51" ht="16.5" customHeight="1">
      <c r="F165" s="333">
        <v>160</v>
      </c>
      <c r="G165" s="333">
        <f>IF(리스수식!$AT$2=1,차량정보!AZ165,IF(리스수식!$AT$2=2,차량정보!CS165,IF(리스수식!$AT$2=3,차량정보!EL165,IF(리스수식!$AT$2=4,차량정보!GE165,차량정보!HX165))))</f>
        <v>0</v>
      </c>
      <c r="H165" s="333">
        <f>IF(리스수식!$AT$2=1,차량정보!BA165,IF(리스수식!$AT$2=2,차량정보!CT165,IF(리스수식!$AT$2=3,차량정보!EM165,IF(리스수식!$AT$2=4,차량정보!GF165,차량정보!HY165))))</f>
        <v>0</v>
      </c>
      <c r="I165" s="333">
        <f>IF(리스수식!$AT$2=1,차량정보!BB165,IF(리스수식!$AT$2=2,차량정보!CU165,IF(리스수식!$AT$2=3,차량정보!EN165,IF(리스수식!$AT$2=4,차량정보!GG165,차량정보!HZ165))))</f>
        <v>0</v>
      </c>
      <c r="J165" s="475">
        <f>IF(리스수식!$AT$2=1,차량정보!BC165,IF(리스수식!$AT$2=2,차량정보!CV165,IF(리스수식!$AT$2=3,차량정보!EO165,IF(리스수식!$AT$2=4,차량정보!GH165,차량정보!IA165))))</f>
        <v>0</v>
      </c>
      <c r="K165" s="333">
        <f>IF(리스수식!$AT$2=1,차량정보!BD165,IF(리스수식!$AT$2=2,차량정보!CW165,IF(리스수식!$AT$2=3,차량정보!EP165,IF(리스수식!$AT$2=4,차량정보!GI165,차량정보!IB165))))</f>
        <v>0</v>
      </c>
      <c r="L165" s="333">
        <f>IF(리스수식!$AT$2=1,차량정보!BE165,IF(리스수식!$AT$2=2,차량정보!CX165,IF(리스수식!$AT$2=3,차량정보!EQ165,IF(리스수식!$AT$2=4,차량정보!GJ165,차량정보!IC165))))</f>
        <v>0</v>
      </c>
      <c r="M165" s="333">
        <f>IF(리스수식!$AT$2=1,차량정보!BF165,IF(리스수식!$AT$2=2,차량정보!CY165,IF(리스수식!$AT$2=3,차량정보!ER165,IF(리스수식!$AT$2=4,차량정보!GK165,차량정보!ID165))))</f>
        <v>0</v>
      </c>
      <c r="N165" s="333">
        <f t="shared" si="183"/>
        <v>0</v>
      </c>
      <c r="O165" s="380">
        <f>IF(리스수식!$AT$2=1,차량정보!BH165,IF(리스수식!$AT$2=2,차량정보!DA165,IF(리스수식!$AT$2=3,차량정보!ET165,IF(리스수식!$AT$2=4,차량정보!GM165,차량정보!IF165))))</f>
        <v>0</v>
      </c>
      <c r="P165" s="380">
        <f>IF(리스수식!$AT$2=1,차량정보!BI165,IF(리스수식!$AT$2=2,차량정보!DB165,IF(리스수식!$AT$2=3,차량정보!EU165,IF(리스수식!$AT$2=4,차량정보!GN165,차량정보!IG165))))</f>
        <v>0</v>
      </c>
      <c r="Q165" s="380">
        <f>IF(리스수식!$AT$2=1,차량정보!BJ165,IF(리스수식!$AT$2=2,차량정보!DC165,IF(리스수식!$AT$2=3,차량정보!EV165,IF(리스수식!$AT$2=4,차량정보!GO165,차량정보!IH165))))</f>
        <v>0</v>
      </c>
      <c r="R165" s="380">
        <f>IF(리스수식!$AT$2=1,차량정보!BK165,IF(리스수식!$AT$2=2,차량정보!DD165,IF(리스수식!$AT$2=3,차량정보!EW165,IF(리스수식!$AT$2=4,차량정보!GP165,차량정보!II165))))</f>
        <v>0</v>
      </c>
      <c r="S165" s="380">
        <f>IF(리스수식!$AT$2=1,차량정보!BL165,IF(리스수식!$AT$2=2,차량정보!DE165,IF(리스수식!$AT$2=3,차량정보!EX165,IF(리스수식!$AT$2=4,차량정보!GQ165,차량정보!IJ165))))</f>
        <v>0</v>
      </c>
      <c r="T165" s="380">
        <f>IF(리스수식!$AT$2=1,차량정보!BM165,IF(리스수식!$AT$2=2,차량정보!DF165,IF(리스수식!$AT$2=3,차량정보!EY165,IF(리스수식!$AT$2=4,차량정보!GR165,차량정보!IK165))))</f>
        <v>0</v>
      </c>
      <c r="U165" s="380">
        <f>IF(리스수식!$AT$2=1,차량정보!BN165,IF(리스수식!$AT$2=2,차량정보!DG165,IF(리스수식!$AT$2=3,차량정보!EZ165,IF(리스수식!$AT$2=4,차량정보!GS165,차량정보!IL165))))</f>
        <v>0</v>
      </c>
      <c r="V165" s="380">
        <f>IF(리스수식!$AT$2=1,차량정보!BO165,IF(리스수식!$AT$2=2,차량정보!DH165,IF(리스수식!$AT$2=3,차량정보!FA165,IF(리스수식!$AT$2=4,차량정보!GT165,차량정보!IM165))))</f>
        <v>0</v>
      </c>
      <c r="W165" s="380">
        <f>IF(리스수식!$AT$2=1,차량정보!BP165,IF(리스수식!$AT$2=2,차량정보!DI165,IF(리스수식!$AT$2=3,차량정보!FB165,IF(리스수식!$AT$2=4,차량정보!GU165,차량정보!IN165))))</f>
        <v>0</v>
      </c>
      <c r="X165" s="380">
        <f>IF(리스수식!$AT$2=1,차량정보!BQ165,IF(리스수식!$AT$2=2,차량정보!DJ165,IF(리스수식!$AT$2=3,차량정보!FC165,IF(리스수식!$AT$2=4,차량정보!GV165,차량정보!IO165))))</f>
        <v>0</v>
      </c>
      <c r="Y165" s="380">
        <f>IF(리스수식!$AT$2=1,차량정보!BR165,IF(리스수식!$AT$2=2,차량정보!DK165,IF(리스수식!$AT$2=3,차량정보!FD165,IF(리스수식!$AT$2=4,차량정보!GW165,차량정보!IP165))))</f>
        <v>0</v>
      </c>
      <c r="Z165" s="380">
        <f>IF(리스수식!$AT$2=1,차량정보!BS165,IF(리스수식!$AT$2=2,차량정보!DL165,IF(리스수식!$AT$2=3,차량정보!FE165,IF(리스수식!$AT$2=4,차량정보!GX165,차량정보!IQ165))))</f>
        <v>0</v>
      </c>
      <c r="AA165" s="380">
        <f>IF(리스수식!$AT$2=1,차량정보!BT165,IF(리스수식!$AT$2=2,차량정보!DM165,IF(리스수식!$AT$2=3,차량정보!FF165,IF(리스수식!$AT$2=4,차량정보!GY165,차량정보!IR165))))</f>
        <v>0</v>
      </c>
      <c r="AB165" s="380">
        <f>IF(리스수식!$AT$2=1,차량정보!BU165,IF(리스수식!$AT$2=2,차량정보!DN165,IF(리스수식!$AT$2=3,차량정보!FG165,IF(리스수식!$AT$2=4,차량정보!GZ165,차량정보!IS165))))</f>
        <v>0</v>
      </c>
      <c r="AC165" s="380">
        <f>IF(리스수식!$AT$2=1,차량정보!BV165,IF(리스수식!$AT$2=2,차량정보!DO165,IF(리스수식!$AT$2=3,차량정보!FH165,IF(리스수식!$AT$2=4,차량정보!HA165,차량정보!IT165))))</f>
        <v>0</v>
      </c>
      <c r="AD165" s="380">
        <f>IF(리스수식!$AT$2=1,차량정보!BW165,IF(리스수식!$AT$2=2,차량정보!DP165,IF(리스수식!$AT$2=3,차량정보!FI165,IF(리스수식!$AT$2=4,차량정보!HB165,차량정보!IU165))))</f>
        <v>0</v>
      </c>
      <c r="AE165" s="380">
        <f>IF(리스수식!$AT$2=1,차량정보!BX165,IF(리스수식!$AT$2=2,차량정보!DQ165,IF(리스수식!$AT$2=3,차량정보!FJ165,IF(리스수식!$AT$2=4,차량정보!HC165,차량정보!IV165))))</f>
        <v>0</v>
      </c>
      <c r="AF165" s="380">
        <f>IF(리스수식!$AT$2=1,차량정보!BY165,IF(리스수식!$AT$2=2,차량정보!DR165,IF(리스수식!$AT$2=3,차량정보!FK165,IF(리스수식!$AT$2=4,차량정보!HD165,차량정보!IW165))))</f>
        <v>0</v>
      </c>
      <c r="AG165" s="380">
        <f>IF(리스수식!$AT$2=1,차량정보!BZ165,IF(리스수식!$AT$2=2,차량정보!DS165,IF(리스수식!$AT$2=3,차량정보!FL165,IF(리스수식!$AT$2=4,차량정보!HE165,차량정보!IX165))))</f>
        <v>0</v>
      </c>
      <c r="AH165" s="380">
        <f>IF(리스수식!$AT$2=1,차량정보!CA165,IF(리스수식!$AT$2=2,차량정보!DT165,IF(리스수식!$AT$2=3,차량정보!FM165,IF(리스수식!$AT$2=4,차량정보!HF165,차량정보!IY165))))</f>
        <v>0</v>
      </c>
      <c r="AI165" s="380">
        <f>IF(리스수식!$AT$2=1,차량정보!CB165,IF(리스수식!$AT$2=2,차량정보!DU165,IF(리스수식!$AT$2=3,차량정보!FN165,IF(리스수식!$AT$2=4,차량정보!HG165,차량정보!IZ165))))</f>
        <v>0</v>
      </c>
      <c r="AJ165" s="380">
        <f>IF(리스수식!$AT$2=1,차량정보!CC165,IF(리스수식!$AT$2=2,차량정보!DV165,IF(리스수식!$AT$2=3,차량정보!FO165,IF(리스수식!$AT$2=4,차량정보!HH165,차량정보!JA165))))</f>
        <v>0</v>
      </c>
      <c r="AK165" s="380">
        <f>IF(리스수식!$AT$2=1,차량정보!CD165,IF(리스수식!$AT$2=2,차량정보!DW165,IF(리스수식!$AT$2=3,차량정보!FP165,IF(리스수식!$AT$2=4,차량정보!HI165,차량정보!JB165))))</f>
        <v>0</v>
      </c>
      <c r="AL165" s="380">
        <f>IF(리스수식!$AT$2=1,차량정보!CE165,IF(리스수식!$AT$2=2,차량정보!DX165,IF(리스수식!$AT$2=3,차량정보!FQ165,IF(리스수식!$AT$2=4,차량정보!HJ165,차량정보!JC165))))</f>
        <v>0</v>
      </c>
      <c r="AM165" s="333">
        <f>IF(리스수식!$AT$2=1,차량정보!CF165,IF(리스수식!$AT$2=2,차량정보!DY165,IF(리스수식!$AT$2=3,차량정보!FR165,IF(리스수식!$AT$2=4,차량정보!HK165,차량정보!JD165))))</f>
        <v>0</v>
      </c>
      <c r="AN165" s="333">
        <f>IF(리스수식!$AT$2=1,차량정보!CG165,IF(리스수식!$AT$2=2,차량정보!DZ165,IF(리스수식!$AT$2=3,차량정보!FS165,IF(리스수식!$AT$2=4,차량정보!HL165,차량정보!JE165))))</f>
        <v>0</v>
      </c>
      <c r="AO165" s="333">
        <f>IF(리스수식!$AT$2=1,차량정보!CH165,IF(리스수식!$AT$2=2,차량정보!EA165,IF(리스수식!$AT$2=3,차량정보!FT165,IF(리스수식!$AT$2=4,차량정보!HM165,차량정보!JF165))))</f>
        <v>0</v>
      </c>
      <c r="AP165" s="333">
        <f>IF(리스수식!$AT$2=1,차량정보!CI165,IF(리스수식!$AT$2=2,차량정보!EB165,IF(리스수식!$AT$2=3,차량정보!FU165,IF(리스수식!$AT$2=4,차량정보!HN165,차량정보!JG165))))</f>
        <v>0</v>
      </c>
      <c r="AQ165" s="333">
        <f>IF(리스수식!$AT$2=1,차량정보!CJ165,IF(리스수식!$AT$2=2,차량정보!EC165,IF(리스수식!$AT$2=3,차량정보!FV165,IF(리스수식!$AT$2=4,차량정보!HO165,차량정보!JH165))))</f>
        <v>0</v>
      </c>
      <c r="AR165" s="333">
        <f>IF(리스수식!$AT$2=1,차량정보!CK165,IF(리스수식!$AT$2=2,차량정보!ED165,IF(리스수식!$AT$2=3,차량정보!FW165,IF(리스수식!$AT$2=4,차량정보!HP165,차량정보!JI165))))</f>
        <v>0</v>
      </c>
      <c r="AS165" s="333">
        <f>IF(리스수식!$AT$2=1,차량정보!CL165,IF(리스수식!$AT$2=2,차량정보!EE165,IF(리스수식!$AT$2=3,차량정보!FX165,IF(리스수식!$AT$2=4,차량정보!HQ165,차량정보!JJ165))))</f>
        <v>0</v>
      </c>
      <c r="AT165" s="333">
        <f>IF(리스수식!$AT$2=1,차량정보!CM165,IF(리스수식!$AT$2=2,차량정보!EF165,IF(리스수식!$AT$2=3,차량정보!FY165,IF(리스수식!$AT$2=4,차량정보!HR165,차량정보!JK165))))</f>
        <v>0</v>
      </c>
      <c r="AU165" s="333">
        <f>IF(리스수식!$AT$2=1,차량정보!CN165,IF(리스수식!$AT$2=2,차량정보!EG165,IF(리스수식!$AT$2=3,차량정보!FZ165,IF(리스수식!$AT$2=4,차량정보!HS165,차량정보!JL165))))</f>
        <v>0</v>
      </c>
      <c r="AV165" s="333">
        <f>IF(리스수식!$AT$2=1,차량정보!CO165,IF(리스수식!$AT$2=2,차량정보!EH165,IF(리스수식!$AT$2=3,차량정보!GA165,IF(리스수식!$AT$2=4,차량정보!HT165,차량정보!JM165))))</f>
        <v>0</v>
      </c>
      <c r="AW165" s="333">
        <f>IF(리스수식!$AT$2=1,차량정보!CP165,IF(리스수식!$AT$2=2,차량정보!EI165,IF(리스수식!$AT$2=3,차량정보!GB165,IF(리스수식!$AT$2=4,차량정보!HU165,차량정보!JN165))))</f>
        <v>0</v>
      </c>
      <c r="AX165" s="333">
        <f>IF(리스수식!$AT$2=1,차량정보!CQ165,IF(리스수식!$AT$2=2,차량정보!EJ165,IF(리스수식!$AT$2=3,차량정보!GC165,IF(리스수식!$AT$2=4,차량정보!HV165,차량정보!JO165))))</f>
        <v>0</v>
      </c>
      <c r="AY165" s="11">
        <f>IF(리스수식!$AT$2=1,차량정보!CR165,IF(리스수식!$AT$2=2,차량정보!EK165,IF(리스수식!$AT$2=3,차량정보!GD165,IF(리스수식!$AT$2=4,차량정보!HW165,차량정보!JP165))))</f>
        <v>0</v>
      </c>
    </row>
    <row r="166" spans="6:51" ht="16.5" customHeight="1">
      <c r="F166" s="333">
        <v>161</v>
      </c>
      <c r="G166" s="333">
        <f>IF(리스수식!$AT$2=1,차량정보!AZ166,IF(리스수식!$AT$2=2,차량정보!CS166,IF(리스수식!$AT$2=3,차량정보!EL166,IF(리스수식!$AT$2=4,차량정보!GE166,차량정보!HX166))))</f>
        <v>0</v>
      </c>
      <c r="H166" s="333">
        <f>IF(리스수식!$AT$2=1,차량정보!BA166,IF(리스수식!$AT$2=2,차량정보!CT166,IF(리스수식!$AT$2=3,차량정보!EM166,IF(리스수식!$AT$2=4,차량정보!GF166,차량정보!HY166))))</f>
        <v>0</v>
      </c>
      <c r="I166" s="333">
        <f>IF(리스수식!$AT$2=1,차량정보!BB166,IF(리스수식!$AT$2=2,차량정보!CU166,IF(리스수식!$AT$2=3,차량정보!EN166,IF(리스수식!$AT$2=4,차량정보!GG166,차량정보!HZ166))))</f>
        <v>0</v>
      </c>
      <c r="J166" s="475">
        <f>IF(리스수식!$AT$2=1,차량정보!BC166,IF(리스수식!$AT$2=2,차량정보!CV166,IF(리스수식!$AT$2=3,차량정보!EO166,IF(리스수식!$AT$2=4,차량정보!GH166,차량정보!IA166))))</f>
        <v>0</v>
      </c>
      <c r="K166" s="333">
        <f>IF(리스수식!$AT$2=1,차량정보!BD166,IF(리스수식!$AT$2=2,차량정보!CW166,IF(리스수식!$AT$2=3,차량정보!EP166,IF(리스수식!$AT$2=4,차량정보!GI166,차량정보!IB166))))</f>
        <v>0</v>
      </c>
      <c r="L166" s="333">
        <f>IF(리스수식!$AT$2=1,차량정보!BE166,IF(리스수식!$AT$2=2,차량정보!CX166,IF(리스수식!$AT$2=3,차량정보!EQ166,IF(리스수식!$AT$2=4,차량정보!GJ166,차량정보!IC166))))</f>
        <v>0</v>
      </c>
      <c r="M166" s="333">
        <f>IF(리스수식!$AT$2=1,차량정보!BF166,IF(리스수식!$AT$2=2,차량정보!CY166,IF(리스수식!$AT$2=3,차량정보!ER166,IF(리스수식!$AT$2=4,차량정보!GK166,차량정보!ID166))))</f>
        <v>0</v>
      </c>
      <c r="N166" s="333">
        <f t="shared" si="183"/>
        <v>0</v>
      </c>
      <c r="O166" s="380">
        <f>IF(리스수식!$AT$2=1,차량정보!BH166,IF(리스수식!$AT$2=2,차량정보!DA166,IF(리스수식!$AT$2=3,차량정보!ET166,IF(리스수식!$AT$2=4,차량정보!GM166,차량정보!IF166))))</f>
        <v>0</v>
      </c>
      <c r="P166" s="380">
        <f>IF(리스수식!$AT$2=1,차량정보!BI166,IF(리스수식!$AT$2=2,차량정보!DB166,IF(리스수식!$AT$2=3,차량정보!EU166,IF(리스수식!$AT$2=4,차량정보!GN166,차량정보!IG166))))</f>
        <v>0</v>
      </c>
      <c r="Q166" s="380">
        <f>IF(리스수식!$AT$2=1,차량정보!BJ166,IF(리스수식!$AT$2=2,차량정보!DC166,IF(리스수식!$AT$2=3,차량정보!EV166,IF(리스수식!$AT$2=4,차량정보!GO166,차량정보!IH166))))</f>
        <v>0</v>
      </c>
      <c r="R166" s="380">
        <f>IF(리스수식!$AT$2=1,차량정보!BK166,IF(리스수식!$AT$2=2,차량정보!DD166,IF(리스수식!$AT$2=3,차량정보!EW166,IF(리스수식!$AT$2=4,차량정보!GP166,차량정보!II166))))</f>
        <v>0</v>
      </c>
      <c r="S166" s="380">
        <f>IF(리스수식!$AT$2=1,차량정보!BL166,IF(리스수식!$AT$2=2,차량정보!DE166,IF(리스수식!$AT$2=3,차량정보!EX166,IF(리스수식!$AT$2=4,차량정보!GQ166,차량정보!IJ166))))</f>
        <v>0</v>
      </c>
      <c r="T166" s="380">
        <f>IF(리스수식!$AT$2=1,차량정보!BM166,IF(리스수식!$AT$2=2,차량정보!DF166,IF(리스수식!$AT$2=3,차량정보!EY166,IF(리스수식!$AT$2=4,차량정보!GR166,차량정보!IK166))))</f>
        <v>0</v>
      </c>
      <c r="U166" s="380">
        <f>IF(리스수식!$AT$2=1,차량정보!BN166,IF(리스수식!$AT$2=2,차량정보!DG166,IF(리스수식!$AT$2=3,차량정보!EZ166,IF(리스수식!$AT$2=4,차량정보!GS166,차량정보!IL166))))</f>
        <v>0</v>
      </c>
      <c r="V166" s="380">
        <f>IF(리스수식!$AT$2=1,차량정보!BO166,IF(리스수식!$AT$2=2,차량정보!DH166,IF(리스수식!$AT$2=3,차량정보!FA166,IF(리스수식!$AT$2=4,차량정보!GT166,차량정보!IM166))))</f>
        <v>0</v>
      </c>
      <c r="W166" s="380">
        <f>IF(리스수식!$AT$2=1,차량정보!BP166,IF(리스수식!$AT$2=2,차량정보!DI166,IF(리스수식!$AT$2=3,차량정보!FB166,IF(리스수식!$AT$2=4,차량정보!GU166,차량정보!IN166))))</f>
        <v>0</v>
      </c>
      <c r="X166" s="380">
        <f>IF(리스수식!$AT$2=1,차량정보!BQ166,IF(리스수식!$AT$2=2,차량정보!DJ166,IF(리스수식!$AT$2=3,차량정보!FC166,IF(리스수식!$AT$2=4,차량정보!GV166,차량정보!IO166))))</f>
        <v>0</v>
      </c>
      <c r="Y166" s="380">
        <f>IF(리스수식!$AT$2=1,차량정보!BR166,IF(리스수식!$AT$2=2,차량정보!DK166,IF(리스수식!$AT$2=3,차량정보!FD166,IF(리스수식!$AT$2=4,차량정보!GW166,차량정보!IP166))))</f>
        <v>0</v>
      </c>
      <c r="Z166" s="380">
        <f>IF(리스수식!$AT$2=1,차량정보!BS166,IF(리스수식!$AT$2=2,차량정보!DL166,IF(리스수식!$AT$2=3,차량정보!FE166,IF(리스수식!$AT$2=4,차량정보!GX166,차량정보!IQ166))))</f>
        <v>0</v>
      </c>
      <c r="AA166" s="380">
        <f>IF(리스수식!$AT$2=1,차량정보!BT166,IF(리스수식!$AT$2=2,차량정보!DM166,IF(리스수식!$AT$2=3,차량정보!FF166,IF(리스수식!$AT$2=4,차량정보!GY166,차량정보!IR166))))</f>
        <v>0</v>
      </c>
      <c r="AB166" s="380">
        <f>IF(리스수식!$AT$2=1,차량정보!BU166,IF(리스수식!$AT$2=2,차량정보!DN166,IF(리스수식!$AT$2=3,차량정보!FG166,IF(리스수식!$AT$2=4,차량정보!GZ166,차량정보!IS166))))</f>
        <v>0</v>
      </c>
      <c r="AC166" s="380">
        <f>IF(리스수식!$AT$2=1,차량정보!BV166,IF(리스수식!$AT$2=2,차량정보!DO166,IF(리스수식!$AT$2=3,차량정보!FH166,IF(리스수식!$AT$2=4,차량정보!HA166,차량정보!IT166))))</f>
        <v>0</v>
      </c>
      <c r="AD166" s="380">
        <f>IF(리스수식!$AT$2=1,차량정보!BW166,IF(리스수식!$AT$2=2,차량정보!DP166,IF(리스수식!$AT$2=3,차량정보!FI166,IF(리스수식!$AT$2=4,차량정보!HB166,차량정보!IU166))))</f>
        <v>0</v>
      </c>
      <c r="AE166" s="380">
        <f>IF(리스수식!$AT$2=1,차량정보!BX166,IF(리스수식!$AT$2=2,차량정보!DQ166,IF(리스수식!$AT$2=3,차량정보!FJ166,IF(리스수식!$AT$2=4,차량정보!HC166,차량정보!IV166))))</f>
        <v>0</v>
      </c>
      <c r="AF166" s="380">
        <f>IF(리스수식!$AT$2=1,차량정보!BY166,IF(리스수식!$AT$2=2,차량정보!DR166,IF(리스수식!$AT$2=3,차량정보!FK166,IF(리스수식!$AT$2=4,차량정보!HD166,차량정보!IW166))))</f>
        <v>0</v>
      </c>
      <c r="AG166" s="380">
        <f>IF(리스수식!$AT$2=1,차량정보!BZ166,IF(리스수식!$AT$2=2,차량정보!DS166,IF(리스수식!$AT$2=3,차량정보!FL166,IF(리스수식!$AT$2=4,차량정보!HE166,차량정보!IX166))))</f>
        <v>0</v>
      </c>
      <c r="AH166" s="380">
        <f>IF(리스수식!$AT$2=1,차량정보!CA166,IF(리스수식!$AT$2=2,차량정보!DT166,IF(리스수식!$AT$2=3,차량정보!FM166,IF(리스수식!$AT$2=4,차량정보!HF166,차량정보!IY166))))</f>
        <v>0</v>
      </c>
      <c r="AI166" s="380">
        <f>IF(리스수식!$AT$2=1,차량정보!CB166,IF(리스수식!$AT$2=2,차량정보!DU166,IF(리스수식!$AT$2=3,차량정보!FN166,IF(리스수식!$AT$2=4,차량정보!HG166,차량정보!IZ166))))</f>
        <v>0</v>
      </c>
      <c r="AJ166" s="380">
        <f>IF(리스수식!$AT$2=1,차량정보!CC166,IF(리스수식!$AT$2=2,차량정보!DV166,IF(리스수식!$AT$2=3,차량정보!FO166,IF(리스수식!$AT$2=4,차량정보!HH166,차량정보!JA166))))</f>
        <v>0</v>
      </c>
      <c r="AK166" s="380">
        <f>IF(리스수식!$AT$2=1,차량정보!CD166,IF(리스수식!$AT$2=2,차량정보!DW166,IF(리스수식!$AT$2=3,차량정보!FP166,IF(리스수식!$AT$2=4,차량정보!HI166,차량정보!JB166))))</f>
        <v>0</v>
      </c>
      <c r="AL166" s="380">
        <f>IF(리스수식!$AT$2=1,차량정보!CE166,IF(리스수식!$AT$2=2,차량정보!DX166,IF(리스수식!$AT$2=3,차량정보!FQ166,IF(리스수식!$AT$2=4,차량정보!HJ166,차량정보!JC166))))</f>
        <v>0</v>
      </c>
      <c r="AM166" s="333">
        <f>IF(리스수식!$AT$2=1,차량정보!CF166,IF(리스수식!$AT$2=2,차량정보!DY166,IF(리스수식!$AT$2=3,차량정보!FR166,IF(리스수식!$AT$2=4,차량정보!HK166,차량정보!JD166))))</f>
        <v>0</v>
      </c>
      <c r="AN166" s="333">
        <f>IF(리스수식!$AT$2=1,차량정보!CG166,IF(리스수식!$AT$2=2,차량정보!DZ166,IF(리스수식!$AT$2=3,차량정보!FS166,IF(리스수식!$AT$2=4,차량정보!HL166,차량정보!JE166))))</f>
        <v>0</v>
      </c>
      <c r="AO166" s="333">
        <f>IF(리스수식!$AT$2=1,차량정보!CH166,IF(리스수식!$AT$2=2,차량정보!EA166,IF(리스수식!$AT$2=3,차량정보!FT166,IF(리스수식!$AT$2=4,차량정보!HM166,차량정보!JF166))))</f>
        <v>0</v>
      </c>
      <c r="AP166" s="333">
        <f>IF(리스수식!$AT$2=1,차량정보!CI166,IF(리스수식!$AT$2=2,차량정보!EB166,IF(리스수식!$AT$2=3,차량정보!FU166,IF(리스수식!$AT$2=4,차량정보!HN166,차량정보!JG166))))</f>
        <v>0</v>
      </c>
      <c r="AQ166" s="333">
        <f>IF(리스수식!$AT$2=1,차량정보!CJ166,IF(리스수식!$AT$2=2,차량정보!EC166,IF(리스수식!$AT$2=3,차량정보!FV166,IF(리스수식!$AT$2=4,차량정보!HO166,차량정보!JH166))))</f>
        <v>0</v>
      </c>
      <c r="AR166" s="333">
        <f>IF(리스수식!$AT$2=1,차량정보!CK166,IF(리스수식!$AT$2=2,차량정보!ED166,IF(리스수식!$AT$2=3,차량정보!FW166,IF(리스수식!$AT$2=4,차량정보!HP166,차량정보!JI166))))</f>
        <v>0</v>
      </c>
      <c r="AS166" s="333">
        <f>IF(리스수식!$AT$2=1,차량정보!CL166,IF(리스수식!$AT$2=2,차량정보!EE166,IF(리스수식!$AT$2=3,차량정보!FX166,IF(리스수식!$AT$2=4,차량정보!HQ166,차량정보!JJ166))))</f>
        <v>0</v>
      </c>
      <c r="AT166" s="333">
        <f>IF(리스수식!$AT$2=1,차량정보!CM166,IF(리스수식!$AT$2=2,차량정보!EF166,IF(리스수식!$AT$2=3,차량정보!FY166,IF(리스수식!$AT$2=4,차량정보!HR166,차량정보!JK166))))</f>
        <v>0</v>
      </c>
      <c r="AU166" s="333">
        <f>IF(리스수식!$AT$2=1,차량정보!CN166,IF(리스수식!$AT$2=2,차량정보!EG166,IF(리스수식!$AT$2=3,차량정보!FZ166,IF(리스수식!$AT$2=4,차량정보!HS166,차량정보!JL166))))</f>
        <v>0</v>
      </c>
      <c r="AV166" s="333">
        <f>IF(리스수식!$AT$2=1,차량정보!CO166,IF(리스수식!$AT$2=2,차량정보!EH166,IF(리스수식!$AT$2=3,차량정보!GA166,IF(리스수식!$AT$2=4,차량정보!HT166,차량정보!JM166))))</f>
        <v>0</v>
      </c>
      <c r="AW166" s="333">
        <f>IF(리스수식!$AT$2=1,차량정보!CP166,IF(리스수식!$AT$2=2,차량정보!EI166,IF(리스수식!$AT$2=3,차량정보!GB166,IF(리스수식!$AT$2=4,차량정보!HU166,차량정보!JN166))))</f>
        <v>0</v>
      </c>
      <c r="AX166" s="333">
        <f>IF(리스수식!$AT$2=1,차량정보!CQ166,IF(리스수식!$AT$2=2,차량정보!EJ166,IF(리스수식!$AT$2=3,차량정보!GC166,IF(리스수식!$AT$2=4,차량정보!HV166,차량정보!JO166))))</f>
        <v>0</v>
      </c>
      <c r="AY166" s="11">
        <f>IF(리스수식!$AT$2=1,차량정보!CR166,IF(리스수식!$AT$2=2,차량정보!EK166,IF(리스수식!$AT$2=3,차량정보!GD166,IF(리스수식!$AT$2=4,차량정보!HW166,차량정보!JP166))))</f>
        <v>0</v>
      </c>
    </row>
    <row r="167" spans="6:51" ht="16.5" customHeight="1">
      <c r="F167" s="333">
        <v>162</v>
      </c>
      <c r="G167" s="333">
        <f>IF(리스수식!$AT$2=1,차량정보!AZ167,IF(리스수식!$AT$2=2,차량정보!CS167,IF(리스수식!$AT$2=3,차량정보!EL167,IF(리스수식!$AT$2=4,차량정보!GE167,차량정보!HX167))))</f>
        <v>0</v>
      </c>
      <c r="H167" s="333">
        <f>IF(리스수식!$AT$2=1,차량정보!BA167,IF(리스수식!$AT$2=2,차량정보!CT167,IF(리스수식!$AT$2=3,차량정보!EM167,IF(리스수식!$AT$2=4,차량정보!GF167,차량정보!HY167))))</f>
        <v>0</v>
      </c>
      <c r="I167" s="333">
        <f>IF(리스수식!$AT$2=1,차량정보!BB167,IF(리스수식!$AT$2=2,차량정보!CU167,IF(리스수식!$AT$2=3,차량정보!EN167,IF(리스수식!$AT$2=4,차량정보!GG167,차량정보!HZ167))))</f>
        <v>0</v>
      </c>
      <c r="J167" s="475">
        <f>IF(리스수식!$AT$2=1,차량정보!BC167,IF(리스수식!$AT$2=2,차량정보!CV167,IF(리스수식!$AT$2=3,차량정보!EO167,IF(리스수식!$AT$2=4,차량정보!GH167,차량정보!IA167))))</f>
        <v>0</v>
      </c>
      <c r="K167" s="333">
        <f>IF(리스수식!$AT$2=1,차량정보!BD167,IF(리스수식!$AT$2=2,차량정보!CW167,IF(리스수식!$AT$2=3,차량정보!EP167,IF(리스수식!$AT$2=4,차량정보!GI167,차량정보!IB167))))</f>
        <v>0</v>
      </c>
      <c r="L167" s="333">
        <f>IF(리스수식!$AT$2=1,차량정보!BE167,IF(리스수식!$AT$2=2,차량정보!CX167,IF(리스수식!$AT$2=3,차량정보!EQ167,IF(리스수식!$AT$2=4,차량정보!GJ167,차량정보!IC167))))</f>
        <v>0</v>
      </c>
      <c r="M167" s="333">
        <f>IF(리스수식!$AT$2=1,차량정보!BF167,IF(리스수식!$AT$2=2,차량정보!CY167,IF(리스수식!$AT$2=3,차량정보!ER167,IF(리스수식!$AT$2=4,차량정보!GK167,차량정보!ID167))))</f>
        <v>0</v>
      </c>
      <c r="N167" s="333">
        <f t="shared" si="183"/>
        <v>0</v>
      </c>
      <c r="O167" s="380">
        <f>IF(리스수식!$AT$2=1,차량정보!BH167,IF(리스수식!$AT$2=2,차량정보!DA167,IF(리스수식!$AT$2=3,차량정보!ET167,IF(리스수식!$AT$2=4,차량정보!GM167,차량정보!IF167))))</f>
        <v>0</v>
      </c>
      <c r="P167" s="380">
        <f>IF(리스수식!$AT$2=1,차량정보!BI167,IF(리스수식!$AT$2=2,차량정보!DB167,IF(리스수식!$AT$2=3,차량정보!EU167,IF(리스수식!$AT$2=4,차량정보!GN167,차량정보!IG167))))</f>
        <v>0</v>
      </c>
      <c r="Q167" s="380">
        <f>IF(리스수식!$AT$2=1,차량정보!BJ167,IF(리스수식!$AT$2=2,차량정보!DC167,IF(리스수식!$AT$2=3,차량정보!EV167,IF(리스수식!$AT$2=4,차량정보!GO167,차량정보!IH167))))</f>
        <v>0</v>
      </c>
      <c r="R167" s="380">
        <f>IF(리스수식!$AT$2=1,차량정보!BK167,IF(리스수식!$AT$2=2,차량정보!DD167,IF(리스수식!$AT$2=3,차량정보!EW167,IF(리스수식!$AT$2=4,차량정보!GP167,차량정보!II167))))</f>
        <v>0</v>
      </c>
      <c r="S167" s="380">
        <f>IF(리스수식!$AT$2=1,차량정보!BL167,IF(리스수식!$AT$2=2,차량정보!DE167,IF(리스수식!$AT$2=3,차량정보!EX167,IF(리스수식!$AT$2=4,차량정보!GQ167,차량정보!IJ167))))</f>
        <v>0</v>
      </c>
      <c r="T167" s="380">
        <f>IF(리스수식!$AT$2=1,차량정보!BM167,IF(리스수식!$AT$2=2,차량정보!DF167,IF(리스수식!$AT$2=3,차량정보!EY167,IF(리스수식!$AT$2=4,차량정보!GR167,차량정보!IK167))))</f>
        <v>0</v>
      </c>
      <c r="U167" s="380">
        <f>IF(리스수식!$AT$2=1,차량정보!BN167,IF(리스수식!$AT$2=2,차량정보!DG167,IF(리스수식!$AT$2=3,차량정보!EZ167,IF(리스수식!$AT$2=4,차량정보!GS167,차량정보!IL167))))</f>
        <v>0</v>
      </c>
      <c r="V167" s="380">
        <f>IF(리스수식!$AT$2=1,차량정보!BO167,IF(리스수식!$AT$2=2,차량정보!DH167,IF(리스수식!$AT$2=3,차량정보!FA167,IF(리스수식!$AT$2=4,차량정보!GT167,차량정보!IM167))))</f>
        <v>0</v>
      </c>
      <c r="W167" s="380">
        <f>IF(리스수식!$AT$2=1,차량정보!BP167,IF(리스수식!$AT$2=2,차량정보!DI167,IF(리스수식!$AT$2=3,차량정보!FB167,IF(리스수식!$AT$2=4,차량정보!GU167,차량정보!IN167))))</f>
        <v>0</v>
      </c>
      <c r="X167" s="380">
        <f>IF(리스수식!$AT$2=1,차량정보!BQ167,IF(리스수식!$AT$2=2,차량정보!DJ167,IF(리스수식!$AT$2=3,차량정보!FC167,IF(리스수식!$AT$2=4,차량정보!GV167,차량정보!IO167))))</f>
        <v>0</v>
      </c>
      <c r="Y167" s="380">
        <f>IF(리스수식!$AT$2=1,차량정보!BR167,IF(리스수식!$AT$2=2,차량정보!DK167,IF(리스수식!$AT$2=3,차량정보!FD167,IF(리스수식!$AT$2=4,차량정보!GW167,차량정보!IP167))))</f>
        <v>0</v>
      </c>
      <c r="Z167" s="380">
        <f>IF(리스수식!$AT$2=1,차량정보!BS167,IF(리스수식!$AT$2=2,차량정보!DL167,IF(리스수식!$AT$2=3,차량정보!FE167,IF(리스수식!$AT$2=4,차량정보!GX167,차량정보!IQ167))))</f>
        <v>0</v>
      </c>
      <c r="AA167" s="380">
        <f>IF(리스수식!$AT$2=1,차량정보!BT167,IF(리스수식!$AT$2=2,차량정보!DM167,IF(리스수식!$AT$2=3,차량정보!FF167,IF(리스수식!$AT$2=4,차량정보!GY167,차량정보!IR167))))</f>
        <v>0</v>
      </c>
      <c r="AB167" s="380">
        <f>IF(리스수식!$AT$2=1,차량정보!BU167,IF(리스수식!$AT$2=2,차량정보!DN167,IF(리스수식!$AT$2=3,차량정보!FG167,IF(리스수식!$AT$2=4,차량정보!GZ167,차량정보!IS167))))</f>
        <v>0</v>
      </c>
      <c r="AC167" s="380">
        <f>IF(리스수식!$AT$2=1,차량정보!BV167,IF(리스수식!$AT$2=2,차량정보!DO167,IF(리스수식!$AT$2=3,차량정보!FH167,IF(리스수식!$AT$2=4,차량정보!HA167,차량정보!IT167))))</f>
        <v>0</v>
      </c>
      <c r="AD167" s="380">
        <f>IF(리스수식!$AT$2=1,차량정보!BW167,IF(리스수식!$AT$2=2,차량정보!DP167,IF(리스수식!$AT$2=3,차량정보!FI167,IF(리스수식!$AT$2=4,차량정보!HB167,차량정보!IU167))))</f>
        <v>0</v>
      </c>
      <c r="AE167" s="380">
        <f>IF(리스수식!$AT$2=1,차량정보!BX167,IF(리스수식!$AT$2=2,차량정보!DQ167,IF(리스수식!$AT$2=3,차량정보!FJ167,IF(리스수식!$AT$2=4,차량정보!HC167,차량정보!IV167))))</f>
        <v>0</v>
      </c>
      <c r="AF167" s="380">
        <f>IF(리스수식!$AT$2=1,차량정보!BY167,IF(리스수식!$AT$2=2,차량정보!DR167,IF(리스수식!$AT$2=3,차량정보!FK167,IF(리스수식!$AT$2=4,차량정보!HD167,차량정보!IW167))))</f>
        <v>0</v>
      </c>
      <c r="AG167" s="380">
        <f>IF(리스수식!$AT$2=1,차량정보!BZ167,IF(리스수식!$AT$2=2,차량정보!DS167,IF(리스수식!$AT$2=3,차량정보!FL167,IF(리스수식!$AT$2=4,차량정보!HE167,차량정보!IX167))))</f>
        <v>0</v>
      </c>
      <c r="AH167" s="380">
        <f>IF(리스수식!$AT$2=1,차량정보!CA167,IF(리스수식!$AT$2=2,차량정보!DT167,IF(리스수식!$AT$2=3,차량정보!FM167,IF(리스수식!$AT$2=4,차량정보!HF167,차량정보!IY167))))</f>
        <v>0</v>
      </c>
      <c r="AI167" s="380">
        <f>IF(리스수식!$AT$2=1,차량정보!CB167,IF(리스수식!$AT$2=2,차량정보!DU167,IF(리스수식!$AT$2=3,차량정보!FN167,IF(리스수식!$AT$2=4,차량정보!HG167,차량정보!IZ167))))</f>
        <v>0</v>
      </c>
      <c r="AJ167" s="380">
        <f>IF(리스수식!$AT$2=1,차량정보!CC167,IF(리스수식!$AT$2=2,차량정보!DV167,IF(리스수식!$AT$2=3,차량정보!FO167,IF(리스수식!$AT$2=4,차량정보!HH167,차량정보!JA167))))</f>
        <v>0</v>
      </c>
      <c r="AK167" s="380">
        <f>IF(리스수식!$AT$2=1,차량정보!CD167,IF(리스수식!$AT$2=2,차량정보!DW167,IF(리스수식!$AT$2=3,차량정보!FP167,IF(리스수식!$AT$2=4,차량정보!HI167,차량정보!JB167))))</f>
        <v>0</v>
      </c>
      <c r="AL167" s="380">
        <f>IF(리스수식!$AT$2=1,차량정보!CE167,IF(리스수식!$AT$2=2,차량정보!DX167,IF(리스수식!$AT$2=3,차량정보!FQ167,IF(리스수식!$AT$2=4,차량정보!HJ167,차량정보!JC167))))</f>
        <v>0</v>
      </c>
      <c r="AM167" s="333">
        <f>IF(리스수식!$AT$2=1,차량정보!CF167,IF(리스수식!$AT$2=2,차량정보!DY167,IF(리스수식!$AT$2=3,차량정보!FR167,IF(리스수식!$AT$2=4,차량정보!HK167,차량정보!JD167))))</f>
        <v>0</v>
      </c>
      <c r="AN167" s="333">
        <f>IF(리스수식!$AT$2=1,차량정보!CG167,IF(리스수식!$AT$2=2,차량정보!DZ167,IF(리스수식!$AT$2=3,차량정보!FS167,IF(리스수식!$AT$2=4,차량정보!HL167,차량정보!JE167))))</f>
        <v>0</v>
      </c>
      <c r="AO167" s="333">
        <f>IF(리스수식!$AT$2=1,차량정보!CH167,IF(리스수식!$AT$2=2,차량정보!EA167,IF(리스수식!$AT$2=3,차량정보!FT167,IF(리스수식!$AT$2=4,차량정보!HM167,차량정보!JF167))))</f>
        <v>0</v>
      </c>
      <c r="AP167" s="333">
        <f>IF(리스수식!$AT$2=1,차량정보!CI167,IF(리스수식!$AT$2=2,차량정보!EB167,IF(리스수식!$AT$2=3,차량정보!FU167,IF(리스수식!$AT$2=4,차량정보!HN167,차량정보!JG167))))</f>
        <v>0</v>
      </c>
      <c r="AQ167" s="333">
        <f>IF(리스수식!$AT$2=1,차량정보!CJ167,IF(리스수식!$AT$2=2,차량정보!EC167,IF(리스수식!$AT$2=3,차량정보!FV167,IF(리스수식!$AT$2=4,차량정보!HO167,차량정보!JH167))))</f>
        <v>0</v>
      </c>
      <c r="AR167" s="333">
        <f>IF(리스수식!$AT$2=1,차량정보!CK167,IF(리스수식!$AT$2=2,차량정보!ED167,IF(리스수식!$AT$2=3,차량정보!FW167,IF(리스수식!$AT$2=4,차량정보!HP167,차량정보!JI167))))</f>
        <v>0</v>
      </c>
      <c r="AS167" s="333">
        <f>IF(리스수식!$AT$2=1,차량정보!CL167,IF(리스수식!$AT$2=2,차량정보!EE167,IF(리스수식!$AT$2=3,차량정보!FX167,IF(리스수식!$AT$2=4,차량정보!HQ167,차량정보!JJ167))))</f>
        <v>0</v>
      </c>
      <c r="AT167" s="333">
        <f>IF(리스수식!$AT$2=1,차량정보!CM167,IF(리스수식!$AT$2=2,차량정보!EF167,IF(리스수식!$AT$2=3,차량정보!FY167,IF(리스수식!$AT$2=4,차량정보!HR167,차량정보!JK167))))</f>
        <v>0</v>
      </c>
      <c r="AU167" s="333">
        <f>IF(리스수식!$AT$2=1,차량정보!CN167,IF(리스수식!$AT$2=2,차량정보!EG167,IF(리스수식!$AT$2=3,차량정보!FZ167,IF(리스수식!$AT$2=4,차량정보!HS167,차량정보!JL167))))</f>
        <v>0</v>
      </c>
      <c r="AV167" s="333">
        <f>IF(리스수식!$AT$2=1,차량정보!CO167,IF(리스수식!$AT$2=2,차량정보!EH167,IF(리스수식!$AT$2=3,차량정보!GA167,IF(리스수식!$AT$2=4,차량정보!HT167,차량정보!JM167))))</f>
        <v>0</v>
      </c>
      <c r="AW167" s="333">
        <f>IF(리스수식!$AT$2=1,차량정보!CP167,IF(리스수식!$AT$2=2,차량정보!EI167,IF(리스수식!$AT$2=3,차량정보!GB167,IF(리스수식!$AT$2=4,차량정보!HU167,차량정보!JN167))))</f>
        <v>0</v>
      </c>
      <c r="AX167" s="333">
        <f>IF(리스수식!$AT$2=1,차량정보!CQ167,IF(리스수식!$AT$2=2,차량정보!EJ167,IF(리스수식!$AT$2=3,차량정보!GC167,IF(리스수식!$AT$2=4,차량정보!HV167,차량정보!JO167))))</f>
        <v>0</v>
      </c>
      <c r="AY167" s="11">
        <f>IF(리스수식!$AT$2=1,차량정보!CR167,IF(리스수식!$AT$2=2,차량정보!EK167,IF(리스수식!$AT$2=3,차량정보!GD167,IF(리스수식!$AT$2=4,차량정보!HW167,차량정보!JP167))))</f>
        <v>0</v>
      </c>
    </row>
    <row r="168" spans="6:51" ht="16.5" customHeight="1">
      <c r="F168" s="333">
        <v>163</v>
      </c>
      <c r="G168" s="333">
        <f>IF(리스수식!$AT$2=1,차량정보!AZ168,IF(리스수식!$AT$2=2,차량정보!CS168,IF(리스수식!$AT$2=3,차량정보!EL168,IF(리스수식!$AT$2=4,차량정보!GE168,차량정보!HX168))))</f>
        <v>0</v>
      </c>
      <c r="H168" s="333">
        <f>IF(리스수식!$AT$2=1,차량정보!BA168,IF(리스수식!$AT$2=2,차량정보!CT168,IF(리스수식!$AT$2=3,차량정보!EM168,IF(리스수식!$AT$2=4,차량정보!GF168,차량정보!HY168))))</f>
        <v>0</v>
      </c>
      <c r="I168" s="333">
        <f>IF(리스수식!$AT$2=1,차량정보!BB168,IF(리스수식!$AT$2=2,차량정보!CU168,IF(리스수식!$AT$2=3,차량정보!EN168,IF(리스수식!$AT$2=4,차량정보!GG168,차량정보!HZ168))))</f>
        <v>0</v>
      </c>
      <c r="J168" s="475">
        <f>IF(리스수식!$AT$2=1,차량정보!BC168,IF(리스수식!$AT$2=2,차량정보!CV168,IF(리스수식!$AT$2=3,차량정보!EO168,IF(리스수식!$AT$2=4,차량정보!GH168,차량정보!IA168))))</f>
        <v>0</v>
      </c>
      <c r="K168" s="333">
        <f>IF(리스수식!$AT$2=1,차량정보!BD168,IF(리스수식!$AT$2=2,차량정보!CW168,IF(리스수식!$AT$2=3,차량정보!EP168,IF(리스수식!$AT$2=4,차량정보!GI168,차량정보!IB168))))</f>
        <v>0</v>
      </c>
      <c r="L168" s="333">
        <f>IF(리스수식!$AT$2=1,차량정보!BE168,IF(리스수식!$AT$2=2,차량정보!CX168,IF(리스수식!$AT$2=3,차량정보!EQ168,IF(리스수식!$AT$2=4,차량정보!GJ168,차량정보!IC168))))</f>
        <v>0</v>
      </c>
      <c r="M168" s="333">
        <f>IF(리스수식!$AT$2=1,차량정보!BF168,IF(리스수식!$AT$2=2,차량정보!CY168,IF(리스수식!$AT$2=3,차량정보!ER168,IF(리스수식!$AT$2=4,차량정보!GK168,차량정보!ID168))))</f>
        <v>0</v>
      </c>
      <c r="N168" s="333">
        <f t="shared" si="183"/>
        <v>0</v>
      </c>
      <c r="O168" s="380">
        <f>IF(리스수식!$AT$2=1,차량정보!BH168,IF(리스수식!$AT$2=2,차량정보!DA168,IF(리스수식!$AT$2=3,차량정보!ET168,IF(리스수식!$AT$2=4,차량정보!GM168,차량정보!IF168))))</f>
        <v>0</v>
      </c>
      <c r="P168" s="380">
        <f>IF(리스수식!$AT$2=1,차량정보!BI168,IF(리스수식!$AT$2=2,차량정보!DB168,IF(리스수식!$AT$2=3,차량정보!EU168,IF(리스수식!$AT$2=4,차량정보!GN168,차량정보!IG168))))</f>
        <v>0</v>
      </c>
      <c r="Q168" s="380">
        <f>IF(리스수식!$AT$2=1,차량정보!BJ168,IF(리스수식!$AT$2=2,차량정보!DC168,IF(리스수식!$AT$2=3,차량정보!EV168,IF(리스수식!$AT$2=4,차량정보!GO168,차량정보!IH168))))</f>
        <v>0</v>
      </c>
      <c r="R168" s="380">
        <f>IF(리스수식!$AT$2=1,차량정보!BK168,IF(리스수식!$AT$2=2,차량정보!DD168,IF(리스수식!$AT$2=3,차량정보!EW168,IF(리스수식!$AT$2=4,차량정보!GP168,차량정보!II168))))</f>
        <v>0</v>
      </c>
      <c r="S168" s="380">
        <f>IF(리스수식!$AT$2=1,차량정보!BL168,IF(리스수식!$AT$2=2,차량정보!DE168,IF(리스수식!$AT$2=3,차량정보!EX168,IF(리스수식!$AT$2=4,차량정보!GQ168,차량정보!IJ168))))</f>
        <v>0</v>
      </c>
      <c r="T168" s="380">
        <f>IF(리스수식!$AT$2=1,차량정보!BM168,IF(리스수식!$AT$2=2,차량정보!DF168,IF(리스수식!$AT$2=3,차량정보!EY168,IF(리스수식!$AT$2=4,차량정보!GR168,차량정보!IK168))))</f>
        <v>0</v>
      </c>
      <c r="U168" s="380">
        <f>IF(리스수식!$AT$2=1,차량정보!BN168,IF(리스수식!$AT$2=2,차량정보!DG168,IF(리스수식!$AT$2=3,차량정보!EZ168,IF(리스수식!$AT$2=4,차량정보!GS168,차량정보!IL168))))</f>
        <v>0</v>
      </c>
      <c r="V168" s="380">
        <f>IF(리스수식!$AT$2=1,차량정보!BO168,IF(리스수식!$AT$2=2,차량정보!DH168,IF(리스수식!$AT$2=3,차량정보!FA168,IF(리스수식!$AT$2=4,차량정보!GT168,차량정보!IM168))))</f>
        <v>0</v>
      </c>
      <c r="W168" s="380">
        <f>IF(리스수식!$AT$2=1,차량정보!BP168,IF(리스수식!$AT$2=2,차량정보!DI168,IF(리스수식!$AT$2=3,차량정보!FB168,IF(리스수식!$AT$2=4,차량정보!GU168,차량정보!IN168))))</f>
        <v>0</v>
      </c>
      <c r="X168" s="380">
        <f>IF(리스수식!$AT$2=1,차량정보!BQ168,IF(리스수식!$AT$2=2,차량정보!DJ168,IF(리스수식!$AT$2=3,차량정보!FC168,IF(리스수식!$AT$2=4,차량정보!GV168,차량정보!IO168))))</f>
        <v>0</v>
      </c>
      <c r="Y168" s="380">
        <f>IF(리스수식!$AT$2=1,차량정보!BR168,IF(리스수식!$AT$2=2,차량정보!DK168,IF(리스수식!$AT$2=3,차량정보!FD168,IF(리스수식!$AT$2=4,차량정보!GW168,차량정보!IP168))))</f>
        <v>0</v>
      </c>
      <c r="Z168" s="380">
        <f>IF(리스수식!$AT$2=1,차량정보!BS168,IF(리스수식!$AT$2=2,차량정보!DL168,IF(리스수식!$AT$2=3,차량정보!FE168,IF(리스수식!$AT$2=4,차량정보!GX168,차량정보!IQ168))))</f>
        <v>0</v>
      </c>
      <c r="AA168" s="380">
        <f>IF(리스수식!$AT$2=1,차량정보!BT168,IF(리스수식!$AT$2=2,차량정보!DM168,IF(리스수식!$AT$2=3,차량정보!FF168,IF(리스수식!$AT$2=4,차량정보!GY168,차량정보!IR168))))</f>
        <v>0</v>
      </c>
      <c r="AB168" s="380">
        <f>IF(리스수식!$AT$2=1,차량정보!BU168,IF(리스수식!$AT$2=2,차량정보!DN168,IF(리스수식!$AT$2=3,차량정보!FG168,IF(리스수식!$AT$2=4,차량정보!GZ168,차량정보!IS168))))</f>
        <v>0</v>
      </c>
      <c r="AC168" s="380">
        <f>IF(리스수식!$AT$2=1,차량정보!BV168,IF(리스수식!$AT$2=2,차량정보!DO168,IF(리스수식!$AT$2=3,차량정보!FH168,IF(리스수식!$AT$2=4,차량정보!HA168,차량정보!IT168))))</f>
        <v>0</v>
      </c>
      <c r="AD168" s="380">
        <f>IF(리스수식!$AT$2=1,차량정보!BW168,IF(리스수식!$AT$2=2,차량정보!DP168,IF(리스수식!$AT$2=3,차량정보!FI168,IF(리스수식!$AT$2=4,차량정보!HB168,차량정보!IU168))))</f>
        <v>0</v>
      </c>
      <c r="AE168" s="380">
        <f>IF(리스수식!$AT$2=1,차량정보!BX168,IF(리스수식!$AT$2=2,차량정보!DQ168,IF(리스수식!$AT$2=3,차량정보!FJ168,IF(리스수식!$AT$2=4,차량정보!HC168,차량정보!IV168))))</f>
        <v>0</v>
      </c>
      <c r="AF168" s="380">
        <f>IF(리스수식!$AT$2=1,차량정보!BY168,IF(리스수식!$AT$2=2,차량정보!DR168,IF(리스수식!$AT$2=3,차량정보!FK168,IF(리스수식!$AT$2=4,차량정보!HD168,차량정보!IW168))))</f>
        <v>0</v>
      </c>
      <c r="AG168" s="380">
        <f>IF(리스수식!$AT$2=1,차량정보!BZ168,IF(리스수식!$AT$2=2,차량정보!DS168,IF(리스수식!$AT$2=3,차량정보!FL168,IF(리스수식!$AT$2=4,차량정보!HE168,차량정보!IX168))))</f>
        <v>0</v>
      </c>
      <c r="AH168" s="380">
        <f>IF(리스수식!$AT$2=1,차량정보!CA168,IF(리스수식!$AT$2=2,차량정보!DT168,IF(리스수식!$AT$2=3,차량정보!FM168,IF(리스수식!$AT$2=4,차량정보!HF168,차량정보!IY168))))</f>
        <v>0</v>
      </c>
      <c r="AI168" s="380">
        <f>IF(리스수식!$AT$2=1,차량정보!CB168,IF(리스수식!$AT$2=2,차량정보!DU168,IF(리스수식!$AT$2=3,차량정보!FN168,IF(리스수식!$AT$2=4,차량정보!HG168,차량정보!IZ168))))</f>
        <v>0</v>
      </c>
      <c r="AJ168" s="380">
        <f>IF(리스수식!$AT$2=1,차량정보!CC168,IF(리스수식!$AT$2=2,차량정보!DV168,IF(리스수식!$AT$2=3,차량정보!FO168,IF(리스수식!$AT$2=4,차량정보!HH168,차량정보!JA168))))</f>
        <v>0</v>
      </c>
      <c r="AK168" s="380">
        <f>IF(리스수식!$AT$2=1,차량정보!CD168,IF(리스수식!$AT$2=2,차량정보!DW168,IF(리스수식!$AT$2=3,차량정보!FP168,IF(리스수식!$AT$2=4,차량정보!HI168,차량정보!JB168))))</f>
        <v>0</v>
      </c>
      <c r="AL168" s="380">
        <f>IF(리스수식!$AT$2=1,차량정보!CE168,IF(리스수식!$AT$2=2,차량정보!DX168,IF(리스수식!$AT$2=3,차량정보!FQ168,IF(리스수식!$AT$2=4,차량정보!HJ168,차량정보!JC168))))</f>
        <v>0</v>
      </c>
      <c r="AM168" s="333">
        <f>IF(리스수식!$AT$2=1,차량정보!CF168,IF(리스수식!$AT$2=2,차량정보!DY168,IF(리스수식!$AT$2=3,차량정보!FR168,IF(리스수식!$AT$2=4,차량정보!HK168,차량정보!JD168))))</f>
        <v>0</v>
      </c>
      <c r="AN168" s="333">
        <f>IF(리스수식!$AT$2=1,차량정보!CG168,IF(리스수식!$AT$2=2,차량정보!DZ168,IF(리스수식!$AT$2=3,차량정보!FS168,IF(리스수식!$AT$2=4,차량정보!HL168,차량정보!JE168))))</f>
        <v>0</v>
      </c>
      <c r="AO168" s="333">
        <f>IF(리스수식!$AT$2=1,차량정보!CH168,IF(리스수식!$AT$2=2,차량정보!EA168,IF(리스수식!$AT$2=3,차량정보!FT168,IF(리스수식!$AT$2=4,차량정보!HM168,차량정보!JF168))))</f>
        <v>0</v>
      </c>
      <c r="AP168" s="333">
        <f>IF(리스수식!$AT$2=1,차량정보!CI168,IF(리스수식!$AT$2=2,차량정보!EB168,IF(리스수식!$AT$2=3,차량정보!FU168,IF(리스수식!$AT$2=4,차량정보!HN168,차량정보!JG168))))</f>
        <v>0</v>
      </c>
      <c r="AQ168" s="333">
        <f>IF(리스수식!$AT$2=1,차량정보!CJ168,IF(리스수식!$AT$2=2,차량정보!EC168,IF(리스수식!$AT$2=3,차량정보!FV168,IF(리스수식!$AT$2=4,차량정보!HO168,차량정보!JH168))))</f>
        <v>0</v>
      </c>
      <c r="AR168" s="333">
        <f>IF(리스수식!$AT$2=1,차량정보!CK168,IF(리스수식!$AT$2=2,차량정보!ED168,IF(리스수식!$AT$2=3,차량정보!FW168,IF(리스수식!$AT$2=4,차량정보!HP168,차량정보!JI168))))</f>
        <v>0</v>
      </c>
      <c r="AS168" s="333">
        <f>IF(리스수식!$AT$2=1,차량정보!CL168,IF(리스수식!$AT$2=2,차량정보!EE168,IF(리스수식!$AT$2=3,차량정보!FX168,IF(리스수식!$AT$2=4,차량정보!HQ168,차량정보!JJ168))))</f>
        <v>0</v>
      </c>
      <c r="AT168" s="333">
        <f>IF(리스수식!$AT$2=1,차량정보!CM168,IF(리스수식!$AT$2=2,차량정보!EF168,IF(리스수식!$AT$2=3,차량정보!FY168,IF(리스수식!$AT$2=4,차량정보!HR168,차량정보!JK168))))</f>
        <v>0</v>
      </c>
      <c r="AU168" s="333">
        <f>IF(리스수식!$AT$2=1,차량정보!CN168,IF(리스수식!$AT$2=2,차량정보!EG168,IF(리스수식!$AT$2=3,차량정보!FZ168,IF(리스수식!$AT$2=4,차량정보!HS168,차량정보!JL168))))</f>
        <v>0</v>
      </c>
      <c r="AV168" s="333">
        <f>IF(리스수식!$AT$2=1,차량정보!CO168,IF(리스수식!$AT$2=2,차량정보!EH168,IF(리스수식!$AT$2=3,차량정보!GA168,IF(리스수식!$AT$2=4,차량정보!HT168,차량정보!JM168))))</f>
        <v>0</v>
      </c>
      <c r="AW168" s="333">
        <f>IF(리스수식!$AT$2=1,차량정보!CP168,IF(리스수식!$AT$2=2,차량정보!EI168,IF(리스수식!$AT$2=3,차량정보!GB168,IF(리스수식!$AT$2=4,차량정보!HU168,차량정보!JN168))))</f>
        <v>0</v>
      </c>
      <c r="AX168" s="333">
        <f>IF(리스수식!$AT$2=1,차량정보!CQ168,IF(리스수식!$AT$2=2,차량정보!EJ168,IF(리스수식!$AT$2=3,차량정보!GC168,IF(리스수식!$AT$2=4,차량정보!HV168,차량정보!JO168))))</f>
        <v>0</v>
      </c>
      <c r="AY168" s="11">
        <f>IF(리스수식!$AT$2=1,차량정보!CR168,IF(리스수식!$AT$2=2,차량정보!EK168,IF(리스수식!$AT$2=3,차량정보!GD168,IF(리스수식!$AT$2=4,차량정보!HW168,차량정보!JP168))))</f>
        <v>0</v>
      </c>
    </row>
    <row r="169" spans="6:51" ht="16.5" customHeight="1">
      <c r="F169" s="333">
        <v>164</v>
      </c>
      <c r="G169" s="333">
        <f>IF(리스수식!$AT$2=1,차량정보!AZ169,IF(리스수식!$AT$2=2,차량정보!CS169,IF(리스수식!$AT$2=3,차량정보!EL169,IF(리스수식!$AT$2=4,차량정보!GE169,차량정보!HX169))))</f>
        <v>0</v>
      </c>
      <c r="H169" s="333">
        <f>IF(리스수식!$AT$2=1,차량정보!BA169,IF(리스수식!$AT$2=2,차량정보!CT169,IF(리스수식!$AT$2=3,차량정보!EM169,IF(리스수식!$AT$2=4,차량정보!GF169,차량정보!HY169))))</f>
        <v>0</v>
      </c>
      <c r="I169" s="333">
        <f>IF(리스수식!$AT$2=1,차량정보!BB169,IF(리스수식!$AT$2=2,차량정보!CU169,IF(리스수식!$AT$2=3,차량정보!EN169,IF(리스수식!$AT$2=4,차량정보!GG169,차량정보!HZ169))))</f>
        <v>0</v>
      </c>
      <c r="J169" s="475">
        <f>IF(리스수식!$AT$2=1,차량정보!BC169,IF(리스수식!$AT$2=2,차량정보!CV169,IF(리스수식!$AT$2=3,차량정보!EO169,IF(리스수식!$AT$2=4,차량정보!GH169,차량정보!IA169))))</f>
        <v>0</v>
      </c>
      <c r="K169" s="333">
        <f>IF(리스수식!$AT$2=1,차량정보!BD169,IF(리스수식!$AT$2=2,차량정보!CW169,IF(리스수식!$AT$2=3,차량정보!EP169,IF(리스수식!$AT$2=4,차량정보!GI169,차량정보!IB169))))</f>
        <v>0</v>
      </c>
      <c r="L169" s="333">
        <f>IF(리스수식!$AT$2=1,차량정보!BE169,IF(리스수식!$AT$2=2,차량정보!CX169,IF(리스수식!$AT$2=3,차량정보!EQ169,IF(리스수식!$AT$2=4,차량정보!GJ169,차량정보!IC169))))</f>
        <v>0</v>
      </c>
      <c r="M169" s="333">
        <f>IF(리스수식!$AT$2=1,차량정보!BF169,IF(리스수식!$AT$2=2,차량정보!CY169,IF(리스수식!$AT$2=3,차량정보!ER169,IF(리스수식!$AT$2=4,차량정보!GK169,차량정보!ID169))))</f>
        <v>0</v>
      </c>
      <c r="N169" s="333">
        <f t="shared" si="183"/>
        <v>0</v>
      </c>
      <c r="O169" s="380">
        <f>IF(리스수식!$AT$2=1,차량정보!BH169,IF(리스수식!$AT$2=2,차량정보!DA169,IF(리스수식!$AT$2=3,차량정보!ET169,IF(리스수식!$AT$2=4,차량정보!GM169,차량정보!IF169))))</f>
        <v>0</v>
      </c>
      <c r="P169" s="380">
        <f>IF(리스수식!$AT$2=1,차량정보!BI169,IF(리스수식!$AT$2=2,차량정보!DB169,IF(리스수식!$AT$2=3,차량정보!EU169,IF(리스수식!$AT$2=4,차량정보!GN169,차량정보!IG169))))</f>
        <v>0</v>
      </c>
      <c r="Q169" s="380">
        <f>IF(리스수식!$AT$2=1,차량정보!BJ169,IF(리스수식!$AT$2=2,차량정보!DC169,IF(리스수식!$AT$2=3,차량정보!EV169,IF(리스수식!$AT$2=4,차량정보!GO169,차량정보!IH169))))</f>
        <v>0</v>
      </c>
      <c r="R169" s="380">
        <f>IF(리스수식!$AT$2=1,차량정보!BK169,IF(리스수식!$AT$2=2,차량정보!DD169,IF(리스수식!$AT$2=3,차량정보!EW169,IF(리스수식!$AT$2=4,차량정보!GP169,차량정보!II169))))</f>
        <v>0</v>
      </c>
      <c r="S169" s="380">
        <f>IF(리스수식!$AT$2=1,차량정보!BL169,IF(리스수식!$AT$2=2,차량정보!DE169,IF(리스수식!$AT$2=3,차량정보!EX169,IF(리스수식!$AT$2=4,차량정보!GQ169,차량정보!IJ169))))</f>
        <v>0</v>
      </c>
      <c r="T169" s="380">
        <f>IF(리스수식!$AT$2=1,차량정보!BM169,IF(리스수식!$AT$2=2,차량정보!DF169,IF(리스수식!$AT$2=3,차량정보!EY169,IF(리스수식!$AT$2=4,차량정보!GR169,차량정보!IK169))))</f>
        <v>0</v>
      </c>
      <c r="U169" s="380">
        <f>IF(리스수식!$AT$2=1,차량정보!BN169,IF(리스수식!$AT$2=2,차량정보!DG169,IF(리스수식!$AT$2=3,차량정보!EZ169,IF(리스수식!$AT$2=4,차량정보!GS169,차량정보!IL169))))</f>
        <v>0</v>
      </c>
      <c r="V169" s="380">
        <f>IF(리스수식!$AT$2=1,차량정보!BO169,IF(리스수식!$AT$2=2,차량정보!DH169,IF(리스수식!$AT$2=3,차량정보!FA169,IF(리스수식!$AT$2=4,차량정보!GT169,차량정보!IM169))))</f>
        <v>0</v>
      </c>
      <c r="W169" s="380">
        <f>IF(리스수식!$AT$2=1,차량정보!BP169,IF(리스수식!$AT$2=2,차량정보!DI169,IF(리스수식!$AT$2=3,차량정보!FB169,IF(리스수식!$AT$2=4,차량정보!GU169,차량정보!IN169))))</f>
        <v>0</v>
      </c>
      <c r="X169" s="380">
        <f>IF(리스수식!$AT$2=1,차량정보!BQ169,IF(리스수식!$AT$2=2,차량정보!DJ169,IF(리스수식!$AT$2=3,차량정보!FC169,IF(리스수식!$AT$2=4,차량정보!GV169,차량정보!IO169))))</f>
        <v>0</v>
      </c>
      <c r="Y169" s="380">
        <f>IF(리스수식!$AT$2=1,차량정보!BR169,IF(리스수식!$AT$2=2,차량정보!DK169,IF(리스수식!$AT$2=3,차량정보!FD169,IF(리스수식!$AT$2=4,차량정보!GW169,차량정보!IP169))))</f>
        <v>0</v>
      </c>
      <c r="Z169" s="380">
        <f>IF(리스수식!$AT$2=1,차량정보!BS169,IF(리스수식!$AT$2=2,차량정보!DL169,IF(리스수식!$AT$2=3,차량정보!FE169,IF(리스수식!$AT$2=4,차량정보!GX169,차량정보!IQ169))))</f>
        <v>0</v>
      </c>
      <c r="AA169" s="380">
        <f>IF(리스수식!$AT$2=1,차량정보!BT169,IF(리스수식!$AT$2=2,차량정보!DM169,IF(리스수식!$AT$2=3,차량정보!FF169,IF(리스수식!$AT$2=4,차량정보!GY169,차량정보!IR169))))</f>
        <v>0</v>
      </c>
      <c r="AB169" s="380">
        <f>IF(리스수식!$AT$2=1,차량정보!BU169,IF(리스수식!$AT$2=2,차량정보!DN169,IF(리스수식!$AT$2=3,차량정보!FG169,IF(리스수식!$AT$2=4,차량정보!GZ169,차량정보!IS169))))</f>
        <v>0</v>
      </c>
      <c r="AC169" s="380">
        <f>IF(리스수식!$AT$2=1,차량정보!BV169,IF(리스수식!$AT$2=2,차량정보!DO169,IF(리스수식!$AT$2=3,차량정보!FH169,IF(리스수식!$AT$2=4,차량정보!HA169,차량정보!IT169))))</f>
        <v>0</v>
      </c>
      <c r="AD169" s="380">
        <f>IF(리스수식!$AT$2=1,차량정보!BW169,IF(리스수식!$AT$2=2,차량정보!DP169,IF(리스수식!$AT$2=3,차량정보!FI169,IF(리스수식!$AT$2=4,차량정보!HB169,차량정보!IU169))))</f>
        <v>0</v>
      </c>
      <c r="AE169" s="380">
        <f>IF(리스수식!$AT$2=1,차량정보!BX169,IF(리스수식!$AT$2=2,차량정보!DQ169,IF(리스수식!$AT$2=3,차량정보!FJ169,IF(리스수식!$AT$2=4,차량정보!HC169,차량정보!IV169))))</f>
        <v>0</v>
      </c>
      <c r="AF169" s="380">
        <f>IF(리스수식!$AT$2=1,차량정보!BY169,IF(리스수식!$AT$2=2,차량정보!DR169,IF(리스수식!$AT$2=3,차량정보!FK169,IF(리스수식!$AT$2=4,차량정보!HD169,차량정보!IW169))))</f>
        <v>0</v>
      </c>
      <c r="AG169" s="380">
        <f>IF(리스수식!$AT$2=1,차량정보!BZ169,IF(리스수식!$AT$2=2,차량정보!DS169,IF(리스수식!$AT$2=3,차량정보!FL169,IF(리스수식!$AT$2=4,차량정보!HE169,차량정보!IX169))))</f>
        <v>0</v>
      </c>
      <c r="AH169" s="380">
        <f>IF(리스수식!$AT$2=1,차량정보!CA169,IF(리스수식!$AT$2=2,차량정보!DT169,IF(리스수식!$AT$2=3,차량정보!FM169,IF(리스수식!$AT$2=4,차량정보!HF169,차량정보!IY169))))</f>
        <v>0</v>
      </c>
      <c r="AI169" s="380">
        <f>IF(리스수식!$AT$2=1,차량정보!CB169,IF(리스수식!$AT$2=2,차량정보!DU169,IF(리스수식!$AT$2=3,차량정보!FN169,IF(리스수식!$AT$2=4,차량정보!HG169,차량정보!IZ169))))</f>
        <v>0</v>
      </c>
      <c r="AJ169" s="380">
        <f>IF(리스수식!$AT$2=1,차량정보!CC169,IF(리스수식!$AT$2=2,차량정보!DV169,IF(리스수식!$AT$2=3,차량정보!FO169,IF(리스수식!$AT$2=4,차량정보!HH169,차량정보!JA169))))</f>
        <v>0</v>
      </c>
      <c r="AK169" s="380">
        <f>IF(리스수식!$AT$2=1,차량정보!CD169,IF(리스수식!$AT$2=2,차량정보!DW169,IF(리스수식!$AT$2=3,차량정보!FP169,IF(리스수식!$AT$2=4,차량정보!HI169,차량정보!JB169))))</f>
        <v>0</v>
      </c>
      <c r="AL169" s="380">
        <f>IF(리스수식!$AT$2=1,차량정보!CE169,IF(리스수식!$AT$2=2,차량정보!DX169,IF(리스수식!$AT$2=3,차량정보!FQ169,IF(리스수식!$AT$2=4,차량정보!HJ169,차량정보!JC169))))</f>
        <v>0</v>
      </c>
      <c r="AM169" s="333">
        <f>IF(리스수식!$AT$2=1,차량정보!CF169,IF(리스수식!$AT$2=2,차량정보!DY169,IF(리스수식!$AT$2=3,차량정보!FR169,IF(리스수식!$AT$2=4,차량정보!HK169,차량정보!JD169))))</f>
        <v>0</v>
      </c>
      <c r="AN169" s="333">
        <f>IF(리스수식!$AT$2=1,차량정보!CG169,IF(리스수식!$AT$2=2,차량정보!DZ169,IF(리스수식!$AT$2=3,차량정보!FS169,IF(리스수식!$AT$2=4,차량정보!HL169,차량정보!JE169))))</f>
        <v>0</v>
      </c>
      <c r="AO169" s="333">
        <f>IF(리스수식!$AT$2=1,차량정보!CH169,IF(리스수식!$AT$2=2,차량정보!EA169,IF(리스수식!$AT$2=3,차량정보!FT169,IF(리스수식!$AT$2=4,차량정보!HM169,차량정보!JF169))))</f>
        <v>0</v>
      </c>
      <c r="AP169" s="333">
        <f>IF(리스수식!$AT$2=1,차량정보!CI169,IF(리스수식!$AT$2=2,차량정보!EB169,IF(리스수식!$AT$2=3,차량정보!FU169,IF(리스수식!$AT$2=4,차량정보!HN169,차량정보!JG169))))</f>
        <v>0</v>
      </c>
      <c r="AQ169" s="333">
        <f>IF(리스수식!$AT$2=1,차량정보!CJ169,IF(리스수식!$AT$2=2,차량정보!EC169,IF(리스수식!$AT$2=3,차량정보!FV169,IF(리스수식!$AT$2=4,차량정보!HO169,차량정보!JH169))))</f>
        <v>0</v>
      </c>
      <c r="AR169" s="333">
        <f>IF(리스수식!$AT$2=1,차량정보!CK169,IF(리스수식!$AT$2=2,차량정보!ED169,IF(리스수식!$AT$2=3,차량정보!FW169,IF(리스수식!$AT$2=4,차량정보!HP169,차량정보!JI169))))</f>
        <v>0</v>
      </c>
      <c r="AS169" s="333">
        <f>IF(리스수식!$AT$2=1,차량정보!CL169,IF(리스수식!$AT$2=2,차량정보!EE169,IF(리스수식!$AT$2=3,차량정보!FX169,IF(리스수식!$AT$2=4,차량정보!HQ169,차량정보!JJ169))))</f>
        <v>0</v>
      </c>
      <c r="AT169" s="333">
        <f>IF(리스수식!$AT$2=1,차량정보!CM169,IF(리스수식!$AT$2=2,차량정보!EF169,IF(리스수식!$AT$2=3,차량정보!FY169,IF(리스수식!$AT$2=4,차량정보!HR169,차량정보!JK169))))</f>
        <v>0</v>
      </c>
      <c r="AU169" s="333">
        <f>IF(리스수식!$AT$2=1,차량정보!CN169,IF(리스수식!$AT$2=2,차량정보!EG169,IF(리스수식!$AT$2=3,차량정보!FZ169,IF(리스수식!$AT$2=4,차량정보!HS169,차량정보!JL169))))</f>
        <v>0</v>
      </c>
      <c r="AV169" s="333">
        <f>IF(리스수식!$AT$2=1,차량정보!CO169,IF(리스수식!$AT$2=2,차량정보!EH169,IF(리스수식!$AT$2=3,차량정보!GA169,IF(리스수식!$AT$2=4,차량정보!HT169,차량정보!JM169))))</f>
        <v>0</v>
      </c>
      <c r="AW169" s="333">
        <f>IF(리스수식!$AT$2=1,차량정보!CP169,IF(리스수식!$AT$2=2,차량정보!EI169,IF(리스수식!$AT$2=3,차량정보!GB169,IF(리스수식!$AT$2=4,차량정보!HU169,차량정보!JN169))))</f>
        <v>0</v>
      </c>
      <c r="AX169" s="333">
        <f>IF(리스수식!$AT$2=1,차량정보!CQ169,IF(리스수식!$AT$2=2,차량정보!EJ169,IF(리스수식!$AT$2=3,차량정보!GC169,IF(리스수식!$AT$2=4,차량정보!HV169,차량정보!JO169))))</f>
        <v>0</v>
      </c>
      <c r="AY169" s="11">
        <f>IF(리스수식!$AT$2=1,차량정보!CR169,IF(리스수식!$AT$2=2,차량정보!EK169,IF(리스수식!$AT$2=3,차량정보!GD169,IF(리스수식!$AT$2=4,차량정보!HW169,차량정보!JP169))))</f>
        <v>0</v>
      </c>
    </row>
    <row r="170" spans="6:51" ht="16.5" customHeight="1">
      <c r="F170" s="333">
        <v>165</v>
      </c>
      <c r="G170" s="333">
        <f>IF(리스수식!$AT$2=1,차량정보!AZ170,IF(리스수식!$AT$2=2,차량정보!CS170,IF(리스수식!$AT$2=3,차량정보!EL170,IF(리스수식!$AT$2=4,차량정보!GE170,차량정보!HX170))))</f>
        <v>0</v>
      </c>
      <c r="H170" s="333">
        <f>IF(리스수식!$AT$2=1,차량정보!BA170,IF(리스수식!$AT$2=2,차량정보!CT170,IF(리스수식!$AT$2=3,차량정보!EM170,IF(리스수식!$AT$2=4,차량정보!GF170,차량정보!HY170))))</f>
        <v>0</v>
      </c>
      <c r="I170" s="333">
        <f>IF(리스수식!$AT$2=1,차량정보!BB170,IF(리스수식!$AT$2=2,차량정보!CU170,IF(리스수식!$AT$2=3,차량정보!EN170,IF(리스수식!$AT$2=4,차량정보!GG170,차량정보!HZ170))))</f>
        <v>0</v>
      </c>
      <c r="J170" s="475">
        <f>IF(리스수식!$AT$2=1,차량정보!BC170,IF(리스수식!$AT$2=2,차량정보!CV170,IF(리스수식!$AT$2=3,차량정보!EO170,IF(리스수식!$AT$2=4,차량정보!GH170,차량정보!IA170))))</f>
        <v>0</v>
      </c>
      <c r="K170" s="333">
        <f>IF(리스수식!$AT$2=1,차량정보!BD170,IF(리스수식!$AT$2=2,차량정보!CW170,IF(리스수식!$AT$2=3,차량정보!EP170,IF(리스수식!$AT$2=4,차량정보!GI170,차량정보!IB170))))</f>
        <v>0</v>
      </c>
      <c r="L170" s="333">
        <f>IF(리스수식!$AT$2=1,차량정보!BE170,IF(리스수식!$AT$2=2,차량정보!CX170,IF(리스수식!$AT$2=3,차량정보!EQ170,IF(리스수식!$AT$2=4,차량정보!GJ170,차량정보!IC170))))</f>
        <v>0</v>
      </c>
      <c r="M170" s="333">
        <f>IF(리스수식!$AT$2=1,차량정보!BF170,IF(리스수식!$AT$2=2,차량정보!CY170,IF(리스수식!$AT$2=3,차량정보!ER170,IF(리스수식!$AT$2=4,차량정보!GK170,차량정보!ID170))))</f>
        <v>0</v>
      </c>
      <c r="N170" s="333">
        <f t="shared" si="183"/>
        <v>0</v>
      </c>
      <c r="O170" s="380">
        <f>IF(리스수식!$AT$2=1,차량정보!BH170,IF(리스수식!$AT$2=2,차량정보!DA170,IF(리스수식!$AT$2=3,차량정보!ET170,IF(리스수식!$AT$2=4,차량정보!GM170,차량정보!IF170))))</f>
        <v>0</v>
      </c>
      <c r="P170" s="380">
        <f>IF(리스수식!$AT$2=1,차량정보!BI170,IF(리스수식!$AT$2=2,차량정보!DB170,IF(리스수식!$AT$2=3,차량정보!EU170,IF(리스수식!$AT$2=4,차량정보!GN170,차량정보!IG170))))</f>
        <v>0</v>
      </c>
      <c r="Q170" s="380">
        <f>IF(리스수식!$AT$2=1,차량정보!BJ170,IF(리스수식!$AT$2=2,차량정보!DC170,IF(리스수식!$AT$2=3,차량정보!EV170,IF(리스수식!$AT$2=4,차량정보!GO170,차량정보!IH170))))</f>
        <v>0</v>
      </c>
      <c r="R170" s="380">
        <f>IF(리스수식!$AT$2=1,차량정보!BK170,IF(리스수식!$AT$2=2,차량정보!DD170,IF(리스수식!$AT$2=3,차량정보!EW170,IF(리스수식!$AT$2=4,차량정보!GP170,차량정보!II170))))</f>
        <v>0</v>
      </c>
      <c r="S170" s="380">
        <f>IF(리스수식!$AT$2=1,차량정보!BL170,IF(리스수식!$AT$2=2,차량정보!DE170,IF(리스수식!$AT$2=3,차량정보!EX170,IF(리스수식!$AT$2=4,차량정보!GQ170,차량정보!IJ170))))</f>
        <v>0</v>
      </c>
      <c r="T170" s="380">
        <f>IF(리스수식!$AT$2=1,차량정보!BM170,IF(리스수식!$AT$2=2,차량정보!DF170,IF(리스수식!$AT$2=3,차량정보!EY170,IF(리스수식!$AT$2=4,차량정보!GR170,차량정보!IK170))))</f>
        <v>0</v>
      </c>
      <c r="U170" s="380">
        <f>IF(리스수식!$AT$2=1,차량정보!BN170,IF(리스수식!$AT$2=2,차량정보!DG170,IF(리스수식!$AT$2=3,차량정보!EZ170,IF(리스수식!$AT$2=4,차량정보!GS170,차량정보!IL170))))</f>
        <v>0</v>
      </c>
      <c r="V170" s="380">
        <f>IF(리스수식!$AT$2=1,차량정보!BO170,IF(리스수식!$AT$2=2,차량정보!DH170,IF(리스수식!$AT$2=3,차량정보!FA170,IF(리스수식!$AT$2=4,차량정보!GT170,차량정보!IM170))))</f>
        <v>0</v>
      </c>
      <c r="W170" s="380">
        <f>IF(리스수식!$AT$2=1,차량정보!BP170,IF(리스수식!$AT$2=2,차량정보!DI170,IF(리스수식!$AT$2=3,차량정보!FB170,IF(리스수식!$AT$2=4,차량정보!GU170,차량정보!IN170))))</f>
        <v>0</v>
      </c>
      <c r="X170" s="380">
        <f>IF(리스수식!$AT$2=1,차량정보!BQ170,IF(리스수식!$AT$2=2,차량정보!DJ170,IF(리스수식!$AT$2=3,차량정보!FC170,IF(리스수식!$AT$2=4,차량정보!GV170,차량정보!IO170))))</f>
        <v>0</v>
      </c>
      <c r="Y170" s="380">
        <f>IF(리스수식!$AT$2=1,차량정보!BR170,IF(리스수식!$AT$2=2,차량정보!DK170,IF(리스수식!$AT$2=3,차량정보!FD170,IF(리스수식!$AT$2=4,차량정보!GW170,차량정보!IP170))))</f>
        <v>0</v>
      </c>
      <c r="Z170" s="380">
        <f>IF(리스수식!$AT$2=1,차량정보!BS170,IF(리스수식!$AT$2=2,차량정보!DL170,IF(리스수식!$AT$2=3,차량정보!FE170,IF(리스수식!$AT$2=4,차량정보!GX170,차량정보!IQ170))))</f>
        <v>0</v>
      </c>
      <c r="AA170" s="380">
        <f>IF(리스수식!$AT$2=1,차량정보!BT170,IF(리스수식!$AT$2=2,차량정보!DM170,IF(리스수식!$AT$2=3,차량정보!FF170,IF(리스수식!$AT$2=4,차량정보!GY170,차량정보!IR170))))</f>
        <v>0</v>
      </c>
      <c r="AB170" s="380">
        <f>IF(리스수식!$AT$2=1,차량정보!BU170,IF(리스수식!$AT$2=2,차량정보!DN170,IF(리스수식!$AT$2=3,차량정보!FG170,IF(리스수식!$AT$2=4,차량정보!GZ170,차량정보!IS170))))</f>
        <v>0</v>
      </c>
      <c r="AC170" s="380">
        <f>IF(리스수식!$AT$2=1,차량정보!BV170,IF(리스수식!$AT$2=2,차량정보!DO170,IF(리스수식!$AT$2=3,차량정보!FH170,IF(리스수식!$AT$2=4,차량정보!HA170,차량정보!IT170))))</f>
        <v>0</v>
      </c>
      <c r="AD170" s="380">
        <f>IF(리스수식!$AT$2=1,차량정보!BW170,IF(리스수식!$AT$2=2,차량정보!DP170,IF(리스수식!$AT$2=3,차량정보!FI170,IF(리스수식!$AT$2=4,차량정보!HB170,차량정보!IU170))))</f>
        <v>0</v>
      </c>
      <c r="AE170" s="380">
        <f>IF(리스수식!$AT$2=1,차량정보!BX170,IF(리스수식!$AT$2=2,차량정보!DQ170,IF(리스수식!$AT$2=3,차량정보!FJ170,IF(리스수식!$AT$2=4,차량정보!HC170,차량정보!IV170))))</f>
        <v>0</v>
      </c>
      <c r="AF170" s="380">
        <f>IF(리스수식!$AT$2=1,차량정보!BY170,IF(리스수식!$AT$2=2,차량정보!DR170,IF(리스수식!$AT$2=3,차량정보!FK170,IF(리스수식!$AT$2=4,차량정보!HD170,차량정보!IW170))))</f>
        <v>0</v>
      </c>
      <c r="AG170" s="380">
        <f>IF(리스수식!$AT$2=1,차량정보!BZ170,IF(리스수식!$AT$2=2,차량정보!DS170,IF(리스수식!$AT$2=3,차량정보!FL170,IF(리스수식!$AT$2=4,차량정보!HE170,차량정보!IX170))))</f>
        <v>0</v>
      </c>
      <c r="AH170" s="380">
        <f>IF(리스수식!$AT$2=1,차량정보!CA170,IF(리스수식!$AT$2=2,차량정보!DT170,IF(리스수식!$AT$2=3,차량정보!FM170,IF(리스수식!$AT$2=4,차량정보!HF170,차량정보!IY170))))</f>
        <v>0</v>
      </c>
      <c r="AI170" s="380">
        <f>IF(리스수식!$AT$2=1,차량정보!CB170,IF(리스수식!$AT$2=2,차량정보!DU170,IF(리스수식!$AT$2=3,차량정보!FN170,IF(리스수식!$AT$2=4,차량정보!HG170,차량정보!IZ170))))</f>
        <v>0</v>
      </c>
      <c r="AJ170" s="380">
        <f>IF(리스수식!$AT$2=1,차량정보!CC170,IF(리스수식!$AT$2=2,차량정보!DV170,IF(리스수식!$AT$2=3,차량정보!FO170,IF(리스수식!$AT$2=4,차량정보!HH170,차량정보!JA170))))</f>
        <v>0</v>
      </c>
      <c r="AK170" s="380">
        <f>IF(리스수식!$AT$2=1,차량정보!CD170,IF(리스수식!$AT$2=2,차량정보!DW170,IF(리스수식!$AT$2=3,차량정보!FP170,IF(리스수식!$AT$2=4,차량정보!HI170,차량정보!JB170))))</f>
        <v>0</v>
      </c>
      <c r="AL170" s="380">
        <f>IF(리스수식!$AT$2=1,차량정보!CE170,IF(리스수식!$AT$2=2,차량정보!DX170,IF(리스수식!$AT$2=3,차량정보!FQ170,IF(리스수식!$AT$2=4,차량정보!HJ170,차량정보!JC170))))</f>
        <v>0</v>
      </c>
      <c r="AM170" s="333">
        <f>IF(리스수식!$AT$2=1,차량정보!CF170,IF(리스수식!$AT$2=2,차량정보!DY170,IF(리스수식!$AT$2=3,차량정보!FR170,IF(리스수식!$AT$2=4,차량정보!HK170,차량정보!JD170))))</f>
        <v>0</v>
      </c>
      <c r="AN170" s="333">
        <f>IF(리스수식!$AT$2=1,차량정보!CG170,IF(리스수식!$AT$2=2,차량정보!DZ170,IF(리스수식!$AT$2=3,차량정보!FS170,IF(리스수식!$AT$2=4,차량정보!HL170,차량정보!JE170))))</f>
        <v>0</v>
      </c>
      <c r="AO170" s="333">
        <f>IF(리스수식!$AT$2=1,차량정보!CH170,IF(리스수식!$AT$2=2,차량정보!EA170,IF(리스수식!$AT$2=3,차량정보!FT170,IF(리스수식!$AT$2=4,차량정보!HM170,차량정보!JF170))))</f>
        <v>0</v>
      </c>
      <c r="AP170" s="333">
        <f>IF(리스수식!$AT$2=1,차량정보!CI170,IF(리스수식!$AT$2=2,차량정보!EB170,IF(리스수식!$AT$2=3,차량정보!FU170,IF(리스수식!$AT$2=4,차량정보!HN170,차량정보!JG170))))</f>
        <v>0</v>
      </c>
      <c r="AQ170" s="333">
        <f>IF(리스수식!$AT$2=1,차량정보!CJ170,IF(리스수식!$AT$2=2,차량정보!EC170,IF(리스수식!$AT$2=3,차량정보!FV170,IF(리스수식!$AT$2=4,차량정보!HO170,차량정보!JH170))))</f>
        <v>0</v>
      </c>
      <c r="AR170" s="333">
        <f>IF(리스수식!$AT$2=1,차량정보!CK170,IF(리스수식!$AT$2=2,차량정보!ED170,IF(리스수식!$AT$2=3,차량정보!FW170,IF(리스수식!$AT$2=4,차량정보!HP170,차량정보!JI170))))</f>
        <v>0</v>
      </c>
      <c r="AS170" s="333">
        <f>IF(리스수식!$AT$2=1,차량정보!CL170,IF(리스수식!$AT$2=2,차량정보!EE170,IF(리스수식!$AT$2=3,차량정보!FX170,IF(리스수식!$AT$2=4,차량정보!HQ170,차량정보!JJ170))))</f>
        <v>0</v>
      </c>
      <c r="AT170" s="333">
        <f>IF(리스수식!$AT$2=1,차량정보!CM170,IF(리스수식!$AT$2=2,차량정보!EF170,IF(리스수식!$AT$2=3,차량정보!FY170,IF(리스수식!$AT$2=4,차량정보!HR170,차량정보!JK170))))</f>
        <v>0</v>
      </c>
      <c r="AU170" s="333">
        <f>IF(리스수식!$AT$2=1,차량정보!CN170,IF(리스수식!$AT$2=2,차량정보!EG170,IF(리스수식!$AT$2=3,차량정보!FZ170,IF(리스수식!$AT$2=4,차량정보!HS170,차량정보!JL170))))</f>
        <v>0</v>
      </c>
      <c r="AV170" s="333">
        <f>IF(리스수식!$AT$2=1,차량정보!CO170,IF(리스수식!$AT$2=2,차량정보!EH170,IF(리스수식!$AT$2=3,차량정보!GA170,IF(리스수식!$AT$2=4,차량정보!HT170,차량정보!JM170))))</f>
        <v>0</v>
      </c>
      <c r="AW170" s="333">
        <f>IF(리스수식!$AT$2=1,차량정보!CP170,IF(리스수식!$AT$2=2,차량정보!EI170,IF(리스수식!$AT$2=3,차량정보!GB170,IF(리스수식!$AT$2=4,차량정보!HU170,차량정보!JN170))))</f>
        <v>0</v>
      </c>
      <c r="AX170" s="333">
        <f>IF(리스수식!$AT$2=1,차량정보!CQ170,IF(리스수식!$AT$2=2,차량정보!EJ170,IF(리스수식!$AT$2=3,차량정보!GC170,IF(리스수식!$AT$2=4,차량정보!HV170,차량정보!JO170))))</f>
        <v>0</v>
      </c>
      <c r="AY170" s="11">
        <f>IF(리스수식!$AT$2=1,차량정보!CR170,IF(리스수식!$AT$2=2,차량정보!EK170,IF(리스수식!$AT$2=3,차량정보!GD170,IF(리스수식!$AT$2=4,차량정보!HW170,차량정보!JP170))))</f>
        <v>0</v>
      </c>
    </row>
    <row r="171" spans="6:51" ht="16.5" customHeight="1">
      <c r="F171" s="333">
        <v>166</v>
      </c>
      <c r="G171" s="333">
        <f>IF(리스수식!$AT$2=1,차량정보!AZ171,IF(리스수식!$AT$2=2,차량정보!CS171,IF(리스수식!$AT$2=3,차량정보!EL171,IF(리스수식!$AT$2=4,차량정보!GE171,차량정보!HX171))))</f>
        <v>0</v>
      </c>
      <c r="H171" s="333">
        <f>IF(리스수식!$AT$2=1,차량정보!BA171,IF(리스수식!$AT$2=2,차량정보!CT171,IF(리스수식!$AT$2=3,차량정보!EM171,IF(리스수식!$AT$2=4,차량정보!GF171,차량정보!HY171))))</f>
        <v>0</v>
      </c>
      <c r="I171" s="333">
        <f>IF(리스수식!$AT$2=1,차량정보!BB171,IF(리스수식!$AT$2=2,차량정보!CU171,IF(리스수식!$AT$2=3,차량정보!EN171,IF(리스수식!$AT$2=4,차량정보!GG171,차량정보!HZ171))))</f>
        <v>0</v>
      </c>
      <c r="J171" s="475">
        <f>IF(리스수식!$AT$2=1,차량정보!BC171,IF(리스수식!$AT$2=2,차량정보!CV171,IF(리스수식!$AT$2=3,차량정보!EO171,IF(리스수식!$AT$2=4,차량정보!GH171,차량정보!IA171))))</f>
        <v>0</v>
      </c>
      <c r="K171" s="333">
        <f>IF(리스수식!$AT$2=1,차량정보!BD171,IF(리스수식!$AT$2=2,차량정보!CW171,IF(리스수식!$AT$2=3,차량정보!EP171,IF(리스수식!$AT$2=4,차량정보!GI171,차량정보!IB171))))</f>
        <v>0</v>
      </c>
      <c r="L171" s="333">
        <f>IF(리스수식!$AT$2=1,차량정보!BE171,IF(리스수식!$AT$2=2,차량정보!CX171,IF(리스수식!$AT$2=3,차량정보!EQ171,IF(리스수식!$AT$2=4,차량정보!GJ171,차량정보!IC171))))</f>
        <v>0</v>
      </c>
      <c r="M171" s="333">
        <f>IF(리스수식!$AT$2=1,차량정보!BF171,IF(리스수식!$AT$2=2,차량정보!CY171,IF(리스수식!$AT$2=3,차량정보!ER171,IF(리스수식!$AT$2=4,차량정보!GK171,차량정보!ID171))))</f>
        <v>0</v>
      </c>
      <c r="N171" s="333">
        <f t="shared" si="183"/>
        <v>0</v>
      </c>
      <c r="O171" s="380">
        <f>IF(리스수식!$AT$2=1,차량정보!BH171,IF(리스수식!$AT$2=2,차량정보!DA171,IF(리스수식!$AT$2=3,차량정보!ET171,IF(리스수식!$AT$2=4,차량정보!GM171,차량정보!IF171))))</f>
        <v>0</v>
      </c>
      <c r="P171" s="380">
        <f>IF(리스수식!$AT$2=1,차량정보!BI171,IF(리스수식!$AT$2=2,차량정보!DB171,IF(리스수식!$AT$2=3,차량정보!EU171,IF(리스수식!$AT$2=4,차량정보!GN171,차량정보!IG171))))</f>
        <v>0</v>
      </c>
      <c r="Q171" s="380">
        <f>IF(리스수식!$AT$2=1,차량정보!BJ171,IF(리스수식!$AT$2=2,차량정보!DC171,IF(리스수식!$AT$2=3,차량정보!EV171,IF(리스수식!$AT$2=4,차량정보!GO171,차량정보!IH171))))</f>
        <v>0</v>
      </c>
      <c r="R171" s="380">
        <f>IF(리스수식!$AT$2=1,차량정보!BK171,IF(리스수식!$AT$2=2,차량정보!DD171,IF(리스수식!$AT$2=3,차량정보!EW171,IF(리스수식!$AT$2=4,차량정보!GP171,차량정보!II171))))</f>
        <v>0</v>
      </c>
      <c r="S171" s="380">
        <f>IF(리스수식!$AT$2=1,차량정보!BL171,IF(리스수식!$AT$2=2,차량정보!DE171,IF(리스수식!$AT$2=3,차량정보!EX171,IF(리스수식!$AT$2=4,차량정보!GQ171,차량정보!IJ171))))</f>
        <v>0</v>
      </c>
      <c r="T171" s="380">
        <f>IF(리스수식!$AT$2=1,차량정보!BM171,IF(리스수식!$AT$2=2,차량정보!DF171,IF(리스수식!$AT$2=3,차량정보!EY171,IF(리스수식!$AT$2=4,차량정보!GR171,차량정보!IK171))))</f>
        <v>0</v>
      </c>
      <c r="U171" s="380">
        <f>IF(리스수식!$AT$2=1,차량정보!BN171,IF(리스수식!$AT$2=2,차량정보!DG171,IF(리스수식!$AT$2=3,차량정보!EZ171,IF(리스수식!$AT$2=4,차량정보!GS171,차량정보!IL171))))</f>
        <v>0</v>
      </c>
      <c r="V171" s="380">
        <f>IF(리스수식!$AT$2=1,차량정보!BO171,IF(리스수식!$AT$2=2,차량정보!DH171,IF(리스수식!$AT$2=3,차량정보!FA171,IF(리스수식!$AT$2=4,차량정보!GT171,차량정보!IM171))))</f>
        <v>0</v>
      </c>
      <c r="W171" s="380">
        <f>IF(리스수식!$AT$2=1,차량정보!BP171,IF(리스수식!$AT$2=2,차량정보!DI171,IF(리스수식!$AT$2=3,차량정보!FB171,IF(리스수식!$AT$2=4,차량정보!GU171,차량정보!IN171))))</f>
        <v>0</v>
      </c>
      <c r="X171" s="380">
        <f>IF(리스수식!$AT$2=1,차량정보!BQ171,IF(리스수식!$AT$2=2,차량정보!DJ171,IF(리스수식!$AT$2=3,차량정보!FC171,IF(리스수식!$AT$2=4,차량정보!GV171,차량정보!IO171))))</f>
        <v>0</v>
      </c>
      <c r="Y171" s="380">
        <f>IF(리스수식!$AT$2=1,차량정보!BR171,IF(리스수식!$AT$2=2,차량정보!DK171,IF(리스수식!$AT$2=3,차량정보!FD171,IF(리스수식!$AT$2=4,차량정보!GW171,차량정보!IP171))))</f>
        <v>0</v>
      </c>
      <c r="Z171" s="380">
        <f>IF(리스수식!$AT$2=1,차량정보!BS171,IF(리스수식!$AT$2=2,차량정보!DL171,IF(리스수식!$AT$2=3,차량정보!FE171,IF(리스수식!$AT$2=4,차량정보!GX171,차량정보!IQ171))))</f>
        <v>0</v>
      </c>
      <c r="AA171" s="380">
        <f>IF(리스수식!$AT$2=1,차량정보!BT171,IF(리스수식!$AT$2=2,차량정보!DM171,IF(리스수식!$AT$2=3,차량정보!FF171,IF(리스수식!$AT$2=4,차량정보!GY171,차량정보!IR171))))</f>
        <v>0</v>
      </c>
      <c r="AB171" s="380">
        <f>IF(리스수식!$AT$2=1,차량정보!BU171,IF(리스수식!$AT$2=2,차량정보!DN171,IF(리스수식!$AT$2=3,차량정보!FG171,IF(리스수식!$AT$2=4,차량정보!GZ171,차량정보!IS171))))</f>
        <v>0</v>
      </c>
      <c r="AC171" s="380">
        <f>IF(리스수식!$AT$2=1,차량정보!BV171,IF(리스수식!$AT$2=2,차량정보!DO171,IF(리스수식!$AT$2=3,차량정보!FH171,IF(리스수식!$AT$2=4,차량정보!HA171,차량정보!IT171))))</f>
        <v>0</v>
      </c>
      <c r="AD171" s="380">
        <f>IF(리스수식!$AT$2=1,차량정보!BW171,IF(리스수식!$AT$2=2,차량정보!DP171,IF(리스수식!$AT$2=3,차량정보!FI171,IF(리스수식!$AT$2=4,차량정보!HB171,차량정보!IU171))))</f>
        <v>0</v>
      </c>
      <c r="AE171" s="380">
        <f>IF(리스수식!$AT$2=1,차량정보!BX171,IF(리스수식!$AT$2=2,차량정보!DQ171,IF(리스수식!$AT$2=3,차량정보!FJ171,IF(리스수식!$AT$2=4,차량정보!HC171,차량정보!IV171))))</f>
        <v>0</v>
      </c>
      <c r="AF171" s="380">
        <f>IF(리스수식!$AT$2=1,차량정보!BY171,IF(리스수식!$AT$2=2,차량정보!DR171,IF(리스수식!$AT$2=3,차량정보!FK171,IF(리스수식!$AT$2=4,차량정보!HD171,차량정보!IW171))))</f>
        <v>0</v>
      </c>
      <c r="AG171" s="380">
        <f>IF(리스수식!$AT$2=1,차량정보!BZ171,IF(리스수식!$AT$2=2,차량정보!DS171,IF(리스수식!$AT$2=3,차량정보!FL171,IF(리스수식!$AT$2=4,차량정보!HE171,차량정보!IX171))))</f>
        <v>0</v>
      </c>
      <c r="AH171" s="380">
        <f>IF(리스수식!$AT$2=1,차량정보!CA171,IF(리스수식!$AT$2=2,차량정보!DT171,IF(리스수식!$AT$2=3,차량정보!FM171,IF(리스수식!$AT$2=4,차량정보!HF171,차량정보!IY171))))</f>
        <v>0</v>
      </c>
      <c r="AI171" s="380">
        <f>IF(리스수식!$AT$2=1,차량정보!CB171,IF(리스수식!$AT$2=2,차량정보!DU171,IF(리스수식!$AT$2=3,차량정보!FN171,IF(리스수식!$AT$2=4,차량정보!HG171,차량정보!IZ171))))</f>
        <v>0</v>
      </c>
      <c r="AJ171" s="380">
        <f>IF(리스수식!$AT$2=1,차량정보!CC171,IF(리스수식!$AT$2=2,차량정보!DV171,IF(리스수식!$AT$2=3,차량정보!FO171,IF(리스수식!$AT$2=4,차량정보!HH171,차량정보!JA171))))</f>
        <v>0</v>
      </c>
      <c r="AK171" s="380">
        <f>IF(리스수식!$AT$2=1,차량정보!CD171,IF(리스수식!$AT$2=2,차량정보!DW171,IF(리스수식!$AT$2=3,차량정보!FP171,IF(리스수식!$AT$2=4,차량정보!HI171,차량정보!JB171))))</f>
        <v>0</v>
      </c>
      <c r="AL171" s="380">
        <f>IF(리스수식!$AT$2=1,차량정보!CE171,IF(리스수식!$AT$2=2,차량정보!DX171,IF(리스수식!$AT$2=3,차량정보!FQ171,IF(리스수식!$AT$2=4,차량정보!HJ171,차량정보!JC171))))</f>
        <v>0</v>
      </c>
      <c r="AM171" s="333">
        <f>IF(리스수식!$AT$2=1,차량정보!CF171,IF(리스수식!$AT$2=2,차량정보!DY171,IF(리스수식!$AT$2=3,차량정보!FR171,IF(리스수식!$AT$2=4,차량정보!HK171,차량정보!JD171))))</f>
        <v>0</v>
      </c>
      <c r="AN171" s="333">
        <f>IF(리스수식!$AT$2=1,차량정보!CG171,IF(리스수식!$AT$2=2,차량정보!DZ171,IF(리스수식!$AT$2=3,차량정보!FS171,IF(리스수식!$AT$2=4,차량정보!HL171,차량정보!JE171))))</f>
        <v>0</v>
      </c>
      <c r="AO171" s="333">
        <f>IF(리스수식!$AT$2=1,차량정보!CH171,IF(리스수식!$AT$2=2,차량정보!EA171,IF(리스수식!$AT$2=3,차량정보!FT171,IF(리스수식!$AT$2=4,차량정보!HM171,차량정보!JF171))))</f>
        <v>0</v>
      </c>
      <c r="AP171" s="333">
        <f>IF(리스수식!$AT$2=1,차량정보!CI171,IF(리스수식!$AT$2=2,차량정보!EB171,IF(리스수식!$AT$2=3,차량정보!FU171,IF(리스수식!$AT$2=4,차량정보!HN171,차량정보!JG171))))</f>
        <v>0</v>
      </c>
      <c r="AQ171" s="333">
        <f>IF(리스수식!$AT$2=1,차량정보!CJ171,IF(리스수식!$AT$2=2,차량정보!EC171,IF(리스수식!$AT$2=3,차량정보!FV171,IF(리스수식!$AT$2=4,차량정보!HO171,차량정보!JH171))))</f>
        <v>0</v>
      </c>
      <c r="AR171" s="333">
        <f>IF(리스수식!$AT$2=1,차량정보!CK171,IF(리스수식!$AT$2=2,차량정보!ED171,IF(리스수식!$AT$2=3,차량정보!FW171,IF(리스수식!$AT$2=4,차량정보!HP171,차량정보!JI171))))</f>
        <v>0</v>
      </c>
      <c r="AS171" s="333">
        <f>IF(리스수식!$AT$2=1,차량정보!CL171,IF(리스수식!$AT$2=2,차량정보!EE171,IF(리스수식!$AT$2=3,차량정보!FX171,IF(리스수식!$AT$2=4,차량정보!HQ171,차량정보!JJ171))))</f>
        <v>0</v>
      </c>
      <c r="AT171" s="333">
        <f>IF(리스수식!$AT$2=1,차량정보!CM171,IF(리스수식!$AT$2=2,차량정보!EF171,IF(리스수식!$AT$2=3,차량정보!FY171,IF(리스수식!$AT$2=4,차량정보!HR171,차량정보!JK171))))</f>
        <v>0</v>
      </c>
      <c r="AU171" s="333">
        <f>IF(리스수식!$AT$2=1,차량정보!CN171,IF(리스수식!$AT$2=2,차량정보!EG171,IF(리스수식!$AT$2=3,차량정보!FZ171,IF(리스수식!$AT$2=4,차량정보!HS171,차량정보!JL171))))</f>
        <v>0</v>
      </c>
      <c r="AV171" s="333">
        <f>IF(리스수식!$AT$2=1,차량정보!CO171,IF(리스수식!$AT$2=2,차량정보!EH171,IF(리스수식!$AT$2=3,차량정보!GA171,IF(리스수식!$AT$2=4,차량정보!HT171,차량정보!JM171))))</f>
        <v>0</v>
      </c>
      <c r="AW171" s="333">
        <f>IF(리스수식!$AT$2=1,차량정보!CP171,IF(리스수식!$AT$2=2,차량정보!EI171,IF(리스수식!$AT$2=3,차량정보!GB171,IF(리스수식!$AT$2=4,차량정보!HU171,차량정보!JN171))))</f>
        <v>0</v>
      </c>
      <c r="AX171" s="333">
        <f>IF(리스수식!$AT$2=1,차량정보!CQ171,IF(리스수식!$AT$2=2,차량정보!EJ171,IF(리스수식!$AT$2=3,차량정보!GC171,IF(리스수식!$AT$2=4,차량정보!HV171,차량정보!JO171))))</f>
        <v>0</v>
      </c>
      <c r="AY171" s="11">
        <f>IF(리스수식!$AT$2=1,차량정보!CR171,IF(리스수식!$AT$2=2,차량정보!EK171,IF(리스수식!$AT$2=3,차량정보!GD171,IF(리스수식!$AT$2=4,차량정보!HW171,차량정보!JP171))))</f>
        <v>0</v>
      </c>
    </row>
    <row r="172" spans="6:51" ht="16.5" customHeight="1">
      <c r="F172" s="333">
        <v>167</v>
      </c>
      <c r="G172" s="333">
        <f>IF(리스수식!$AT$2=1,차량정보!AZ172,IF(리스수식!$AT$2=2,차량정보!CS172,IF(리스수식!$AT$2=3,차량정보!EL172,IF(리스수식!$AT$2=4,차량정보!GE172,차량정보!HX172))))</f>
        <v>0</v>
      </c>
      <c r="H172" s="333">
        <f>IF(리스수식!$AT$2=1,차량정보!BA172,IF(리스수식!$AT$2=2,차량정보!CT172,IF(리스수식!$AT$2=3,차량정보!EM172,IF(리스수식!$AT$2=4,차량정보!GF172,차량정보!HY172))))</f>
        <v>0</v>
      </c>
      <c r="I172" s="333">
        <f>IF(리스수식!$AT$2=1,차량정보!BB172,IF(리스수식!$AT$2=2,차량정보!CU172,IF(리스수식!$AT$2=3,차량정보!EN172,IF(리스수식!$AT$2=4,차량정보!GG172,차량정보!HZ172))))</f>
        <v>0</v>
      </c>
      <c r="J172" s="475">
        <f>IF(리스수식!$AT$2=1,차량정보!BC172,IF(리스수식!$AT$2=2,차량정보!CV172,IF(리스수식!$AT$2=3,차량정보!EO172,IF(리스수식!$AT$2=4,차량정보!GH172,차량정보!IA172))))</f>
        <v>0</v>
      </c>
      <c r="K172" s="333">
        <f>IF(리스수식!$AT$2=1,차량정보!BD172,IF(리스수식!$AT$2=2,차량정보!CW172,IF(리스수식!$AT$2=3,차량정보!EP172,IF(리스수식!$AT$2=4,차량정보!GI172,차량정보!IB172))))</f>
        <v>0</v>
      </c>
      <c r="L172" s="333">
        <f>IF(리스수식!$AT$2=1,차량정보!BE172,IF(리스수식!$AT$2=2,차량정보!CX172,IF(리스수식!$AT$2=3,차량정보!EQ172,IF(리스수식!$AT$2=4,차량정보!GJ172,차량정보!IC172))))</f>
        <v>0</v>
      </c>
      <c r="M172" s="333">
        <f>IF(리스수식!$AT$2=1,차량정보!BF172,IF(리스수식!$AT$2=2,차량정보!CY172,IF(리스수식!$AT$2=3,차량정보!ER172,IF(리스수식!$AT$2=4,차량정보!GK172,차량정보!ID172))))</f>
        <v>0</v>
      </c>
      <c r="N172" s="333">
        <f t="shared" si="183"/>
        <v>0</v>
      </c>
      <c r="O172" s="380">
        <f>IF(리스수식!$AT$2=1,차량정보!BH172,IF(리스수식!$AT$2=2,차량정보!DA172,IF(리스수식!$AT$2=3,차량정보!ET172,IF(리스수식!$AT$2=4,차량정보!GM172,차량정보!IF172))))</f>
        <v>0</v>
      </c>
      <c r="P172" s="380">
        <f>IF(리스수식!$AT$2=1,차량정보!BI172,IF(리스수식!$AT$2=2,차량정보!DB172,IF(리스수식!$AT$2=3,차량정보!EU172,IF(리스수식!$AT$2=4,차량정보!GN172,차량정보!IG172))))</f>
        <v>0</v>
      </c>
      <c r="Q172" s="380">
        <f>IF(리스수식!$AT$2=1,차량정보!BJ172,IF(리스수식!$AT$2=2,차량정보!DC172,IF(리스수식!$AT$2=3,차량정보!EV172,IF(리스수식!$AT$2=4,차량정보!GO172,차량정보!IH172))))</f>
        <v>0</v>
      </c>
      <c r="R172" s="380">
        <f>IF(리스수식!$AT$2=1,차량정보!BK172,IF(리스수식!$AT$2=2,차량정보!DD172,IF(리스수식!$AT$2=3,차량정보!EW172,IF(리스수식!$AT$2=4,차량정보!GP172,차량정보!II172))))</f>
        <v>0</v>
      </c>
      <c r="S172" s="380">
        <f>IF(리스수식!$AT$2=1,차량정보!BL172,IF(리스수식!$AT$2=2,차량정보!DE172,IF(리스수식!$AT$2=3,차량정보!EX172,IF(리스수식!$AT$2=4,차량정보!GQ172,차량정보!IJ172))))</f>
        <v>0</v>
      </c>
      <c r="T172" s="380">
        <f>IF(리스수식!$AT$2=1,차량정보!BM172,IF(리스수식!$AT$2=2,차량정보!DF172,IF(리스수식!$AT$2=3,차량정보!EY172,IF(리스수식!$AT$2=4,차량정보!GR172,차량정보!IK172))))</f>
        <v>0</v>
      </c>
      <c r="U172" s="380">
        <f>IF(리스수식!$AT$2=1,차량정보!BN172,IF(리스수식!$AT$2=2,차량정보!DG172,IF(리스수식!$AT$2=3,차량정보!EZ172,IF(리스수식!$AT$2=4,차량정보!GS172,차량정보!IL172))))</f>
        <v>0</v>
      </c>
      <c r="V172" s="380">
        <f>IF(리스수식!$AT$2=1,차량정보!BO172,IF(리스수식!$AT$2=2,차량정보!DH172,IF(리스수식!$AT$2=3,차량정보!FA172,IF(리스수식!$AT$2=4,차량정보!GT172,차량정보!IM172))))</f>
        <v>0</v>
      </c>
      <c r="W172" s="380">
        <f>IF(리스수식!$AT$2=1,차량정보!BP172,IF(리스수식!$AT$2=2,차량정보!DI172,IF(리스수식!$AT$2=3,차량정보!FB172,IF(리스수식!$AT$2=4,차량정보!GU172,차량정보!IN172))))</f>
        <v>0</v>
      </c>
      <c r="X172" s="380">
        <f>IF(리스수식!$AT$2=1,차량정보!BQ172,IF(리스수식!$AT$2=2,차량정보!DJ172,IF(리스수식!$AT$2=3,차량정보!FC172,IF(리스수식!$AT$2=4,차량정보!GV172,차량정보!IO172))))</f>
        <v>0</v>
      </c>
      <c r="Y172" s="380">
        <f>IF(리스수식!$AT$2=1,차량정보!BR172,IF(리스수식!$AT$2=2,차량정보!DK172,IF(리스수식!$AT$2=3,차량정보!FD172,IF(리스수식!$AT$2=4,차량정보!GW172,차량정보!IP172))))</f>
        <v>0</v>
      </c>
      <c r="Z172" s="380">
        <f>IF(리스수식!$AT$2=1,차량정보!BS172,IF(리스수식!$AT$2=2,차량정보!DL172,IF(리스수식!$AT$2=3,차량정보!FE172,IF(리스수식!$AT$2=4,차량정보!GX172,차량정보!IQ172))))</f>
        <v>0</v>
      </c>
      <c r="AA172" s="380">
        <f>IF(리스수식!$AT$2=1,차량정보!BT172,IF(리스수식!$AT$2=2,차량정보!DM172,IF(리스수식!$AT$2=3,차량정보!FF172,IF(리스수식!$AT$2=4,차량정보!GY172,차량정보!IR172))))</f>
        <v>0</v>
      </c>
      <c r="AB172" s="380">
        <f>IF(리스수식!$AT$2=1,차량정보!BU172,IF(리스수식!$AT$2=2,차량정보!DN172,IF(리스수식!$AT$2=3,차량정보!FG172,IF(리스수식!$AT$2=4,차량정보!GZ172,차량정보!IS172))))</f>
        <v>0</v>
      </c>
      <c r="AC172" s="380">
        <f>IF(리스수식!$AT$2=1,차량정보!BV172,IF(리스수식!$AT$2=2,차량정보!DO172,IF(리스수식!$AT$2=3,차량정보!FH172,IF(리스수식!$AT$2=4,차량정보!HA172,차량정보!IT172))))</f>
        <v>0</v>
      </c>
      <c r="AD172" s="380">
        <f>IF(리스수식!$AT$2=1,차량정보!BW172,IF(리스수식!$AT$2=2,차량정보!DP172,IF(리스수식!$AT$2=3,차량정보!FI172,IF(리스수식!$AT$2=4,차량정보!HB172,차량정보!IU172))))</f>
        <v>0</v>
      </c>
      <c r="AE172" s="380">
        <f>IF(리스수식!$AT$2=1,차량정보!BX172,IF(리스수식!$AT$2=2,차량정보!DQ172,IF(리스수식!$AT$2=3,차량정보!FJ172,IF(리스수식!$AT$2=4,차량정보!HC172,차량정보!IV172))))</f>
        <v>0</v>
      </c>
      <c r="AF172" s="380">
        <f>IF(리스수식!$AT$2=1,차량정보!BY172,IF(리스수식!$AT$2=2,차량정보!DR172,IF(리스수식!$AT$2=3,차량정보!FK172,IF(리스수식!$AT$2=4,차량정보!HD172,차량정보!IW172))))</f>
        <v>0</v>
      </c>
      <c r="AG172" s="380">
        <f>IF(리스수식!$AT$2=1,차량정보!BZ172,IF(리스수식!$AT$2=2,차량정보!DS172,IF(리스수식!$AT$2=3,차량정보!FL172,IF(리스수식!$AT$2=4,차량정보!HE172,차량정보!IX172))))</f>
        <v>0</v>
      </c>
      <c r="AH172" s="380">
        <f>IF(리스수식!$AT$2=1,차량정보!CA172,IF(리스수식!$AT$2=2,차량정보!DT172,IF(리스수식!$AT$2=3,차량정보!FM172,IF(리스수식!$AT$2=4,차량정보!HF172,차량정보!IY172))))</f>
        <v>0</v>
      </c>
      <c r="AI172" s="380">
        <f>IF(리스수식!$AT$2=1,차량정보!CB172,IF(리스수식!$AT$2=2,차량정보!DU172,IF(리스수식!$AT$2=3,차량정보!FN172,IF(리스수식!$AT$2=4,차량정보!HG172,차량정보!IZ172))))</f>
        <v>0</v>
      </c>
      <c r="AJ172" s="380">
        <f>IF(리스수식!$AT$2=1,차량정보!CC172,IF(리스수식!$AT$2=2,차량정보!DV172,IF(리스수식!$AT$2=3,차량정보!FO172,IF(리스수식!$AT$2=4,차량정보!HH172,차량정보!JA172))))</f>
        <v>0</v>
      </c>
      <c r="AK172" s="380">
        <f>IF(리스수식!$AT$2=1,차량정보!CD172,IF(리스수식!$AT$2=2,차량정보!DW172,IF(리스수식!$AT$2=3,차량정보!FP172,IF(리스수식!$AT$2=4,차량정보!HI172,차량정보!JB172))))</f>
        <v>0</v>
      </c>
      <c r="AL172" s="380">
        <f>IF(리스수식!$AT$2=1,차량정보!CE172,IF(리스수식!$AT$2=2,차량정보!DX172,IF(리스수식!$AT$2=3,차량정보!FQ172,IF(리스수식!$AT$2=4,차량정보!HJ172,차량정보!JC172))))</f>
        <v>0</v>
      </c>
      <c r="AM172" s="333">
        <f>IF(리스수식!$AT$2=1,차량정보!CF172,IF(리스수식!$AT$2=2,차량정보!DY172,IF(리스수식!$AT$2=3,차량정보!FR172,IF(리스수식!$AT$2=4,차량정보!HK172,차량정보!JD172))))</f>
        <v>0</v>
      </c>
      <c r="AN172" s="333">
        <f>IF(리스수식!$AT$2=1,차량정보!CG172,IF(리스수식!$AT$2=2,차량정보!DZ172,IF(리스수식!$AT$2=3,차량정보!FS172,IF(리스수식!$AT$2=4,차량정보!HL172,차량정보!JE172))))</f>
        <v>0</v>
      </c>
      <c r="AO172" s="333">
        <f>IF(리스수식!$AT$2=1,차량정보!CH172,IF(리스수식!$AT$2=2,차량정보!EA172,IF(리스수식!$AT$2=3,차량정보!FT172,IF(리스수식!$AT$2=4,차량정보!HM172,차량정보!JF172))))</f>
        <v>0</v>
      </c>
      <c r="AP172" s="333">
        <f>IF(리스수식!$AT$2=1,차량정보!CI172,IF(리스수식!$AT$2=2,차량정보!EB172,IF(리스수식!$AT$2=3,차량정보!FU172,IF(리스수식!$AT$2=4,차량정보!HN172,차량정보!JG172))))</f>
        <v>0</v>
      </c>
      <c r="AQ172" s="333">
        <f>IF(리스수식!$AT$2=1,차량정보!CJ172,IF(리스수식!$AT$2=2,차량정보!EC172,IF(리스수식!$AT$2=3,차량정보!FV172,IF(리스수식!$AT$2=4,차량정보!HO172,차량정보!JH172))))</f>
        <v>0</v>
      </c>
      <c r="AR172" s="333">
        <f>IF(리스수식!$AT$2=1,차량정보!CK172,IF(리스수식!$AT$2=2,차량정보!ED172,IF(리스수식!$AT$2=3,차량정보!FW172,IF(리스수식!$AT$2=4,차량정보!HP172,차량정보!JI172))))</f>
        <v>0</v>
      </c>
      <c r="AS172" s="333">
        <f>IF(리스수식!$AT$2=1,차량정보!CL172,IF(리스수식!$AT$2=2,차량정보!EE172,IF(리스수식!$AT$2=3,차량정보!FX172,IF(리스수식!$AT$2=4,차량정보!HQ172,차량정보!JJ172))))</f>
        <v>0</v>
      </c>
      <c r="AT172" s="333">
        <f>IF(리스수식!$AT$2=1,차량정보!CM172,IF(리스수식!$AT$2=2,차량정보!EF172,IF(리스수식!$AT$2=3,차량정보!FY172,IF(리스수식!$AT$2=4,차량정보!HR172,차량정보!JK172))))</f>
        <v>0</v>
      </c>
      <c r="AU172" s="333">
        <f>IF(리스수식!$AT$2=1,차량정보!CN172,IF(리스수식!$AT$2=2,차량정보!EG172,IF(리스수식!$AT$2=3,차량정보!FZ172,IF(리스수식!$AT$2=4,차량정보!HS172,차량정보!JL172))))</f>
        <v>0</v>
      </c>
      <c r="AV172" s="333">
        <f>IF(리스수식!$AT$2=1,차량정보!CO172,IF(리스수식!$AT$2=2,차량정보!EH172,IF(리스수식!$AT$2=3,차량정보!GA172,IF(리스수식!$AT$2=4,차량정보!HT172,차량정보!JM172))))</f>
        <v>0</v>
      </c>
      <c r="AW172" s="333">
        <f>IF(리스수식!$AT$2=1,차량정보!CP172,IF(리스수식!$AT$2=2,차량정보!EI172,IF(리스수식!$AT$2=3,차량정보!GB172,IF(리스수식!$AT$2=4,차량정보!HU172,차량정보!JN172))))</f>
        <v>0</v>
      </c>
      <c r="AX172" s="333">
        <f>IF(리스수식!$AT$2=1,차량정보!CQ172,IF(리스수식!$AT$2=2,차량정보!EJ172,IF(리스수식!$AT$2=3,차량정보!GC172,IF(리스수식!$AT$2=4,차량정보!HV172,차량정보!JO172))))</f>
        <v>0</v>
      </c>
      <c r="AY172" s="11">
        <f>IF(리스수식!$AT$2=1,차량정보!CR172,IF(리스수식!$AT$2=2,차량정보!EK172,IF(리스수식!$AT$2=3,차량정보!GD172,IF(리스수식!$AT$2=4,차량정보!HW172,차량정보!JP172))))</f>
        <v>0</v>
      </c>
    </row>
    <row r="173" spans="6:51" ht="16.5" customHeight="1">
      <c r="F173" s="333">
        <v>168</v>
      </c>
      <c r="G173" s="333">
        <f>IF(리스수식!$AT$2=1,차량정보!AZ173,IF(리스수식!$AT$2=2,차량정보!CS173,IF(리스수식!$AT$2=3,차량정보!EL173,IF(리스수식!$AT$2=4,차량정보!GE173,차량정보!HX173))))</f>
        <v>0</v>
      </c>
      <c r="H173" s="333">
        <f>IF(리스수식!$AT$2=1,차량정보!BA173,IF(리스수식!$AT$2=2,차량정보!CT173,IF(리스수식!$AT$2=3,차량정보!EM173,IF(리스수식!$AT$2=4,차량정보!GF173,차량정보!HY173))))</f>
        <v>0</v>
      </c>
      <c r="I173" s="333">
        <f>IF(리스수식!$AT$2=1,차량정보!BB173,IF(리스수식!$AT$2=2,차량정보!CU173,IF(리스수식!$AT$2=3,차량정보!EN173,IF(리스수식!$AT$2=4,차량정보!GG173,차량정보!HZ173))))</f>
        <v>0</v>
      </c>
      <c r="J173" s="475">
        <f>IF(리스수식!$AT$2=1,차량정보!BC173,IF(리스수식!$AT$2=2,차량정보!CV173,IF(리스수식!$AT$2=3,차량정보!EO173,IF(리스수식!$AT$2=4,차량정보!GH173,차량정보!IA173))))</f>
        <v>0</v>
      </c>
      <c r="K173" s="333">
        <f>IF(리스수식!$AT$2=1,차량정보!BD173,IF(리스수식!$AT$2=2,차량정보!CW173,IF(리스수식!$AT$2=3,차량정보!EP173,IF(리스수식!$AT$2=4,차량정보!GI173,차량정보!IB173))))</f>
        <v>0</v>
      </c>
      <c r="L173" s="333">
        <f>IF(리스수식!$AT$2=1,차량정보!BE173,IF(리스수식!$AT$2=2,차량정보!CX173,IF(리스수식!$AT$2=3,차량정보!EQ173,IF(리스수식!$AT$2=4,차량정보!GJ173,차량정보!IC173))))</f>
        <v>0</v>
      </c>
      <c r="M173" s="333">
        <f>IF(리스수식!$AT$2=1,차량정보!BF173,IF(리스수식!$AT$2=2,차량정보!CY173,IF(리스수식!$AT$2=3,차량정보!ER173,IF(리스수식!$AT$2=4,차량정보!GK173,차량정보!ID173))))</f>
        <v>0</v>
      </c>
      <c r="N173" s="333">
        <f t="shared" si="183"/>
        <v>0</v>
      </c>
      <c r="O173" s="380">
        <f>IF(리스수식!$AT$2=1,차량정보!BH173,IF(리스수식!$AT$2=2,차량정보!DA173,IF(리스수식!$AT$2=3,차량정보!ET173,IF(리스수식!$AT$2=4,차량정보!GM173,차량정보!IF173))))</f>
        <v>0</v>
      </c>
      <c r="P173" s="380">
        <f>IF(리스수식!$AT$2=1,차량정보!BI173,IF(리스수식!$AT$2=2,차량정보!DB173,IF(리스수식!$AT$2=3,차량정보!EU173,IF(리스수식!$AT$2=4,차량정보!GN173,차량정보!IG173))))</f>
        <v>0</v>
      </c>
      <c r="Q173" s="380">
        <f>IF(리스수식!$AT$2=1,차량정보!BJ173,IF(리스수식!$AT$2=2,차량정보!DC173,IF(리스수식!$AT$2=3,차량정보!EV173,IF(리스수식!$AT$2=4,차량정보!GO173,차량정보!IH173))))</f>
        <v>0</v>
      </c>
      <c r="R173" s="380">
        <f>IF(리스수식!$AT$2=1,차량정보!BK173,IF(리스수식!$AT$2=2,차량정보!DD173,IF(리스수식!$AT$2=3,차량정보!EW173,IF(리스수식!$AT$2=4,차량정보!GP173,차량정보!II173))))</f>
        <v>0</v>
      </c>
      <c r="S173" s="380">
        <f>IF(리스수식!$AT$2=1,차량정보!BL173,IF(리스수식!$AT$2=2,차량정보!DE173,IF(리스수식!$AT$2=3,차량정보!EX173,IF(리스수식!$AT$2=4,차량정보!GQ173,차량정보!IJ173))))</f>
        <v>0</v>
      </c>
      <c r="T173" s="380">
        <f>IF(리스수식!$AT$2=1,차량정보!BM173,IF(리스수식!$AT$2=2,차량정보!DF173,IF(리스수식!$AT$2=3,차량정보!EY173,IF(리스수식!$AT$2=4,차량정보!GR173,차량정보!IK173))))</f>
        <v>0</v>
      </c>
      <c r="U173" s="380">
        <f>IF(리스수식!$AT$2=1,차량정보!BN173,IF(리스수식!$AT$2=2,차량정보!DG173,IF(리스수식!$AT$2=3,차량정보!EZ173,IF(리스수식!$AT$2=4,차량정보!GS173,차량정보!IL173))))</f>
        <v>0</v>
      </c>
      <c r="V173" s="380">
        <f>IF(리스수식!$AT$2=1,차량정보!BO173,IF(리스수식!$AT$2=2,차량정보!DH173,IF(리스수식!$AT$2=3,차량정보!FA173,IF(리스수식!$AT$2=4,차량정보!GT173,차량정보!IM173))))</f>
        <v>0</v>
      </c>
      <c r="W173" s="380">
        <f>IF(리스수식!$AT$2=1,차량정보!BP173,IF(리스수식!$AT$2=2,차량정보!DI173,IF(리스수식!$AT$2=3,차량정보!FB173,IF(리스수식!$AT$2=4,차량정보!GU173,차량정보!IN173))))</f>
        <v>0</v>
      </c>
      <c r="X173" s="380">
        <f>IF(리스수식!$AT$2=1,차량정보!BQ173,IF(리스수식!$AT$2=2,차량정보!DJ173,IF(리스수식!$AT$2=3,차량정보!FC173,IF(리스수식!$AT$2=4,차량정보!GV173,차량정보!IO173))))</f>
        <v>0</v>
      </c>
      <c r="Y173" s="380">
        <f>IF(리스수식!$AT$2=1,차량정보!BR173,IF(리스수식!$AT$2=2,차량정보!DK173,IF(리스수식!$AT$2=3,차량정보!FD173,IF(리스수식!$AT$2=4,차량정보!GW173,차량정보!IP173))))</f>
        <v>0</v>
      </c>
      <c r="Z173" s="380">
        <f>IF(리스수식!$AT$2=1,차량정보!BS173,IF(리스수식!$AT$2=2,차량정보!DL173,IF(리스수식!$AT$2=3,차량정보!FE173,IF(리스수식!$AT$2=4,차량정보!GX173,차량정보!IQ173))))</f>
        <v>0</v>
      </c>
      <c r="AA173" s="380">
        <f>IF(리스수식!$AT$2=1,차량정보!BT173,IF(리스수식!$AT$2=2,차량정보!DM173,IF(리스수식!$AT$2=3,차량정보!FF173,IF(리스수식!$AT$2=4,차량정보!GY173,차량정보!IR173))))</f>
        <v>0</v>
      </c>
      <c r="AB173" s="380">
        <f>IF(리스수식!$AT$2=1,차량정보!BU173,IF(리스수식!$AT$2=2,차량정보!DN173,IF(리스수식!$AT$2=3,차량정보!FG173,IF(리스수식!$AT$2=4,차량정보!GZ173,차량정보!IS173))))</f>
        <v>0</v>
      </c>
      <c r="AC173" s="380">
        <f>IF(리스수식!$AT$2=1,차량정보!BV173,IF(리스수식!$AT$2=2,차량정보!DO173,IF(리스수식!$AT$2=3,차량정보!FH173,IF(리스수식!$AT$2=4,차량정보!HA173,차량정보!IT173))))</f>
        <v>0</v>
      </c>
      <c r="AD173" s="380">
        <f>IF(리스수식!$AT$2=1,차량정보!BW173,IF(리스수식!$AT$2=2,차량정보!DP173,IF(리스수식!$AT$2=3,차량정보!FI173,IF(리스수식!$AT$2=4,차량정보!HB173,차량정보!IU173))))</f>
        <v>0</v>
      </c>
      <c r="AE173" s="380">
        <f>IF(리스수식!$AT$2=1,차량정보!BX173,IF(리스수식!$AT$2=2,차량정보!DQ173,IF(리스수식!$AT$2=3,차량정보!FJ173,IF(리스수식!$AT$2=4,차량정보!HC173,차량정보!IV173))))</f>
        <v>0</v>
      </c>
      <c r="AF173" s="380">
        <f>IF(리스수식!$AT$2=1,차량정보!BY173,IF(리스수식!$AT$2=2,차량정보!DR173,IF(리스수식!$AT$2=3,차량정보!FK173,IF(리스수식!$AT$2=4,차량정보!HD173,차량정보!IW173))))</f>
        <v>0</v>
      </c>
      <c r="AG173" s="380">
        <f>IF(리스수식!$AT$2=1,차량정보!BZ173,IF(리스수식!$AT$2=2,차량정보!DS173,IF(리스수식!$AT$2=3,차량정보!FL173,IF(리스수식!$AT$2=4,차량정보!HE173,차량정보!IX173))))</f>
        <v>0</v>
      </c>
      <c r="AH173" s="380">
        <f>IF(리스수식!$AT$2=1,차량정보!CA173,IF(리스수식!$AT$2=2,차량정보!DT173,IF(리스수식!$AT$2=3,차량정보!FM173,IF(리스수식!$AT$2=4,차량정보!HF173,차량정보!IY173))))</f>
        <v>0</v>
      </c>
      <c r="AI173" s="380">
        <f>IF(리스수식!$AT$2=1,차량정보!CB173,IF(리스수식!$AT$2=2,차량정보!DU173,IF(리스수식!$AT$2=3,차량정보!FN173,IF(리스수식!$AT$2=4,차량정보!HG173,차량정보!IZ173))))</f>
        <v>0</v>
      </c>
      <c r="AJ173" s="380">
        <f>IF(리스수식!$AT$2=1,차량정보!CC173,IF(리스수식!$AT$2=2,차량정보!DV173,IF(리스수식!$AT$2=3,차량정보!FO173,IF(리스수식!$AT$2=4,차량정보!HH173,차량정보!JA173))))</f>
        <v>0</v>
      </c>
      <c r="AK173" s="380">
        <f>IF(리스수식!$AT$2=1,차량정보!CD173,IF(리스수식!$AT$2=2,차량정보!DW173,IF(리스수식!$AT$2=3,차량정보!FP173,IF(리스수식!$AT$2=4,차량정보!HI173,차량정보!JB173))))</f>
        <v>0</v>
      </c>
      <c r="AL173" s="380">
        <f>IF(리스수식!$AT$2=1,차량정보!CE173,IF(리스수식!$AT$2=2,차량정보!DX173,IF(리스수식!$AT$2=3,차량정보!FQ173,IF(리스수식!$AT$2=4,차량정보!HJ173,차량정보!JC173))))</f>
        <v>0</v>
      </c>
      <c r="AM173" s="333">
        <f>IF(리스수식!$AT$2=1,차량정보!CF173,IF(리스수식!$AT$2=2,차량정보!DY173,IF(리스수식!$AT$2=3,차량정보!FR173,IF(리스수식!$AT$2=4,차량정보!HK173,차량정보!JD173))))</f>
        <v>0</v>
      </c>
      <c r="AN173" s="333">
        <f>IF(리스수식!$AT$2=1,차량정보!CG173,IF(리스수식!$AT$2=2,차량정보!DZ173,IF(리스수식!$AT$2=3,차량정보!FS173,IF(리스수식!$AT$2=4,차량정보!HL173,차량정보!JE173))))</f>
        <v>0</v>
      </c>
      <c r="AO173" s="333">
        <f>IF(리스수식!$AT$2=1,차량정보!CH173,IF(리스수식!$AT$2=2,차량정보!EA173,IF(리스수식!$AT$2=3,차량정보!FT173,IF(리스수식!$AT$2=4,차량정보!HM173,차량정보!JF173))))</f>
        <v>0</v>
      </c>
      <c r="AP173" s="333">
        <f>IF(리스수식!$AT$2=1,차량정보!CI173,IF(리스수식!$AT$2=2,차량정보!EB173,IF(리스수식!$AT$2=3,차량정보!FU173,IF(리스수식!$AT$2=4,차량정보!HN173,차량정보!JG173))))</f>
        <v>0</v>
      </c>
      <c r="AQ173" s="333">
        <f>IF(리스수식!$AT$2=1,차량정보!CJ173,IF(리스수식!$AT$2=2,차량정보!EC173,IF(리스수식!$AT$2=3,차량정보!FV173,IF(리스수식!$AT$2=4,차량정보!HO173,차량정보!JH173))))</f>
        <v>0</v>
      </c>
      <c r="AR173" s="333">
        <f>IF(리스수식!$AT$2=1,차량정보!CK173,IF(리스수식!$AT$2=2,차량정보!ED173,IF(리스수식!$AT$2=3,차량정보!FW173,IF(리스수식!$AT$2=4,차량정보!HP173,차량정보!JI173))))</f>
        <v>0</v>
      </c>
      <c r="AS173" s="333">
        <f>IF(리스수식!$AT$2=1,차량정보!CL173,IF(리스수식!$AT$2=2,차량정보!EE173,IF(리스수식!$AT$2=3,차량정보!FX173,IF(리스수식!$AT$2=4,차량정보!HQ173,차량정보!JJ173))))</f>
        <v>0</v>
      </c>
      <c r="AT173" s="333">
        <f>IF(리스수식!$AT$2=1,차량정보!CM173,IF(리스수식!$AT$2=2,차량정보!EF173,IF(리스수식!$AT$2=3,차량정보!FY173,IF(리스수식!$AT$2=4,차량정보!HR173,차량정보!JK173))))</f>
        <v>0</v>
      </c>
      <c r="AU173" s="333">
        <f>IF(리스수식!$AT$2=1,차량정보!CN173,IF(리스수식!$AT$2=2,차량정보!EG173,IF(리스수식!$AT$2=3,차량정보!FZ173,IF(리스수식!$AT$2=4,차량정보!HS173,차량정보!JL173))))</f>
        <v>0</v>
      </c>
      <c r="AV173" s="333">
        <f>IF(리스수식!$AT$2=1,차량정보!CO173,IF(리스수식!$AT$2=2,차량정보!EH173,IF(리스수식!$AT$2=3,차량정보!GA173,IF(리스수식!$AT$2=4,차량정보!HT173,차량정보!JM173))))</f>
        <v>0</v>
      </c>
      <c r="AW173" s="333">
        <f>IF(리스수식!$AT$2=1,차량정보!CP173,IF(리스수식!$AT$2=2,차량정보!EI173,IF(리스수식!$AT$2=3,차량정보!GB173,IF(리스수식!$AT$2=4,차량정보!HU173,차량정보!JN173))))</f>
        <v>0</v>
      </c>
      <c r="AX173" s="333">
        <f>IF(리스수식!$AT$2=1,차량정보!CQ173,IF(리스수식!$AT$2=2,차량정보!EJ173,IF(리스수식!$AT$2=3,차량정보!GC173,IF(리스수식!$AT$2=4,차량정보!HV173,차량정보!JO173))))</f>
        <v>0</v>
      </c>
      <c r="AY173" s="11">
        <f>IF(리스수식!$AT$2=1,차량정보!CR173,IF(리스수식!$AT$2=2,차량정보!EK173,IF(리스수식!$AT$2=3,차량정보!GD173,IF(리스수식!$AT$2=4,차량정보!HW173,차량정보!JP173))))</f>
        <v>0</v>
      </c>
    </row>
    <row r="174" spans="6:51" ht="16.5" customHeight="1">
      <c r="F174" s="333">
        <v>169</v>
      </c>
      <c r="G174" s="333">
        <f>IF(리스수식!$AT$2=1,차량정보!AZ174,IF(리스수식!$AT$2=2,차량정보!CS174,IF(리스수식!$AT$2=3,차량정보!EL174,IF(리스수식!$AT$2=4,차량정보!GE174,차량정보!HX174))))</f>
        <v>0</v>
      </c>
      <c r="H174" s="333">
        <f>IF(리스수식!$AT$2=1,차량정보!BA174,IF(리스수식!$AT$2=2,차량정보!CT174,IF(리스수식!$AT$2=3,차량정보!EM174,IF(리스수식!$AT$2=4,차량정보!GF174,차량정보!HY174))))</f>
        <v>0</v>
      </c>
      <c r="I174" s="333">
        <f>IF(리스수식!$AT$2=1,차량정보!BB174,IF(리스수식!$AT$2=2,차량정보!CU174,IF(리스수식!$AT$2=3,차량정보!EN174,IF(리스수식!$AT$2=4,차량정보!GG174,차량정보!HZ174))))</f>
        <v>0</v>
      </c>
      <c r="J174" s="475">
        <f>IF(리스수식!$AT$2=1,차량정보!BC174,IF(리스수식!$AT$2=2,차량정보!CV174,IF(리스수식!$AT$2=3,차량정보!EO174,IF(리스수식!$AT$2=4,차량정보!GH174,차량정보!IA174))))</f>
        <v>0</v>
      </c>
      <c r="K174" s="333">
        <f>IF(리스수식!$AT$2=1,차량정보!BD174,IF(리스수식!$AT$2=2,차량정보!CW174,IF(리스수식!$AT$2=3,차량정보!EP174,IF(리스수식!$AT$2=4,차량정보!GI174,차량정보!IB174))))</f>
        <v>0</v>
      </c>
      <c r="L174" s="333">
        <f>IF(리스수식!$AT$2=1,차량정보!BE174,IF(리스수식!$AT$2=2,차량정보!CX174,IF(리스수식!$AT$2=3,차량정보!EQ174,IF(리스수식!$AT$2=4,차량정보!GJ174,차량정보!IC174))))</f>
        <v>0</v>
      </c>
      <c r="M174" s="333">
        <f>IF(리스수식!$AT$2=1,차량정보!BF174,IF(리스수식!$AT$2=2,차량정보!CY174,IF(리스수식!$AT$2=3,차량정보!ER174,IF(리스수식!$AT$2=4,차량정보!GK174,차량정보!ID174))))</f>
        <v>0</v>
      </c>
      <c r="N174" s="333">
        <f t="shared" si="183"/>
        <v>0</v>
      </c>
      <c r="O174" s="380">
        <f>IF(리스수식!$AT$2=1,차량정보!BH174,IF(리스수식!$AT$2=2,차량정보!DA174,IF(리스수식!$AT$2=3,차량정보!ET174,IF(리스수식!$AT$2=4,차량정보!GM174,차량정보!IF174))))</f>
        <v>0</v>
      </c>
      <c r="P174" s="380">
        <f>IF(리스수식!$AT$2=1,차량정보!BI174,IF(리스수식!$AT$2=2,차량정보!DB174,IF(리스수식!$AT$2=3,차량정보!EU174,IF(리스수식!$AT$2=4,차량정보!GN174,차량정보!IG174))))</f>
        <v>0</v>
      </c>
      <c r="Q174" s="380">
        <f>IF(리스수식!$AT$2=1,차량정보!BJ174,IF(리스수식!$AT$2=2,차량정보!DC174,IF(리스수식!$AT$2=3,차량정보!EV174,IF(리스수식!$AT$2=4,차량정보!GO174,차량정보!IH174))))</f>
        <v>0</v>
      </c>
      <c r="R174" s="380">
        <f>IF(리스수식!$AT$2=1,차량정보!BK174,IF(리스수식!$AT$2=2,차량정보!DD174,IF(리스수식!$AT$2=3,차량정보!EW174,IF(리스수식!$AT$2=4,차량정보!GP174,차량정보!II174))))</f>
        <v>0</v>
      </c>
      <c r="S174" s="380">
        <f>IF(리스수식!$AT$2=1,차량정보!BL174,IF(리스수식!$AT$2=2,차량정보!DE174,IF(리스수식!$AT$2=3,차량정보!EX174,IF(리스수식!$AT$2=4,차량정보!GQ174,차량정보!IJ174))))</f>
        <v>0</v>
      </c>
      <c r="T174" s="380">
        <f>IF(리스수식!$AT$2=1,차량정보!BM174,IF(리스수식!$AT$2=2,차량정보!DF174,IF(리스수식!$AT$2=3,차량정보!EY174,IF(리스수식!$AT$2=4,차량정보!GR174,차량정보!IK174))))</f>
        <v>0</v>
      </c>
      <c r="U174" s="380">
        <f>IF(리스수식!$AT$2=1,차량정보!BN174,IF(리스수식!$AT$2=2,차량정보!DG174,IF(리스수식!$AT$2=3,차량정보!EZ174,IF(리스수식!$AT$2=4,차량정보!GS174,차량정보!IL174))))</f>
        <v>0</v>
      </c>
      <c r="V174" s="380">
        <f>IF(리스수식!$AT$2=1,차량정보!BO174,IF(리스수식!$AT$2=2,차량정보!DH174,IF(리스수식!$AT$2=3,차량정보!FA174,IF(리스수식!$AT$2=4,차량정보!GT174,차량정보!IM174))))</f>
        <v>0</v>
      </c>
      <c r="W174" s="380">
        <f>IF(리스수식!$AT$2=1,차량정보!BP174,IF(리스수식!$AT$2=2,차량정보!DI174,IF(리스수식!$AT$2=3,차량정보!FB174,IF(리스수식!$AT$2=4,차량정보!GU174,차량정보!IN174))))</f>
        <v>0</v>
      </c>
      <c r="X174" s="380">
        <f>IF(리스수식!$AT$2=1,차량정보!BQ174,IF(리스수식!$AT$2=2,차량정보!DJ174,IF(리스수식!$AT$2=3,차량정보!FC174,IF(리스수식!$AT$2=4,차량정보!GV174,차량정보!IO174))))</f>
        <v>0</v>
      </c>
      <c r="Y174" s="380">
        <f>IF(리스수식!$AT$2=1,차량정보!BR174,IF(리스수식!$AT$2=2,차량정보!DK174,IF(리스수식!$AT$2=3,차량정보!FD174,IF(리스수식!$AT$2=4,차량정보!GW174,차량정보!IP174))))</f>
        <v>0</v>
      </c>
      <c r="Z174" s="380">
        <f>IF(리스수식!$AT$2=1,차량정보!BS174,IF(리스수식!$AT$2=2,차량정보!DL174,IF(리스수식!$AT$2=3,차량정보!FE174,IF(리스수식!$AT$2=4,차량정보!GX174,차량정보!IQ174))))</f>
        <v>0</v>
      </c>
      <c r="AA174" s="380">
        <f>IF(리스수식!$AT$2=1,차량정보!BT174,IF(리스수식!$AT$2=2,차량정보!DM174,IF(리스수식!$AT$2=3,차량정보!FF174,IF(리스수식!$AT$2=4,차량정보!GY174,차량정보!IR174))))</f>
        <v>0</v>
      </c>
      <c r="AB174" s="380">
        <f>IF(리스수식!$AT$2=1,차량정보!BU174,IF(리스수식!$AT$2=2,차량정보!DN174,IF(리스수식!$AT$2=3,차량정보!FG174,IF(리스수식!$AT$2=4,차량정보!GZ174,차량정보!IS174))))</f>
        <v>0</v>
      </c>
      <c r="AC174" s="380">
        <f>IF(리스수식!$AT$2=1,차량정보!BV174,IF(리스수식!$AT$2=2,차량정보!DO174,IF(리스수식!$AT$2=3,차량정보!FH174,IF(리스수식!$AT$2=4,차량정보!HA174,차량정보!IT174))))</f>
        <v>0</v>
      </c>
      <c r="AD174" s="380">
        <f>IF(리스수식!$AT$2=1,차량정보!BW174,IF(리스수식!$AT$2=2,차량정보!DP174,IF(리스수식!$AT$2=3,차량정보!FI174,IF(리스수식!$AT$2=4,차량정보!HB174,차량정보!IU174))))</f>
        <v>0</v>
      </c>
      <c r="AE174" s="380">
        <f>IF(리스수식!$AT$2=1,차량정보!BX174,IF(리스수식!$AT$2=2,차량정보!DQ174,IF(리스수식!$AT$2=3,차량정보!FJ174,IF(리스수식!$AT$2=4,차량정보!HC174,차량정보!IV174))))</f>
        <v>0</v>
      </c>
      <c r="AF174" s="380">
        <f>IF(리스수식!$AT$2=1,차량정보!BY174,IF(리스수식!$AT$2=2,차량정보!DR174,IF(리스수식!$AT$2=3,차량정보!FK174,IF(리스수식!$AT$2=4,차량정보!HD174,차량정보!IW174))))</f>
        <v>0</v>
      </c>
      <c r="AG174" s="380">
        <f>IF(리스수식!$AT$2=1,차량정보!BZ174,IF(리스수식!$AT$2=2,차량정보!DS174,IF(리스수식!$AT$2=3,차량정보!FL174,IF(리스수식!$AT$2=4,차량정보!HE174,차량정보!IX174))))</f>
        <v>0</v>
      </c>
      <c r="AH174" s="380">
        <f>IF(리스수식!$AT$2=1,차량정보!CA174,IF(리스수식!$AT$2=2,차량정보!DT174,IF(리스수식!$AT$2=3,차량정보!FM174,IF(리스수식!$AT$2=4,차량정보!HF174,차량정보!IY174))))</f>
        <v>0</v>
      </c>
      <c r="AI174" s="380">
        <f>IF(리스수식!$AT$2=1,차량정보!CB174,IF(리스수식!$AT$2=2,차량정보!DU174,IF(리스수식!$AT$2=3,차량정보!FN174,IF(리스수식!$AT$2=4,차량정보!HG174,차량정보!IZ174))))</f>
        <v>0</v>
      </c>
      <c r="AJ174" s="380">
        <f>IF(리스수식!$AT$2=1,차량정보!CC174,IF(리스수식!$AT$2=2,차량정보!DV174,IF(리스수식!$AT$2=3,차량정보!FO174,IF(리스수식!$AT$2=4,차량정보!HH174,차량정보!JA174))))</f>
        <v>0</v>
      </c>
      <c r="AK174" s="380">
        <f>IF(리스수식!$AT$2=1,차량정보!CD174,IF(리스수식!$AT$2=2,차량정보!DW174,IF(리스수식!$AT$2=3,차량정보!FP174,IF(리스수식!$AT$2=4,차량정보!HI174,차량정보!JB174))))</f>
        <v>0</v>
      </c>
      <c r="AL174" s="380">
        <f>IF(리스수식!$AT$2=1,차량정보!CE174,IF(리스수식!$AT$2=2,차량정보!DX174,IF(리스수식!$AT$2=3,차량정보!FQ174,IF(리스수식!$AT$2=4,차량정보!HJ174,차량정보!JC174))))</f>
        <v>0</v>
      </c>
      <c r="AM174" s="333">
        <f>IF(리스수식!$AT$2=1,차량정보!CF174,IF(리스수식!$AT$2=2,차량정보!DY174,IF(리스수식!$AT$2=3,차량정보!FR174,IF(리스수식!$AT$2=4,차량정보!HK174,차량정보!JD174))))</f>
        <v>0</v>
      </c>
      <c r="AN174" s="333">
        <f>IF(리스수식!$AT$2=1,차량정보!CG174,IF(리스수식!$AT$2=2,차량정보!DZ174,IF(리스수식!$AT$2=3,차량정보!FS174,IF(리스수식!$AT$2=4,차량정보!HL174,차량정보!JE174))))</f>
        <v>0</v>
      </c>
      <c r="AO174" s="333">
        <f>IF(리스수식!$AT$2=1,차량정보!CH174,IF(리스수식!$AT$2=2,차량정보!EA174,IF(리스수식!$AT$2=3,차량정보!FT174,IF(리스수식!$AT$2=4,차량정보!HM174,차량정보!JF174))))</f>
        <v>0</v>
      </c>
      <c r="AP174" s="333">
        <f>IF(리스수식!$AT$2=1,차량정보!CI174,IF(리스수식!$AT$2=2,차량정보!EB174,IF(리스수식!$AT$2=3,차량정보!FU174,IF(리스수식!$AT$2=4,차량정보!HN174,차량정보!JG174))))</f>
        <v>0</v>
      </c>
      <c r="AQ174" s="333">
        <f>IF(리스수식!$AT$2=1,차량정보!CJ174,IF(리스수식!$AT$2=2,차량정보!EC174,IF(리스수식!$AT$2=3,차량정보!FV174,IF(리스수식!$AT$2=4,차량정보!HO174,차량정보!JH174))))</f>
        <v>0</v>
      </c>
      <c r="AR174" s="333">
        <f>IF(리스수식!$AT$2=1,차량정보!CK174,IF(리스수식!$AT$2=2,차량정보!ED174,IF(리스수식!$AT$2=3,차량정보!FW174,IF(리스수식!$AT$2=4,차량정보!HP174,차량정보!JI174))))</f>
        <v>0</v>
      </c>
      <c r="AS174" s="333">
        <f>IF(리스수식!$AT$2=1,차량정보!CL174,IF(리스수식!$AT$2=2,차량정보!EE174,IF(리스수식!$AT$2=3,차량정보!FX174,IF(리스수식!$AT$2=4,차량정보!HQ174,차량정보!JJ174))))</f>
        <v>0</v>
      </c>
      <c r="AT174" s="333">
        <f>IF(리스수식!$AT$2=1,차량정보!CM174,IF(리스수식!$AT$2=2,차량정보!EF174,IF(리스수식!$AT$2=3,차량정보!FY174,IF(리스수식!$AT$2=4,차량정보!HR174,차량정보!JK174))))</f>
        <v>0</v>
      </c>
      <c r="AU174" s="333">
        <f>IF(리스수식!$AT$2=1,차량정보!CN174,IF(리스수식!$AT$2=2,차량정보!EG174,IF(리스수식!$AT$2=3,차량정보!FZ174,IF(리스수식!$AT$2=4,차량정보!HS174,차량정보!JL174))))</f>
        <v>0</v>
      </c>
      <c r="AV174" s="333">
        <f>IF(리스수식!$AT$2=1,차량정보!CO174,IF(리스수식!$AT$2=2,차량정보!EH174,IF(리스수식!$AT$2=3,차량정보!GA174,IF(리스수식!$AT$2=4,차량정보!HT174,차량정보!JM174))))</f>
        <v>0</v>
      </c>
      <c r="AW174" s="333">
        <f>IF(리스수식!$AT$2=1,차량정보!CP174,IF(리스수식!$AT$2=2,차량정보!EI174,IF(리스수식!$AT$2=3,차량정보!GB174,IF(리스수식!$AT$2=4,차량정보!HU174,차량정보!JN174))))</f>
        <v>0</v>
      </c>
      <c r="AX174" s="333">
        <f>IF(리스수식!$AT$2=1,차량정보!CQ174,IF(리스수식!$AT$2=2,차량정보!EJ174,IF(리스수식!$AT$2=3,차량정보!GC174,IF(리스수식!$AT$2=4,차량정보!HV174,차량정보!JO174))))</f>
        <v>0</v>
      </c>
      <c r="AY174" s="11">
        <f>IF(리스수식!$AT$2=1,차량정보!CR174,IF(리스수식!$AT$2=2,차량정보!EK174,IF(리스수식!$AT$2=3,차량정보!GD174,IF(리스수식!$AT$2=4,차량정보!HW174,차량정보!JP174))))</f>
        <v>0</v>
      </c>
    </row>
    <row r="175" spans="6:51" ht="16.5" customHeight="1">
      <c r="F175" s="333">
        <v>170</v>
      </c>
      <c r="G175" s="333">
        <f>IF(리스수식!$AT$2=1,차량정보!AZ175,IF(리스수식!$AT$2=2,차량정보!CS175,IF(리스수식!$AT$2=3,차량정보!EL175,IF(리스수식!$AT$2=4,차량정보!GE175,차량정보!HX175))))</f>
        <v>0</v>
      </c>
      <c r="H175" s="333">
        <f>IF(리스수식!$AT$2=1,차량정보!BA175,IF(리스수식!$AT$2=2,차량정보!CT175,IF(리스수식!$AT$2=3,차량정보!EM175,IF(리스수식!$AT$2=4,차량정보!GF175,차량정보!HY175))))</f>
        <v>0</v>
      </c>
      <c r="I175" s="333">
        <f>IF(리스수식!$AT$2=1,차량정보!BB175,IF(리스수식!$AT$2=2,차량정보!CU175,IF(리스수식!$AT$2=3,차량정보!EN175,IF(리스수식!$AT$2=4,차량정보!GG175,차량정보!HZ175))))</f>
        <v>0</v>
      </c>
      <c r="J175" s="475">
        <f>IF(리스수식!$AT$2=1,차량정보!BC175,IF(리스수식!$AT$2=2,차량정보!CV175,IF(리스수식!$AT$2=3,차량정보!EO175,IF(리스수식!$AT$2=4,차량정보!GH175,차량정보!IA175))))</f>
        <v>0</v>
      </c>
      <c r="K175" s="333">
        <f>IF(리스수식!$AT$2=1,차량정보!BD175,IF(리스수식!$AT$2=2,차량정보!CW175,IF(리스수식!$AT$2=3,차량정보!EP175,IF(리스수식!$AT$2=4,차량정보!GI175,차량정보!IB175))))</f>
        <v>0</v>
      </c>
      <c r="L175" s="333">
        <f>IF(리스수식!$AT$2=1,차량정보!BE175,IF(리스수식!$AT$2=2,차량정보!CX175,IF(리스수식!$AT$2=3,차량정보!EQ175,IF(리스수식!$AT$2=4,차량정보!GJ175,차량정보!IC175))))</f>
        <v>0</v>
      </c>
      <c r="M175" s="333">
        <f>IF(리스수식!$AT$2=1,차량정보!BF175,IF(리스수식!$AT$2=2,차량정보!CY175,IF(리스수식!$AT$2=3,차량정보!ER175,IF(리스수식!$AT$2=4,차량정보!GK175,차량정보!ID175))))</f>
        <v>0</v>
      </c>
      <c r="N175" s="333">
        <f t="shared" si="183"/>
        <v>0</v>
      </c>
      <c r="O175" s="380">
        <f>IF(리스수식!$AT$2=1,차량정보!BH175,IF(리스수식!$AT$2=2,차량정보!DA175,IF(리스수식!$AT$2=3,차량정보!ET175,IF(리스수식!$AT$2=4,차량정보!GM175,차량정보!IF175))))</f>
        <v>0</v>
      </c>
      <c r="P175" s="380">
        <f>IF(리스수식!$AT$2=1,차량정보!BI175,IF(리스수식!$AT$2=2,차량정보!DB175,IF(리스수식!$AT$2=3,차량정보!EU175,IF(리스수식!$AT$2=4,차량정보!GN175,차량정보!IG175))))</f>
        <v>0</v>
      </c>
      <c r="Q175" s="380">
        <f>IF(리스수식!$AT$2=1,차량정보!BJ175,IF(리스수식!$AT$2=2,차량정보!DC175,IF(리스수식!$AT$2=3,차량정보!EV175,IF(리스수식!$AT$2=4,차량정보!GO175,차량정보!IH175))))</f>
        <v>0</v>
      </c>
      <c r="R175" s="380">
        <f>IF(리스수식!$AT$2=1,차량정보!BK175,IF(리스수식!$AT$2=2,차량정보!DD175,IF(리스수식!$AT$2=3,차량정보!EW175,IF(리스수식!$AT$2=4,차량정보!GP175,차량정보!II175))))</f>
        <v>0</v>
      </c>
      <c r="S175" s="380">
        <f>IF(리스수식!$AT$2=1,차량정보!BL175,IF(리스수식!$AT$2=2,차량정보!DE175,IF(리스수식!$AT$2=3,차량정보!EX175,IF(리스수식!$AT$2=4,차량정보!GQ175,차량정보!IJ175))))</f>
        <v>0</v>
      </c>
      <c r="T175" s="380">
        <f>IF(리스수식!$AT$2=1,차량정보!BM175,IF(리스수식!$AT$2=2,차량정보!DF175,IF(리스수식!$AT$2=3,차량정보!EY175,IF(리스수식!$AT$2=4,차량정보!GR175,차량정보!IK175))))</f>
        <v>0</v>
      </c>
      <c r="U175" s="380">
        <f>IF(리스수식!$AT$2=1,차량정보!BN175,IF(리스수식!$AT$2=2,차량정보!DG175,IF(리스수식!$AT$2=3,차량정보!EZ175,IF(리스수식!$AT$2=4,차량정보!GS175,차량정보!IL175))))</f>
        <v>0</v>
      </c>
      <c r="V175" s="380">
        <f>IF(리스수식!$AT$2=1,차량정보!BO175,IF(리스수식!$AT$2=2,차량정보!DH175,IF(리스수식!$AT$2=3,차량정보!FA175,IF(리스수식!$AT$2=4,차량정보!GT175,차량정보!IM175))))</f>
        <v>0</v>
      </c>
      <c r="W175" s="380">
        <f>IF(리스수식!$AT$2=1,차량정보!BP175,IF(리스수식!$AT$2=2,차량정보!DI175,IF(리스수식!$AT$2=3,차량정보!FB175,IF(리스수식!$AT$2=4,차량정보!GU175,차량정보!IN175))))</f>
        <v>0</v>
      </c>
      <c r="X175" s="380">
        <f>IF(리스수식!$AT$2=1,차량정보!BQ175,IF(리스수식!$AT$2=2,차량정보!DJ175,IF(리스수식!$AT$2=3,차량정보!FC175,IF(리스수식!$AT$2=4,차량정보!GV175,차량정보!IO175))))</f>
        <v>0</v>
      </c>
      <c r="Y175" s="380">
        <f>IF(리스수식!$AT$2=1,차량정보!BR175,IF(리스수식!$AT$2=2,차량정보!DK175,IF(리스수식!$AT$2=3,차량정보!FD175,IF(리스수식!$AT$2=4,차량정보!GW175,차량정보!IP175))))</f>
        <v>0</v>
      </c>
      <c r="Z175" s="380">
        <f>IF(리스수식!$AT$2=1,차량정보!BS175,IF(리스수식!$AT$2=2,차량정보!DL175,IF(리스수식!$AT$2=3,차량정보!FE175,IF(리스수식!$AT$2=4,차량정보!GX175,차량정보!IQ175))))</f>
        <v>0</v>
      </c>
      <c r="AA175" s="380">
        <f>IF(리스수식!$AT$2=1,차량정보!BT175,IF(리스수식!$AT$2=2,차량정보!DM175,IF(리스수식!$AT$2=3,차량정보!FF175,IF(리스수식!$AT$2=4,차량정보!GY175,차량정보!IR175))))</f>
        <v>0</v>
      </c>
      <c r="AB175" s="380">
        <f>IF(리스수식!$AT$2=1,차량정보!BU175,IF(리스수식!$AT$2=2,차량정보!DN175,IF(리스수식!$AT$2=3,차량정보!FG175,IF(리스수식!$AT$2=4,차량정보!GZ175,차량정보!IS175))))</f>
        <v>0</v>
      </c>
      <c r="AC175" s="380">
        <f>IF(리스수식!$AT$2=1,차량정보!BV175,IF(리스수식!$AT$2=2,차량정보!DO175,IF(리스수식!$AT$2=3,차량정보!FH175,IF(리스수식!$AT$2=4,차량정보!HA175,차량정보!IT175))))</f>
        <v>0</v>
      </c>
      <c r="AD175" s="380">
        <f>IF(리스수식!$AT$2=1,차량정보!BW175,IF(리스수식!$AT$2=2,차량정보!DP175,IF(리스수식!$AT$2=3,차량정보!FI175,IF(리스수식!$AT$2=4,차량정보!HB175,차량정보!IU175))))</f>
        <v>0</v>
      </c>
      <c r="AE175" s="380">
        <f>IF(리스수식!$AT$2=1,차량정보!BX175,IF(리스수식!$AT$2=2,차량정보!DQ175,IF(리스수식!$AT$2=3,차량정보!FJ175,IF(리스수식!$AT$2=4,차량정보!HC175,차량정보!IV175))))</f>
        <v>0</v>
      </c>
      <c r="AF175" s="380">
        <f>IF(리스수식!$AT$2=1,차량정보!BY175,IF(리스수식!$AT$2=2,차량정보!DR175,IF(리스수식!$AT$2=3,차량정보!FK175,IF(리스수식!$AT$2=4,차량정보!HD175,차량정보!IW175))))</f>
        <v>0</v>
      </c>
      <c r="AG175" s="380">
        <f>IF(리스수식!$AT$2=1,차량정보!BZ175,IF(리스수식!$AT$2=2,차량정보!DS175,IF(리스수식!$AT$2=3,차량정보!FL175,IF(리스수식!$AT$2=4,차량정보!HE175,차량정보!IX175))))</f>
        <v>0</v>
      </c>
      <c r="AH175" s="380">
        <f>IF(리스수식!$AT$2=1,차량정보!CA175,IF(리스수식!$AT$2=2,차량정보!DT175,IF(리스수식!$AT$2=3,차량정보!FM175,IF(리스수식!$AT$2=4,차량정보!HF175,차량정보!IY175))))</f>
        <v>0</v>
      </c>
      <c r="AI175" s="380">
        <f>IF(리스수식!$AT$2=1,차량정보!CB175,IF(리스수식!$AT$2=2,차량정보!DU175,IF(리스수식!$AT$2=3,차량정보!FN175,IF(리스수식!$AT$2=4,차량정보!HG175,차량정보!IZ175))))</f>
        <v>0</v>
      </c>
      <c r="AJ175" s="380">
        <f>IF(리스수식!$AT$2=1,차량정보!CC175,IF(리스수식!$AT$2=2,차량정보!DV175,IF(리스수식!$AT$2=3,차량정보!FO175,IF(리스수식!$AT$2=4,차량정보!HH175,차량정보!JA175))))</f>
        <v>0</v>
      </c>
      <c r="AK175" s="380">
        <f>IF(리스수식!$AT$2=1,차량정보!CD175,IF(리스수식!$AT$2=2,차량정보!DW175,IF(리스수식!$AT$2=3,차량정보!FP175,IF(리스수식!$AT$2=4,차량정보!HI175,차량정보!JB175))))</f>
        <v>0</v>
      </c>
      <c r="AL175" s="380">
        <f>IF(리스수식!$AT$2=1,차량정보!CE175,IF(리스수식!$AT$2=2,차량정보!DX175,IF(리스수식!$AT$2=3,차량정보!FQ175,IF(리스수식!$AT$2=4,차량정보!HJ175,차량정보!JC175))))</f>
        <v>0</v>
      </c>
      <c r="AM175" s="333">
        <f>IF(리스수식!$AT$2=1,차량정보!CF175,IF(리스수식!$AT$2=2,차량정보!DY175,IF(리스수식!$AT$2=3,차량정보!FR175,IF(리스수식!$AT$2=4,차량정보!HK175,차량정보!JD175))))</f>
        <v>0</v>
      </c>
      <c r="AN175" s="333">
        <f>IF(리스수식!$AT$2=1,차량정보!CG175,IF(리스수식!$AT$2=2,차량정보!DZ175,IF(리스수식!$AT$2=3,차량정보!FS175,IF(리스수식!$AT$2=4,차량정보!HL175,차량정보!JE175))))</f>
        <v>0</v>
      </c>
      <c r="AO175" s="333">
        <f>IF(리스수식!$AT$2=1,차량정보!CH175,IF(리스수식!$AT$2=2,차량정보!EA175,IF(리스수식!$AT$2=3,차량정보!FT175,IF(리스수식!$AT$2=4,차량정보!HM175,차량정보!JF175))))</f>
        <v>0</v>
      </c>
      <c r="AP175" s="333">
        <f>IF(리스수식!$AT$2=1,차량정보!CI175,IF(리스수식!$AT$2=2,차량정보!EB175,IF(리스수식!$AT$2=3,차량정보!FU175,IF(리스수식!$AT$2=4,차량정보!HN175,차량정보!JG175))))</f>
        <v>0</v>
      </c>
      <c r="AQ175" s="333">
        <f>IF(리스수식!$AT$2=1,차량정보!CJ175,IF(리스수식!$AT$2=2,차량정보!EC175,IF(리스수식!$AT$2=3,차량정보!FV175,IF(리스수식!$AT$2=4,차량정보!HO175,차량정보!JH175))))</f>
        <v>0</v>
      </c>
      <c r="AR175" s="333">
        <f>IF(리스수식!$AT$2=1,차량정보!CK175,IF(리스수식!$AT$2=2,차량정보!ED175,IF(리스수식!$AT$2=3,차량정보!FW175,IF(리스수식!$AT$2=4,차량정보!HP175,차량정보!JI175))))</f>
        <v>0</v>
      </c>
      <c r="AS175" s="333">
        <f>IF(리스수식!$AT$2=1,차량정보!CL175,IF(리스수식!$AT$2=2,차량정보!EE175,IF(리스수식!$AT$2=3,차량정보!FX175,IF(리스수식!$AT$2=4,차량정보!HQ175,차량정보!JJ175))))</f>
        <v>0</v>
      </c>
      <c r="AT175" s="333">
        <f>IF(리스수식!$AT$2=1,차량정보!CM175,IF(리스수식!$AT$2=2,차량정보!EF175,IF(리스수식!$AT$2=3,차량정보!FY175,IF(리스수식!$AT$2=4,차량정보!HR175,차량정보!JK175))))</f>
        <v>0</v>
      </c>
      <c r="AU175" s="333">
        <f>IF(리스수식!$AT$2=1,차량정보!CN175,IF(리스수식!$AT$2=2,차량정보!EG175,IF(리스수식!$AT$2=3,차량정보!FZ175,IF(리스수식!$AT$2=4,차량정보!HS175,차량정보!JL175))))</f>
        <v>0</v>
      </c>
      <c r="AV175" s="333">
        <f>IF(리스수식!$AT$2=1,차량정보!CO175,IF(리스수식!$AT$2=2,차량정보!EH175,IF(리스수식!$AT$2=3,차량정보!GA175,IF(리스수식!$AT$2=4,차량정보!HT175,차량정보!JM175))))</f>
        <v>0</v>
      </c>
      <c r="AW175" s="333">
        <f>IF(리스수식!$AT$2=1,차량정보!CP175,IF(리스수식!$AT$2=2,차량정보!EI175,IF(리스수식!$AT$2=3,차량정보!GB175,IF(리스수식!$AT$2=4,차량정보!HU175,차량정보!JN175))))</f>
        <v>0</v>
      </c>
      <c r="AX175" s="333">
        <f>IF(리스수식!$AT$2=1,차량정보!CQ175,IF(리스수식!$AT$2=2,차량정보!EJ175,IF(리스수식!$AT$2=3,차량정보!GC175,IF(리스수식!$AT$2=4,차량정보!HV175,차량정보!JO175))))</f>
        <v>0</v>
      </c>
      <c r="AY175" s="11">
        <f>IF(리스수식!$AT$2=1,차량정보!CR175,IF(리스수식!$AT$2=2,차량정보!EK175,IF(리스수식!$AT$2=3,차량정보!GD175,IF(리스수식!$AT$2=4,차량정보!HW175,차량정보!JP175))))</f>
        <v>0</v>
      </c>
    </row>
    <row r="176" spans="6:51" ht="16.5" customHeight="1">
      <c r="F176" s="333">
        <v>171</v>
      </c>
      <c r="G176" s="333">
        <f>IF(리스수식!$AT$2=1,차량정보!AZ176,IF(리스수식!$AT$2=2,차량정보!CS176,IF(리스수식!$AT$2=3,차량정보!EL176,IF(리스수식!$AT$2=4,차량정보!GE176,차량정보!HX176))))</f>
        <v>0</v>
      </c>
      <c r="H176" s="333">
        <f>IF(리스수식!$AT$2=1,차량정보!BA176,IF(리스수식!$AT$2=2,차량정보!CT176,IF(리스수식!$AT$2=3,차량정보!EM176,IF(리스수식!$AT$2=4,차량정보!GF176,차량정보!HY176))))</f>
        <v>0</v>
      </c>
      <c r="I176" s="333">
        <f>IF(리스수식!$AT$2=1,차량정보!BB176,IF(리스수식!$AT$2=2,차량정보!CU176,IF(리스수식!$AT$2=3,차량정보!EN176,IF(리스수식!$AT$2=4,차량정보!GG176,차량정보!HZ176))))</f>
        <v>0</v>
      </c>
      <c r="J176" s="475">
        <f>IF(리스수식!$AT$2=1,차량정보!BC176,IF(리스수식!$AT$2=2,차량정보!CV176,IF(리스수식!$AT$2=3,차량정보!EO176,IF(리스수식!$AT$2=4,차량정보!GH176,차량정보!IA176))))</f>
        <v>0</v>
      </c>
      <c r="K176" s="333">
        <f>IF(리스수식!$AT$2=1,차량정보!BD176,IF(리스수식!$AT$2=2,차량정보!CW176,IF(리스수식!$AT$2=3,차량정보!EP176,IF(리스수식!$AT$2=4,차량정보!GI176,차량정보!IB176))))</f>
        <v>0</v>
      </c>
      <c r="L176" s="333">
        <f>IF(리스수식!$AT$2=1,차량정보!BE176,IF(리스수식!$AT$2=2,차량정보!CX176,IF(리스수식!$AT$2=3,차량정보!EQ176,IF(리스수식!$AT$2=4,차량정보!GJ176,차량정보!IC176))))</f>
        <v>0</v>
      </c>
      <c r="M176" s="333">
        <f>IF(리스수식!$AT$2=1,차량정보!BF176,IF(리스수식!$AT$2=2,차량정보!CY176,IF(리스수식!$AT$2=3,차량정보!ER176,IF(리스수식!$AT$2=4,차량정보!GK176,차량정보!ID176))))</f>
        <v>0</v>
      </c>
      <c r="N176" s="333">
        <f t="shared" si="183"/>
        <v>0</v>
      </c>
      <c r="O176" s="380">
        <f>IF(리스수식!$AT$2=1,차량정보!BH176,IF(리스수식!$AT$2=2,차량정보!DA176,IF(리스수식!$AT$2=3,차량정보!ET176,IF(리스수식!$AT$2=4,차량정보!GM176,차량정보!IF176))))</f>
        <v>0</v>
      </c>
      <c r="P176" s="380">
        <f>IF(리스수식!$AT$2=1,차량정보!BI176,IF(리스수식!$AT$2=2,차량정보!DB176,IF(리스수식!$AT$2=3,차량정보!EU176,IF(리스수식!$AT$2=4,차량정보!GN176,차량정보!IG176))))</f>
        <v>0</v>
      </c>
      <c r="Q176" s="380">
        <f>IF(리스수식!$AT$2=1,차량정보!BJ176,IF(리스수식!$AT$2=2,차량정보!DC176,IF(리스수식!$AT$2=3,차량정보!EV176,IF(리스수식!$AT$2=4,차량정보!GO176,차량정보!IH176))))</f>
        <v>0</v>
      </c>
      <c r="R176" s="380">
        <f>IF(리스수식!$AT$2=1,차량정보!BK176,IF(리스수식!$AT$2=2,차량정보!DD176,IF(리스수식!$AT$2=3,차량정보!EW176,IF(리스수식!$AT$2=4,차량정보!GP176,차량정보!II176))))</f>
        <v>0</v>
      </c>
      <c r="S176" s="380">
        <f>IF(리스수식!$AT$2=1,차량정보!BL176,IF(리스수식!$AT$2=2,차량정보!DE176,IF(리스수식!$AT$2=3,차량정보!EX176,IF(리스수식!$AT$2=4,차량정보!GQ176,차량정보!IJ176))))</f>
        <v>0</v>
      </c>
      <c r="T176" s="380">
        <f>IF(리스수식!$AT$2=1,차량정보!BM176,IF(리스수식!$AT$2=2,차량정보!DF176,IF(리스수식!$AT$2=3,차량정보!EY176,IF(리스수식!$AT$2=4,차량정보!GR176,차량정보!IK176))))</f>
        <v>0</v>
      </c>
      <c r="U176" s="380">
        <f>IF(리스수식!$AT$2=1,차량정보!BN176,IF(리스수식!$AT$2=2,차량정보!DG176,IF(리스수식!$AT$2=3,차량정보!EZ176,IF(리스수식!$AT$2=4,차량정보!GS176,차량정보!IL176))))</f>
        <v>0</v>
      </c>
      <c r="V176" s="380">
        <f>IF(리스수식!$AT$2=1,차량정보!BO176,IF(리스수식!$AT$2=2,차량정보!DH176,IF(리스수식!$AT$2=3,차량정보!FA176,IF(리스수식!$AT$2=4,차량정보!GT176,차량정보!IM176))))</f>
        <v>0</v>
      </c>
      <c r="W176" s="380">
        <f>IF(리스수식!$AT$2=1,차량정보!BP176,IF(리스수식!$AT$2=2,차량정보!DI176,IF(리스수식!$AT$2=3,차량정보!FB176,IF(리스수식!$AT$2=4,차량정보!GU176,차량정보!IN176))))</f>
        <v>0</v>
      </c>
      <c r="X176" s="380">
        <f>IF(리스수식!$AT$2=1,차량정보!BQ176,IF(리스수식!$AT$2=2,차량정보!DJ176,IF(리스수식!$AT$2=3,차량정보!FC176,IF(리스수식!$AT$2=4,차량정보!GV176,차량정보!IO176))))</f>
        <v>0</v>
      </c>
      <c r="Y176" s="380">
        <f>IF(리스수식!$AT$2=1,차량정보!BR176,IF(리스수식!$AT$2=2,차량정보!DK176,IF(리스수식!$AT$2=3,차량정보!FD176,IF(리스수식!$AT$2=4,차량정보!GW176,차량정보!IP176))))</f>
        <v>0</v>
      </c>
      <c r="Z176" s="380">
        <f>IF(리스수식!$AT$2=1,차량정보!BS176,IF(리스수식!$AT$2=2,차량정보!DL176,IF(리스수식!$AT$2=3,차량정보!FE176,IF(리스수식!$AT$2=4,차량정보!GX176,차량정보!IQ176))))</f>
        <v>0</v>
      </c>
      <c r="AA176" s="380">
        <f>IF(리스수식!$AT$2=1,차량정보!BT176,IF(리스수식!$AT$2=2,차량정보!DM176,IF(리스수식!$AT$2=3,차량정보!FF176,IF(리스수식!$AT$2=4,차량정보!GY176,차량정보!IR176))))</f>
        <v>0</v>
      </c>
      <c r="AB176" s="380">
        <f>IF(리스수식!$AT$2=1,차량정보!BU176,IF(리스수식!$AT$2=2,차량정보!DN176,IF(리스수식!$AT$2=3,차량정보!FG176,IF(리스수식!$AT$2=4,차량정보!GZ176,차량정보!IS176))))</f>
        <v>0</v>
      </c>
      <c r="AC176" s="380">
        <f>IF(리스수식!$AT$2=1,차량정보!BV176,IF(리스수식!$AT$2=2,차량정보!DO176,IF(리스수식!$AT$2=3,차량정보!FH176,IF(리스수식!$AT$2=4,차량정보!HA176,차량정보!IT176))))</f>
        <v>0</v>
      </c>
      <c r="AD176" s="380">
        <f>IF(리스수식!$AT$2=1,차량정보!BW176,IF(리스수식!$AT$2=2,차량정보!DP176,IF(리스수식!$AT$2=3,차량정보!FI176,IF(리스수식!$AT$2=4,차량정보!HB176,차량정보!IU176))))</f>
        <v>0</v>
      </c>
      <c r="AE176" s="380">
        <f>IF(리스수식!$AT$2=1,차량정보!BX176,IF(리스수식!$AT$2=2,차량정보!DQ176,IF(리스수식!$AT$2=3,차량정보!FJ176,IF(리스수식!$AT$2=4,차량정보!HC176,차량정보!IV176))))</f>
        <v>0</v>
      </c>
      <c r="AF176" s="380">
        <f>IF(리스수식!$AT$2=1,차량정보!BY176,IF(리스수식!$AT$2=2,차량정보!DR176,IF(리스수식!$AT$2=3,차량정보!FK176,IF(리스수식!$AT$2=4,차량정보!HD176,차량정보!IW176))))</f>
        <v>0</v>
      </c>
      <c r="AG176" s="380">
        <f>IF(리스수식!$AT$2=1,차량정보!BZ176,IF(리스수식!$AT$2=2,차량정보!DS176,IF(리스수식!$AT$2=3,차량정보!FL176,IF(리스수식!$AT$2=4,차량정보!HE176,차량정보!IX176))))</f>
        <v>0</v>
      </c>
      <c r="AH176" s="380">
        <f>IF(리스수식!$AT$2=1,차량정보!CA176,IF(리스수식!$AT$2=2,차량정보!DT176,IF(리스수식!$AT$2=3,차량정보!FM176,IF(리스수식!$AT$2=4,차량정보!HF176,차량정보!IY176))))</f>
        <v>0</v>
      </c>
      <c r="AI176" s="380">
        <f>IF(리스수식!$AT$2=1,차량정보!CB176,IF(리스수식!$AT$2=2,차량정보!DU176,IF(리스수식!$AT$2=3,차량정보!FN176,IF(리스수식!$AT$2=4,차량정보!HG176,차량정보!IZ176))))</f>
        <v>0</v>
      </c>
      <c r="AJ176" s="380">
        <f>IF(리스수식!$AT$2=1,차량정보!CC176,IF(리스수식!$AT$2=2,차량정보!DV176,IF(리스수식!$AT$2=3,차량정보!FO176,IF(리스수식!$AT$2=4,차량정보!HH176,차량정보!JA176))))</f>
        <v>0</v>
      </c>
      <c r="AK176" s="380">
        <f>IF(리스수식!$AT$2=1,차량정보!CD176,IF(리스수식!$AT$2=2,차량정보!DW176,IF(리스수식!$AT$2=3,차량정보!FP176,IF(리스수식!$AT$2=4,차량정보!HI176,차량정보!JB176))))</f>
        <v>0</v>
      </c>
      <c r="AL176" s="380">
        <f>IF(리스수식!$AT$2=1,차량정보!CE176,IF(리스수식!$AT$2=2,차량정보!DX176,IF(리스수식!$AT$2=3,차량정보!FQ176,IF(리스수식!$AT$2=4,차량정보!HJ176,차량정보!JC176))))</f>
        <v>0</v>
      </c>
      <c r="AM176" s="333">
        <f>IF(리스수식!$AT$2=1,차량정보!CF176,IF(리스수식!$AT$2=2,차량정보!DY176,IF(리스수식!$AT$2=3,차량정보!FR176,IF(리스수식!$AT$2=4,차량정보!HK176,차량정보!JD176))))</f>
        <v>0</v>
      </c>
      <c r="AN176" s="333">
        <f>IF(리스수식!$AT$2=1,차량정보!CG176,IF(리스수식!$AT$2=2,차량정보!DZ176,IF(리스수식!$AT$2=3,차량정보!FS176,IF(리스수식!$AT$2=4,차량정보!HL176,차량정보!JE176))))</f>
        <v>0</v>
      </c>
      <c r="AO176" s="333">
        <f>IF(리스수식!$AT$2=1,차량정보!CH176,IF(리스수식!$AT$2=2,차량정보!EA176,IF(리스수식!$AT$2=3,차량정보!FT176,IF(리스수식!$AT$2=4,차량정보!HM176,차량정보!JF176))))</f>
        <v>0</v>
      </c>
      <c r="AP176" s="333">
        <f>IF(리스수식!$AT$2=1,차량정보!CI176,IF(리스수식!$AT$2=2,차량정보!EB176,IF(리스수식!$AT$2=3,차량정보!FU176,IF(리스수식!$AT$2=4,차량정보!HN176,차량정보!JG176))))</f>
        <v>0</v>
      </c>
      <c r="AQ176" s="333">
        <f>IF(리스수식!$AT$2=1,차량정보!CJ176,IF(리스수식!$AT$2=2,차량정보!EC176,IF(리스수식!$AT$2=3,차량정보!FV176,IF(리스수식!$AT$2=4,차량정보!HO176,차량정보!JH176))))</f>
        <v>0</v>
      </c>
      <c r="AR176" s="333">
        <f>IF(리스수식!$AT$2=1,차량정보!CK176,IF(리스수식!$AT$2=2,차량정보!ED176,IF(리스수식!$AT$2=3,차량정보!FW176,IF(리스수식!$AT$2=4,차량정보!HP176,차량정보!JI176))))</f>
        <v>0</v>
      </c>
      <c r="AS176" s="333">
        <f>IF(리스수식!$AT$2=1,차량정보!CL176,IF(리스수식!$AT$2=2,차량정보!EE176,IF(리스수식!$AT$2=3,차량정보!FX176,IF(리스수식!$AT$2=4,차량정보!HQ176,차량정보!JJ176))))</f>
        <v>0</v>
      </c>
      <c r="AT176" s="333">
        <f>IF(리스수식!$AT$2=1,차량정보!CM176,IF(리스수식!$AT$2=2,차량정보!EF176,IF(리스수식!$AT$2=3,차량정보!FY176,IF(리스수식!$AT$2=4,차량정보!HR176,차량정보!JK176))))</f>
        <v>0</v>
      </c>
      <c r="AU176" s="333">
        <f>IF(리스수식!$AT$2=1,차량정보!CN176,IF(리스수식!$AT$2=2,차량정보!EG176,IF(리스수식!$AT$2=3,차량정보!FZ176,IF(리스수식!$AT$2=4,차량정보!HS176,차량정보!JL176))))</f>
        <v>0</v>
      </c>
      <c r="AV176" s="333">
        <f>IF(리스수식!$AT$2=1,차량정보!CO176,IF(리스수식!$AT$2=2,차량정보!EH176,IF(리스수식!$AT$2=3,차량정보!GA176,IF(리스수식!$AT$2=4,차량정보!HT176,차량정보!JM176))))</f>
        <v>0</v>
      </c>
      <c r="AW176" s="333">
        <f>IF(리스수식!$AT$2=1,차량정보!CP176,IF(리스수식!$AT$2=2,차량정보!EI176,IF(리스수식!$AT$2=3,차량정보!GB176,IF(리스수식!$AT$2=4,차량정보!HU176,차량정보!JN176))))</f>
        <v>0</v>
      </c>
      <c r="AX176" s="333">
        <f>IF(리스수식!$AT$2=1,차량정보!CQ176,IF(리스수식!$AT$2=2,차량정보!EJ176,IF(리스수식!$AT$2=3,차량정보!GC176,IF(리스수식!$AT$2=4,차량정보!HV176,차량정보!JO176))))</f>
        <v>0</v>
      </c>
      <c r="AY176" s="11">
        <f>IF(리스수식!$AT$2=1,차량정보!CR176,IF(리스수식!$AT$2=2,차량정보!EK176,IF(리스수식!$AT$2=3,차량정보!GD176,IF(리스수식!$AT$2=4,차량정보!HW176,차량정보!JP176))))</f>
        <v>0</v>
      </c>
    </row>
    <row r="177" spans="6:51" ht="16.5" customHeight="1">
      <c r="F177" s="333">
        <v>172</v>
      </c>
      <c r="G177" s="333">
        <f>IF(리스수식!$AT$2=1,차량정보!AZ177,IF(리스수식!$AT$2=2,차량정보!CS177,IF(리스수식!$AT$2=3,차량정보!EL177,IF(리스수식!$AT$2=4,차량정보!GE177,차량정보!HX177))))</f>
        <v>0</v>
      </c>
      <c r="H177" s="333">
        <f>IF(리스수식!$AT$2=1,차량정보!BA177,IF(리스수식!$AT$2=2,차량정보!CT177,IF(리스수식!$AT$2=3,차량정보!EM177,IF(리스수식!$AT$2=4,차량정보!GF177,차량정보!HY177))))</f>
        <v>0</v>
      </c>
      <c r="I177" s="333">
        <f>IF(리스수식!$AT$2=1,차량정보!BB177,IF(리스수식!$AT$2=2,차량정보!CU177,IF(리스수식!$AT$2=3,차량정보!EN177,IF(리스수식!$AT$2=4,차량정보!GG177,차량정보!HZ177))))</f>
        <v>0</v>
      </c>
      <c r="J177" s="475">
        <f>IF(리스수식!$AT$2=1,차량정보!BC177,IF(리스수식!$AT$2=2,차량정보!CV177,IF(리스수식!$AT$2=3,차량정보!EO177,IF(리스수식!$AT$2=4,차량정보!GH177,차량정보!IA177))))</f>
        <v>0</v>
      </c>
      <c r="K177" s="333">
        <f>IF(리스수식!$AT$2=1,차량정보!BD177,IF(리스수식!$AT$2=2,차량정보!CW177,IF(리스수식!$AT$2=3,차량정보!EP177,IF(리스수식!$AT$2=4,차량정보!GI177,차량정보!IB177))))</f>
        <v>0</v>
      </c>
      <c r="L177" s="333">
        <f>IF(리스수식!$AT$2=1,차량정보!BE177,IF(리스수식!$AT$2=2,차량정보!CX177,IF(리스수식!$AT$2=3,차량정보!EQ177,IF(리스수식!$AT$2=4,차량정보!GJ177,차량정보!IC177))))</f>
        <v>0</v>
      </c>
      <c r="M177" s="333">
        <f>IF(리스수식!$AT$2=1,차량정보!BF177,IF(리스수식!$AT$2=2,차량정보!CY177,IF(리스수식!$AT$2=3,차량정보!ER177,IF(리스수식!$AT$2=4,차량정보!GK177,차량정보!ID177))))</f>
        <v>0</v>
      </c>
      <c r="N177" s="333">
        <f t="shared" si="183"/>
        <v>0</v>
      </c>
      <c r="O177" s="380">
        <f>IF(리스수식!$AT$2=1,차량정보!BH177,IF(리스수식!$AT$2=2,차량정보!DA177,IF(리스수식!$AT$2=3,차량정보!ET177,IF(리스수식!$AT$2=4,차량정보!GM177,차량정보!IF177))))</f>
        <v>0</v>
      </c>
      <c r="P177" s="380">
        <f>IF(리스수식!$AT$2=1,차량정보!BI177,IF(리스수식!$AT$2=2,차량정보!DB177,IF(리스수식!$AT$2=3,차량정보!EU177,IF(리스수식!$AT$2=4,차량정보!GN177,차량정보!IG177))))</f>
        <v>0</v>
      </c>
      <c r="Q177" s="380">
        <f>IF(리스수식!$AT$2=1,차량정보!BJ177,IF(리스수식!$AT$2=2,차량정보!DC177,IF(리스수식!$AT$2=3,차량정보!EV177,IF(리스수식!$AT$2=4,차량정보!GO177,차량정보!IH177))))</f>
        <v>0</v>
      </c>
      <c r="R177" s="380">
        <f>IF(리스수식!$AT$2=1,차량정보!BK177,IF(리스수식!$AT$2=2,차량정보!DD177,IF(리스수식!$AT$2=3,차량정보!EW177,IF(리스수식!$AT$2=4,차량정보!GP177,차량정보!II177))))</f>
        <v>0</v>
      </c>
      <c r="S177" s="380">
        <f>IF(리스수식!$AT$2=1,차량정보!BL177,IF(리스수식!$AT$2=2,차량정보!DE177,IF(리스수식!$AT$2=3,차량정보!EX177,IF(리스수식!$AT$2=4,차량정보!GQ177,차량정보!IJ177))))</f>
        <v>0</v>
      </c>
      <c r="T177" s="380">
        <f>IF(리스수식!$AT$2=1,차량정보!BM177,IF(리스수식!$AT$2=2,차량정보!DF177,IF(리스수식!$AT$2=3,차량정보!EY177,IF(리스수식!$AT$2=4,차량정보!GR177,차량정보!IK177))))</f>
        <v>0</v>
      </c>
      <c r="U177" s="380">
        <f>IF(리스수식!$AT$2=1,차량정보!BN177,IF(리스수식!$AT$2=2,차량정보!DG177,IF(리스수식!$AT$2=3,차량정보!EZ177,IF(리스수식!$AT$2=4,차량정보!GS177,차량정보!IL177))))</f>
        <v>0</v>
      </c>
      <c r="V177" s="380">
        <f>IF(리스수식!$AT$2=1,차량정보!BO177,IF(리스수식!$AT$2=2,차량정보!DH177,IF(리스수식!$AT$2=3,차량정보!FA177,IF(리스수식!$AT$2=4,차량정보!GT177,차량정보!IM177))))</f>
        <v>0</v>
      </c>
      <c r="W177" s="380">
        <f>IF(리스수식!$AT$2=1,차량정보!BP177,IF(리스수식!$AT$2=2,차량정보!DI177,IF(리스수식!$AT$2=3,차량정보!FB177,IF(리스수식!$AT$2=4,차량정보!GU177,차량정보!IN177))))</f>
        <v>0</v>
      </c>
      <c r="X177" s="380">
        <f>IF(리스수식!$AT$2=1,차량정보!BQ177,IF(리스수식!$AT$2=2,차량정보!DJ177,IF(리스수식!$AT$2=3,차량정보!FC177,IF(리스수식!$AT$2=4,차량정보!GV177,차량정보!IO177))))</f>
        <v>0</v>
      </c>
      <c r="Y177" s="380">
        <f>IF(리스수식!$AT$2=1,차량정보!BR177,IF(리스수식!$AT$2=2,차량정보!DK177,IF(리스수식!$AT$2=3,차량정보!FD177,IF(리스수식!$AT$2=4,차량정보!GW177,차량정보!IP177))))</f>
        <v>0</v>
      </c>
      <c r="Z177" s="380">
        <f>IF(리스수식!$AT$2=1,차량정보!BS177,IF(리스수식!$AT$2=2,차량정보!DL177,IF(리스수식!$AT$2=3,차량정보!FE177,IF(리스수식!$AT$2=4,차량정보!GX177,차량정보!IQ177))))</f>
        <v>0</v>
      </c>
      <c r="AA177" s="380">
        <f>IF(리스수식!$AT$2=1,차량정보!BT177,IF(리스수식!$AT$2=2,차량정보!DM177,IF(리스수식!$AT$2=3,차량정보!FF177,IF(리스수식!$AT$2=4,차량정보!GY177,차량정보!IR177))))</f>
        <v>0</v>
      </c>
      <c r="AB177" s="380">
        <f>IF(리스수식!$AT$2=1,차량정보!BU177,IF(리스수식!$AT$2=2,차량정보!DN177,IF(리스수식!$AT$2=3,차량정보!FG177,IF(리스수식!$AT$2=4,차량정보!GZ177,차량정보!IS177))))</f>
        <v>0</v>
      </c>
      <c r="AC177" s="380">
        <f>IF(리스수식!$AT$2=1,차량정보!BV177,IF(리스수식!$AT$2=2,차량정보!DO177,IF(리스수식!$AT$2=3,차량정보!FH177,IF(리스수식!$AT$2=4,차량정보!HA177,차량정보!IT177))))</f>
        <v>0</v>
      </c>
      <c r="AD177" s="380">
        <f>IF(리스수식!$AT$2=1,차량정보!BW177,IF(리스수식!$AT$2=2,차량정보!DP177,IF(리스수식!$AT$2=3,차량정보!FI177,IF(리스수식!$AT$2=4,차량정보!HB177,차량정보!IU177))))</f>
        <v>0</v>
      </c>
      <c r="AE177" s="380">
        <f>IF(리스수식!$AT$2=1,차량정보!BX177,IF(리스수식!$AT$2=2,차량정보!DQ177,IF(리스수식!$AT$2=3,차량정보!FJ177,IF(리스수식!$AT$2=4,차량정보!HC177,차량정보!IV177))))</f>
        <v>0</v>
      </c>
      <c r="AF177" s="380">
        <f>IF(리스수식!$AT$2=1,차량정보!BY177,IF(리스수식!$AT$2=2,차량정보!DR177,IF(리스수식!$AT$2=3,차량정보!FK177,IF(리스수식!$AT$2=4,차량정보!HD177,차량정보!IW177))))</f>
        <v>0</v>
      </c>
      <c r="AG177" s="380">
        <f>IF(리스수식!$AT$2=1,차량정보!BZ177,IF(리스수식!$AT$2=2,차량정보!DS177,IF(리스수식!$AT$2=3,차량정보!FL177,IF(리스수식!$AT$2=4,차량정보!HE177,차량정보!IX177))))</f>
        <v>0</v>
      </c>
      <c r="AH177" s="380">
        <f>IF(리스수식!$AT$2=1,차량정보!CA177,IF(리스수식!$AT$2=2,차량정보!DT177,IF(리스수식!$AT$2=3,차량정보!FM177,IF(리스수식!$AT$2=4,차량정보!HF177,차량정보!IY177))))</f>
        <v>0</v>
      </c>
      <c r="AI177" s="380">
        <f>IF(리스수식!$AT$2=1,차량정보!CB177,IF(리스수식!$AT$2=2,차량정보!DU177,IF(리스수식!$AT$2=3,차량정보!FN177,IF(리스수식!$AT$2=4,차량정보!HG177,차량정보!IZ177))))</f>
        <v>0</v>
      </c>
      <c r="AJ177" s="380">
        <f>IF(리스수식!$AT$2=1,차량정보!CC177,IF(리스수식!$AT$2=2,차량정보!DV177,IF(리스수식!$AT$2=3,차량정보!FO177,IF(리스수식!$AT$2=4,차량정보!HH177,차량정보!JA177))))</f>
        <v>0</v>
      </c>
      <c r="AK177" s="380">
        <f>IF(리스수식!$AT$2=1,차량정보!CD177,IF(리스수식!$AT$2=2,차량정보!DW177,IF(리스수식!$AT$2=3,차량정보!FP177,IF(리스수식!$AT$2=4,차량정보!HI177,차량정보!JB177))))</f>
        <v>0</v>
      </c>
      <c r="AL177" s="380">
        <f>IF(리스수식!$AT$2=1,차량정보!CE177,IF(리스수식!$AT$2=2,차량정보!DX177,IF(리스수식!$AT$2=3,차량정보!FQ177,IF(리스수식!$AT$2=4,차량정보!HJ177,차량정보!JC177))))</f>
        <v>0</v>
      </c>
      <c r="AM177" s="333">
        <f>IF(리스수식!$AT$2=1,차량정보!CF177,IF(리스수식!$AT$2=2,차량정보!DY177,IF(리스수식!$AT$2=3,차량정보!FR177,IF(리스수식!$AT$2=4,차량정보!HK177,차량정보!JD177))))</f>
        <v>0</v>
      </c>
      <c r="AN177" s="333">
        <f>IF(리스수식!$AT$2=1,차량정보!CG177,IF(리스수식!$AT$2=2,차량정보!DZ177,IF(리스수식!$AT$2=3,차량정보!FS177,IF(리스수식!$AT$2=4,차량정보!HL177,차량정보!JE177))))</f>
        <v>0</v>
      </c>
      <c r="AO177" s="333">
        <f>IF(리스수식!$AT$2=1,차량정보!CH177,IF(리스수식!$AT$2=2,차량정보!EA177,IF(리스수식!$AT$2=3,차량정보!FT177,IF(리스수식!$AT$2=4,차량정보!HM177,차량정보!JF177))))</f>
        <v>0</v>
      </c>
      <c r="AP177" s="333">
        <f>IF(리스수식!$AT$2=1,차량정보!CI177,IF(리스수식!$AT$2=2,차량정보!EB177,IF(리스수식!$AT$2=3,차량정보!FU177,IF(리스수식!$AT$2=4,차량정보!HN177,차량정보!JG177))))</f>
        <v>0</v>
      </c>
      <c r="AQ177" s="333">
        <f>IF(리스수식!$AT$2=1,차량정보!CJ177,IF(리스수식!$AT$2=2,차량정보!EC177,IF(리스수식!$AT$2=3,차량정보!FV177,IF(리스수식!$AT$2=4,차량정보!HO177,차량정보!JH177))))</f>
        <v>0</v>
      </c>
      <c r="AR177" s="333">
        <f>IF(리스수식!$AT$2=1,차량정보!CK177,IF(리스수식!$AT$2=2,차량정보!ED177,IF(리스수식!$AT$2=3,차량정보!FW177,IF(리스수식!$AT$2=4,차량정보!HP177,차량정보!JI177))))</f>
        <v>0</v>
      </c>
      <c r="AS177" s="333">
        <f>IF(리스수식!$AT$2=1,차량정보!CL177,IF(리스수식!$AT$2=2,차량정보!EE177,IF(리스수식!$AT$2=3,차량정보!FX177,IF(리스수식!$AT$2=4,차량정보!HQ177,차량정보!JJ177))))</f>
        <v>0</v>
      </c>
      <c r="AT177" s="333">
        <f>IF(리스수식!$AT$2=1,차량정보!CM177,IF(리스수식!$AT$2=2,차량정보!EF177,IF(리스수식!$AT$2=3,차량정보!FY177,IF(리스수식!$AT$2=4,차량정보!HR177,차량정보!JK177))))</f>
        <v>0</v>
      </c>
      <c r="AU177" s="333">
        <f>IF(리스수식!$AT$2=1,차량정보!CN177,IF(리스수식!$AT$2=2,차량정보!EG177,IF(리스수식!$AT$2=3,차량정보!FZ177,IF(리스수식!$AT$2=4,차량정보!HS177,차량정보!JL177))))</f>
        <v>0</v>
      </c>
      <c r="AV177" s="333">
        <f>IF(리스수식!$AT$2=1,차량정보!CO177,IF(리스수식!$AT$2=2,차량정보!EH177,IF(리스수식!$AT$2=3,차량정보!GA177,IF(리스수식!$AT$2=4,차량정보!HT177,차량정보!JM177))))</f>
        <v>0</v>
      </c>
      <c r="AW177" s="333">
        <f>IF(리스수식!$AT$2=1,차량정보!CP177,IF(리스수식!$AT$2=2,차량정보!EI177,IF(리스수식!$AT$2=3,차량정보!GB177,IF(리스수식!$AT$2=4,차량정보!HU177,차량정보!JN177))))</f>
        <v>0</v>
      </c>
      <c r="AX177" s="333">
        <f>IF(리스수식!$AT$2=1,차량정보!CQ177,IF(리스수식!$AT$2=2,차량정보!EJ177,IF(리스수식!$AT$2=3,차량정보!GC177,IF(리스수식!$AT$2=4,차량정보!HV177,차량정보!JO177))))</f>
        <v>0</v>
      </c>
      <c r="AY177" s="11">
        <f>IF(리스수식!$AT$2=1,차량정보!CR177,IF(리스수식!$AT$2=2,차량정보!EK177,IF(리스수식!$AT$2=3,차량정보!GD177,IF(리스수식!$AT$2=4,차량정보!HW177,차량정보!JP177))))</f>
        <v>0</v>
      </c>
    </row>
    <row r="178" spans="6:51" ht="16.5" customHeight="1">
      <c r="F178" s="333">
        <v>173</v>
      </c>
      <c r="G178" s="333">
        <f>IF(리스수식!$AT$2=1,차량정보!AZ178,IF(리스수식!$AT$2=2,차량정보!CS178,IF(리스수식!$AT$2=3,차량정보!EL178,IF(리스수식!$AT$2=4,차량정보!GE178,차량정보!HX178))))</f>
        <v>0</v>
      </c>
      <c r="H178" s="333">
        <f>IF(리스수식!$AT$2=1,차량정보!BA178,IF(리스수식!$AT$2=2,차량정보!CT178,IF(리스수식!$AT$2=3,차량정보!EM178,IF(리스수식!$AT$2=4,차량정보!GF178,차량정보!HY178))))</f>
        <v>0</v>
      </c>
      <c r="I178" s="333">
        <f>IF(리스수식!$AT$2=1,차량정보!BB178,IF(리스수식!$AT$2=2,차량정보!CU178,IF(리스수식!$AT$2=3,차량정보!EN178,IF(리스수식!$AT$2=4,차량정보!GG178,차량정보!HZ178))))</f>
        <v>0</v>
      </c>
      <c r="J178" s="475">
        <f>IF(리스수식!$AT$2=1,차량정보!BC178,IF(리스수식!$AT$2=2,차량정보!CV178,IF(리스수식!$AT$2=3,차량정보!EO178,IF(리스수식!$AT$2=4,차량정보!GH178,차량정보!IA178))))</f>
        <v>0</v>
      </c>
      <c r="K178" s="333">
        <f>IF(리스수식!$AT$2=1,차량정보!BD178,IF(리스수식!$AT$2=2,차량정보!CW178,IF(리스수식!$AT$2=3,차량정보!EP178,IF(리스수식!$AT$2=4,차량정보!GI178,차량정보!IB178))))</f>
        <v>0</v>
      </c>
      <c r="L178" s="333">
        <f>IF(리스수식!$AT$2=1,차량정보!BE178,IF(리스수식!$AT$2=2,차량정보!CX178,IF(리스수식!$AT$2=3,차량정보!EQ178,IF(리스수식!$AT$2=4,차량정보!GJ178,차량정보!IC178))))</f>
        <v>0</v>
      </c>
      <c r="M178" s="333">
        <f>IF(리스수식!$AT$2=1,차량정보!BF178,IF(리스수식!$AT$2=2,차량정보!CY178,IF(리스수식!$AT$2=3,차량정보!ER178,IF(리스수식!$AT$2=4,차량정보!GK178,차량정보!ID178))))</f>
        <v>0</v>
      </c>
      <c r="N178" s="333">
        <f t="shared" si="183"/>
        <v>0</v>
      </c>
      <c r="O178" s="380">
        <f>IF(리스수식!$AT$2=1,차량정보!BH178,IF(리스수식!$AT$2=2,차량정보!DA178,IF(리스수식!$AT$2=3,차량정보!ET178,IF(리스수식!$AT$2=4,차량정보!GM178,차량정보!IF178))))</f>
        <v>0</v>
      </c>
      <c r="P178" s="380">
        <f>IF(리스수식!$AT$2=1,차량정보!BI178,IF(리스수식!$AT$2=2,차량정보!DB178,IF(리스수식!$AT$2=3,차량정보!EU178,IF(리스수식!$AT$2=4,차량정보!GN178,차량정보!IG178))))</f>
        <v>0</v>
      </c>
      <c r="Q178" s="380">
        <f>IF(리스수식!$AT$2=1,차량정보!BJ178,IF(리스수식!$AT$2=2,차량정보!DC178,IF(리스수식!$AT$2=3,차량정보!EV178,IF(리스수식!$AT$2=4,차량정보!GO178,차량정보!IH178))))</f>
        <v>0</v>
      </c>
      <c r="R178" s="380">
        <f>IF(리스수식!$AT$2=1,차량정보!BK178,IF(리스수식!$AT$2=2,차량정보!DD178,IF(리스수식!$AT$2=3,차량정보!EW178,IF(리스수식!$AT$2=4,차량정보!GP178,차량정보!II178))))</f>
        <v>0</v>
      </c>
      <c r="S178" s="380">
        <f>IF(리스수식!$AT$2=1,차량정보!BL178,IF(리스수식!$AT$2=2,차량정보!DE178,IF(리스수식!$AT$2=3,차량정보!EX178,IF(리스수식!$AT$2=4,차량정보!GQ178,차량정보!IJ178))))</f>
        <v>0</v>
      </c>
      <c r="T178" s="380">
        <f>IF(리스수식!$AT$2=1,차량정보!BM178,IF(리스수식!$AT$2=2,차량정보!DF178,IF(리스수식!$AT$2=3,차량정보!EY178,IF(리스수식!$AT$2=4,차량정보!GR178,차량정보!IK178))))</f>
        <v>0</v>
      </c>
      <c r="U178" s="380">
        <f>IF(리스수식!$AT$2=1,차량정보!BN178,IF(리스수식!$AT$2=2,차량정보!DG178,IF(리스수식!$AT$2=3,차량정보!EZ178,IF(리스수식!$AT$2=4,차량정보!GS178,차량정보!IL178))))</f>
        <v>0</v>
      </c>
      <c r="V178" s="380">
        <f>IF(리스수식!$AT$2=1,차량정보!BO178,IF(리스수식!$AT$2=2,차량정보!DH178,IF(리스수식!$AT$2=3,차량정보!FA178,IF(리스수식!$AT$2=4,차량정보!GT178,차량정보!IM178))))</f>
        <v>0</v>
      </c>
      <c r="W178" s="380">
        <f>IF(리스수식!$AT$2=1,차량정보!BP178,IF(리스수식!$AT$2=2,차량정보!DI178,IF(리스수식!$AT$2=3,차량정보!FB178,IF(리스수식!$AT$2=4,차량정보!GU178,차량정보!IN178))))</f>
        <v>0</v>
      </c>
      <c r="X178" s="380">
        <f>IF(리스수식!$AT$2=1,차량정보!BQ178,IF(리스수식!$AT$2=2,차량정보!DJ178,IF(리스수식!$AT$2=3,차량정보!FC178,IF(리스수식!$AT$2=4,차량정보!GV178,차량정보!IO178))))</f>
        <v>0</v>
      </c>
      <c r="Y178" s="380">
        <f>IF(리스수식!$AT$2=1,차량정보!BR178,IF(리스수식!$AT$2=2,차량정보!DK178,IF(리스수식!$AT$2=3,차량정보!FD178,IF(리스수식!$AT$2=4,차량정보!GW178,차량정보!IP178))))</f>
        <v>0</v>
      </c>
      <c r="Z178" s="380">
        <f>IF(리스수식!$AT$2=1,차량정보!BS178,IF(리스수식!$AT$2=2,차량정보!DL178,IF(리스수식!$AT$2=3,차량정보!FE178,IF(리스수식!$AT$2=4,차량정보!GX178,차량정보!IQ178))))</f>
        <v>0</v>
      </c>
      <c r="AA178" s="380">
        <f>IF(리스수식!$AT$2=1,차량정보!BT178,IF(리스수식!$AT$2=2,차량정보!DM178,IF(리스수식!$AT$2=3,차량정보!FF178,IF(리스수식!$AT$2=4,차량정보!GY178,차량정보!IR178))))</f>
        <v>0</v>
      </c>
      <c r="AB178" s="380">
        <f>IF(리스수식!$AT$2=1,차량정보!BU178,IF(리스수식!$AT$2=2,차량정보!DN178,IF(리스수식!$AT$2=3,차량정보!FG178,IF(리스수식!$AT$2=4,차량정보!GZ178,차량정보!IS178))))</f>
        <v>0</v>
      </c>
      <c r="AC178" s="380">
        <f>IF(리스수식!$AT$2=1,차량정보!BV178,IF(리스수식!$AT$2=2,차량정보!DO178,IF(리스수식!$AT$2=3,차량정보!FH178,IF(리스수식!$AT$2=4,차량정보!HA178,차량정보!IT178))))</f>
        <v>0</v>
      </c>
      <c r="AD178" s="380">
        <f>IF(리스수식!$AT$2=1,차량정보!BW178,IF(리스수식!$AT$2=2,차량정보!DP178,IF(리스수식!$AT$2=3,차량정보!FI178,IF(리스수식!$AT$2=4,차량정보!HB178,차량정보!IU178))))</f>
        <v>0</v>
      </c>
      <c r="AE178" s="380">
        <f>IF(리스수식!$AT$2=1,차량정보!BX178,IF(리스수식!$AT$2=2,차량정보!DQ178,IF(리스수식!$AT$2=3,차량정보!FJ178,IF(리스수식!$AT$2=4,차량정보!HC178,차량정보!IV178))))</f>
        <v>0</v>
      </c>
      <c r="AF178" s="380">
        <f>IF(리스수식!$AT$2=1,차량정보!BY178,IF(리스수식!$AT$2=2,차량정보!DR178,IF(리스수식!$AT$2=3,차량정보!FK178,IF(리스수식!$AT$2=4,차량정보!HD178,차량정보!IW178))))</f>
        <v>0</v>
      </c>
      <c r="AG178" s="380">
        <f>IF(리스수식!$AT$2=1,차량정보!BZ178,IF(리스수식!$AT$2=2,차량정보!DS178,IF(리스수식!$AT$2=3,차량정보!FL178,IF(리스수식!$AT$2=4,차량정보!HE178,차량정보!IX178))))</f>
        <v>0</v>
      </c>
      <c r="AH178" s="380">
        <f>IF(리스수식!$AT$2=1,차량정보!CA178,IF(리스수식!$AT$2=2,차량정보!DT178,IF(리스수식!$AT$2=3,차량정보!FM178,IF(리스수식!$AT$2=4,차량정보!HF178,차량정보!IY178))))</f>
        <v>0</v>
      </c>
      <c r="AI178" s="380">
        <f>IF(리스수식!$AT$2=1,차량정보!CB178,IF(리스수식!$AT$2=2,차량정보!DU178,IF(리스수식!$AT$2=3,차량정보!FN178,IF(리스수식!$AT$2=4,차량정보!HG178,차량정보!IZ178))))</f>
        <v>0</v>
      </c>
      <c r="AJ178" s="380">
        <f>IF(리스수식!$AT$2=1,차량정보!CC178,IF(리스수식!$AT$2=2,차량정보!DV178,IF(리스수식!$AT$2=3,차량정보!FO178,IF(리스수식!$AT$2=4,차량정보!HH178,차량정보!JA178))))</f>
        <v>0</v>
      </c>
      <c r="AK178" s="380">
        <f>IF(리스수식!$AT$2=1,차량정보!CD178,IF(리스수식!$AT$2=2,차량정보!DW178,IF(리스수식!$AT$2=3,차량정보!FP178,IF(리스수식!$AT$2=4,차량정보!HI178,차량정보!JB178))))</f>
        <v>0</v>
      </c>
      <c r="AL178" s="380">
        <f>IF(리스수식!$AT$2=1,차량정보!CE178,IF(리스수식!$AT$2=2,차량정보!DX178,IF(리스수식!$AT$2=3,차량정보!FQ178,IF(리스수식!$AT$2=4,차량정보!HJ178,차량정보!JC178))))</f>
        <v>0</v>
      </c>
      <c r="AM178" s="333">
        <f>IF(리스수식!$AT$2=1,차량정보!CF178,IF(리스수식!$AT$2=2,차량정보!DY178,IF(리스수식!$AT$2=3,차량정보!FR178,IF(리스수식!$AT$2=4,차량정보!HK178,차량정보!JD178))))</f>
        <v>0</v>
      </c>
      <c r="AN178" s="333">
        <f>IF(리스수식!$AT$2=1,차량정보!CG178,IF(리스수식!$AT$2=2,차량정보!DZ178,IF(리스수식!$AT$2=3,차량정보!FS178,IF(리스수식!$AT$2=4,차량정보!HL178,차량정보!JE178))))</f>
        <v>0</v>
      </c>
      <c r="AO178" s="333">
        <f>IF(리스수식!$AT$2=1,차량정보!CH178,IF(리스수식!$AT$2=2,차량정보!EA178,IF(리스수식!$AT$2=3,차량정보!FT178,IF(리스수식!$AT$2=4,차량정보!HM178,차량정보!JF178))))</f>
        <v>0</v>
      </c>
      <c r="AP178" s="333">
        <f>IF(리스수식!$AT$2=1,차량정보!CI178,IF(리스수식!$AT$2=2,차량정보!EB178,IF(리스수식!$AT$2=3,차량정보!FU178,IF(리스수식!$AT$2=4,차량정보!HN178,차량정보!JG178))))</f>
        <v>0</v>
      </c>
      <c r="AQ178" s="333">
        <f>IF(리스수식!$AT$2=1,차량정보!CJ178,IF(리스수식!$AT$2=2,차량정보!EC178,IF(리스수식!$AT$2=3,차량정보!FV178,IF(리스수식!$AT$2=4,차량정보!HO178,차량정보!JH178))))</f>
        <v>0</v>
      </c>
      <c r="AR178" s="333">
        <f>IF(리스수식!$AT$2=1,차량정보!CK178,IF(리스수식!$AT$2=2,차량정보!ED178,IF(리스수식!$AT$2=3,차량정보!FW178,IF(리스수식!$AT$2=4,차량정보!HP178,차량정보!JI178))))</f>
        <v>0</v>
      </c>
      <c r="AS178" s="333">
        <f>IF(리스수식!$AT$2=1,차량정보!CL178,IF(리스수식!$AT$2=2,차량정보!EE178,IF(리스수식!$AT$2=3,차량정보!FX178,IF(리스수식!$AT$2=4,차량정보!HQ178,차량정보!JJ178))))</f>
        <v>0</v>
      </c>
      <c r="AT178" s="333">
        <f>IF(리스수식!$AT$2=1,차량정보!CM178,IF(리스수식!$AT$2=2,차량정보!EF178,IF(리스수식!$AT$2=3,차량정보!FY178,IF(리스수식!$AT$2=4,차량정보!HR178,차량정보!JK178))))</f>
        <v>0</v>
      </c>
      <c r="AU178" s="333">
        <f>IF(리스수식!$AT$2=1,차량정보!CN178,IF(리스수식!$AT$2=2,차량정보!EG178,IF(리스수식!$AT$2=3,차량정보!FZ178,IF(리스수식!$AT$2=4,차량정보!HS178,차량정보!JL178))))</f>
        <v>0</v>
      </c>
      <c r="AV178" s="333">
        <f>IF(리스수식!$AT$2=1,차량정보!CO178,IF(리스수식!$AT$2=2,차량정보!EH178,IF(리스수식!$AT$2=3,차량정보!GA178,IF(리스수식!$AT$2=4,차량정보!HT178,차량정보!JM178))))</f>
        <v>0</v>
      </c>
      <c r="AW178" s="333">
        <f>IF(리스수식!$AT$2=1,차량정보!CP178,IF(리스수식!$AT$2=2,차량정보!EI178,IF(리스수식!$AT$2=3,차량정보!GB178,IF(리스수식!$AT$2=4,차량정보!HU178,차량정보!JN178))))</f>
        <v>0</v>
      </c>
      <c r="AX178" s="333">
        <f>IF(리스수식!$AT$2=1,차량정보!CQ178,IF(리스수식!$AT$2=2,차량정보!EJ178,IF(리스수식!$AT$2=3,차량정보!GC178,IF(리스수식!$AT$2=4,차량정보!HV178,차량정보!JO178))))</f>
        <v>0</v>
      </c>
      <c r="AY178" s="11">
        <f>IF(리스수식!$AT$2=1,차량정보!CR178,IF(리스수식!$AT$2=2,차량정보!EK178,IF(리스수식!$AT$2=3,차량정보!GD178,IF(리스수식!$AT$2=4,차량정보!HW178,차량정보!JP178))))</f>
        <v>0</v>
      </c>
    </row>
    <row r="179" spans="6:51" ht="16.5" customHeight="1">
      <c r="F179" s="333">
        <v>174</v>
      </c>
      <c r="G179" s="333">
        <f>IF(리스수식!$AT$2=1,차량정보!AZ179,IF(리스수식!$AT$2=2,차량정보!CS179,IF(리스수식!$AT$2=3,차량정보!EL179,IF(리스수식!$AT$2=4,차량정보!GE179,차량정보!HX179))))</f>
        <v>0</v>
      </c>
      <c r="H179" s="333">
        <f>IF(리스수식!$AT$2=1,차량정보!BA179,IF(리스수식!$AT$2=2,차량정보!CT179,IF(리스수식!$AT$2=3,차량정보!EM179,IF(리스수식!$AT$2=4,차량정보!GF179,차량정보!HY179))))</f>
        <v>0</v>
      </c>
      <c r="I179" s="333">
        <f>IF(리스수식!$AT$2=1,차량정보!BB179,IF(리스수식!$AT$2=2,차량정보!CU179,IF(리스수식!$AT$2=3,차량정보!EN179,IF(리스수식!$AT$2=4,차량정보!GG179,차량정보!HZ179))))</f>
        <v>0</v>
      </c>
      <c r="J179" s="475">
        <f>IF(리스수식!$AT$2=1,차량정보!BC179,IF(리스수식!$AT$2=2,차량정보!CV179,IF(리스수식!$AT$2=3,차량정보!EO179,IF(리스수식!$AT$2=4,차량정보!GH179,차량정보!IA179))))</f>
        <v>0</v>
      </c>
      <c r="K179" s="333">
        <f>IF(리스수식!$AT$2=1,차량정보!BD179,IF(리스수식!$AT$2=2,차량정보!CW179,IF(리스수식!$AT$2=3,차량정보!EP179,IF(리스수식!$AT$2=4,차량정보!GI179,차량정보!IB179))))</f>
        <v>0</v>
      </c>
      <c r="L179" s="333">
        <f>IF(리스수식!$AT$2=1,차량정보!BE179,IF(리스수식!$AT$2=2,차량정보!CX179,IF(리스수식!$AT$2=3,차량정보!EQ179,IF(리스수식!$AT$2=4,차량정보!GJ179,차량정보!IC179))))</f>
        <v>0</v>
      </c>
      <c r="M179" s="333">
        <f>IF(리스수식!$AT$2=1,차량정보!BF179,IF(리스수식!$AT$2=2,차량정보!CY179,IF(리스수식!$AT$2=3,차량정보!ER179,IF(리스수식!$AT$2=4,차량정보!GK179,차량정보!ID179))))</f>
        <v>0</v>
      </c>
      <c r="N179" s="333">
        <f t="shared" si="183"/>
        <v>0</v>
      </c>
      <c r="O179" s="380">
        <f>IF(리스수식!$AT$2=1,차량정보!BH179,IF(리스수식!$AT$2=2,차량정보!DA179,IF(리스수식!$AT$2=3,차량정보!ET179,IF(리스수식!$AT$2=4,차량정보!GM179,차량정보!IF179))))</f>
        <v>0</v>
      </c>
      <c r="P179" s="380">
        <f>IF(리스수식!$AT$2=1,차량정보!BI179,IF(리스수식!$AT$2=2,차량정보!DB179,IF(리스수식!$AT$2=3,차량정보!EU179,IF(리스수식!$AT$2=4,차량정보!GN179,차량정보!IG179))))</f>
        <v>0</v>
      </c>
      <c r="Q179" s="380">
        <f>IF(리스수식!$AT$2=1,차량정보!BJ179,IF(리스수식!$AT$2=2,차량정보!DC179,IF(리스수식!$AT$2=3,차량정보!EV179,IF(리스수식!$AT$2=4,차량정보!GO179,차량정보!IH179))))</f>
        <v>0</v>
      </c>
      <c r="R179" s="380">
        <f>IF(리스수식!$AT$2=1,차량정보!BK179,IF(리스수식!$AT$2=2,차량정보!DD179,IF(리스수식!$AT$2=3,차량정보!EW179,IF(리스수식!$AT$2=4,차량정보!GP179,차량정보!II179))))</f>
        <v>0</v>
      </c>
      <c r="S179" s="380">
        <f>IF(리스수식!$AT$2=1,차량정보!BL179,IF(리스수식!$AT$2=2,차량정보!DE179,IF(리스수식!$AT$2=3,차량정보!EX179,IF(리스수식!$AT$2=4,차량정보!GQ179,차량정보!IJ179))))</f>
        <v>0</v>
      </c>
      <c r="T179" s="380">
        <f>IF(리스수식!$AT$2=1,차량정보!BM179,IF(리스수식!$AT$2=2,차량정보!DF179,IF(리스수식!$AT$2=3,차량정보!EY179,IF(리스수식!$AT$2=4,차량정보!GR179,차량정보!IK179))))</f>
        <v>0</v>
      </c>
      <c r="U179" s="380">
        <f>IF(리스수식!$AT$2=1,차량정보!BN179,IF(리스수식!$AT$2=2,차량정보!DG179,IF(리스수식!$AT$2=3,차량정보!EZ179,IF(리스수식!$AT$2=4,차량정보!GS179,차량정보!IL179))))</f>
        <v>0</v>
      </c>
      <c r="V179" s="380">
        <f>IF(리스수식!$AT$2=1,차량정보!BO179,IF(리스수식!$AT$2=2,차량정보!DH179,IF(리스수식!$AT$2=3,차량정보!FA179,IF(리스수식!$AT$2=4,차량정보!GT179,차량정보!IM179))))</f>
        <v>0</v>
      </c>
      <c r="W179" s="380">
        <f>IF(리스수식!$AT$2=1,차량정보!BP179,IF(리스수식!$AT$2=2,차량정보!DI179,IF(리스수식!$AT$2=3,차량정보!FB179,IF(리스수식!$AT$2=4,차량정보!GU179,차량정보!IN179))))</f>
        <v>0</v>
      </c>
      <c r="X179" s="380">
        <f>IF(리스수식!$AT$2=1,차량정보!BQ179,IF(리스수식!$AT$2=2,차량정보!DJ179,IF(리스수식!$AT$2=3,차량정보!FC179,IF(리스수식!$AT$2=4,차량정보!GV179,차량정보!IO179))))</f>
        <v>0</v>
      </c>
      <c r="Y179" s="380">
        <f>IF(리스수식!$AT$2=1,차량정보!BR179,IF(리스수식!$AT$2=2,차량정보!DK179,IF(리스수식!$AT$2=3,차량정보!FD179,IF(리스수식!$AT$2=4,차량정보!GW179,차량정보!IP179))))</f>
        <v>0</v>
      </c>
      <c r="Z179" s="380">
        <f>IF(리스수식!$AT$2=1,차량정보!BS179,IF(리스수식!$AT$2=2,차량정보!DL179,IF(리스수식!$AT$2=3,차량정보!FE179,IF(리스수식!$AT$2=4,차량정보!GX179,차량정보!IQ179))))</f>
        <v>0</v>
      </c>
      <c r="AA179" s="380">
        <f>IF(리스수식!$AT$2=1,차량정보!BT179,IF(리스수식!$AT$2=2,차량정보!DM179,IF(리스수식!$AT$2=3,차량정보!FF179,IF(리스수식!$AT$2=4,차량정보!GY179,차량정보!IR179))))</f>
        <v>0</v>
      </c>
      <c r="AB179" s="380">
        <f>IF(리스수식!$AT$2=1,차량정보!BU179,IF(리스수식!$AT$2=2,차량정보!DN179,IF(리스수식!$AT$2=3,차량정보!FG179,IF(리스수식!$AT$2=4,차량정보!GZ179,차량정보!IS179))))</f>
        <v>0</v>
      </c>
      <c r="AC179" s="380">
        <f>IF(리스수식!$AT$2=1,차량정보!BV179,IF(리스수식!$AT$2=2,차량정보!DO179,IF(리스수식!$AT$2=3,차량정보!FH179,IF(리스수식!$AT$2=4,차량정보!HA179,차량정보!IT179))))</f>
        <v>0</v>
      </c>
      <c r="AD179" s="380">
        <f>IF(리스수식!$AT$2=1,차량정보!BW179,IF(리스수식!$AT$2=2,차량정보!DP179,IF(리스수식!$AT$2=3,차량정보!FI179,IF(리스수식!$AT$2=4,차량정보!HB179,차량정보!IU179))))</f>
        <v>0</v>
      </c>
      <c r="AE179" s="380">
        <f>IF(리스수식!$AT$2=1,차량정보!BX179,IF(리스수식!$AT$2=2,차량정보!DQ179,IF(리스수식!$AT$2=3,차량정보!FJ179,IF(리스수식!$AT$2=4,차량정보!HC179,차량정보!IV179))))</f>
        <v>0</v>
      </c>
      <c r="AF179" s="380">
        <f>IF(리스수식!$AT$2=1,차량정보!BY179,IF(리스수식!$AT$2=2,차량정보!DR179,IF(리스수식!$AT$2=3,차량정보!FK179,IF(리스수식!$AT$2=4,차량정보!HD179,차량정보!IW179))))</f>
        <v>0</v>
      </c>
      <c r="AG179" s="380">
        <f>IF(리스수식!$AT$2=1,차량정보!BZ179,IF(리스수식!$AT$2=2,차량정보!DS179,IF(리스수식!$AT$2=3,차량정보!FL179,IF(리스수식!$AT$2=4,차량정보!HE179,차량정보!IX179))))</f>
        <v>0</v>
      </c>
      <c r="AH179" s="380">
        <f>IF(리스수식!$AT$2=1,차량정보!CA179,IF(리스수식!$AT$2=2,차량정보!DT179,IF(리스수식!$AT$2=3,차량정보!FM179,IF(리스수식!$AT$2=4,차량정보!HF179,차량정보!IY179))))</f>
        <v>0</v>
      </c>
      <c r="AI179" s="380">
        <f>IF(리스수식!$AT$2=1,차량정보!CB179,IF(리스수식!$AT$2=2,차량정보!DU179,IF(리스수식!$AT$2=3,차량정보!FN179,IF(리스수식!$AT$2=4,차량정보!HG179,차량정보!IZ179))))</f>
        <v>0</v>
      </c>
      <c r="AJ179" s="380">
        <f>IF(리스수식!$AT$2=1,차량정보!CC179,IF(리스수식!$AT$2=2,차량정보!DV179,IF(리스수식!$AT$2=3,차량정보!FO179,IF(리스수식!$AT$2=4,차량정보!HH179,차량정보!JA179))))</f>
        <v>0</v>
      </c>
      <c r="AK179" s="380">
        <f>IF(리스수식!$AT$2=1,차량정보!CD179,IF(리스수식!$AT$2=2,차량정보!DW179,IF(리스수식!$AT$2=3,차량정보!FP179,IF(리스수식!$AT$2=4,차량정보!HI179,차량정보!JB179))))</f>
        <v>0</v>
      </c>
      <c r="AL179" s="380">
        <f>IF(리스수식!$AT$2=1,차량정보!CE179,IF(리스수식!$AT$2=2,차량정보!DX179,IF(리스수식!$AT$2=3,차량정보!FQ179,IF(리스수식!$AT$2=4,차량정보!HJ179,차량정보!JC179))))</f>
        <v>0</v>
      </c>
      <c r="AM179" s="333">
        <f>IF(리스수식!$AT$2=1,차량정보!CF179,IF(리스수식!$AT$2=2,차량정보!DY179,IF(리스수식!$AT$2=3,차량정보!FR179,IF(리스수식!$AT$2=4,차량정보!HK179,차량정보!JD179))))</f>
        <v>0</v>
      </c>
      <c r="AN179" s="333">
        <f>IF(리스수식!$AT$2=1,차량정보!CG179,IF(리스수식!$AT$2=2,차량정보!DZ179,IF(리스수식!$AT$2=3,차량정보!FS179,IF(리스수식!$AT$2=4,차량정보!HL179,차량정보!JE179))))</f>
        <v>0</v>
      </c>
      <c r="AO179" s="333">
        <f>IF(리스수식!$AT$2=1,차량정보!CH179,IF(리스수식!$AT$2=2,차량정보!EA179,IF(리스수식!$AT$2=3,차량정보!FT179,IF(리스수식!$AT$2=4,차량정보!HM179,차량정보!JF179))))</f>
        <v>0</v>
      </c>
      <c r="AP179" s="333">
        <f>IF(리스수식!$AT$2=1,차량정보!CI179,IF(리스수식!$AT$2=2,차량정보!EB179,IF(리스수식!$AT$2=3,차량정보!FU179,IF(리스수식!$AT$2=4,차량정보!HN179,차량정보!JG179))))</f>
        <v>0</v>
      </c>
      <c r="AQ179" s="333">
        <f>IF(리스수식!$AT$2=1,차량정보!CJ179,IF(리스수식!$AT$2=2,차량정보!EC179,IF(리스수식!$AT$2=3,차량정보!FV179,IF(리스수식!$AT$2=4,차량정보!HO179,차량정보!JH179))))</f>
        <v>0</v>
      </c>
      <c r="AR179" s="333">
        <f>IF(리스수식!$AT$2=1,차량정보!CK179,IF(리스수식!$AT$2=2,차량정보!ED179,IF(리스수식!$AT$2=3,차량정보!FW179,IF(리스수식!$AT$2=4,차량정보!HP179,차량정보!JI179))))</f>
        <v>0</v>
      </c>
      <c r="AS179" s="333">
        <f>IF(리스수식!$AT$2=1,차량정보!CL179,IF(리스수식!$AT$2=2,차량정보!EE179,IF(리스수식!$AT$2=3,차량정보!FX179,IF(리스수식!$AT$2=4,차량정보!HQ179,차량정보!JJ179))))</f>
        <v>0</v>
      </c>
      <c r="AT179" s="333">
        <f>IF(리스수식!$AT$2=1,차량정보!CM179,IF(리스수식!$AT$2=2,차량정보!EF179,IF(리스수식!$AT$2=3,차량정보!FY179,IF(리스수식!$AT$2=4,차량정보!HR179,차량정보!JK179))))</f>
        <v>0</v>
      </c>
      <c r="AU179" s="333">
        <f>IF(리스수식!$AT$2=1,차량정보!CN179,IF(리스수식!$AT$2=2,차량정보!EG179,IF(리스수식!$AT$2=3,차량정보!FZ179,IF(리스수식!$AT$2=4,차량정보!HS179,차량정보!JL179))))</f>
        <v>0</v>
      </c>
      <c r="AV179" s="333">
        <f>IF(리스수식!$AT$2=1,차량정보!CO179,IF(리스수식!$AT$2=2,차량정보!EH179,IF(리스수식!$AT$2=3,차량정보!GA179,IF(리스수식!$AT$2=4,차량정보!HT179,차량정보!JM179))))</f>
        <v>0</v>
      </c>
      <c r="AW179" s="333">
        <f>IF(리스수식!$AT$2=1,차량정보!CP179,IF(리스수식!$AT$2=2,차량정보!EI179,IF(리스수식!$AT$2=3,차량정보!GB179,IF(리스수식!$AT$2=4,차량정보!HU179,차량정보!JN179))))</f>
        <v>0</v>
      </c>
      <c r="AX179" s="333">
        <f>IF(리스수식!$AT$2=1,차량정보!CQ179,IF(리스수식!$AT$2=2,차량정보!EJ179,IF(리스수식!$AT$2=3,차량정보!GC179,IF(리스수식!$AT$2=4,차량정보!HV179,차량정보!JO179))))</f>
        <v>0</v>
      </c>
      <c r="AY179" s="11">
        <f>IF(리스수식!$AT$2=1,차량정보!CR179,IF(리스수식!$AT$2=2,차량정보!EK179,IF(리스수식!$AT$2=3,차량정보!GD179,IF(리스수식!$AT$2=4,차량정보!HW179,차량정보!JP179))))</f>
        <v>0</v>
      </c>
    </row>
    <row r="180" spans="6:51" ht="16.5" customHeight="1">
      <c r="F180" s="333">
        <v>175</v>
      </c>
      <c r="G180" s="333">
        <f>IF(리스수식!$AT$2=1,차량정보!AZ180,IF(리스수식!$AT$2=2,차량정보!CS180,IF(리스수식!$AT$2=3,차량정보!EL180,IF(리스수식!$AT$2=4,차량정보!GE180,차량정보!HX180))))</f>
        <v>0</v>
      </c>
      <c r="H180" s="333">
        <f>IF(리스수식!$AT$2=1,차량정보!BA180,IF(리스수식!$AT$2=2,차량정보!CT180,IF(리스수식!$AT$2=3,차량정보!EM180,IF(리스수식!$AT$2=4,차량정보!GF180,차량정보!HY180))))</f>
        <v>0</v>
      </c>
      <c r="I180" s="333">
        <f>IF(리스수식!$AT$2=1,차량정보!BB180,IF(리스수식!$AT$2=2,차량정보!CU180,IF(리스수식!$AT$2=3,차량정보!EN180,IF(리스수식!$AT$2=4,차량정보!GG180,차량정보!HZ180))))</f>
        <v>0</v>
      </c>
      <c r="J180" s="475">
        <f>IF(리스수식!$AT$2=1,차량정보!BC180,IF(리스수식!$AT$2=2,차량정보!CV180,IF(리스수식!$AT$2=3,차량정보!EO180,IF(리스수식!$AT$2=4,차량정보!GH180,차량정보!IA180))))</f>
        <v>0</v>
      </c>
      <c r="K180" s="333">
        <f>IF(리스수식!$AT$2=1,차량정보!BD180,IF(리스수식!$AT$2=2,차량정보!CW180,IF(리스수식!$AT$2=3,차량정보!EP180,IF(리스수식!$AT$2=4,차량정보!GI180,차량정보!IB180))))</f>
        <v>0</v>
      </c>
      <c r="L180" s="333">
        <f>IF(리스수식!$AT$2=1,차량정보!BE180,IF(리스수식!$AT$2=2,차량정보!CX180,IF(리스수식!$AT$2=3,차량정보!EQ180,IF(리스수식!$AT$2=4,차량정보!GJ180,차량정보!IC180))))</f>
        <v>0</v>
      </c>
      <c r="M180" s="333">
        <f>IF(리스수식!$AT$2=1,차량정보!BF180,IF(리스수식!$AT$2=2,차량정보!CY180,IF(리스수식!$AT$2=3,차량정보!ER180,IF(리스수식!$AT$2=4,차량정보!GK180,차량정보!ID180))))</f>
        <v>0</v>
      </c>
      <c r="N180" s="333">
        <f t="shared" si="183"/>
        <v>0</v>
      </c>
      <c r="O180" s="380">
        <f>IF(리스수식!$AT$2=1,차량정보!BH180,IF(리스수식!$AT$2=2,차량정보!DA180,IF(리스수식!$AT$2=3,차량정보!ET180,IF(리스수식!$AT$2=4,차량정보!GM180,차량정보!IF180))))</f>
        <v>0</v>
      </c>
      <c r="P180" s="380">
        <f>IF(리스수식!$AT$2=1,차량정보!BI180,IF(리스수식!$AT$2=2,차량정보!DB180,IF(리스수식!$AT$2=3,차량정보!EU180,IF(리스수식!$AT$2=4,차량정보!GN180,차량정보!IG180))))</f>
        <v>0</v>
      </c>
      <c r="Q180" s="380">
        <f>IF(리스수식!$AT$2=1,차량정보!BJ180,IF(리스수식!$AT$2=2,차량정보!DC180,IF(리스수식!$AT$2=3,차량정보!EV180,IF(리스수식!$AT$2=4,차량정보!GO180,차량정보!IH180))))</f>
        <v>0</v>
      </c>
      <c r="R180" s="380">
        <f>IF(리스수식!$AT$2=1,차량정보!BK180,IF(리스수식!$AT$2=2,차량정보!DD180,IF(리스수식!$AT$2=3,차량정보!EW180,IF(리스수식!$AT$2=4,차량정보!GP180,차량정보!II180))))</f>
        <v>0</v>
      </c>
      <c r="S180" s="380">
        <f>IF(리스수식!$AT$2=1,차량정보!BL180,IF(리스수식!$AT$2=2,차량정보!DE180,IF(리스수식!$AT$2=3,차량정보!EX180,IF(리스수식!$AT$2=4,차량정보!GQ180,차량정보!IJ180))))</f>
        <v>0</v>
      </c>
      <c r="T180" s="380">
        <f>IF(리스수식!$AT$2=1,차량정보!BM180,IF(리스수식!$AT$2=2,차량정보!DF180,IF(리스수식!$AT$2=3,차량정보!EY180,IF(리스수식!$AT$2=4,차량정보!GR180,차량정보!IK180))))</f>
        <v>0</v>
      </c>
      <c r="U180" s="380">
        <f>IF(리스수식!$AT$2=1,차량정보!BN180,IF(리스수식!$AT$2=2,차량정보!DG180,IF(리스수식!$AT$2=3,차량정보!EZ180,IF(리스수식!$AT$2=4,차량정보!GS180,차량정보!IL180))))</f>
        <v>0</v>
      </c>
      <c r="V180" s="380">
        <f>IF(리스수식!$AT$2=1,차량정보!BO180,IF(리스수식!$AT$2=2,차량정보!DH180,IF(리스수식!$AT$2=3,차량정보!FA180,IF(리스수식!$AT$2=4,차량정보!GT180,차량정보!IM180))))</f>
        <v>0</v>
      </c>
      <c r="W180" s="380">
        <f>IF(리스수식!$AT$2=1,차량정보!BP180,IF(리스수식!$AT$2=2,차량정보!DI180,IF(리스수식!$AT$2=3,차량정보!FB180,IF(리스수식!$AT$2=4,차량정보!GU180,차량정보!IN180))))</f>
        <v>0</v>
      </c>
      <c r="X180" s="380">
        <f>IF(리스수식!$AT$2=1,차량정보!BQ180,IF(리스수식!$AT$2=2,차량정보!DJ180,IF(리스수식!$AT$2=3,차량정보!FC180,IF(리스수식!$AT$2=4,차량정보!GV180,차량정보!IO180))))</f>
        <v>0</v>
      </c>
      <c r="Y180" s="380">
        <f>IF(리스수식!$AT$2=1,차량정보!BR180,IF(리스수식!$AT$2=2,차량정보!DK180,IF(리스수식!$AT$2=3,차량정보!FD180,IF(리스수식!$AT$2=4,차량정보!GW180,차량정보!IP180))))</f>
        <v>0</v>
      </c>
      <c r="Z180" s="380">
        <f>IF(리스수식!$AT$2=1,차량정보!BS180,IF(리스수식!$AT$2=2,차량정보!DL180,IF(리스수식!$AT$2=3,차량정보!FE180,IF(리스수식!$AT$2=4,차량정보!GX180,차량정보!IQ180))))</f>
        <v>0</v>
      </c>
      <c r="AA180" s="380">
        <f>IF(리스수식!$AT$2=1,차량정보!BT180,IF(리스수식!$AT$2=2,차량정보!DM180,IF(리스수식!$AT$2=3,차량정보!FF180,IF(리스수식!$AT$2=4,차량정보!GY180,차량정보!IR180))))</f>
        <v>0</v>
      </c>
      <c r="AB180" s="380">
        <f>IF(리스수식!$AT$2=1,차량정보!BU180,IF(리스수식!$AT$2=2,차량정보!DN180,IF(리스수식!$AT$2=3,차량정보!FG180,IF(리스수식!$AT$2=4,차량정보!GZ180,차량정보!IS180))))</f>
        <v>0</v>
      </c>
      <c r="AC180" s="380">
        <f>IF(리스수식!$AT$2=1,차량정보!BV180,IF(리스수식!$AT$2=2,차량정보!DO180,IF(리스수식!$AT$2=3,차량정보!FH180,IF(리스수식!$AT$2=4,차량정보!HA180,차량정보!IT180))))</f>
        <v>0</v>
      </c>
      <c r="AD180" s="380">
        <f>IF(리스수식!$AT$2=1,차량정보!BW180,IF(리스수식!$AT$2=2,차량정보!DP180,IF(리스수식!$AT$2=3,차량정보!FI180,IF(리스수식!$AT$2=4,차량정보!HB180,차량정보!IU180))))</f>
        <v>0</v>
      </c>
      <c r="AE180" s="380">
        <f>IF(리스수식!$AT$2=1,차량정보!BX180,IF(리스수식!$AT$2=2,차량정보!DQ180,IF(리스수식!$AT$2=3,차량정보!FJ180,IF(리스수식!$AT$2=4,차량정보!HC180,차량정보!IV180))))</f>
        <v>0</v>
      </c>
      <c r="AF180" s="380">
        <f>IF(리스수식!$AT$2=1,차량정보!BY180,IF(리스수식!$AT$2=2,차량정보!DR180,IF(리스수식!$AT$2=3,차량정보!FK180,IF(리스수식!$AT$2=4,차량정보!HD180,차량정보!IW180))))</f>
        <v>0</v>
      </c>
      <c r="AG180" s="380">
        <f>IF(리스수식!$AT$2=1,차량정보!BZ180,IF(리스수식!$AT$2=2,차량정보!DS180,IF(리스수식!$AT$2=3,차량정보!FL180,IF(리스수식!$AT$2=4,차량정보!HE180,차량정보!IX180))))</f>
        <v>0</v>
      </c>
      <c r="AH180" s="380">
        <f>IF(리스수식!$AT$2=1,차량정보!CA180,IF(리스수식!$AT$2=2,차량정보!DT180,IF(리스수식!$AT$2=3,차량정보!FM180,IF(리스수식!$AT$2=4,차량정보!HF180,차량정보!IY180))))</f>
        <v>0</v>
      </c>
      <c r="AI180" s="380">
        <f>IF(리스수식!$AT$2=1,차량정보!CB180,IF(리스수식!$AT$2=2,차량정보!DU180,IF(리스수식!$AT$2=3,차량정보!FN180,IF(리스수식!$AT$2=4,차량정보!HG180,차량정보!IZ180))))</f>
        <v>0</v>
      </c>
      <c r="AJ180" s="380">
        <f>IF(리스수식!$AT$2=1,차량정보!CC180,IF(리스수식!$AT$2=2,차량정보!DV180,IF(리스수식!$AT$2=3,차량정보!FO180,IF(리스수식!$AT$2=4,차량정보!HH180,차량정보!JA180))))</f>
        <v>0</v>
      </c>
      <c r="AK180" s="380">
        <f>IF(리스수식!$AT$2=1,차량정보!CD180,IF(리스수식!$AT$2=2,차량정보!DW180,IF(리스수식!$AT$2=3,차량정보!FP180,IF(리스수식!$AT$2=4,차량정보!HI180,차량정보!JB180))))</f>
        <v>0</v>
      </c>
      <c r="AL180" s="380">
        <f>IF(리스수식!$AT$2=1,차량정보!CE180,IF(리스수식!$AT$2=2,차량정보!DX180,IF(리스수식!$AT$2=3,차량정보!FQ180,IF(리스수식!$AT$2=4,차량정보!HJ180,차량정보!JC180))))</f>
        <v>0</v>
      </c>
      <c r="AM180" s="333">
        <f>IF(리스수식!$AT$2=1,차량정보!CF180,IF(리스수식!$AT$2=2,차량정보!DY180,IF(리스수식!$AT$2=3,차량정보!FR180,IF(리스수식!$AT$2=4,차량정보!HK180,차량정보!JD180))))</f>
        <v>0</v>
      </c>
      <c r="AN180" s="333">
        <f>IF(리스수식!$AT$2=1,차량정보!CG180,IF(리스수식!$AT$2=2,차량정보!DZ180,IF(리스수식!$AT$2=3,차량정보!FS180,IF(리스수식!$AT$2=4,차량정보!HL180,차량정보!JE180))))</f>
        <v>0</v>
      </c>
      <c r="AO180" s="333">
        <f>IF(리스수식!$AT$2=1,차량정보!CH180,IF(리스수식!$AT$2=2,차량정보!EA180,IF(리스수식!$AT$2=3,차량정보!FT180,IF(리스수식!$AT$2=4,차량정보!HM180,차량정보!JF180))))</f>
        <v>0</v>
      </c>
      <c r="AP180" s="333">
        <f>IF(리스수식!$AT$2=1,차량정보!CI180,IF(리스수식!$AT$2=2,차량정보!EB180,IF(리스수식!$AT$2=3,차량정보!FU180,IF(리스수식!$AT$2=4,차량정보!HN180,차량정보!JG180))))</f>
        <v>0</v>
      </c>
      <c r="AQ180" s="333">
        <f>IF(리스수식!$AT$2=1,차량정보!CJ180,IF(리스수식!$AT$2=2,차량정보!EC180,IF(리스수식!$AT$2=3,차량정보!FV180,IF(리스수식!$AT$2=4,차량정보!HO180,차량정보!JH180))))</f>
        <v>0</v>
      </c>
      <c r="AR180" s="333">
        <f>IF(리스수식!$AT$2=1,차량정보!CK180,IF(리스수식!$AT$2=2,차량정보!ED180,IF(리스수식!$AT$2=3,차량정보!FW180,IF(리스수식!$AT$2=4,차량정보!HP180,차량정보!JI180))))</f>
        <v>0</v>
      </c>
      <c r="AS180" s="333">
        <f>IF(리스수식!$AT$2=1,차량정보!CL180,IF(리스수식!$AT$2=2,차량정보!EE180,IF(리스수식!$AT$2=3,차량정보!FX180,IF(리스수식!$AT$2=4,차량정보!HQ180,차량정보!JJ180))))</f>
        <v>0</v>
      </c>
      <c r="AT180" s="333">
        <f>IF(리스수식!$AT$2=1,차량정보!CM180,IF(리스수식!$AT$2=2,차량정보!EF180,IF(리스수식!$AT$2=3,차량정보!FY180,IF(리스수식!$AT$2=4,차량정보!HR180,차량정보!JK180))))</f>
        <v>0</v>
      </c>
      <c r="AU180" s="333">
        <f>IF(리스수식!$AT$2=1,차량정보!CN180,IF(리스수식!$AT$2=2,차량정보!EG180,IF(리스수식!$AT$2=3,차량정보!FZ180,IF(리스수식!$AT$2=4,차량정보!HS180,차량정보!JL180))))</f>
        <v>0</v>
      </c>
      <c r="AV180" s="333">
        <f>IF(리스수식!$AT$2=1,차량정보!CO180,IF(리스수식!$AT$2=2,차량정보!EH180,IF(리스수식!$AT$2=3,차량정보!GA180,IF(리스수식!$AT$2=4,차량정보!HT180,차량정보!JM180))))</f>
        <v>0</v>
      </c>
      <c r="AW180" s="333">
        <f>IF(리스수식!$AT$2=1,차량정보!CP180,IF(리스수식!$AT$2=2,차량정보!EI180,IF(리스수식!$AT$2=3,차량정보!GB180,IF(리스수식!$AT$2=4,차량정보!HU180,차량정보!JN180))))</f>
        <v>0</v>
      </c>
      <c r="AX180" s="333">
        <f>IF(리스수식!$AT$2=1,차량정보!CQ180,IF(리스수식!$AT$2=2,차량정보!EJ180,IF(리스수식!$AT$2=3,차량정보!GC180,IF(리스수식!$AT$2=4,차량정보!HV180,차량정보!JO180))))</f>
        <v>0</v>
      </c>
      <c r="AY180" s="11">
        <f>IF(리스수식!$AT$2=1,차량정보!CR180,IF(리스수식!$AT$2=2,차량정보!EK180,IF(리스수식!$AT$2=3,차량정보!GD180,IF(리스수식!$AT$2=4,차량정보!HW180,차량정보!JP180))))</f>
        <v>0</v>
      </c>
    </row>
    <row r="181" spans="6:51" ht="16.5" customHeight="1">
      <c r="F181" s="333">
        <v>176</v>
      </c>
      <c r="G181" s="333">
        <f>IF(리스수식!$AT$2=1,차량정보!AZ181,IF(리스수식!$AT$2=2,차량정보!CS181,IF(리스수식!$AT$2=3,차량정보!EL181,IF(리스수식!$AT$2=4,차량정보!GE181,차량정보!HX181))))</f>
        <v>0</v>
      </c>
      <c r="H181" s="333">
        <f>IF(리스수식!$AT$2=1,차량정보!BA181,IF(리스수식!$AT$2=2,차량정보!CT181,IF(리스수식!$AT$2=3,차량정보!EM181,IF(리스수식!$AT$2=4,차량정보!GF181,차량정보!HY181))))</f>
        <v>0</v>
      </c>
      <c r="I181" s="333">
        <f>IF(리스수식!$AT$2=1,차량정보!BB181,IF(리스수식!$AT$2=2,차량정보!CU181,IF(리스수식!$AT$2=3,차량정보!EN181,IF(리스수식!$AT$2=4,차량정보!GG181,차량정보!HZ181))))</f>
        <v>0</v>
      </c>
      <c r="J181" s="475">
        <f>IF(리스수식!$AT$2=1,차량정보!BC181,IF(리스수식!$AT$2=2,차량정보!CV181,IF(리스수식!$AT$2=3,차량정보!EO181,IF(리스수식!$AT$2=4,차량정보!GH181,차량정보!IA181))))</f>
        <v>0</v>
      </c>
      <c r="K181" s="333">
        <f>IF(리스수식!$AT$2=1,차량정보!BD181,IF(리스수식!$AT$2=2,차량정보!CW181,IF(리스수식!$AT$2=3,차량정보!EP181,IF(리스수식!$AT$2=4,차량정보!GI181,차량정보!IB181))))</f>
        <v>0</v>
      </c>
      <c r="L181" s="333">
        <f>IF(리스수식!$AT$2=1,차량정보!BE181,IF(리스수식!$AT$2=2,차량정보!CX181,IF(리스수식!$AT$2=3,차량정보!EQ181,IF(리스수식!$AT$2=4,차량정보!GJ181,차량정보!IC181))))</f>
        <v>0</v>
      </c>
      <c r="M181" s="333">
        <f>IF(리스수식!$AT$2=1,차량정보!BF181,IF(리스수식!$AT$2=2,차량정보!CY181,IF(리스수식!$AT$2=3,차량정보!ER181,IF(리스수식!$AT$2=4,차량정보!GK181,차량정보!ID181))))</f>
        <v>0</v>
      </c>
      <c r="N181" s="333">
        <f t="shared" si="183"/>
        <v>0</v>
      </c>
      <c r="O181" s="380">
        <f>IF(리스수식!$AT$2=1,차량정보!BH181,IF(리스수식!$AT$2=2,차량정보!DA181,IF(리스수식!$AT$2=3,차량정보!ET181,IF(리스수식!$AT$2=4,차량정보!GM181,차량정보!IF181))))</f>
        <v>0</v>
      </c>
      <c r="P181" s="380">
        <f>IF(리스수식!$AT$2=1,차량정보!BI181,IF(리스수식!$AT$2=2,차량정보!DB181,IF(리스수식!$AT$2=3,차량정보!EU181,IF(리스수식!$AT$2=4,차량정보!GN181,차량정보!IG181))))</f>
        <v>0</v>
      </c>
      <c r="Q181" s="380">
        <f>IF(리스수식!$AT$2=1,차량정보!BJ181,IF(리스수식!$AT$2=2,차량정보!DC181,IF(리스수식!$AT$2=3,차량정보!EV181,IF(리스수식!$AT$2=4,차량정보!GO181,차량정보!IH181))))</f>
        <v>0</v>
      </c>
      <c r="R181" s="380">
        <f>IF(리스수식!$AT$2=1,차량정보!BK181,IF(리스수식!$AT$2=2,차량정보!DD181,IF(리스수식!$AT$2=3,차량정보!EW181,IF(리스수식!$AT$2=4,차량정보!GP181,차량정보!II181))))</f>
        <v>0</v>
      </c>
      <c r="S181" s="380">
        <f>IF(리스수식!$AT$2=1,차량정보!BL181,IF(리스수식!$AT$2=2,차량정보!DE181,IF(리스수식!$AT$2=3,차량정보!EX181,IF(리스수식!$AT$2=4,차량정보!GQ181,차량정보!IJ181))))</f>
        <v>0</v>
      </c>
      <c r="T181" s="380">
        <f>IF(리스수식!$AT$2=1,차량정보!BM181,IF(리스수식!$AT$2=2,차량정보!DF181,IF(리스수식!$AT$2=3,차량정보!EY181,IF(리스수식!$AT$2=4,차량정보!GR181,차량정보!IK181))))</f>
        <v>0</v>
      </c>
      <c r="U181" s="380">
        <f>IF(리스수식!$AT$2=1,차량정보!BN181,IF(리스수식!$AT$2=2,차량정보!DG181,IF(리스수식!$AT$2=3,차량정보!EZ181,IF(리스수식!$AT$2=4,차량정보!GS181,차량정보!IL181))))</f>
        <v>0</v>
      </c>
      <c r="V181" s="380">
        <f>IF(리스수식!$AT$2=1,차량정보!BO181,IF(리스수식!$AT$2=2,차량정보!DH181,IF(리스수식!$AT$2=3,차량정보!FA181,IF(리스수식!$AT$2=4,차량정보!GT181,차량정보!IM181))))</f>
        <v>0</v>
      </c>
      <c r="W181" s="380">
        <f>IF(리스수식!$AT$2=1,차량정보!BP181,IF(리스수식!$AT$2=2,차량정보!DI181,IF(리스수식!$AT$2=3,차량정보!FB181,IF(리스수식!$AT$2=4,차량정보!GU181,차량정보!IN181))))</f>
        <v>0</v>
      </c>
      <c r="X181" s="380">
        <f>IF(리스수식!$AT$2=1,차량정보!BQ181,IF(리스수식!$AT$2=2,차량정보!DJ181,IF(리스수식!$AT$2=3,차량정보!FC181,IF(리스수식!$AT$2=4,차량정보!GV181,차량정보!IO181))))</f>
        <v>0</v>
      </c>
      <c r="Y181" s="380">
        <f>IF(리스수식!$AT$2=1,차량정보!BR181,IF(리스수식!$AT$2=2,차량정보!DK181,IF(리스수식!$AT$2=3,차량정보!FD181,IF(리스수식!$AT$2=4,차량정보!GW181,차량정보!IP181))))</f>
        <v>0</v>
      </c>
      <c r="Z181" s="380">
        <f>IF(리스수식!$AT$2=1,차량정보!BS181,IF(리스수식!$AT$2=2,차량정보!DL181,IF(리스수식!$AT$2=3,차량정보!FE181,IF(리스수식!$AT$2=4,차량정보!GX181,차량정보!IQ181))))</f>
        <v>0</v>
      </c>
      <c r="AA181" s="380">
        <f>IF(리스수식!$AT$2=1,차량정보!BT181,IF(리스수식!$AT$2=2,차량정보!DM181,IF(리스수식!$AT$2=3,차량정보!FF181,IF(리스수식!$AT$2=4,차량정보!GY181,차량정보!IR181))))</f>
        <v>0</v>
      </c>
      <c r="AB181" s="380">
        <f>IF(리스수식!$AT$2=1,차량정보!BU181,IF(리스수식!$AT$2=2,차량정보!DN181,IF(리스수식!$AT$2=3,차량정보!FG181,IF(리스수식!$AT$2=4,차량정보!GZ181,차량정보!IS181))))</f>
        <v>0</v>
      </c>
      <c r="AC181" s="380">
        <f>IF(리스수식!$AT$2=1,차량정보!BV181,IF(리스수식!$AT$2=2,차량정보!DO181,IF(리스수식!$AT$2=3,차량정보!FH181,IF(리스수식!$AT$2=4,차량정보!HA181,차량정보!IT181))))</f>
        <v>0</v>
      </c>
      <c r="AD181" s="380">
        <f>IF(리스수식!$AT$2=1,차량정보!BW181,IF(리스수식!$AT$2=2,차량정보!DP181,IF(리스수식!$AT$2=3,차량정보!FI181,IF(리스수식!$AT$2=4,차량정보!HB181,차량정보!IU181))))</f>
        <v>0</v>
      </c>
      <c r="AE181" s="380">
        <f>IF(리스수식!$AT$2=1,차량정보!BX181,IF(리스수식!$AT$2=2,차량정보!DQ181,IF(리스수식!$AT$2=3,차량정보!FJ181,IF(리스수식!$AT$2=4,차량정보!HC181,차량정보!IV181))))</f>
        <v>0</v>
      </c>
      <c r="AF181" s="380">
        <f>IF(리스수식!$AT$2=1,차량정보!BY181,IF(리스수식!$AT$2=2,차량정보!DR181,IF(리스수식!$AT$2=3,차량정보!FK181,IF(리스수식!$AT$2=4,차량정보!HD181,차량정보!IW181))))</f>
        <v>0</v>
      </c>
      <c r="AG181" s="380">
        <f>IF(리스수식!$AT$2=1,차량정보!BZ181,IF(리스수식!$AT$2=2,차량정보!DS181,IF(리스수식!$AT$2=3,차량정보!FL181,IF(리스수식!$AT$2=4,차량정보!HE181,차량정보!IX181))))</f>
        <v>0</v>
      </c>
      <c r="AH181" s="380">
        <f>IF(리스수식!$AT$2=1,차량정보!CA181,IF(리스수식!$AT$2=2,차량정보!DT181,IF(리스수식!$AT$2=3,차량정보!FM181,IF(리스수식!$AT$2=4,차량정보!HF181,차량정보!IY181))))</f>
        <v>0</v>
      </c>
      <c r="AI181" s="380">
        <f>IF(리스수식!$AT$2=1,차량정보!CB181,IF(리스수식!$AT$2=2,차량정보!DU181,IF(리스수식!$AT$2=3,차량정보!FN181,IF(리스수식!$AT$2=4,차량정보!HG181,차량정보!IZ181))))</f>
        <v>0</v>
      </c>
      <c r="AJ181" s="380">
        <f>IF(리스수식!$AT$2=1,차량정보!CC181,IF(리스수식!$AT$2=2,차량정보!DV181,IF(리스수식!$AT$2=3,차량정보!FO181,IF(리스수식!$AT$2=4,차량정보!HH181,차량정보!JA181))))</f>
        <v>0</v>
      </c>
      <c r="AK181" s="380">
        <f>IF(리스수식!$AT$2=1,차량정보!CD181,IF(리스수식!$AT$2=2,차량정보!DW181,IF(리스수식!$AT$2=3,차량정보!FP181,IF(리스수식!$AT$2=4,차량정보!HI181,차량정보!JB181))))</f>
        <v>0</v>
      </c>
      <c r="AL181" s="380">
        <f>IF(리스수식!$AT$2=1,차량정보!CE181,IF(리스수식!$AT$2=2,차량정보!DX181,IF(리스수식!$AT$2=3,차량정보!FQ181,IF(리스수식!$AT$2=4,차량정보!HJ181,차량정보!JC181))))</f>
        <v>0</v>
      </c>
      <c r="AM181" s="333">
        <f>IF(리스수식!$AT$2=1,차량정보!CF181,IF(리스수식!$AT$2=2,차량정보!DY181,IF(리스수식!$AT$2=3,차량정보!FR181,IF(리스수식!$AT$2=4,차량정보!HK181,차량정보!JD181))))</f>
        <v>0</v>
      </c>
      <c r="AN181" s="333">
        <f>IF(리스수식!$AT$2=1,차량정보!CG181,IF(리스수식!$AT$2=2,차량정보!DZ181,IF(리스수식!$AT$2=3,차량정보!FS181,IF(리스수식!$AT$2=4,차량정보!HL181,차량정보!JE181))))</f>
        <v>0</v>
      </c>
      <c r="AO181" s="333">
        <f>IF(리스수식!$AT$2=1,차량정보!CH181,IF(리스수식!$AT$2=2,차량정보!EA181,IF(리스수식!$AT$2=3,차량정보!FT181,IF(리스수식!$AT$2=4,차량정보!HM181,차량정보!JF181))))</f>
        <v>0</v>
      </c>
      <c r="AP181" s="333">
        <f>IF(리스수식!$AT$2=1,차량정보!CI181,IF(리스수식!$AT$2=2,차량정보!EB181,IF(리스수식!$AT$2=3,차량정보!FU181,IF(리스수식!$AT$2=4,차량정보!HN181,차량정보!JG181))))</f>
        <v>0</v>
      </c>
      <c r="AQ181" s="333">
        <f>IF(리스수식!$AT$2=1,차량정보!CJ181,IF(리스수식!$AT$2=2,차량정보!EC181,IF(리스수식!$AT$2=3,차량정보!FV181,IF(리스수식!$AT$2=4,차량정보!HO181,차량정보!JH181))))</f>
        <v>0</v>
      </c>
      <c r="AR181" s="333">
        <f>IF(리스수식!$AT$2=1,차량정보!CK181,IF(리스수식!$AT$2=2,차량정보!ED181,IF(리스수식!$AT$2=3,차량정보!FW181,IF(리스수식!$AT$2=4,차량정보!HP181,차량정보!JI181))))</f>
        <v>0</v>
      </c>
      <c r="AS181" s="333">
        <f>IF(리스수식!$AT$2=1,차량정보!CL181,IF(리스수식!$AT$2=2,차량정보!EE181,IF(리스수식!$AT$2=3,차량정보!FX181,IF(리스수식!$AT$2=4,차량정보!HQ181,차량정보!JJ181))))</f>
        <v>0</v>
      </c>
      <c r="AT181" s="333">
        <f>IF(리스수식!$AT$2=1,차량정보!CM181,IF(리스수식!$AT$2=2,차량정보!EF181,IF(리스수식!$AT$2=3,차량정보!FY181,IF(리스수식!$AT$2=4,차량정보!HR181,차량정보!JK181))))</f>
        <v>0</v>
      </c>
      <c r="AU181" s="333">
        <f>IF(리스수식!$AT$2=1,차량정보!CN181,IF(리스수식!$AT$2=2,차량정보!EG181,IF(리스수식!$AT$2=3,차량정보!FZ181,IF(리스수식!$AT$2=4,차량정보!HS181,차량정보!JL181))))</f>
        <v>0</v>
      </c>
      <c r="AV181" s="333">
        <f>IF(리스수식!$AT$2=1,차량정보!CO181,IF(리스수식!$AT$2=2,차량정보!EH181,IF(리스수식!$AT$2=3,차량정보!GA181,IF(리스수식!$AT$2=4,차량정보!HT181,차량정보!JM181))))</f>
        <v>0</v>
      </c>
      <c r="AW181" s="333">
        <f>IF(리스수식!$AT$2=1,차량정보!CP181,IF(리스수식!$AT$2=2,차량정보!EI181,IF(리스수식!$AT$2=3,차량정보!GB181,IF(리스수식!$AT$2=4,차량정보!HU181,차량정보!JN181))))</f>
        <v>0</v>
      </c>
      <c r="AX181" s="333">
        <f>IF(리스수식!$AT$2=1,차량정보!CQ181,IF(리스수식!$AT$2=2,차량정보!EJ181,IF(리스수식!$AT$2=3,차량정보!GC181,IF(리스수식!$AT$2=4,차량정보!HV181,차량정보!JO181))))</f>
        <v>0</v>
      </c>
      <c r="AY181" s="11">
        <f>IF(리스수식!$AT$2=1,차량정보!CR181,IF(리스수식!$AT$2=2,차량정보!EK181,IF(리스수식!$AT$2=3,차량정보!GD181,IF(리스수식!$AT$2=4,차량정보!HW181,차량정보!JP181))))</f>
        <v>0</v>
      </c>
    </row>
    <row r="182" spans="6:51" ht="16.5" customHeight="1">
      <c r="F182" s="333">
        <v>177</v>
      </c>
      <c r="G182" s="333">
        <f>IF(리스수식!$AT$2=1,차량정보!AZ182,IF(리스수식!$AT$2=2,차량정보!CS182,IF(리스수식!$AT$2=3,차량정보!EL182,IF(리스수식!$AT$2=4,차량정보!GE182,차량정보!HX182))))</f>
        <v>0</v>
      </c>
      <c r="H182" s="333">
        <f>IF(리스수식!$AT$2=1,차량정보!BA182,IF(리스수식!$AT$2=2,차량정보!CT182,IF(리스수식!$AT$2=3,차량정보!EM182,IF(리스수식!$AT$2=4,차량정보!GF182,차량정보!HY182))))</f>
        <v>0</v>
      </c>
      <c r="I182" s="333">
        <f>IF(리스수식!$AT$2=1,차량정보!BB182,IF(리스수식!$AT$2=2,차량정보!CU182,IF(리스수식!$AT$2=3,차량정보!EN182,IF(리스수식!$AT$2=4,차량정보!GG182,차량정보!HZ182))))</f>
        <v>0</v>
      </c>
      <c r="J182" s="475">
        <f>IF(리스수식!$AT$2=1,차량정보!BC182,IF(리스수식!$AT$2=2,차량정보!CV182,IF(리스수식!$AT$2=3,차량정보!EO182,IF(리스수식!$AT$2=4,차량정보!GH182,차량정보!IA182))))</f>
        <v>0</v>
      </c>
      <c r="K182" s="333">
        <f>IF(리스수식!$AT$2=1,차량정보!BD182,IF(리스수식!$AT$2=2,차량정보!CW182,IF(리스수식!$AT$2=3,차량정보!EP182,IF(리스수식!$AT$2=4,차량정보!GI182,차량정보!IB182))))</f>
        <v>0</v>
      </c>
      <c r="L182" s="333">
        <f>IF(리스수식!$AT$2=1,차량정보!BE182,IF(리스수식!$AT$2=2,차량정보!CX182,IF(리스수식!$AT$2=3,차량정보!EQ182,IF(리스수식!$AT$2=4,차량정보!GJ182,차량정보!IC182))))</f>
        <v>0</v>
      </c>
      <c r="M182" s="333">
        <f>IF(리스수식!$AT$2=1,차량정보!BF182,IF(리스수식!$AT$2=2,차량정보!CY182,IF(리스수식!$AT$2=3,차량정보!ER182,IF(리스수식!$AT$2=4,차량정보!GK182,차량정보!ID182))))</f>
        <v>0</v>
      </c>
      <c r="N182" s="333">
        <f t="shared" si="183"/>
        <v>0</v>
      </c>
      <c r="O182" s="380">
        <f>IF(리스수식!$AT$2=1,차량정보!BH182,IF(리스수식!$AT$2=2,차량정보!DA182,IF(리스수식!$AT$2=3,차량정보!ET182,IF(리스수식!$AT$2=4,차량정보!GM182,차량정보!IF182))))</f>
        <v>0</v>
      </c>
      <c r="P182" s="380">
        <f>IF(리스수식!$AT$2=1,차량정보!BI182,IF(리스수식!$AT$2=2,차량정보!DB182,IF(리스수식!$AT$2=3,차량정보!EU182,IF(리스수식!$AT$2=4,차량정보!GN182,차량정보!IG182))))</f>
        <v>0</v>
      </c>
      <c r="Q182" s="380">
        <f>IF(리스수식!$AT$2=1,차량정보!BJ182,IF(리스수식!$AT$2=2,차량정보!DC182,IF(리스수식!$AT$2=3,차량정보!EV182,IF(리스수식!$AT$2=4,차량정보!GO182,차량정보!IH182))))</f>
        <v>0</v>
      </c>
      <c r="R182" s="380">
        <f>IF(리스수식!$AT$2=1,차량정보!BK182,IF(리스수식!$AT$2=2,차량정보!DD182,IF(리스수식!$AT$2=3,차량정보!EW182,IF(리스수식!$AT$2=4,차량정보!GP182,차량정보!II182))))</f>
        <v>0</v>
      </c>
      <c r="S182" s="380">
        <f>IF(리스수식!$AT$2=1,차량정보!BL182,IF(리스수식!$AT$2=2,차량정보!DE182,IF(리스수식!$AT$2=3,차량정보!EX182,IF(리스수식!$AT$2=4,차량정보!GQ182,차량정보!IJ182))))</f>
        <v>0</v>
      </c>
      <c r="T182" s="380">
        <f>IF(리스수식!$AT$2=1,차량정보!BM182,IF(리스수식!$AT$2=2,차량정보!DF182,IF(리스수식!$AT$2=3,차량정보!EY182,IF(리스수식!$AT$2=4,차량정보!GR182,차량정보!IK182))))</f>
        <v>0</v>
      </c>
      <c r="U182" s="380">
        <f>IF(리스수식!$AT$2=1,차량정보!BN182,IF(리스수식!$AT$2=2,차량정보!DG182,IF(리스수식!$AT$2=3,차량정보!EZ182,IF(리스수식!$AT$2=4,차량정보!GS182,차량정보!IL182))))</f>
        <v>0</v>
      </c>
      <c r="V182" s="380">
        <f>IF(리스수식!$AT$2=1,차량정보!BO182,IF(리스수식!$AT$2=2,차량정보!DH182,IF(리스수식!$AT$2=3,차량정보!FA182,IF(리스수식!$AT$2=4,차량정보!GT182,차량정보!IM182))))</f>
        <v>0</v>
      </c>
      <c r="W182" s="380">
        <f>IF(리스수식!$AT$2=1,차량정보!BP182,IF(리스수식!$AT$2=2,차량정보!DI182,IF(리스수식!$AT$2=3,차량정보!FB182,IF(리스수식!$AT$2=4,차량정보!GU182,차량정보!IN182))))</f>
        <v>0</v>
      </c>
      <c r="X182" s="380">
        <f>IF(리스수식!$AT$2=1,차량정보!BQ182,IF(리스수식!$AT$2=2,차량정보!DJ182,IF(리스수식!$AT$2=3,차량정보!FC182,IF(리스수식!$AT$2=4,차량정보!GV182,차량정보!IO182))))</f>
        <v>0</v>
      </c>
      <c r="Y182" s="380">
        <f>IF(리스수식!$AT$2=1,차량정보!BR182,IF(리스수식!$AT$2=2,차량정보!DK182,IF(리스수식!$AT$2=3,차량정보!FD182,IF(리스수식!$AT$2=4,차량정보!GW182,차량정보!IP182))))</f>
        <v>0</v>
      </c>
      <c r="Z182" s="380">
        <f>IF(리스수식!$AT$2=1,차량정보!BS182,IF(리스수식!$AT$2=2,차량정보!DL182,IF(리스수식!$AT$2=3,차량정보!FE182,IF(리스수식!$AT$2=4,차량정보!GX182,차량정보!IQ182))))</f>
        <v>0</v>
      </c>
      <c r="AA182" s="380">
        <f>IF(리스수식!$AT$2=1,차량정보!BT182,IF(리스수식!$AT$2=2,차량정보!DM182,IF(리스수식!$AT$2=3,차량정보!FF182,IF(리스수식!$AT$2=4,차량정보!GY182,차량정보!IR182))))</f>
        <v>0</v>
      </c>
      <c r="AB182" s="380">
        <f>IF(리스수식!$AT$2=1,차량정보!BU182,IF(리스수식!$AT$2=2,차량정보!DN182,IF(리스수식!$AT$2=3,차량정보!FG182,IF(리스수식!$AT$2=4,차량정보!GZ182,차량정보!IS182))))</f>
        <v>0</v>
      </c>
      <c r="AC182" s="380">
        <f>IF(리스수식!$AT$2=1,차량정보!BV182,IF(리스수식!$AT$2=2,차량정보!DO182,IF(리스수식!$AT$2=3,차량정보!FH182,IF(리스수식!$AT$2=4,차량정보!HA182,차량정보!IT182))))</f>
        <v>0</v>
      </c>
      <c r="AD182" s="380">
        <f>IF(리스수식!$AT$2=1,차량정보!BW182,IF(리스수식!$AT$2=2,차량정보!DP182,IF(리스수식!$AT$2=3,차량정보!FI182,IF(리스수식!$AT$2=4,차량정보!HB182,차량정보!IU182))))</f>
        <v>0</v>
      </c>
      <c r="AE182" s="380">
        <f>IF(리스수식!$AT$2=1,차량정보!BX182,IF(리스수식!$AT$2=2,차량정보!DQ182,IF(리스수식!$AT$2=3,차량정보!FJ182,IF(리스수식!$AT$2=4,차량정보!HC182,차량정보!IV182))))</f>
        <v>0</v>
      </c>
      <c r="AF182" s="380">
        <f>IF(리스수식!$AT$2=1,차량정보!BY182,IF(리스수식!$AT$2=2,차량정보!DR182,IF(리스수식!$AT$2=3,차량정보!FK182,IF(리스수식!$AT$2=4,차량정보!HD182,차량정보!IW182))))</f>
        <v>0</v>
      </c>
      <c r="AG182" s="380">
        <f>IF(리스수식!$AT$2=1,차량정보!BZ182,IF(리스수식!$AT$2=2,차량정보!DS182,IF(리스수식!$AT$2=3,차량정보!FL182,IF(리스수식!$AT$2=4,차량정보!HE182,차량정보!IX182))))</f>
        <v>0</v>
      </c>
      <c r="AH182" s="380">
        <f>IF(리스수식!$AT$2=1,차량정보!CA182,IF(리스수식!$AT$2=2,차량정보!DT182,IF(리스수식!$AT$2=3,차량정보!FM182,IF(리스수식!$AT$2=4,차량정보!HF182,차량정보!IY182))))</f>
        <v>0</v>
      </c>
      <c r="AI182" s="380">
        <f>IF(리스수식!$AT$2=1,차량정보!CB182,IF(리스수식!$AT$2=2,차량정보!DU182,IF(리스수식!$AT$2=3,차량정보!FN182,IF(리스수식!$AT$2=4,차량정보!HG182,차량정보!IZ182))))</f>
        <v>0</v>
      </c>
      <c r="AJ182" s="380">
        <f>IF(리스수식!$AT$2=1,차량정보!CC182,IF(리스수식!$AT$2=2,차량정보!DV182,IF(리스수식!$AT$2=3,차량정보!FO182,IF(리스수식!$AT$2=4,차량정보!HH182,차량정보!JA182))))</f>
        <v>0</v>
      </c>
      <c r="AK182" s="380">
        <f>IF(리스수식!$AT$2=1,차량정보!CD182,IF(리스수식!$AT$2=2,차량정보!DW182,IF(리스수식!$AT$2=3,차량정보!FP182,IF(리스수식!$AT$2=4,차량정보!HI182,차량정보!JB182))))</f>
        <v>0</v>
      </c>
      <c r="AL182" s="380">
        <f>IF(리스수식!$AT$2=1,차량정보!CE182,IF(리스수식!$AT$2=2,차량정보!DX182,IF(리스수식!$AT$2=3,차량정보!FQ182,IF(리스수식!$AT$2=4,차량정보!HJ182,차량정보!JC182))))</f>
        <v>0</v>
      </c>
      <c r="AM182" s="333">
        <f>IF(리스수식!$AT$2=1,차량정보!CF182,IF(리스수식!$AT$2=2,차량정보!DY182,IF(리스수식!$AT$2=3,차량정보!FR182,IF(리스수식!$AT$2=4,차량정보!HK182,차량정보!JD182))))</f>
        <v>0</v>
      </c>
      <c r="AN182" s="333">
        <f>IF(리스수식!$AT$2=1,차량정보!CG182,IF(리스수식!$AT$2=2,차량정보!DZ182,IF(리스수식!$AT$2=3,차량정보!FS182,IF(리스수식!$AT$2=4,차량정보!HL182,차량정보!JE182))))</f>
        <v>0</v>
      </c>
      <c r="AO182" s="333">
        <f>IF(리스수식!$AT$2=1,차량정보!CH182,IF(리스수식!$AT$2=2,차량정보!EA182,IF(리스수식!$AT$2=3,차량정보!FT182,IF(리스수식!$AT$2=4,차량정보!HM182,차량정보!JF182))))</f>
        <v>0</v>
      </c>
      <c r="AP182" s="333">
        <f>IF(리스수식!$AT$2=1,차량정보!CI182,IF(리스수식!$AT$2=2,차량정보!EB182,IF(리스수식!$AT$2=3,차량정보!FU182,IF(리스수식!$AT$2=4,차량정보!HN182,차량정보!JG182))))</f>
        <v>0</v>
      </c>
      <c r="AQ182" s="333">
        <f>IF(리스수식!$AT$2=1,차량정보!CJ182,IF(리스수식!$AT$2=2,차량정보!EC182,IF(리스수식!$AT$2=3,차량정보!FV182,IF(리스수식!$AT$2=4,차량정보!HO182,차량정보!JH182))))</f>
        <v>0</v>
      </c>
      <c r="AR182" s="333">
        <f>IF(리스수식!$AT$2=1,차량정보!CK182,IF(리스수식!$AT$2=2,차량정보!ED182,IF(리스수식!$AT$2=3,차량정보!FW182,IF(리스수식!$AT$2=4,차량정보!HP182,차량정보!JI182))))</f>
        <v>0</v>
      </c>
      <c r="AS182" s="333">
        <f>IF(리스수식!$AT$2=1,차량정보!CL182,IF(리스수식!$AT$2=2,차량정보!EE182,IF(리스수식!$AT$2=3,차량정보!FX182,IF(리스수식!$AT$2=4,차량정보!HQ182,차량정보!JJ182))))</f>
        <v>0</v>
      </c>
      <c r="AT182" s="333">
        <f>IF(리스수식!$AT$2=1,차량정보!CM182,IF(리스수식!$AT$2=2,차량정보!EF182,IF(리스수식!$AT$2=3,차량정보!FY182,IF(리스수식!$AT$2=4,차량정보!HR182,차량정보!JK182))))</f>
        <v>0</v>
      </c>
      <c r="AU182" s="333">
        <f>IF(리스수식!$AT$2=1,차량정보!CN182,IF(리스수식!$AT$2=2,차량정보!EG182,IF(리스수식!$AT$2=3,차량정보!FZ182,IF(리스수식!$AT$2=4,차량정보!HS182,차량정보!JL182))))</f>
        <v>0</v>
      </c>
      <c r="AV182" s="333">
        <f>IF(리스수식!$AT$2=1,차량정보!CO182,IF(리스수식!$AT$2=2,차량정보!EH182,IF(리스수식!$AT$2=3,차량정보!GA182,IF(리스수식!$AT$2=4,차량정보!HT182,차량정보!JM182))))</f>
        <v>0</v>
      </c>
      <c r="AW182" s="333">
        <f>IF(리스수식!$AT$2=1,차량정보!CP182,IF(리스수식!$AT$2=2,차량정보!EI182,IF(리스수식!$AT$2=3,차량정보!GB182,IF(리스수식!$AT$2=4,차량정보!HU182,차량정보!JN182))))</f>
        <v>0</v>
      </c>
      <c r="AX182" s="333">
        <f>IF(리스수식!$AT$2=1,차량정보!CQ182,IF(리스수식!$AT$2=2,차량정보!EJ182,IF(리스수식!$AT$2=3,차량정보!GC182,IF(리스수식!$AT$2=4,차량정보!HV182,차량정보!JO182))))</f>
        <v>0</v>
      </c>
      <c r="AY182" s="11">
        <f>IF(리스수식!$AT$2=1,차량정보!CR182,IF(리스수식!$AT$2=2,차량정보!EK182,IF(리스수식!$AT$2=3,차량정보!GD182,IF(리스수식!$AT$2=4,차량정보!HW182,차량정보!JP182))))</f>
        <v>0</v>
      </c>
    </row>
    <row r="183" spans="6:51" ht="16.5" customHeight="1">
      <c r="F183" s="333">
        <v>178</v>
      </c>
      <c r="G183" s="333">
        <f>IF(리스수식!$AT$2=1,차량정보!AZ183,IF(리스수식!$AT$2=2,차량정보!CS183,IF(리스수식!$AT$2=3,차량정보!EL183,IF(리스수식!$AT$2=4,차량정보!GE183,차량정보!HX183))))</f>
        <v>0</v>
      </c>
      <c r="H183" s="333">
        <f>IF(리스수식!$AT$2=1,차량정보!BA183,IF(리스수식!$AT$2=2,차량정보!CT183,IF(리스수식!$AT$2=3,차량정보!EM183,IF(리스수식!$AT$2=4,차량정보!GF183,차량정보!HY183))))</f>
        <v>0</v>
      </c>
      <c r="I183" s="333">
        <f>IF(리스수식!$AT$2=1,차량정보!BB183,IF(리스수식!$AT$2=2,차량정보!CU183,IF(리스수식!$AT$2=3,차량정보!EN183,IF(리스수식!$AT$2=4,차량정보!GG183,차량정보!HZ183))))</f>
        <v>0</v>
      </c>
      <c r="J183" s="475">
        <f>IF(리스수식!$AT$2=1,차량정보!BC183,IF(리스수식!$AT$2=2,차량정보!CV183,IF(리스수식!$AT$2=3,차량정보!EO183,IF(리스수식!$AT$2=4,차량정보!GH183,차량정보!IA183))))</f>
        <v>0</v>
      </c>
      <c r="K183" s="333">
        <f>IF(리스수식!$AT$2=1,차량정보!BD183,IF(리스수식!$AT$2=2,차량정보!CW183,IF(리스수식!$AT$2=3,차량정보!EP183,IF(리스수식!$AT$2=4,차량정보!GI183,차량정보!IB183))))</f>
        <v>0</v>
      </c>
      <c r="L183" s="333">
        <f>IF(리스수식!$AT$2=1,차량정보!BE183,IF(리스수식!$AT$2=2,차량정보!CX183,IF(리스수식!$AT$2=3,차량정보!EQ183,IF(리스수식!$AT$2=4,차량정보!GJ183,차량정보!IC183))))</f>
        <v>0</v>
      </c>
      <c r="M183" s="333">
        <f>IF(리스수식!$AT$2=1,차량정보!BF183,IF(리스수식!$AT$2=2,차량정보!CY183,IF(리스수식!$AT$2=3,차량정보!ER183,IF(리스수식!$AT$2=4,차량정보!GK183,차량정보!ID183))))</f>
        <v>0</v>
      </c>
      <c r="N183" s="333">
        <f t="shared" si="183"/>
        <v>0</v>
      </c>
      <c r="O183" s="380">
        <f>IF(리스수식!$AT$2=1,차량정보!BH183,IF(리스수식!$AT$2=2,차량정보!DA183,IF(리스수식!$AT$2=3,차량정보!ET183,IF(리스수식!$AT$2=4,차량정보!GM183,차량정보!IF183))))</f>
        <v>0</v>
      </c>
      <c r="P183" s="380">
        <f>IF(리스수식!$AT$2=1,차량정보!BI183,IF(리스수식!$AT$2=2,차량정보!DB183,IF(리스수식!$AT$2=3,차량정보!EU183,IF(리스수식!$AT$2=4,차량정보!GN183,차량정보!IG183))))</f>
        <v>0</v>
      </c>
      <c r="Q183" s="380">
        <f>IF(리스수식!$AT$2=1,차량정보!BJ183,IF(리스수식!$AT$2=2,차량정보!DC183,IF(리스수식!$AT$2=3,차량정보!EV183,IF(리스수식!$AT$2=4,차량정보!GO183,차량정보!IH183))))</f>
        <v>0</v>
      </c>
      <c r="R183" s="380">
        <f>IF(리스수식!$AT$2=1,차량정보!BK183,IF(리스수식!$AT$2=2,차량정보!DD183,IF(리스수식!$AT$2=3,차량정보!EW183,IF(리스수식!$AT$2=4,차량정보!GP183,차량정보!II183))))</f>
        <v>0</v>
      </c>
      <c r="S183" s="380">
        <f>IF(리스수식!$AT$2=1,차량정보!BL183,IF(리스수식!$AT$2=2,차량정보!DE183,IF(리스수식!$AT$2=3,차량정보!EX183,IF(리스수식!$AT$2=4,차량정보!GQ183,차량정보!IJ183))))</f>
        <v>0</v>
      </c>
      <c r="T183" s="380">
        <f>IF(리스수식!$AT$2=1,차량정보!BM183,IF(리스수식!$AT$2=2,차량정보!DF183,IF(리스수식!$AT$2=3,차량정보!EY183,IF(리스수식!$AT$2=4,차량정보!GR183,차량정보!IK183))))</f>
        <v>0</v>
      </c>
      <c r="U183" s="380">
        <f>IF(리스수식!$AT$2=1,차량정보!BN183,IF(리스수식!$AT$2=2,차량정보!DG183,IF(리스수식!$AT$2=3,차량정보!EZ183,IF(리스수식!$AT$2=4,차량정보!GS183,차량정보!IL183))))</f>
        <v>0</v>
      </c>
      <c r="V183" s="380">
        <f>IF(리스수식!$AT$2=1,차량정보!BO183,IF(리스수식!$AT$2=2,차량정보!DH183,IF(리스수식!$AT$2=3,차량정보!FA183,IF(리스수식!$AT$2=4,차량정보!GT183,차량정보!IM183))))</f>
        <v>0</v>
      </c>
      <c r="W183" s="380">
        <f>IF(리스수식!$AT$2=1,차량정보!BP183,IF(리스수식!$AT$2=2,차량정보!DI183,IF(리스수식!$AT$2=3,차량정보!FB183,IF(리스수식!$AT$2=4,차량정보!GU183,차량정보!IN183))))</f>
        <v>0</v>
      </c>
      <c r="X183" s="380">
        <f>IF(리스수식!$AT$2=1,차량정보!BQ183,IF(리스수식!$AT$2=2,차량정보!DJ183,IF(리스수식!$AT$2=3,차량정보!FC183,IF(리스수식!$AT$2=4,차량정보!GV183,차량정보!IO183))))</f>
        <v>0</v>
      </c>
      <c r="Y183" s="380">
        <f>IF(리스수식!$AT$2=1,차량정보!BR183,IF(리스수식!$AT$2=2,차량정보!DK183,IF(리스수식!$AT$2=3,차량정보!FD183,IF(리스수식!$AT$2=4,차량정보!GW183,차량정보!IP183))))</f>
        <v>0</v>
      </c>
      <c r="Z183" s="380">
        <f>IF(리스수식!$AT$2=1,차량정보!BS183,IF(리스수식!$AT$2=2,차량정보!DL183,IF(리스수식!$AT$2=3,차량정보!FE183,IF(리스수식!$AT$2=4,차량정보!GX183,차량정보!IQ183))))</f>
        <v>0</v>
      </c>
      <c r="AA183" s="380">
        <f>IF(리스수식!$AT$2=1,차량정보!BT183,IF(리스수식!$AT$2=2,차량정보!DM183,IF(리스수식!$AT$2=3,차량정보!FF183,IF(리스수식!$AT$2=4,차량정보!GY183,차량정보!IR183))))</f>
        <v>0</v>
      </c>
      <c r="AB183" s="380">
        <f>IF(리스수식!$AT$2=1,차량정보!BU183,IF(리스수식!$AT$2=2,차량정보!DN183,IF(리스수식!$AT$2=3,차량정보!FG183,IF(리스수식!$AT$2=4,차량정보!GZ183,차량정보!IS183))))</f>
        <v>0</v>
      </c>
      <c r="AC183" s="380">
        <f>IF(리스수식!$AT$2=1,차량정보!BV183,IF(리스수식!$AT$2=2,차량정보!DO183,IF(리스수식!$AT$2=3,차량정보!FH183,IF(리스수식!$AT$2=4,차량정보!HA183,차량정보!IT183))))</f>
        <v>0</v>
      </c>
      <c r="AD183" s="380">
        <f>IF(리스수식!$AT$2=1,차량정보!BW183,IF(리스수식!$AT$2=2,차량정보!DP183,IF(리스수식!$AT$2=3,차량정보!FI183,IF(리스수식!$AT$2=4,차량정보!HB183,차량정보!IU183))))</f>
        <v>0</v>
      </c>
      <c r="AE183" s="380">
        <f>IF(리스수식!$AT$2=1,차량정보!BX183,IF(리스수식!$AT$2=2,차량정보!DQ183,IF(리스수식!$AT$2=3,차량정보!FJ183,IF(리스수식!$AT$2=4,차량정보!HC183,차량정보!IV183))))</f>
        <v>0</v>
      </c>
      <c r="AF183" s="380">
        <f>IF(리스수식!$AT$2=1,차량정보!BY183,IF(리스수식!$AT$2=2,차량정보!DR183,IF(리스수식!$AT$2=3,차량정보!FK183,IF(리스수식!$AT$2=4,차량정보!HD183,차량정보!IW183))))</f>
        <v>0</v>
      </c>
      <c r="AG183" s="380">
        <f>IF(리스수식!$AT$2=1,차량정보!BZ183,IF(리스수식!$AT$2=2,차량정보!DS183,IF(리스수식!$AT$2=3,차량정보!FL183,IF(리스수식!$AT$2=4,차량정보!HE183,차량정보!IX183))))</f>
        <v>0</v>
      </c>
      <c r="AH183" s="380">
        <f>IF(리스수식!$AT$2=1,차량정보!CA183,IF(리스수식!$AT$2=2,차량정보!DT183,IF(리스수식!$AT$2=3,차량정보!FM183,IF(리스수식!$AT$2=4,차량정보!HF183,차량정보!IY183))))</f>
        <v>0</v>
      </c>
      <c r="AI183" s="380">
        <f>IF(리스수식!$AT$2=1,차량정보!CB183,IF(리스수식!$AT$2=2,차량정보!DU183,IF(리스수식!$AT$2=3,차량정보!FN183,IF(리스수식!$AT$2=4,차량정보!HG183,차량정보!IZ183))))</f>
        <v>0</v>
      </c>
      <c r="AJ183" s="380">
        <f>IF(리스수식!$AT$2=1,차량정보!CC183,IF(리스수식!$AT$2=2,차량정보!DV183,IF(리스수식!$AT$2=3,차량정보!FO183,IF(리스수식!$AT$2=4,차량정보!HH183,차량정보!JA183))))</f>
        <v>0</v>
      </c>
      <c r="AK183" s="380">
        <f>IF(리스수식!$AT$2=1,차량정보!CD183,IF(리스수식!$AT$2=2,차량정보!DW183,IF(리스수식!$AT$2=3,차량정보!FP183,IF(리스수식!$AT$2=4,차량정보!HI183,차량정보!JB183))))</f>
        <v>0</v>
      </c>
      <c r="AL183" s="380">
        <f>IF(리스수식!$AT$2=1,차량정보!CE183,IF(리스수식!$AT$2=2,차량정보!DX183,IF(리스수식!$AT$2=3,차량정보!FQ183,IF(리스수식!$AT$2=4,차량정보!HJ183,차량정보!JC183))))</f>
        <v>0</v>
      </c>
      <c r="AM183" s="333">
        <f>IF(리스수식!$AT$2=1,차량정보!CF183,IF(리스수식!$AT$2=2,차량정보!DY183,IF(리스수식!$AT$2=3,차량정보!FR183,IF(리스수식!$AT$2=4,차량정보!HK183,차량정보!JD183))))</f>
        <v>0</v>
      </c>
      <c r="AN183" s="333">
        <f>IF(리스수식!$AT$2=1,차량정보!CG183,IF(리스수식!$AT$2=2,차량정보!DZ183,IF(리스수식!$AT$2=3,차량정보!FS183,IF(리스수식!$AT$2=4,차량정보!HL183,차량정보!JE183))))</f>
        <v>0</v>
      </c>
      <c r="AO183" s="333">
        <f>IF(리스수식!$AT$2=1,차량정보!CH183,IF(리스수식!$AT$2=2,차량정보!EA183,IF(리스수식!$AT$2=3,차량정보!FT183,IF(리스수식!$AT$2=4,차량정보!HM183,차량정보!JF183))))</f>
        <v>0</v>
      </c>
      <c r="AP183" s="333">
        <f>IF(리스수식!$AT$2=1,차량정보!CI183,IF(리스수식!$AT$2=2,차량정보!EB183,IF(리스수식!$AT$2=3,차량정보!FU183,IF(리스수식!$AT$2=4,차량정보!HN183,차량정보!JG183))))</f>
        <v>0</v>
      </c>
      <c r="AQ183" s="333">
        <f>IF(리스수식!$AT$2=1,차량정보!CJ183,IF(리스수식!$AT$2=2,차량정보!EC183,IF(리스수식!$AT$2=3,차량정보!FV183,IF(리스수식!$AT$2=4,차량정보!HO183,차량정보!JH183))))</f>
        <v>0</v>
      </c>
      <c r="AR183" s="333">
        <f>IF(리스수식!$AT$2=1,차량정보!CK183,IF(리스수식!$AT$2=2,차량정보!ED183,IF(리스수식!$AT$2=3,차량정보!FW183,IF(리스수식!$AT$2=4,차량정보!HP183,차량정보!JI183))))</f>
        <v>0</v>
      </c>
      <c r="AS183" s="333">
        <f>IF(리스수식!$AT$2=1,차량정보!CL183,IF(리스수식!$AT$2=2,차량정보!EE183,IF(리스수식!$AT$2=3,차량정보!FX183,IF(리스수식!$AT$2=4,차량정보!HQ183,차량정보!JJ183))))</f>
        <v>0</v>
      </c>
      <c r="AT183" s="333">
        <f>IF(리스수식!$AT$2=1,차량정보!CM183,IF(리스수식!$AT$2=2,차량정보!EF183,IF(리스수식!$AT$2=3,차량정보!FY183,IF(리스수식!$AT$2=4,차량정보!HR183,차량정보!JK183))))</f>
        <v>0</v>
      </c>
      <c r="AU183" s="333">
        <f>IF(리스수식!$AT$2=1,차량정보!CN183,IF(리스수식!$AT$2=2,차량정보!EG183,IF(리스수식!$AT$2=3,차량정보!FZ183,IF(리스수식!$AT$2=4,차량정보!HS183,차량정보!JL183))))</f>
        <v>0</v>
      </c>
      <c r="AV183" s="333">
        <f>IF(리스수식!$AT$2=1,차량정보!CO183,IF(리스수식!$AT$2=2,차량정보!EH183,IF(리스수식!$AT$2=3,차량정보!GA183,IF(리스수식!$AT$2=4,차량정보!HT183,차량정보!JM183))))</f>
        <v>0</v>
      </c>
      <c r="AW183" s="333">
        <f>IF(리스수식!$AT$2=1,차량정보!CP183,IF(리스수식!$AT$2=2,차량정보!EI183,IF(리스수식!$AT$2=3,차량정보!GB183,IF(리스수식!$AT$2=4,차량정보!HU183,차량정보!JN183))))</f>
        <v>0</v>
      </c>
      <c r="AX183" s="333">
        <f>IF(리스수식!$AT$2=1,차량정보!CQ183,IF(리스수식!$AT$2=2,차량정보!EJ183,IF(리스수식!$AT$2=3,차량정보!GC183,IF(리스수식!$AT$2=4,차량정보!HV183,차량정보!JO183))))</f>
        <v>0</v>
      </c>
      <c r="AY183" s="11">
        <f>IF(리스수식!$AT$2=1,차량정보!CR183,IF(리스수식!$AT$2=2,차량정보!EK183,IF(리스수식!$AT$2=3,차량정보!GD183,IF(리스수식!$AT$2=4,차량정보!HW183,차량정보!JP183))))</f>
        <v>0</v>
      </c>
    </row>
    <row r="184" spans="6:51" ht="16.5" customHeight="1">
      <c r="F184" s="333">
        <v>179</v>
      </c>
      <c r="G184" s="333">
        <f>IF(리스수식!$AT$2=1,차량정보!AZ184,IF(리스수식!$AT$2=2,차량정보!CS184,IF(리스수식!$AT$2=3,차량정보!EL184,IF(리스수식!$AT$2=4,차량정보!GE184,차량정보!HX184))))</f>
        <v>0</v>
      </c>
      <c r="H184" s="333">
        <f>IF(리스수식!$AT$2=1,차량정보!BA184,IF(리스수식!$AT$2=2,차량정보!CT184,IF(리스수식!$AT$2=3,차량정보!EM184,IF(리스수식!$AT$2=4,차량정보!GF184,차량정보!HY184))))</f>
        <v>0</v>
      </c>
      <c r="I184" s="333">
        <f>IF(리스수식!$AT$2=1,차량정보!BB184,IF(리스수식!$AT$2=2,차량정보!CU184,IF(리스수식!$AT$2=3,차량정보!EN184,IF(리스수식!$AT$2=4,차량정보!GG184,차량정보!HZ184))))</f>
        <v>0</v>
      </c>
      <c r="J184" s="475">
        <f>IF(리스수식!$AT$2=1,차량정보!BC184,IF(리스수식!$AT$2=2,차량정보!CV184,IF(리스수식!$AT$2=3,차량정보!EO184,IF(리스수식!$AT$2=4,차량정보!GH184,차량정보!IA184))))</f>
        <v>0</v>
      </c>
      <c r="K184" s="333">
        <f>IF(리스수식!$AT$2=1,차량정보!BD184,IF(리스수식!$AT$2=2,차량정보!CW184,IF(리스수식!$AT$2=3,차량정보!EP184,IF(리스수식!$AT$2=4,차량정보!GI184,차량정보!IB184))))</f>
        <v>0</v>
      </c>
      <c r="L184" s="333">
        <f>IF(리스수식!$AT$2=1,차량정보!BE184,IF(리스수식!$AT$2=2,차량정보!CX184,IF(리스수식!$AT$2=3,차량정보!EQ184,IF(리스수식!$AT$2=4,차량정보!GJ184,차량정보!IC184))))</f>
        <v>0</v>
      </c>
      <c r="M184" s="333">
        <f>IF(리스수식!$AT$2=1,차량정보!BF184,IF(리스수식!$AT$2=2,차량정보!CY184,IF(리스수식!$AT$2=3,차량정보!ER184,IF(리스수식!$AT$2=4,차량정보!GK184,차량정보!ID184))))</f>
        <v>0</v>
      </c>
      <c r="N184" s="333">
        <f t="shared" si="183"/>
        <v>0</v>
      </c>
      <c r="O184" s="380">
        <f>IF(리스수식!$AT$2=1,차량정보!BH184,IF(리스수식!$AT$2=2,차량정보!DA184,IF(리스수식!$AT$2=3,차량정보!ET184,IF(리스수식!$AT$2=4,차량정보!GM184,차량정보!IF184))))</f>
        <v>0</v>
      </c>
      <c r="P184" s="380">
        <f>IF(리스수식!$AT$2=1,차량정보!BI184,IF(리스수식!$AT$2=2,차량정보!DB184,IF(리스수식!$AT$2=3,차량정보!EU184,IF(리스수식!$AT$2=4,차량정보!GN184,차량정보!IG184))))</f>
        <v>0</v>
      </c>
      <c r="Q184" s="380">
        <f>IF(리스수식!$AT$2=1,차량정보!BJ184,IF(리스수식!$AT$2=2,차량정보!DC184,IF(리스수식!$AT$2=3,차량정보!EV184,IF(리스수식!$AT$2=4,차량정보!GO184,차량정보!IH184))))</f>
        <v>0</v>
      </c>
      <c r="R184" s="380">
        <f>IF(리스수식!$AT$2=1,차량정보!BK184,IF(리스수식!$AT$2=2,차량정보!DD184,IF(리스수식!$AT$2=3,차량정보!EW184,IF(리스수식!$AT$2=4,차량정보!GP184,차량정보!II184))))</f>
        <v>0</v>
      </c>
      <c r="S184" s="380">
        <f>IF(리스수식!$AT$2=1,차량정보!BL184,IF(리스수식!$AT$2=2,차량정보!DE184,IF(리스수식!$AT$2=3,차량정보!EX184,IF(리스수식!$AT$2=4,차량정보!GQ184,차량정보!IJ184))))</f>
        <v>0</v>
      </c>
      <c r="T184" s="380">
        <f>IF(리스수식!$AT$2=1,차량정보!BM184,IF(리스수식!$AT$2=2,차량정보!DF184,IF(리스수식!$AT$2=3,차량정보!EY184,IF(리스수식!$AT$2=4,차량정보!GR184,차량정보!IK184))))</f>
        <v>0</v>
      </c>
      <c r="U184" s="380">
        <f>IF(리스수식!$AT$2=1,차량정보!BN184,IF(리스수식!$AT$2=2,차량정보!DG184,IF(리스수식!$AT$2=3,차량정보!EZ184,IF(리스수식!$AT$2=4,차량정보!GS184,차량정보!IL184))))</f>
        <v>0</v>
      </c>
      <c r="V184" s="380">
        <f>IF(리스수식!$AT$2=1,차량정보!BO184,IF(리스수식!$AT$2=2,차량정보!DH184,IF(리스수식!$AT$2=3,차량정보!FA184,IF(리스수식!$AT$2=4,차량정보!GT184,차량정보!IM184))))</f>
        <v>0</v>
      </c>
      <c r="W184" s="380">
        <f>IF(리스수식!$AT$2=1,차량정보!BP184,IF(리스수식!$AT$2=2,차량정보!DI184,IF(리스수식!$AT$2=3,차량정보!FB184,IF(리스수식!$AT$2=4,차량정보!GU184,차량정보!IN184))))</f>
        <v>0</v>
      </c>
      <c r="X184" s="380">
        <f>IF(리스수식!$AT$2=1,차량정보!BQ184,IF(리스수식!$AT$2=2,차량정보!DJ184,IF(리스수식!$AT$2=3,차량정보!FC184,IF(리스수식!$AT$2=4,차량정보!GV184,차량정보!IO184))))</f>
        <v>0</v>
      </c>
      <c r="Y184" s="380">
        <f>IF(리스수식!$AT$2=1,차량정보!BR184,IF(리스수식!$AT$2=2,차량정보!DK184,IF(리스수식!$AT$2=3,차량정보!FD184,IF(리스수식!$AT$2=4,차량정보!GW184,차량정보!IP184))))</f>
        <v>0</v>
      </c>
      <c r="Z184" s="380">
        <f>IF(리스수식!$AT$2=1,차량정보!BS184,IF(리스수식!$AT$2=2,차량정보!DL184,IF(리스수식!$AT$2=3,차량정보!FE184,IF(리스수식!$AT$2=4,차량정보!GX184,차량정보!IQ184))))</f>
        <v>0</v>
      </c>
      <c r="AA184" s="380">
        <f>IF(리스수식!$AT$2=1,차량정보!BT184,IF(리스수식!$AT$2=2,차량정보!DM184,IF(리스수식!$AT$2=3,차량정보!FF184,IF(리스수식!$AT$2=4,차량정보!GY184,차량정보!IR184))))</f>
        <v>0</v>
      </c>
      <c r="AB184" s="380">
        <f>IF(리스수식!$AT$2=1,차량정보!BU184,IF(리스수식!$AT$2=2,차량정보!DN184,IF(리스수식!$AT$2=3,차량정보!FG184,IF(리스수식!$AT$2=4,차량정보!GZ184,차량정보!IS184))))</f>
        <v>0</v>
      </c>
      <c r="AC184" s="380">
        <f>IF(리스수식!$AT$2=1,차량정보!BV184,IF(리스수식!$AT$2=2,차량정보!DO184,IF(리스수식!$AT$2=3,차량정보!FH184,IF(리스수식!$AT$2=4,차량정보!HA184,차량정보!IT184))))</f>
        <v>0</v>
      </c>
      <c r="AD184" s="380">
        <f>IF(리스수식!$AT$2=1,차량정보!BW184,IF(리스수식!$AT$2=2,차량정보!DP184,IF(리스수식!$AT$2=3,차량정보!FI184,IF(리스수식!$AT$2=4,차량정보!HB184,차량정보!IU184))))</f>
        <v>0</v>
      </c>
      <c r="AE184" s="380">
        <f>IF(리스수식!$AT$2=1,차량정보!BX184,IF(리스수식!$AT$2=2,차량정보!DQ184,IF(리스수식!$AT$2=3,차량정보!FJ184,IF(리스수식!$AT$2=4,차량정보!HC184,차량정보!IV184))))</f>
        <v>0</v>
      </c>
      <c r="AF184" s="380">
        <f>IF(리스수식!$AT$2=1,차량정보!BY184,IF(리스수식!$AT$2=2,차량정보!DR184,IF(리스수식!$AT$2=3,차량정보!FK184,IF(리스수식!$AT$2=4,차량정보!HD184,차량정보!IW184))))</f>
        <v>0</v>
      </c>
      <c r="AG184" s="380">
        <f>IF(리스수식!$AT$2=1,차량정보!BZ184,IF(리스수식!$AT$2=2,차량정보!DS184,IF(리스수식!$AT$2=3,차량정보!FL184,IF(리스수식!$AT$2=4,차량정보!HE184,차량정보!IX184))))</f>
        <v>0</v>
      </c>
      <c r="AH184" s="380">
        <f>IF(리스수식!$AT$2=1,차량정보!CA184,IF(리스수식!$AT$2=2,차량정보!DT184,IF(리스수식!$AT$2=3,차량정보!FM184,IF(리스수식!$AT$2=4,차량정보!HF184,차량정보!IY184))))</f>
        <v>0</v>
      </c>
      <c r="AI184" s="380">
        <f>IF(리스수식!$AT$2=1,차량정보!CB184,IF(리스수식!$AT$2=2,차량정보!DU184,IF(리스수식!$AT$2=3,차량정보!FN184,IF(리스수식!$AT$2=4,차량정보!HG184,차량정보!IZ184))))</f>
        <v>0</v>
      </c>
      <c r="AJ184" s="380">
        <f>IF(리스수식!$AT$2=1,차량정보!CC184,IF(리스수식!$AT$2=2,차량정보!DV184,IF(리스수식!$AT$2=3,차량정보!FO184,IF(리스수식!$AT$2=4,차량정보!HH184,차량정보!JA184))))</f>
        <v>0</v>
      </c>
      <c r="AK184" s="380">
        <f>IF(리스수식!$AT$2=1,차량정보!CD184,IF(리스수식!$AT$2=2,차량정보!DW184,IF(리스수식!$AT$2=3,차량정보!FP184,IF(리스수식!$AT$2=4,차량정보!HI184,차량정보!JB184))))</f>
        <v>0</v>
      </c>
      <c r="AL184" s="380">
        <f>IF(리스수식!$AT$2=1,차량정보!CE184,IF(리스수식!$AT$2=2,차량정보!DX184,IF(리스수식!$AT$2=3,차량정보!FQ184,IF(리스수식!$AT$2=4,차량정보!HJ184,차량정보!JC184))))</f>
        <v>0</v>
      </c>
      <c r="AM184" s="333">
        <f>IF(리스수식!$AT$2=1,차량정보!CF184,IF(리스수식!$AT$2=2,차량정보!DY184,IF(리스수식!$AT$2=3,차량정보!FR184,IF(리스수식!$AT$2=4,차량정보!HK184,차량정보!JD184))))</f>
        <v>0</v>
      </c>
      <c r="AN184" s="333">
        <f>IF(리스수식!$AT$2=1,차량정보!CG184,IF(리스수식!$AT$2=2,차량정보!DZ184,IF(리스수식!$AT$2=3,차량정보!FS184,IF(리스수식!$AT$2=4,차량정보!HL184,차량정보!JE184))))</f>
        <v>0</v>
      </c>
      <c r="AO184" s="333">
        <f>IF(리스수식!$AT$2=1,차량정보!CH184,IF(리스수식!$AT$2=2,차량정보!EA184,IF(리스수식!$AT$2=3,차량정보!FT184,IF(리스수식!$AT$2=4,차량정보!HM184,차량정보!JF184))))</f>
        <v>0</v>
      </c>
      <c r="AP184" s="333">
        <f>IF(리스수식!$AT$2=1,차량정보!CI184,IF(리스수식!$AT$2=2,차량정보!EB184,IF(리스수식!$AT$2=3,차량정보!FU184,IF(리스수식!$AT$2=4,차량정보!HN184,차량정보!JG184))))</f>
        <v>0</v>
      </c>
      <c r="AQ184" s="333">
        <f>IF(리스수식!$AT$2=1,차량정보!CJ184,IF(리스수식!$AT$2=2,차량정보!EC184,IF(리스수식!$AT$2=3,차량정보!FV184,IF(리스수식!$AT$2=4,차량정보!HO184,차량정보!JH184))))</f>
        <v>0</v>
      </c>
      <c r="AR184" s="333">
        <f>IF(리스수식!$AT$2=1,차량정보!CK184,IF(리스수식!$AT$2=2,차량정보!ED184,IF(리스수식!$AT$2=3,차량정보!FW184,IF(리스수식!$AT$2=4,차량정보!HP184,차량정보!JI184))))</f>
        <v>0</v>
      </c>
      <c r="AS184" s="333">
        <f>IF(리스수식!$AT$2=1,차량정보!CL184,IF(리스수식!$AT$2=2,차량정보!EE184,IF(리스수식!$AT$2=3,차량정보!FX184,IF(리스수식!$AT$2=4,차량정보!HQ184,차량정보!JJ184))))</f>
        <v>0</v>
      </c>
      <c r="AT184" s="333">
        <f>IF(리스수식!$AT$2=1,차량정보!CM184,IF(리스수식!$AT$2=2,차량정보!EF184,IF(리스수식!$AT$2=3,차량정보!FY184,IF(리스수식!$AT$2=4,차량정보!HR184,차량정보!JK184))))</f>
        <v>0</v>
      </c>
      <c r="AU184" s="333">
        <f>IF(리스수식!$AT$2=1,차량정보!CN184,IF(리스수식!$AT$2=2,차량정보!EG184,IF(리스수식!$AT$2=3,차량정보!FZ184,IF(리스수식!$AT$2=4,차량정보!HS184,차량정보!JL184))))</f>
        <v>0</v>
      </c>
      <c r="AV184" s="333">
        <f>IF(리스수식!$AT$2=1,차량정보!CO184,IF(리스수식!$AT$2=2,차량정보!EH184,IF(리스수식!$AT$2=3,차량정보!GA184,IF(리스수식!$AT$2=4,차량정보!HT184,차량정보!JM184))))</f>
        <v>0</v>
      </c>
      <c r="AW184" s="333">
        <f>IF(리스수식!$AT$2=1,차량정보!CP184,IF(리스수식!$AT$2=2,차량정보!EI184,IF(리스수식!$AT$2=3,차량정보!GB184,IF(리스수식!$AT$2=4,차량정보!HU184,차량정보!JN184))))</f>
        <v>0</v>
      </c>
      <c r="AX184" s="333">
        <f>IF(리스수식!$AT$2=1,차량정보!CQ184,IF(리스수식!$AT$2=2,차량정보!EJ184,IF(리스수식!$AT$2=3,차량정보!GC184,IF(리스수식!$AT$2=4,차량정보!HV184,차량정보!JO184))))</f>
        <v>0</v>
      </c>
      <c r="AY184" s="11">
        <f>IF(리스수식!$AT$2=1,차량정보!CR184,IF(리스수식!$AT$2=2,차량정보!EK184,IF(리스수식!$AT$2=3,차량정보!GD184,IF(리스수식!$AT$2=4,차량정보!HW184,차량정보!JP184))))</f>
        <v>0</v>
      </c>
    </row>
    <row r="185" spans="6:51" ht="16.5" customHeight="1">
      <c r="F185" s="333">
        <v>180</v>
      </c>
      <c r="G185" s="333">
        <f>IF(리스수식!$AT$2=1,차량정보!AZ185,IF(리스수식!$AT$2=2,차량정보!CS185,IF(리스수식!$AT$2=3,차량정보!EL185,IF(리스수식!$AT$2=4,차량정보!GE185,차량정보!HX185))))</f>
        <v>0</v>
      </c>
      <c r="H185" s="333">
        <f>IF(리스수식!$AT$2=1,차량정보!BA185,IF(리스수식!$AT$2=2,차량정보!CT185,IF(리스수식!$AT$2=3,차량정보!EM185,IF(리스수식!$AT$2=4,차량정보!GF185,차량정보!HY185))))</f>
        <v>0</v>
      </c>
      <c r="I185" s="333">
        <f>IF(리스수식!$AT$2=1,차량정보!BB185,IF(리스수식!$AT$2=2,차량정보!CU185,IF(리스수식!$AT$2=3,차량정보!EN185,IF(리스수식!$AT$2=4,차량정보!GG185,차량정보!HZ185))))</f>
        <v>0</v>
      </c>
      <c r="J185" s="475">
        <f>IF(리스수식!$AT$2=1,차량정보!BC185,IF(리스수식!$AT$2=2,차량정보!CV185,IF(리스수식!$AT$2=3,차량정보!EO185,IF(리스수식!$AT$2=4,차량정보!GH185,차량정보!IA185))))</f>
        <v>0</v>
      </c>
      <c r="K185" s="333">
        <f>IF(리스수식!$AT$2=1,차량정보!BD185,IF(리스수식!$AT$2=2,차량정보!CW185,IF(리스수식!$AT$2=3,차량정보!EP185,IF(리스수식!$AT$2=4,차량정보!GI185,차량정보!IB185))))</f>
        <v>0</v>
      </c>
      <c r="L185" s="333">
        <f>IF(리스수식!$AT$2=1,차량정보!BE185,IF(리스수식!$AT$2=2,차량정보!CX185,IF(리스수식!$AT$2=3,차량정보!EQ185,IF(리스수식!$AT$2=4,차량정보!GJ185,차량정보!IC185))))</f>
        <v>0</v>
      </c>
      <c r="M185" s="333">
        <f>IF(리스수식!$AT$2=1,차량정보!BF185,IF(리스수식!$AT$2=2,차량정보!CY185,IF(리스수식!$AT$2=3,차량정보!ER185,IF(리스수식!$AT$2=4,차량정보!GK185,차량정보!ID185))))</f>
        <v>0</v>
      </c>
      <c r="N185" s="333">
        <f t="shared" si="183"/>
        <v>0</v>
      </c>
      <c r="O185" s="380">
        <f>IF(리스수식!$AT$2=1,차량정보!BH185,IF(리스수식!$AT$2=2,차량정보!DA185,IF(리스수식!$AT$2=3,차량정보!ET185,IF(리스수식!$AT$2=4,차량정보!GM185,차량정보!IF185))))</f>
        <v>0</v>
      </c>
      <c r="P185" s="380">
        <f>IF(리스수식!$AT$2=1,차량정보!BI185,IF(리스수식!$AT$2=2,차량정보!DB185,IF(리스수식!$AT$2=3,차량정보!EU185,IF(리스수식!$AT$2=4,차량정보!GN185,차량정보!IG185))))</f>
        <v>0</v>
      </c>
      <c r="Q185" s="380">
        <f>IF(리스수식!$AT$2=1,차량정보!BJ185,IF(리스수식!$AT$2=2,차량정보!DC185,IF(리스수식!$AT$2=3,차량정보!EV185,IF(리스수식!$AT$2=4,차량정보!GO185,차량정보!IH185))))</f>
        <v>0</v>
      </c>
      <c r="R185" s="380">
        <f>IF(리스수식!$AT$2=1,차량정보!BK185,IF(리스수식!$AT$2=2,차량정보!DD185,IF(리스수식!$AT$2=3,차량정보!EW185,IF(리스수식!$AT$2=4,차량정보!GP185,차량정보!II185))))</f>
        <v>0</v>
      </c>
      <c r="S185" s="380">
        <f>IF(리스수식!$AT$2=1,차량정보!BL185,IF(리스수식!$AT$2=2,차량정보!DE185,IF(리스수식!$AT$2=3,차량정보!EX185,IF(리스수식!$AT$2=4,차량정보!GQ185,차량정보!IJ185))))</f>
        <v>0</v>
      </c>
      <c r="T185" s="380">
        <f>IF(리스수식!$AT$2=1,차량정보!BM185,IF(리스수식!$AT$2=2,차량정보!DF185,IF(리스수식!$AT$2=3,차량정보!EY185,IF(리스수식!$AT$2=4,차량정보!GR185,차량정보!IK185))))</f>
        <v>0</v>
      </c>
      <c r="U185" s="380">
        <f>IF(리스수식!$AT$2=1,차량정보!BN185,IF(리스수식!$AT$2=2,차량정보!DG185,IF(리스수식!$AT$2=3,차량정보!EZ185,IF(리스수식!$AT$2=4,차량정보!GS185,차량정보!IL185))))</f>
        <v>0</v>
      </c>
      <c r="V185" s="380">
        <f>IF(리스수식!$AT$2=1,차량정보!BO185,IF(리스수식!$AT$2=2,차량정보!DH185,IF(리스수식!$AT$2=3,차량정보!FA185,IF(리스수식!$AT$2=4,차량정보!GT185,차량정보!IM185))))</f>
        <v>0</v>
      </c>
      <c r="W185" s="380">
        <f>IF(리스수식!$AT$2=1,차량정보!BP185,IF(리스수식!$AT$2=2,차량정보!DI185,IF(리스수식!$AT$2=3,차량정보!FB185,IF(리스수식!$AT$2=4,차량정보!GU185,차량정보!IN185))))</f>
        <v>0</v>
      </c>
      <c r="X185" s="380">
        <f>IF(리스수식!$AT$2=1,차량정보!BQ185,IF(리스수식!$AT$2=2,차량정보!DJ185,IF(리스수식!$AT$2=3,차량정보!FC185,IF(리스수식!$AT$2=4,차량정보!GV185,차량정보!IO185))))</f>
        <v>0</v>
      </c>
      <c r="Y185" s="380">
        <f>IF(리스수식!$AT$2=1,차량정보!BR185,IF(리스수식!$AT$2=2,차량정보!DK185,IF(리스수식!$AT$2=3,차량정보!FD185,IF(리스수식!$AT$2=4,차량정보!GW185,차량정보!IP185))))</f>
        <v>0</v>
      </c>
      <c r="Z185" s="380">
        <f>IF(리스수식!$AT$2=1,차량정보!BS185,IF(리스수식!$AT$2=2,차량정보!DL185,IF(리스수식!$AT$2=3,차량정보!FE185,IF(리스수식!$AT$2=4,차량정보!GX185,차량정보!IQ185))))</f>
        <v>0</v>
      </c>
      <c r="AA185" s="380">
        <f>IF(리스수식!$AT$2=1,차량정보!BT185,IF(리스수식!$AT$2=2,차량정보!DM185,IF(리스수식!$AT$2=3,차량정보!FF185,IF(리스수식!$AT$2=4,차량정보!GY185,차량정보!IR185))))</f>
        <v>0</v>
      </c>
      <c r="AB185" s="380">
        <f>IF(리스수식!$AT$2=1,차량정보!BU185,IF(리스수식!$AT$2=2,차량정보!DN185,IF(리스수식!$AT$2=3,차량정보!FG185,IF(리스수식!$AT$2=4,차량정보!GZ185,차량정보!IS185))))</f>
        <v>0</v>
      </c>
      <c r="AC185" s="380">
        <f>IF(리스수식!$AT$2=1,차량정보!BV185,IF(리스수식!$AT$2=2,차량정보!DO185,IF(리스수식!$AT$2=3,차량정보!FH185,IF(리스수식!$AT$2=4,차량정보!HA185,차량정보!IT185))))</f>
        <v>0</v>
      </c>
      <c r="AD185" s="380">
        <f>IF(리스수식!$AT$2=1,차량정보!BW185,IF(리스수식!$AT$2=2,차량정보!DP185,IF(리스수식!$AT$2=3,차량정보!FI185,IF(리스수식!$AT$2=4,차량정보!HB185,차량정보!IU185))))</f>
        <v>0</v>
      </c>
      <c r="AE185" s="380">
        <f>IF(리스수식!$AT$2=1,차량정보!BX185,IF(리스수식!$AT$2=2,차량정보!DQ185,IF(리스수식!$AT$2=3,차량정보!FJ185,IF(리스수식!$AT$2=4,차량정보!HC185,차량정보!IV185))))</f>
        <v>0</v>
      </c>
      <c r="AF185" s="380">
        <f>IF(리스수식!$AT$2=1,차량정보!BY185,IF(리스수식!$AT$2=2,차량정보!DR185,IF(리스수식!$AT$2=3,차량정보!FK185,IF(리스수식!$AT$2=4,차량정보!HD185,차량정보!IW185))))</f>
        <v>0</v>
      </c>
      <c r="AG185" s="380">
        <f>IF(리스수식!$AT$2=1,차량정보!BZ185,IF(리스수식!$AT$2=2,차량정보!DS185,IF(리스수식!$AT$2=3,차량정보!FL185,IF(리스수식!$AT$2=4,차량정보!HE185,차량정보!IX185))))</f>
        <v>0</v>
      </c>
      <c r="AH185" s="380">
        <f>IF(리스수식!$AT$2=1,차량정보!CA185,IF(리스수식!$AT$2=2,차량정보!DT185,IF(리스수식!$AT$2=3,차량정보!FM185,IF(리스수식!$AT$2=4,차량정보!HF185,차량정보!IY185))))</f>
        <v>0</v>
      </c>
      <c r="AI185" s="380">
        <f>IF(리스수식!$AT$2=1,차량정보!CB185,IF(리스수식!$AT$2=2,차량정보!DU185,IF(리스수식!$AT$2=3,차량정보!FN185,IF(리스수식!$AT$2=4,차량정보!HG185,차량정보!IZ185))))</f>
        <v>0</v>
      </c>
      <c r="AJ185" s="380">
        <f>IF(리스수식!$AT$2=1,차량정보!CC185,IF(리스수식!$AT$2=2,차량정보!DV185,IF(리스수식!$AT$2=3,차량정보!FO185,IF(리스수식!$AT$2=4,차량정보!HH185,차량정보!JA185))))</f>
        <v>0</v>
      </c>
      <c r="AK185" s="380">
        <f>IF(리스수식!$AT$2=1,차량정보!CD185,IF(리스수식!$AT$2=2,차량정보!DW185,IF(리스수식!$AT$2=3,차량정보!FP185,IF(리스수식!$AT$2=4,차량정보!HI185,차량정보!JB185))))</f>
        <v>0</v>
      </c>
      <c r="AL185" s="380">
        <f>IF(리스수식!$AT$2=1,차량정보!CE185,IF(리스수식!$AT$2=2,차량정보!DX185,IF(리스수식!$AT$2=3,차량정보!FQ185,IF(리스수식!$AT$2=4,차량정보!HJ185,차량정보!JC185))))</f>
        <v>0</v>
      </c>
      <c r="AM185" s="333">
        <f>IF(리스수식!$AT$2=1,차량정보!CF185,IF(리스수식!$AT$2=2,차량정보!DY185,IF(리스수식!$AT$2=3,차량정보!FR185,IF(리스수식!$AT$2=4,차량정보!HK185,차량정보!JD185))))</f>
        <v>0</v>
      </c>
      <c r="AN185" s="333">
        <f>IF(리스수식!$AT$2=1,차량정보!CG185,IF(리스수식!$AT$2=2,차량정보!DZ185,IF(리스수식!$AT$2=3,차량정보!FS185,IF(리스수식!$AT$2=4,차량정보!HL185,차량정보!JE185))))</f>
        <v>0</v>
      </c>
      <c r="AO185" s="333">
        <f>IF(리스수식!$AT$2=1,차량정보!CH185,IF(리스수식!$AT$2=2,차량정보!EA185,IF(리스수식!$AT$2=3,차량정보!FT185,IF(리스수식!$AT$2=4,차량정보!HM185,차량정보!JF185))))</f>
        <v>0</v>
      </c>
      <c r="AP185" s="333">
        <f>IF(리스수식!$AT$2=1,차량정보!CI185,IF(리스수식!$AT$2=2,차량정보!EB185,IF(리스수식!$AT$2=3,차량정보!FU185,IF(리스수식!$AT$2=4,차량정보!HN185,차량정보!JG185))))</f>
        <v>0</v>
      </c>
      <c r="AQ185" s="333">
        <f>IF(리스수식!$AT$2=1,차량정보!CJ185,IF(리스수식!$AT$2=2,차량정보!EC185,IF(리스수식!$AT$2=3,차량정보!FV185,IF(리스수식!$AT$2=4,차량정보!HO185,차량정보!JH185))))</f>
        <v>0</v>
      </c>
      <c r="AR185" s="333">
        <f>IF(리스수식!$AT$2=1,차량정보!CK185,IF(리스수식!$AT$2=2,차량정보!ED185,IF(리스수식!$AT$2=3,차량정보!FW185,IF(리스수식!$AT$2=4,차량정보!HP185,차량정보!JI185))))</f>
        <v>0</v>
      </c>
      <c r="AS185" s="333">
        <f>IF(리스수식!$AT$2=1,차량정보!CL185,IF(리스수식!$AT$2=2,차량정보!EE185,IF(리스수식!$AT$2=3,차량정보!FX185,IF(리스수식!$AT$2=4,차량정보!HQ185,차량정보!JJ185))))</f>
        <v>0</v>
      </c>
      <c r="AT185" s="333">
        <f>IF(리스수식!$AT$2=1,차량정보!CM185,IF(리스수식!$AT$2=2,차량정보!EF185,IF(리스수식!$AT$2=3,차량정보!FY185,IF(리스수식!$AT$2=4,차량정보!HR185,차량정보!JK185))))</f>
        <v>0</v>
      </c>
      <c r="AU185" s="333">
        <f>IF(리스수식!$AT$2=1,차량정보!CN185,IF(리스수식!$AT$2=2,차량정보!EG185,IF(리스수식!$AT$2=3,차량정보!FZ185,IF(리스수식!$AT$2=4,차량정보!HS185,차량정보!JL185))))</f>
        <v>0</v>
      </c>
      <c r="AV185" s="333">
        <f>IF(리스수식!$AT$2=1,차량정보!CO185,IF(리스수식!$AT$2=2,차량정보!EH185,IF(리스수식!$AT$2=3,차량정보!GA185,IF(리스수식!$AT$2=4,차량정보!HT185,차량정보!JM185))))</f>
        <v>0</v>
      </c>
      <c r="AW185" s="333">
        <f>IF(리스수식!$AT$2=1,차량정보!CP185,IF(리스수식!$AT$2=2,차량정보!EI185,IF(리스수식!$AT$2=3,차량정보!GB185,IF(리스수식!$AT$2=4,차량정보!HU185,차량정보!JN185))))</f>
        <v>0</v>
      </c>
      <c r="AX185" s="333">
        <f>IF(리스수식!$AT$2=1,차량정보!CQ185,IF(리스수식!$AT$2=2,차량정보!EJ185,IF(리스수식!$AT$2=3,차량정보!GC185,IF(리스수식!$AT$2=4,차량정보!HV185,차량정보!JO185))))</f>
        <v>0</v>
      </c>
      <c r="AY185" s="11">
        <f>IF(리스수식!$AT$2=1,차량정보!CR185,IF(리스수식!$AT$2=2,차량정보!EK185,IF(리스수식!$AT$2=3,차량정보!GD185,IF(리스수식!$AT$2=4,차량정보!HW185,차량정보!JP185))))</f>
        <v>0</v>
      </c>
    </row>
    <row r="186" spans="6:51" ht="16.5" customHeight="1">
      <c r="F186" s="333">
        <v>181</v>
      </c>
      <c r="G186" s="333">
        <f>IF(리스수식!$AT$2=1,차량정보!AZ186,IF(리스수식!$AT$2=2,차량정보!CS186,IF(리스수식!$AT$2=3,차량정보!EL186,IF(리스수식!$AT$2=4,차량정보!GE186,차량정보!HX186))))</f>
        <v>0</v>
      </c>
      <c r="H186" s="333">
        <f>IF(리스수식!$AT$2=1,차량정보!BA186,IF(리스수식!$AT$2=2,차량정보!CT186,IF(리스수식!$AT$2=3,차량정보!EM186,IF(리스수식!$AT$2=4,차량정보!GF186,차량정보!HY186))))</f>
        <v>0</v>
      </c>
      <c r="I186" s="333">
        <f>IF(리스수식!$AT$2=1,차량정보!BB186,IF(리스수식!$AT$2=2,차량정보!CU186,IF(리스수식!$AT$2=3,차량정보!EN186,IF(리스수식!$AT$2=4,차량정보!GG186,차량정보!HZ186))))</f>
        <v>0</v>
      </c>
      <c r="J186" s="475">
        <f>IF(리스수식!$AT$2=1,차량정보!BC186,IF(리스수식!$AT$2=2,차량정보!CV186,IF(리스수식!$AT$2=3,차량정보!EO186,IF(리스수식!$AT$2=4,차량정보!GH186,차량정보!IA186))))</f>
        <v>0</v>
      </c>
      <c r="K186" s="333">
        <f>IF(리스수식!$AT$2=1,차량정보!BD186,IF(리스수식!$AT$2=2,차량정보!CW186,IF(리스수식!$AT$2=3,차량정보!EP186,IF(리스수식!$AT$2=4,차량정보!GI186,차량정보!IB186))))</f>
        <v>0</v>
      </c>
      <c r="L186" s="333">
        <f>IF(리스수식!$AT$2=1,차량정보!BE186,IF(리스수식!$AT$2=2,차량정보!CX186,IF(리스수식!$AT$2=3,차량정보!EQ186,IF(리스수식!$AT$2=4,차량정보!GJ186,차량정보!IC186))))</f>
        <v>0</v>
      </c>
      <c r="M186" s="333">
        <f>IF(리스수식!$AT$2=1,차량정보!BF186,IF(리스수식!$AT$2=2,차량정보!CY186,IF(리스수식!$AT$2=3,차량정보!ER186,IF(리스수식!$AT$2=4,차량정보!GK186,차량정보!ID186))))</f>
        <v>0</v>
      </c>
      <c r="N186" s="333">
        <f t="shared" si="183"/>
        <v>0</v>
      </c>
      <c r="O186" s="380">
        <f>IF(리스수식!$AT$2=1,차량정보!BH186,IF(리스수식!$AT$2=2,차량정보!DA186,IF(리스수식!$AT$2=3,차량정보!ET186,IF(리스수식!$AT$2=4,차량정보!GM186,차량정보!IF186))))</f>
        <v>0</v>
      </c>
      <c r="P186" s="380">
        <f>IF(리스수식!$AT$2=1,차량정보!BI186,IF(리스수식!$AT$2=2,차량정보!DB186,IF(리스수식!$AT$2=3,차량정보!EU186,IF(리스수식!$AT$2=4,차량정보!GN186,차량정보!IG186))))</f>
        <v>0</v>
      </c>
      <c r="Q186" s="380">
        <f>IF(리스수식!$AT$2=1,차량정보!BJ186,IF(리스수식!$AT$2=2,차량정보!DC186,IF(리스수식!$AT$2=3,차량정보!EV186,IF(리스수식!$AT$2=4,차량정보!GO186,차량정보!IH186))))</f>
        <v>0</v>
      </c>
      <c r="R186" s="380">
        <f>IF(리스수식!$AT$2=1,차량정보!BK186,IF(리스수식!$AT$2=2,차량정보!DD186,IF(리스수식!$AT$2=3,차량정보!EW186,IF(리스수식!$AT$2=4,차량정보!GP186,차량정보!II186))))</f>
        <v>0</v>
      </c>
      <c r="S186" s="380">
        <f>IF(리스수식!$AT$2=1,차량정보!BL186,IF(리스수식!$AT$2=2,차량정보!DE186,IF(리스수식!$AT$2=3,차량정보!EX186,IF(리스수식!$AT$2=4,차량정보!GQ186,차량정보!IJ186))))</f>
        <v>0</v>
      </c>
      <c r="T186" s="380">
        <f>IF(리스수식!$AT$2=1,차량정보!BM186,IF(리스수식!$AT$2=2,차량정보!DF186,IF(리스수식!$AT$2=3,차량정보!EY186,IF(리스수식!$AT$2=4,차량정보!GR186,차량정보!IK186))))</f>
        <v>0</v>
      </c>
      <c r="U186" s="380">
        <f>IF(리스수식!$AT$2=1,차량정보!BN186,IF(리스수식!$AT$2=2,차량정보!DG186,IF(리스수식!$AT$2=3,차량정보!EZ186,IF(리스수식!$AT$2=4,차량정보!GS186,차량정보!IL186))))</f>
        <v>0</v>
      </c>
      <c r="V186" s="380">
        <f>IF(리스수식!$AT$2=1,차량정보!BO186,IF(리스수식!$AT$2=2,차량정보!DH186,IF(리스수식!$AT$2=3,차량정보!FA186,IF(리스수식!$AT$2=4,차량정보!GT186,차량정보!IM186))))</f>
        <v>0</v>
      </c>
      <c r="W186" s="380">
        <f>IF(리스수식!$AT$2=1,차량정보!BP186,IF(리스수식!$AT$2=2,차량정보!DI186,IF(리스수식!$AT$2=3,차량정보!FB186,IF(리스수식!$AT$2=4,차량정보!GU186,차량정보!IN186))))</f>
        <v>0</v>
      </c>
      <c r="X186" s="380">
        <f>IF(리스수식!$AT$2=1,차량정보!BQ186,IF(리스수식!$AT$2=2,차량정보!DJ186,IF(리스수식!$AT$2=3,차량정보!FC186,IF(리스수식!$AT$2=4,차량정보!GV186,차량정보!IO186))))</f>
        <v>0</v>
      </c>
      <c r="Y186" s="380">
        <f>IF(리스수식!$AT$2=1,차량정보!BR186,IF(리스수식!$AT$2=2,차량정보!DK186,IF(리스수식!$AT$2=3,차량정보!FD186,IF(리스수식!$AT$2=4,차량정보!GW186,차량정보!IP186))))</f>
        <v>0</v>
      </c>
      <c r="Z186" s="380">
        <f>IF(리스수식!$AT$2=1,차량정보!BS186,IF(리스수식!$AT$2=2,차량정보!DL186,IF(리스수식!$AT$2=3,차량정보!FE186,IF(리스수식!$AT$2=4,차량정보!GX186,차량정보!IQ186))))</f>
        <v>0</v>
      </c>
      <c r="AA186" s="380">
        <f>IF(리스수식!$AT$2=1,차량정보!BT186,IF(리스수식!$AT$2=2,차량정보!DM186,IF(리스수식!$AT$2=3,차량정보!FF186,IF(리스수식!$AT$2=4,차량정보!GY186,차량정보!IR186))))</f>
        <v>0</v>
      </c>
      <c r="AB186" s="380">
        <f>IF(리스수식!$AT$2=1,차량정보!BU186,IF(리스수식!$AT$2=2,차량정보!DN186,IF(리스수식!$AT$2=3,차량정보!FG186,IF(리스수식!$AT$2=4,차량정보!GZ186,차량정보!IS186))))</f>
        <v>0</v>
      </c>
      <c r="AC186" s="380">
        <f>IF(리스수식!$AT$2=1,차량정보!BV186,IF(리스수식!$AT$2=2,차량정보!DO186,IF(리스수식!$AT$2=3,차량정보!FH186,IF(리스수식!$AT$2=4,차량정보!HA186,차량정보!IT186))))</f>
        <v>0</v>
      </c>
      <c r="AD186" s="380">
        <f>IF(리스수식!$AT$2=1,차량정보!BW186,IF(리스수식!$AT$2=2,차량정보!DP186,IF(리스수식!$AT$2=3,차량정보!FI186,IF(리스수식!$AT$2=4,차량정보!HB186,차량정보!IU186))))</f>
        <v>0</v>
      </c>
      <c r="AE186" s="380">
        <f>IF(리스수식!$AT$2=1,차량정보!BX186,IF(리스수식!$AT$2=2,차량정보!DQ186,IF(리스수식!$AT$2=3,차량정보!FJ186,IF(리스수식!$AT$2=4,차량정보!HC186,차량정보!IV186))))</f>
        <v>0</v>
      </c>
      <c r="AF186" s="380">
        <f>IF(리스수식!$AT$2=1,차량정보!BY186,IF(리스수식!$AT$2=2,차량정보!DR186,IF(리스수식!$AT$2=3,차량정보!FK186,IF(리스수식!$AT$2=4,차량정보!HD186,차량정보!IW186))))</f>
        <v>0</v>
      </c>
      <c r="AG186" s="380">
        <f>IF(리스수식!$AT$2=1,차량정보!BZ186,IF(리스수식!$AT$2=2,차량정보!DS186,IF(리스수식!$AT$2=3,차량정보!FL186,IF(리스수식!$AT$2=4,차량정보!HE186,차량정보!IX186))))</f>
        <v>0</v>
      </c>
      <c r="AH186" s="380">
        <f>IF(리스수식!$AT$2=1,차량정보!CA186,IF(리스수식!$AT$2=2,차량정보!DT186,IF(리스수식!$AT$2=3,차량정보!FM186,IF(리스수식!$AT$2=4,차량정보!HF186,차량정보!IY186))))</f>
        <v>0</v>
      </c>
      <c r="AI186" s="380">
        <f>IF(리스수식!$AT$2=1,차량정보!CB186,IF(리스수식!$AT$2=2,차량정보!DU186,IF(리스수식!$AT$2=3,차량정보!FN186,IF(리스수식!$AT$2=4,차량정보!HG186,차량정보!IZ186))))</f>
        <v>0</v>
      </c>
      <c r="AJ186" s="380">
        <f>IF(리스수식!$AT$2=1,차량정보!CC186,IF(리스수식!$AT$2=2,차량정보!DV186,IF(리스수식!$AT$2=3,차량정보!FO186,IF(리스수식!$AT$2=4,차량정보!HH186,차량정보!JA186))))</f>
        <v>0</v>
      </c>
      <c r="AK186" s="380">
        <f>IF(리스수식!$AT$2=1,차량정보!CD186,IF(리스수식!$AT$2=2,차량정보!DW186,IF(리스수식!$AT$2=3,차량정보!FP186,IF(리스수식!$AT$2=4,차량정보!HI186,차량정보!JB186))))</f>
        <v>0</v>
      </c>
      <c r="AL186" s="380">
        <f>IF(리스수식!$AT$2=1,차량정보!CE186,IF(리스수식!$AT$2=2,차량정보!DX186,IF(리스수식!$AT$2=3,차량정보!FQ186,IF(리스수식!$AT$2=4,차량정보!HJ186,차량정보!JC186))))</f>
        <v>0</v>
      </c>
      <c r="AM186" s="333">
        <f>IF(리스수식!$AT$2=1,차량정보!CF186,IF(리스수식!$AT$2=2,차량정보!DY186,IF(리스수식!$AT$2=3,차량정보!FR186,IF(리스수식!$AT$2=4,차량정보!HK186,차량정보!JD186))))</f>
        <v>0</v>
      </c>
      <c r="AN186" s="333">
        <f>IF(리스수식!$AT$2=1,차량정보!CG186,IF(리스수식!$AT$2=2,차량정보!DZ186,IF(리스수식!$AT$2=3,차량정보!FS186,IF(리스수식!$AT$2=4,차량정보!HL186,차량정보!JE186))))</f>
        <v>0</v>
      </c>
      <c r="AO186" s="333">
        <f>IF(리스수식!$AT$2=1,차량정보!CH186,IF(리스수식!$AT$2=2,차량정보!EA186,IF(리스수식!$AT$2=3,차량정보!FT186,IF(리스수식!$AT$2=4,차량정보!HM186,차량정보!JF186))))</f>
        <v>0</v>
      </c>
      <c r="AP186" s="333">
        <f>IF(리스수식!$AT$2=1,차량정보!CI186,IF(리스수식!$AT$2=2,차량정보!EB186,IF(리스수식!$AT$2=3,차량정보!FU186,IF(리스수식!$AT$2=4,차량정보!HN186,차량정보!JG186))))</f>
        <v>0</v>
      </c>
      <c r="AQ186" s="333">
        <f>IF(리스수식!$AT$2=1,차량정보!CJ186,IF(리스수식!$AT$2=2,차량정보!EC186,IF(리스수식!$AT$2=3,차량정보!FV186,IF(리스수식!$AT$2=4,차량정보!HO186,차량정보!JH186))))</f>
        <v>0</v>
      </c>
      <c r="AR186" s="333">
        <f>IF(리스수식!$AT$2=1,차량정보!CK186,IF(리스수식!$AT$2=2,차량정보!ED186,IF(리스수식!$AT$2=3,차량정보!FW186,IF(리스수식!$AT$2=4,차량정보!HP186,차량정보!JI186))))</f>
        <v>0</v>
      </c>
      <c r="AS186" s="333">
        <f>IF(리스수식!$AT$2=1,차량정보!CL186,IF(리스수식!$AT$2=2,차량정보!EE186,IF(리스수식!$AT$2=3,차량정보!FX186,IF(리스수식!$AT$2=4,차량정보!HQ186,차량정보!JJ186))))</f>
        <v>0</v>
      </c>
      <c r="AT186" s="333">
        <f>IF(리스수식!$AT$2=1,차량정보!CM186,IF(리스수식!$AT$2=2,차량정보!EF186,IF(리스수식!$AT$2=3,차량정보!FY186,IF(리스수식!$AT$2=4,차량정보!HR186,차량정보!JK186))))</f>
        <v>0</v>
      </c>
      <c r="AU186" s="333">
        <f>IF(리스수식!$AT$2=1,차량정보!CN186,IF(리스수식!$AT$2=2,차량정보!EG186,IF(리스수식!$AT$2=3,차량정보!FZ186,IF(리스수식!$AT$2=4,차량정보!HS186,차량정보!JL186))))</f>
        <v>0</v>
      </c>
      <c r="AV186" s="333">
        <f>IF(리스수식!$AT$2=1,차량정보!CO186,IF(리스수식!$AT$2=2,차량정보!EH186,IF(리스수식!$AT$2=3,차량정보!GA186,IF(리스수식!$AT$2=4,차량정보!HT186,차량정보!JM186))))</f>
        <v>0</v>
      </c>
      <c r="AW186" s="333">
        <f>IF(리스수식!$AT$2=1,차량정보!CP186,IF(리스수식!$AT$2=2,차량정보!EI186,IF(리스수식!$AT$2=3,차량정보!GB186,IF(리스수식!$AT$2=4,차량정보!HU186,차량정보!JN186))))</f>
        <v>0</v>
      </c>
      <c r="AX186" s="333">
        <f>IF(리스수식!$AT$2=1,차량정보!CQ186,IF(리스수식!$AT$2=2,차량정보!EJ186,IF(리스수식!$AT$2=3,차량정보!GC186,IF(리스수식!$AT$2=4,차량정보!HV186,차량정보!JO186))))</f>
        <v>0</v>
      </c>
      <c r="AY186" s="11">
        <f>IF(리스수식!$AT$2=1,차량정보!CR186,IF(리스수식!$AT$2=2,차량정보!EK186,IF(리스수식!$AT$2=3,차량정보!GD186,IF(리스수식!$AT$2=4,차량정보!HW186,차량정보!JP186))))</f>
        <v>0</v>
      </c>
    </row>
    <row r="187" spans="6:51" ht="16.5" customHeight="1">
      <c r="F187" s="333">
        <v>182</v>
      </c>
      <c r="G187" s="333">
        <f>IF(리스수식!$AT$2=1,차량정보!AZ187,IF(리스수식!$AT$2=2,차량정보!CS187,IF(리스수식!$AT$2=3,차량정보!EL187,IF(리스수식!$AT$2=4,차량정보!GE187,차량정보!HX187))))</f>
        <v>0</v>
      </c>
      <c r="H187" s="333">
        <f>IF(리스수식!$AT$2=1,차량정보!BA187,IF(리스수식!$AT$2=2,차량정보!CT187,IF(리스수식!$AT$2=3,차량정보!EM187,IF(리스수식!$AT$2=4,차량정보!GF187,차량정보!HY187))))</f>
        <v>0</v>
      </c>
      <c r="I187" s="333">
        <f>IF(리스수식!$AT$2=1,차량정보!BB187,IF(리스수식!$AT$2=2,차량정보!CU187,IF(리스수식!$AT$2=3,차량정보!EN187,IF(리스수식!$AT$2=4,차량정보!GG187,차량정보!HZ187))))</f>
        <v>0</v>
      </c>
      <c r="J187" s="475">
        <f>IF(리스수식!$AT$2=1,차량정보!BC187,IF(리스수식!$AT$2=2,차량정보!CV187,IF(리스수식!$AT$2=3,차량정보!EO187,IF(리스수식!$AT$2=4,차량정보!GH187,차량정보!IA187))))</f>
        <v>0</v>
      </c>
      <c r="K187" s="333">
        <f>IF(리스수식!$AT$2=1,차량정보!BD187,IF(리스수식!$AT$2=2,차량정보!CW187,IF(리스수식!$AT$2=3,차량정보!EP187,IF(리스수식!$AT$2=4,차량정보!GI187,차량정보!IB187))))</f>
        <v>0</v>
      </c>
      <c r="L187" s="333">
        <f>IF(리스수식!$AT$2=1,차량정보!BE187,IF(리스수식!$AT$2=2,차량정보!CX187,IF(리스수식!$AT$2=3,차량정보!EQ187,IF(리스수식!$AT$2=4,차량정보!GJ187,차량정보!IC187))))</f>
        <v>0</v>
      </c>
      <c r="M187" s="333">
        <f>IF(리스수식!$AT$2=1,차량정보!BF187,IF(리스수식!$AT$2=2,차량정보!CY187,IF(리스수식!$AT$2=3,차량정보!ER187,IF(리스수식!$AT$2=4,차량정보!GK187,차량정보!ID187))))</f>
        <v>0</v>
      </c>
      <c r="N187" s="333">
        <f t="shared" si="183"/>
        <v>0</v>
      </c>
      <c r="O187" s="380">
        <f>IF(리스수식!$AT$2=1,차량정보!BH187,IF(리스수식!$AT$2=2,차량정보!DA187,IF(리스수식!$AT$2=3,차량정보!ET187,IF(리스수식!$AT$2=4,차량정보!GM187,차량정보!IF187))))</f>
        <v>0</v>
      </c>
      <c r="P187" s="380">
        <f>IF(리스수식!$AT$2=1,차량정보!BI187,IF(리스수식!$AT$2=2,차량정보!DB187,IF(리스수식!$AT$2=3,차량정보!EU187,IF(리스수식!$AT$2=4,차량정보!GN187,차량정보!IG187))))</f>
        <v>0</v>
      </c>
      <c r="Q187" s="380">
        <f>IF(리스수식!$AT$2=1,차량정보!BJ187,IF(리스수식!$AT$2=2,차량정보!DC187,IF(리스수식!$AT$2=3,차량정보!EV187,IF(리스수식!$AT$2=4,차량정보!GO187,차량정보!IH187))))</f>
        <v>0</v>
      </c>
      <c r="R187" s="380">
        <f>IF(리스수식!$AT$2=1,차량정보!BK187,IF(리스수식!$AT$2=2,차량정보!DD187,IF(리스수식!$AT$2=3,차량정보!EW187,IF(리스수식!$AT$2=4,차량정보!GP187,차량정보!II187))))</f>
        <v>0</v>
      </c>
      <c r="S187" s="380">
        <f>IF(리스수식!$AT$2=1,차량정보!BL187,IF(리스수식!$AT$2=2,차량정보!DE187,IF(리스수식!$AT$2=3,차량정보!EX187,IF(리스수식!$AT$2=4,차량정보!GQ187,차량정보!IJ187))))</f>
        <v>0</v>
      </c>
      <c r="T187" s="380">
        <f>IF(리스수식!$AT$2=1,차량정보!BM187,IF(리스수식!$AT$2=2,차량정보!DF187,IF(리스수식!$AT$2=3,차량정보!EY187,IF(리스수식!$AT$2=4,차량정보!GR187,차량정보!IK187))))</f>
        <v>0</v>
      </c>
      <c r="U187" s="380">
        <f>IF(리스수식!$AT$2=1,차량정보!BN187,IF(리스수식!$AT$2=2,차량정보!DG187,IF(리스수식!$AT$2=3,차량정보!EZ187,IF(리스수식!$AT$2=4,차량정보!GS187,차량정보!IL187))))</f>
        <v>0</v>
      </c>
      <c r="V187" s="380">
        <f>IF(리스수식!$AT$2=1,차량정보!BO187,IF(리스수식!$AT$2=2,차량정보!DH187,IF(리스수식!$AT$2=3,차량정보!FA187,IF(리스수식!$AT$2=4,차량정보!GT187,차량정보!IM187))))</f>
        <v>0</v>
      </c>
      <c r="W187" s="380">
        <f>IF(리스수식!$AT$2=1,차량정보!BP187,IF(리스수식!$AT$2=2,차량정보!DI187,IF(리스수식!$AT$2=3,차량정보!FB187,IF(리스수식!$AT$2=4,차량정보!GU187,차량정보!IN187))))</f>
        <v>0</v>
      </c>
      <c r="X187" s="380">
        <f>IF(리스수식!$AT$2=1,차량정보!BQ187,IF(리스수식!$AT$2=2,차량정보!DJ187,IF(리스수식!$AT$2=3,차량정보!FC187,IF(리스수식!$AT$2=4,차량정보!GV187,차량정보!IO187))))</f>
        <v>0</v>
      </c>
      <c r="Y187" s="380">
        <f>IF(리스수식!$AT$2=1,차량정보!BR187,IF(리스수식!$AT$2=2,차량정보!DK187,IF(리스수식!$AT$2=3,차량정보!FD187,IF(리스수식!$AT$2=4,차량정보!GW187,차량정보!IP187))))</f>
        <v>0</v>
      </c>
      <c r="Z187" s="380">
        <f>IF(리스수식!$AT$2=1,차량정보!BS187,IF(리스수식!$AT$2=2,차량정보!DL187,IF(리스수식!$AT$2=3,차량정보!FE187,IF(리스수식!$AT$2=4,차량정보!GX187,차량정보!IQ187))))</f>
        <v>0</v>
      </c>
      <c r="AA187" s="380">
        <f>IF(리스수식!$AT$2=1,차량정보!BT187,IF(리스수식!$AT$2=2,차량정보!DM187,IF(리스수식!$AT$2=3,차량정보!FF187,IF(리스수식!$AT$2=4,차량정보!GY187,차량정보!IR187))))</f>
        <v>0</v>
      </c>
      <c r="AB187" s="380">
        <f>IF(리스수식!$AT$2=1,차량정보!BU187,IF(리스수식!$AT$2=2,차량정보!DN187,IF(리스수식!$AT$2=3,차량정보!FG187,IF(리스수식!$AT$2=4,차량정보!GZ187,차량정보!IS187))))</f>
        <v>0</v>
      </c>
      <c r="AC187" s="380">
        <f>IF(리스수식!$AT$2=1,차량정보!BV187,IF(리스수식!$AT$2=2,차량정보!DO187,IF(리스수식!$AT$2=3,차량정보!FH187,IF(리스수식!$AT$2=4,차량정보!HA187,차량정보!IT187))))</f>
        <v>0</v>
      </c>
      <c r="AD187" s="380">
        <f>IF(리스수식!$AT$2=1,차량정보!BW187,IF(리스수식!$AT$2=2,차량정보!DP187,IF(리스수식!$AT$2=3,차량정보!FI187,IF(리스수식!$AT$2=4,차량정보!HB187,차량정보!IU187))))</f>
        <v>0</v>
      </c>
      <c r="AE187" s="380">
        <f>IF(리스수식!$AT$2=1,차량정보!BX187,IF(리스수식!$AT$2=2,차량정보!DQ187,IF(리스수식!$AT$2=3,차량정보!FJ187,IF(리스수식!$AT$2=4,차량정보!HC187,차량정보!IV187))))</f>
        <v>0</v>
      </c>
      <c r="AF187" s="380">
        <f>IF(리스수식!$AT$2=1,차량정보!BY187,IF(리스수식!$AT$2=2,차량정보!DR187,IF(리스수식!$AT$2=3,차량정보!FK187,IF(리스수식!$AT$2=4,차량정보!HD187,차량정보!IW187))))</f>
        <v>0</v>
      </c>
      <c r="AG187" s="380">
        <f>IF(리스수식!$AT$2=1,차량정보!BZ187,IF(리스수식!$AT$2=2,차량정보!DS187,IF(리스수식!$AT$2=3,차량정보!FL187,IF(리스수식!$AT$2=4,차량정보!HE187,차량정보!IX187))))</f>
        <v>0</v>
      </c>
      <c r="AH187" s="380">
        <f>IF(리스수식!$AT$2=1,차량정보!CA187,IF(리스수식!$AT$2=2,차량정보!DT187,IF(리스수식!$AT$2=3,차량정보!FM187,IF(리스수식!$AT$2=4,차량정보!HF187,차량정보!IY187))))</f>
        <v>0</v>
      </c>
      <c r="AI187" s="380">
        <f>IF(리스수식!$AT$2=1,차량정보!CB187,IF(리스수식!$AT$2=2,차량정보!DU187,IF(리스수식!$AT$2=3,차량정보!FN187,IF(리스수식!$AT$2=4,차량정보!HG187,차량정보!IZ187))))</f>
        <v>0</v>
      </c>
      <c r="AJ187" s="380">
        <f>IF(리스수식!$AT$2=1,차량정보!CC187,IF(리스수식!$AT$2=2,차량정보!DV187,IF(리스수식!$AT$2=3,차량정보!FO187,IF(리스수식!$AT$2=4,차량정보!HH187,차량정보!JA187))))</f>
        <v>0</v>
      </c>
      <c r="AK187" s="380">
        <f>IF(리스수식!$AT$2=1,차량정보!CD187,IF(리스수식!$AT$2=2,차량정보!DW187,IF(리스수식!$AT$2=3,차량정보!FP187,IF(리스수식!$AT$2=4,차량정보!HI187,차량정보!JB187))))</f>
        <v>0</v>
      </c>
      <c r="AL187" s="380">
        <f>IF(리스수식!$AT$2=1,차량정보!CE187,IF(리스수식!$AT$2=2,차량정보!DX187,IF(리스수식!$AT$2=3,차량정보!FQ187,IF(리스수식!$AT$2=4,차량정보!HJ187,차량정보!JC187))))</f>
        <v>0</v>
      </c>
      <c r="AM187" s="333">
        <f>IF(리스수식!$AT$2=1,차량정보!CF187,IF(리스수식!$AT$2=2,차량정보!DY187,IF(리스수식!$AT$2=3,차량정보!FR187,IF(리스수식!$AT$2=4,차량정보!HK187,차량정보!JD187))))</f>
        <v>0</v>
      </c>
      <c r="AN187" s="333">
        <f>IF(리스수식!$AT$2=1,차량정보!CG187,IF(리스수식!$AT$2=2,차량정보!DZ187,IF(리스수식!$AT$2=3,차량정보!FS187,IF(리스수식!$AT$2=4,차량정보!HL187,차량정보!JE187))))</f>
        <v>0</v>
      </c>
      <c r="AO187" s="333">
        <f>IF(리스수식!$AT$2=1,차량정보!CH187,IF(리스수식!$AT$2=2,차량정보!EA187,IF(리스수식!$AT$2=3,차량정보!FT187,IF(리스수식!$AT$2=4,차량정보!HM187,차량정보!JF187))))</f>
        <v>0</v>
      </c>
      <c r="AP187" s="333">
        <f>IF(리스수식!$AT$2=1,차량정보!CI187,IF(리스수식!$AT$2=2,차량정보!EB187,IF(리스수식!$AT$2=3,차량정보!FU187,IF(리스수식!$AT$2=4,차량정보!HN187,차량정보!JG187))))</f>
        <v>0</v>
      </c>
      <c r="AQ187" s="333">
        <f>IF(리스수식!$AT$2=1,차량정보!CJ187,IF(리스수식!$AT$2=2,차량정보!EC187,IF(리스수식!$AT$2=3,차량정보!FV187,IF(리스수식!$AT$2=4,차량정보!HO187,차량정보!JH187))))</f>
        <v>0</v>
      </c>
      <c r="AR187" s="333">
        <f>IF(리스수식!$AT$2=1,차량정보!CK187,IF(리스수식!$AT$2=2,차량정보!ED187,IF(리스수식!$AT$2=3,차량정보!FW187,IF(리스수식!$AT$2=4,차량정보!HP187,차량정보!JI187))))</f>
        <v>0</v>
      </c>
      <c r="AS187" s="333">
        <f>IF(리스수식!$AT$2=1,차량정보!CL187,IF(리스수식!$AT$2=2,차량정보!EE187,IF(리스수식!$AT$2=3,차량정보!FX187,IF(리스수식!$AT$2=4,차량정보!HQ187,차량정보!JJ187))))</f>
        <v>0</v>
      </c>
      <c r="AT187" s="333">
        <f>IF(리스수식!$AT$2=1,차량정보!CM187,IF(리스수식!$AT$2=2,차량정보!EF187,IF(리스수식!$AT$2=3,차량정보!FY187,IF(리스수식!$AT$2=4,차량정보!HR187,차량정보!JK187))))</f>
        <v>0</v>
      </c>
      <c r="AU187" s="333">
        <f>IF(리스수식!$AT$2=1,차량정보!CN187,IF(리스수식!$AT$2=2,차량정보!EG187,IF(리스수식!$AT$2=3,차량정보!FZ187,IF(리스수식!$AT$2=4,차량정보!HS187,차량정보!JL187))))</f>
        <v>0</v>
      </c>
      <c r="AV187" s="333">
        <f>IF(리스수식!$AT$2=1,차량정보!CO187,IF(리스수식!$AT$2=2,차량정보!EH187,IF(리스수식!$AT$2=3,차량정보!GA187,IF(리스수식!$AT$2=4,차량정보!HT187,차량정보!JM187))))</f>
        <v>0</v>
      </c>
      <c r="AW187" s="333">
        <f>IF(리스수식!$AT$2=1,차량정보!CP187,IF(리스수식!$AT$2=2,차량정보!EI187,IF(리스수식!$AT$2=3,차량정보!GB187,IF(리스수식!$AT$2=4,차량정보!HU187,차량정보!JN187))))</f>
        <v>0</v>
      </c>
      <c r="AX187" s="333">
        <f>IF(리스수식!$AT$2=1,차량정보!CQ187,IF(리스수식!$AT$2=2,차량정보!EJ187,IF(리스수식!$AT$2=3,차량정보!GC187,IF(리스수식!$AT$2=4,차량정보!HV187,차량정보!JO187))))</f>
        <v>0</v>
      </c>
      <c r="AY187" s="11">
        <f>IF(리스수식!$AT$2=1,차량정보!CR187,IF(리스수식!$AT$2=2,차량정보!EK187,IF(리스수식!$AT$2=3,차량정보!GD187,IF(리스수식!$AT$2=4,차량정보!HW187,차량정보!JP187))))</f>
        <v>0</v>
      </c>
    </row>
    <row r="188" spans="6:51" ht="16.5" customHeight="1">
      <c r="F188" s="333">
        <v>183</v>
      </c>
      <c r="G188" s="333">
        <f>IF(리스수식!$AT$2=1,차량정보!AZ188,IF(리스수식!$AT$2=2,차량정보!CS188,IF(리스수식!$AT$2=3,차량정보!EL188,IF(리스수식!$AT$2=4,차량정보!GE188,차량정보!HX188))))</f>
        <v>0</v>
      </c>
      <c r="H188" s="333">
        <f>IF(리스수식!$AT$2=1,차량정보!BA188,IF(리스수식!$AT$2=2,차량정보!CT188,IF(리스수식!$AT$2=3,차량정보!EM188,IF(리스수식!$AT$2=4,차량정보!GF188,차량정보!HY188))))</f>
        <v>0</v>
      </c>
      <c r="I188" s="333">
        <f>IF(리스수식!$AT$2=1,차량정보!BB188,IF(리스수식!$AT$2=2,차량정보!CU188,IF(리스수식!$AT$2=3,차량정보!EN188,IF(리스수식!$AT$2=4,차량정보!GG188,차량정보!HZ188))))</f>
        <v>0</v>
      </c>
      <c r="J188" s="475">
        <f>IF(리스수식!$AT$2=1,차량정보!BC188,IF(리스수식!$AT$2=2,차량정보!CV188,IF(리스수식!$AT$2=3,차량정보!EO188,IF(리스수식!$AT$2=4,차량정보!GH188,차량정보!IA188))))</f>
        <v>0</v>
      </c>
      <c r="K188" s="333">
        <f>IF(리스수식!$AT$2=1,차량정보!BD188,IF(리스수식!$AT$2=2,차량정보!CW188,IF(리스수식!$AT$2=3,차량정보!EP188,IF(리스수식!$AT$2=4,차량정보!GI188,차량정보!IB188))))</f>
        <v>0</v>
      </c>
      <c r="L188" s="333">
        <f>IF(리스수식!$AT$2=1,차량정보!BE188,IF(리스수식!$AT$2=2,차량정보!CX188,IF(리스수식!$AT$2=3,차량정보!EQ188,IF(리스수식!$AT$2=4,차량정보!GJ188,차량정보!IC188))))</f>
        <v>0</v>
      </c>
      <c r="M188" s="333">
        <f>IF(리스수식!$AT$2=1,차량정보!BF188,IF(리스수식!$AT$2=2,차량정보!CY188,IF(리스수식!$AT$2=3,차량정보!ER188,IF(리스수식!$AT$2=4,차량정보!GK188,차량정보!ID188))))</f>
        <v>0</v>
      </c>
      <c r="N188" s="333">
        <f t="shared" si="183"/>
        <v>0</v>
      </c>
      <c r="O188" s="380">
        <f>IF(리스수식!$AT$2=1,차량정보!BH188,IF(리스수식!$AT$2=2,차량정보!DA188,IF(리스수식!$AT$2=3,차량정보!ET188,IF(리스수식!$AT$2=4,차량정보!GM188,차량정보!IF188))))</f>
        <v>0</v>
      </c>
      <c r="P188" s="380">
        <f>IF(리스수식!$AT$2=1,차량정보!BI188,IF(리스수식!$AT$2=2,차량정보!DB188,IF(리스수식!$AT$2=3,차량정보!EU188,IF(리스수식!$AT$2=4,차량정보!GN188,차량정보!IG188))))</f>
        <v>0</v>
      </c>
      <c r="Q188" s="380">
        <f>IF(리스수식!$AT$2=1,차량정보!BJ188,IF(리스수식!$AT$2=2,차량정보!DC188,IF(리스수식!$AT$2=3,차량정보!EV188,IF(리스수식!$AT$2=4,차량정보!GO188,차량정보!IH188))))</f>
        <v>0</v>
      </c>
      <c r="R188" s="380">
        <f>IF(리스수식!$AT$2=1,차량정보!BK188,IF(리스수식!$AT$2=2,차량정보!DD188,IF(리스수식!$AT$2=3,차량정보!EW188,IF(리스수식!$AT$2=4,차량정보!GP188,차량정보!II188))))</f>
        <v>0</v>
      </c>
      <c r="S188" s="380">
        <f>IF(리스수식!$AT$2=1,차량정보!BL188,IF(리스수식!$AT$2=2,차량정보!DE188,IF(리스수식!$AT$2=3,차량정보!EX188,IF(리스수식!$AT$2=4,차량정보!GQ188,차량정보!IJ188))))</f>
        <v>0</v>
      </c>
      <c r="T188" s="380">
        <f>IF(리스수식!$AT$2=1,차량정보!BM188,IF(리스수식!$AT$2=2,차량정보!DF188,IF(리스수식!$AT$2=3,차량정보!EY188,IF(리스수식!$AT$2=4,차량정보!GR188,차량정보!IK188))))</f>
        <v>0</v>
      </c>
      <c r="U188" s="380">
        <f>IF(리스수식!$AT$2=1,차량정보!BN188,IF(리스수식!$AT$2=2,차량정보!DG188,IF(리스수식!$AT$2=3,차량정보!EZ188,IF(리스수식!$AT$2=4,차량정보!GS188,차량정보!IL188))))</f>
        <v>0</v>
      </c>
      <c r="V188" s="380">
        <f>IF(리스수식!$AT$2=1,차량정보!BO188,IF(리스수식!$AT$2=2,차량정보!DH188,IF(리스수식!$AT$2=3,차량정보!FA188,IF(리스수식!$AT$2=4,차량정보!GT188,차량정보!IM188))))</f>
        <v>0</v>
      </c>
      <c r="W188" s="380">
        <f>IF(리스수식!$AT$2=1,차량정보!BP188,IF(리스수식!$AT$2=2,차량정보!DI188,IF(리스수식!$AT$2=3,차량정보!FB188,IF(리스수식!$AT$2=4,차량정보!GU188,차량정보!IN188))))</f>
        <v>0</v>
      </c>
      <c r="X188" s="380">
        <f>IF(리스수식!$AT$2=1,차량정보!BQ188,IF(리스수식!$AT$2=2,차량정보!DJ188,IF(리스수식!$AT$2=3,차량정보!FC188,IF(리스수식!$AT$2=4,차량정보!GV188,차량정보!IO188))))</f>
        <v>0</v>
      </c>
      <c r="Y188" s="380">
        <f>IF(리스수식!$AT$2=1,차량정보!BR188,IF(리스수식!$AT$2=2,차량정보!DK188,IF(리스수식!$AT$2=3,차량정보!FD188,IF(리스수식!$AT$2=4,차량정보!GW188,차량정보!IP188))))</f>
        <v>0</v>
      </c>
      <c r="Z188" s="380">
        <f>IF(리스수식!$AT$2=1,차량정보!BS188,IF(리스수식!$AT$2=2,차량정보!DL188,IF(리스수식!$AT$2=3,차량정보!FE188,IF(리스수식!$AT$2=4,차량정보!GX188,차량정보!IQ188))))</f>
        <v>0</v>
      </c>
      <c r="AA188" s="380">
        <f>IF(리스수식!$AT$2=1,차량정보!BT188,IF(리스수식!$AT$2=2,차량정보!DM188,IF(리스수식!$AT$2=3,차량정보!FF188,IF(리스수식!$AT$2=4,차량정보!GY188,차량정보!IR188))))</f>
        <v>0</v>
      </c>
      <c r="AB188" s="380">
        <f>IF(리스수식!$AT$2=1,차량정보!BU188,IF(리스수식!$AT$2=2,차량정보!DN188,IF(리스수식!$AT$2=3,차량정보!FG188,IF(리스수식!$AT$2=4,차량정보!GZ188,차량정보!IS188))))</f>
        <v>0</v>
      </c>
      <c r="AC188" s="380">
        <f>IF(리스수식!$AT$2=1,차량정보!BV188,IF(리스수식!$AT$2=2,차량정보!DO188,IF(리스수식!$AT$2=3,차량정보!FH188,IF(리스수식!$AT$2=4,차량정보!HA188,차량정보!IT188))))</f>
        <v>0</v>
      </c>
      <c r="AD188" s="380">
        <f>IF(리스수식!$AT$2=1,차량정보!BW188,IF(리스수식!$AT$2=2,차량정보!DP188,IF(리스수식!$AT$2=3,차량정보!FI188,IF(리스수식!$AT$2=4,차량정보!HB188,차량정보!IU188))))</f>
        <v>0</v>
      </c>
      <c r="AE188" s="380">
        <f>IF(리스수식!$AT$2=1,차량정보!BX188,IF(리스수식!$AT$2=2,차량정보!DQ188,IF(리스수식!$AT$2=3,차량정보!FJ188,IF(리스수식!$AT$2=4,차량정보!HC188,차량정보!IV188))))</f>
        <v>0</v>
      </c>
      <c r="AF188" s="380">
        <f>IF(리스수식!$AT$2=1,차량정보!BY188,IF(리스수식!$AT$2=2,차량정보!DR188,IF(리스수식!$AT$2=3,차량정보!FK188,IF(리스수식!$AT$2=4,차량정보!HD188,차량정보!IW188))))</f>
        <v>0</v>
      </c>
      <c r="AG188" s="380">
        <f>IF(리스수식!$AT$2=1,차량정보!BZ188,IF(리스수식!$AT$2=2,차량정보!DS188,IF(리스수식!$AT$2=3,차량정보!FL188,IF(리스수식!$AT$2=4,차량정보!HE188,차량정보!IX188))))</f>
        <v>0</v>
      </c>
      <c r="AH188" s="380">
        <f>IF(리스수식!$AT$2=1,차량정보!CA188,IF(리스수식!$AT$2=2,차량정보!DT188,IF(리스수식!$AT$2=3,차량정보!FM188,IF(리스수식!$AT$2=4,차량정보!HF188,차량정보!IY188))))</f>
        <v>0</v>
      </c>
      <c r="AI188" s="380">
        <f>IF(리스수식!$AT$2=1,차량정보!CB188,IF(리스수식!$AT$2=2,차량정보!DU188,IF(리스수식!$AT$2=3,차량정보!FN188,IF(리스수식!$AT$2=4,차량정보!HG188,차량정보!IZ188))))</f>
        <v>0</v>
      </c>
      <c r="AJ188" s="380">
        <f>IF(리스수식!$AT$2=1,차량정보!CC188,IF(리스수식!$AT$2=2,차량정보!DV188,IF(리스수식!$AT$2=3,차량정보!FO188,IF(리스수식!$AT$2=4,차량정보!HH188,차량정보!JA188))))</f>
        <v>0</v>
      </c>
      <c r="AK188" s="380">
        <f>IF(리스수식!$AT$2=1,차량정보!CD188,IF(리스수식!$AT$2=2,차량정보!DW188,IF(리스수식!$AT$2=3,차량정보!FP188,IF(리스수식!$AT$2=4,차량정보!HI188,차량정보!JB188))))</f>
        <v>0</v>
      </c>
      <c r="AL188" s="380">
        <f>IF(리스수식!$AT$2=1,차량정보!CE188,IF(리스수식!$AT$2=2,차량정보!DX188,IF(리스수식!$AT$2=3,차량정보!FQ188,IF(리스수식!$AT$2=4,차량정보!HJ188,차량정보!JC188))))</f>
        <v>0</v>
      </c>
      <c r="AM188" s="333">
        <f>IF(리스수식!$AT$2=1,차량정보!CF188,IF(리스수식!$AT$2=2,차량정보!DY188,IF(리스수식!$AT$2=3,차량정보!FR188,IF(리스수식!$AT$2=4,차량정보!HK188,차량정보!JD188))))</f>
        <v>0</v>
      </c>
      <c r="AN188" s="333">
        <f>IF(리스수식!$AT$2=1,차량정보!CG188,IF(리스수식!$AT$2=2,차량정보!DZ188,IF(리스수식!$AT$2=3,차량정보!FS188,IF(리스수식!$AT$2=4,차량정보!HL188,차량정보!JE188))))</f>
        <v>0</v>
      </c>
      <c r="AO188" s="333">
        <f>IF(리스수식!$AT$2=1,차량정보!CH188,IF(리스수식!$AT$2=2,차량정보!EA188,IF(리스수식!$AT$2=3,차량정보!FT188,IF(리스수식!$AT$2=4,차량정보!HM188,차량정보!JF188))))</f>
        <v>0</v>
      </c>
      <c r="AP188" s="333">
        <f>IF(리스수식!$AT$2=1,차량정보!CI188,IF(리스수식!$AT$2=2,차량정보!EB188,IF(리스수식!$AT$2=3,차량정보!FU188,IF(리스수식!$AT$2=4,차량정보!HN188,차량정보!JG188))))</f>
        <v>0</v>
      </c>
      <c r="AQ188" s="333">
        <f>IF(리스수식!$AT$2=1,차량정보!CJ188,IF(리스수식!$AT$2=2,차량정보!EC188,IF(리스수식!$AT$2=3,차량정보!FV188,IF(리스수식!$AT$2=4,차량정보!HO188,차량정보!JH188))))</f>
        <v>0</v>
      </c>
      <c r="AR188" s="333">
        <f>IF(리스수식!$AT$2=1,차량정보!CK188,IF(리스수식!$AT$2=2,차량정보!ED188,IF(리스수식!$AT$2=3,차량정보!FW188,IF(리스수식!$AT$2=4,차량정보!HP188,차량정보!JI188))))</f>
        <v>0</v>
      </c>
      <c r="AS188" s="333">
        <f>IF(리스수식!$AT$2=1,차량정보!CL188,IF(리스수식!$AT$2=2,차량정보!EE188,IF(리스수식!$AT$2=3,차량정보!FX188,IF(리스수식!$AT$2=4,차량정보!HQ188,차량정보!JJ188))))</f>
        <v>0</v>
      </c>
      <c r="AT188" s="333">
        <f>IF(리스수식!$AT$2=1,차량정보!CM188,IF(리스수식!$AT$2=2,차량정보!EF188,IF(리스수식!$AT$2=3,차량정보!FY188,IF(리스수식!$AT$2=4,차량정보!HR188,차량정보!JK188))))</f>
        <v>0</v>
      </c>
      <c r="AU188" s="333">
        <f>IF(리스수식!$AT$2=1,차량정보!CN188,IF(리스수식!$AT$2=2,차량정보!EG188,IF(리스수식!$AT$2=3,차량정보!FZ188,IF(리스수식!$AT$2=4,차량정보!HS188,차량정보!JL188))))</f>
        <v>0</v>
      </c>
      <c r="AV188" s="333">
        <f>IF(리스수식!$AT$2=1,차량정보!CO188,IF(리스수식!$AT$2=2,차량정보!EH188,IF(리스수식!$AT$2=3,차량정보!GA188,IF(리스수식!$AT$2=4,차량정보!HT188,차량정보!JM188))))</f>
        <v>0</v>
      </c>
      <c r="AW188" s="333">
        <f>IF(리스수식!$AT$2=1,차량정보!CP188,IF(리스수식!$AT$2=2,차량정보!EI188,IF(리스수식!$AT$2=3,차량정보!GB188,IF(리스수식!$AT$2=4,차량정보!HU188,차량정보!JN188))))</f>
        <v>0</v>
      </c>
      <c r="AX188" s="333">
        <f>IF(리스수식!$AT$2=1,차량정보!CQ188,IF(리스수식!$AT$2=2,차량정보!EJ188,IF(리스수식!$AT$2=3,차량정보!GC188,IF(리스수식!$AT$2=4,차량정보!HV188,차량정보!JO188))))</f>
        <v>0</v>
      </c>
      <c r="AY188" s="11">
        <f>IF(리스수식!$AT$2=1,차량정보!CR188,IF(리스수식!$AT$2=2,차량정보!EK188,IF(리스수식!$AT$2=3,차량정보!GD188,IF(리스수식!$AT$2=4,차량정보!HW188,차량정보!JP188))))</f>
        <v>0</v>
      </c>
    </row>
    <row r="189" spans="6:51" ht="16.5" customHeight="1">
      <c r="F189" s="333">
        <v>184</v>
      </c>
      <c r="G189" s="333">
        <f>IF(리스수식!$AT$2=1,차량정보!AZ189,IF(리스수식!$AT$2=2,차량정보!CS189,IF(리스수식!$AT$2=3,차량정보!EL189,IF(리스수식!$AT$2=4,차량정보!GE189,차량정보!HX189))))</f>
        <v>0</v>
      </c>
      <c r="H189" s="333">
        <f>IF(리스수식!$AT$2=1,차량정보!BA189,IF(리스수식!$AT$2=2,차량정보!CT189,IF(리스수식!$AT$2=3,차량정보!EM189,IF(리스수식!$AT$2=4,차량정보!GF189,차량정보!HY189))))</f>
        <v>0</v>
      </c>
      <c r="I189" s="333">
        <f>IF(리스수식!$AT$2=1,차량정보!BB189,IF(리스수식!$AT$2=2,차량정보!CU189,IF(리스수식!$AT$2=3,차량정보!EN189,IF(리스수식!$AT$2=4,차량정보!GG189,차량정보!HZ189))))</f>
        <v>0</v>
      </c>
      <c r="J189" s="475">
        <f>IF(리스수식!$AT$2=1,차량정보!BC189,IF(리스수식!$AT$2=2,차량정보!CV189,IF(리스수식!$AT$2=3,차량정보!EO189,IF(리스수식!$AT$2=4,차량정보!GH189,차량정보!IA189))))</f>
        <v>0</v>
      </c>
      <c r="K189" s="333">
        <f>IF(리스수식!$AT$2=1,차량정보!BD189,IF(리스수식!$AT$2=2,차량정보!CW189,IF(리스수식!$AT$2=3,차량정보!EP189,IF(리스수식!$AT$2=4,차량정보!GI189,차량정보!IB189))))</f>
        <v>0</v>
      </c>
      <c r="L189" s="333">
        <f>IF(리스수식!$AT$2=1,차량정보!BE189,IF(리스수식!$AT$2=2,차량정보!CX189,IF(리스수식!$AT$2=3,차량정보!EQ189,IF(리스수식!$AT$2=4,차량정보!GJ189,차량정보!IC189))))</f>
        <v>0</v>
      </c>
      <c r="M189" s="333">
        <f>IF(리스수식!$AT$2=1,차량정보!BF189,IF(리스수식!$AT$2=2,차량정보!CY189,IF(리스수식!$AT$2=3,차량정보!ER189,IF(리스수식!$AT$2=4,차량정보!GK189,차량정보!ID189))))</f>
        <v>0</v>
      </c>
      <c r="N189" s="333">
        <f t="shared" si="183"/>
        <v>0</v>
      </c>
      <c r="O189" s="380">
        <f>IF(리스수식!$AT$2=1,차량정보!BH189,IF(리스수식!$AT$2=2,차량정보!DA189,IF(리스수식!$AT$2=3,차량정보!ET189,IF(리스수식!$AT$2=4,차량정보!GM189,차량정보!IF189))))</f>
        <v>0</v>
      </c>
      <c r="P189" s="380">
        <f>IF(리스수식!$AT$2=1,차량정보!BI189,IF(리스수식!$AT$2=2,차량정보!DB189,IF(리스수식!$AT$2=3,차량정보!EU189,IF(리스수식!$AT$2=4,차량정보!GN189,차량정보!IG189))))</f>
        <v>0</v>
      </c>
      <c r="Q189" s="380">
        <f>IF(리스수식!$AT$2=1,차량정보!BJ189,IF(리스수식!$AT$2=2,차량정보!DC189,IF(리스수식!$AT$2=3,차량정보!EV189,IF(리스수식!$AT$2=4,차량정보!GO189,차량정보!IH189))))</f>
        <v>0</v>
      </c>
      <c r="R189" s="380">
        <f>IF(리스수식!$AT$2=1,차량정보!BK189,IF(리스수식!$AT$2=2,차량정보!DD189,IF(리스수식!$AT$2=3,차량정보!EW189,IF(리스수식!$AT$2=4,차량정보!GP189,차량정보!II189))))</f>
        <v>0</v>
      </c>
      <c r="S189" s="380">
        <f>IF(리스수식!$AT$2=1,차량정보!BL189,IF(리스수식!$AT$2=2,차량정보!DE189,IF(리스수식!$AT$2=3,차량정보!EX189,IF(리스수식!$AT$2=4,차량정보!GQ189,차량정보!IJ189))))</f>
        <v>0</v>
      </c>
      <c r="T189" s="380">
        <f>IF(리스수식!$AT$2=1,차량정보!BM189,IF(리스수식!$AT$2=2,차량정보!DF189,IF(리스수식!$AT$2=3,차량정보!EY189,IF(리스수식!$AT$2=4,차량정보!GR189,차량정보!IK189))))</f>
        <v>0</v>
      </c>
      <c r="U189" s="380">
        <f>IF(리스수식!$AT$2=1,차량정보!BN189,IF(리스수식!$AT$2=2,차량정보!DG189,IF(리스수식!$AT$2=3,차량정보!EZ189,IF(리스수식!$AT$2=4,차량정보!GS189,차량정보!IL189))))</f>
        <v>0</v>
      </c>
      <c r="V189" s="380">
        <f>IF(리스수식!$AT$2=1,차량정보!BO189,IF(리스수식!$AT$2=2,차량정보!DH189,IF(리스수식!$AT$2=3,차량정보!FA189,IF(리스수식!$AT$2=4,차량정보!GT189,차량정보!IM189))))</f>
        <v>0</v>
      </c>
      <c r="W189" s="380">
        <f>IF(리스수식!$AT$2=1,차량정보!BP189,IF(리스수식!$AT$2=2,차량정보!DI189,IF(리스수식!$AT$2=3,차량정보!FB189,IF(리스수식!$AT$2=4,차량정보!GU189,차량정보!IN189))))</f>
        <v>0</v>
      </c>
      <c r="X189" s="380">
        <f>IF(리스수식!$AT$2=1,차량정보!BQ189,IF(리스수식!$AT$2=2,차량정보!DJ189,IF(리스수식!$AT$2=3,차량정보!FC189,IF(리스수식!$AT$2=4,차량정보!GV189,차량정보!IO189))))</f>
        <v>0</v>
      </c>
      <c r="Y189" s="380">
        <f>IF(리스수식!$AT$2=1,차량정보!BR189,IF(리스수식!$AT$2=2,차량정보!DK189,IF(리스수식!$AT$2=3,차량정보!FD189,IF(리스수식!$AT$2=4,차량정보!GW189,차량정보!IP189))))</f>
        <v>0</v>
      </c>
      <c r="Z189" s="380">
        <f>IF(리스수식!$AT$2=1,차량정보!BS189,IF(리스수식!$AT$2=2,차량정보!DL189,IF(리스수식!$AT$2=3,차량정보!FE189,IF(리스수식!$AT$2=4,차량정보!GX189,차량정보!IQ189))))</f>
        <v>0</v>
      </c>
      <c r="AA189" s="380">
        <f>IF(리스수식!$AT$2=1,차량정보!BT189,IF(리스수식!$AT$2=2,차량정보!DM189,IF(리스수식!$AT$2=3,차량정보!FF189,IF(리스수식!$AT$2=4,차량정보!GY189,차량정보!IR189))))</f>
        <v>0</v>
      </c>
      <c r="AB189" s="380">
        <f>IF(리스수식!$AT$2=1,차량정보!BU189,IF(리스수식!$AT$2=2,차량정보!DN189,IF(리스수식!$AT$2=3,차량정보!FG189,IF(리스수식!$AT$2=4,차량정보!GZ189,차량정보!IS189))))</f>
        <v>0</v>
      </c>
      <c r="AC189" s="380">
        <f>IF(리스수식!$AT$2=1,차량정보!BV189,IF(리스수식!$AT$2=2,차량정보!DO189,IF(리스수식!$AT$2=3,차량정보!FH189,IF(리스수식!$AT$2=4,차량정보!HA189,차량정보!IT189))))</f>
        <v>0</v>
      </c>
      <c r="AD189" s="380">
        <f>IF(리스수식!$AT$2=1,차량정보!BW189,IF(리스수식!$AT$2=2,차량정보!DP189,IF(리스수식!$AT$2=3,차량정보!FI189,IF(리스수식!$AT$2=4,차량정보!HB189,차량정보!IU189))))</f>
        <v>0</v>
      </c>
      <c r="AE189" s="380">
        <f>IF(리스수식!$AT$2=1,차량정보!BX189,IF(리스수식!$AT$2=2,차량정보!DQ189,IF(리스수식!$AT$2=3,차량정보!FJ189,IF(리스수식!$AT$2=4,차량정보!HC189,차량정보!IV189))))</f>
        <v>0</v>
      </c>
      <c r="AF189" s="380">
        <f>IF(리스수식!$AT$2=1,차량정보!BY189,IF(리스수식!$AT$2=2,차량정보!DR189,IF(리스수식!$AT$2=3,차량정보!FK189,IF(리스수식!$AT$2=4,차량정보!HD189,차량정보!IW189))))</f>
        <v>0</v>
      </c>
      <c r="AG189" s="380">
        <f>IF(리스수식!$AT$2=1,차량정보!BZ189,IF(리스수식!$AT$2=2,차량정보!DS189,IF(리스수식!$AT$2=3,차량정보!FL189,IF(리스수식!$AT$2=4,차량정보!HE189,차량정보!IX189))))</f>
        <v>0</v>
      </c>
      <c r="AH189" s="380">
        <f>IF(리스수식!$AT$2=1,차량정보!CA189,IF(리스수식!$AT$2=2,차량정보!DT189,IF(리스수식!$AT$2=3,차량정보!FM189,IF(리스수식!$AT$2=4,차량정보!HF189,차량정보!IY189))))</f>
        <v>0</v>
      </c>
      <c r="AI189" s="380">
        <f>IF(리스수식!$AT$2=1,차량정보!CB189,IF(리스수식!$AT$2=2,차량정보!DU189,IF(리스수식!$AT$2=3,차량정보!FN189,IF(리스수식!$AT$2=4,차량정보!HG189,차량정보!IZ189))))</f>
        <v>0</v>
      </c>
      <c r="AJ189" s="380">
        <f>IF(리스수식!$AT$2=1,차량정보!CC189,IF(리스수식!$AT$2=2,차량정보!DV189,IF(리스수식!$AT$2=3,차량정보!FO189,IF(리스수식!$AT$2=4,차량정보!HH189,차량정보!JA189))))</f>
        <v>0</v>
      </c>
      <c r="AK189" s="380">
        <f>IF(리스수식!$AT$2=1,차량정보!CD189,IF(리스수식!$AT$2=2,차량정보!DW189,IF(리스수식!$AT$2=3,차량정보!FP189,IF(리스수식!$AT$2=4,차량정보!HI189,차량정보!JB189))))</f>
        <v>0</v>
      </c>
      <c r="AL189" s="380">
        <f>IF(리스수식!$AT$2=1,차량정보!CE189,IF(리스수식!$AT$2=2,차량정보!DX189,IF(리스수식!$AT$2=3,차량정보!FQ189,IF(리스수식!$AT$2=4,차량정보!HJ189,차량정보!JC189))))</f>
        <v>0</v>
      </c>
      <c r="AM189" s="333">
        <f>IF(리스수식!$AT$2=1,차량정보!CF189,IF(리스수식!$AT$2=2,차량정보!DY189,IF(리스수식!$AT$2=3,차량정보!FR189,IF(리스수식!$AT$2=4,차량정보!HK189,차량정보!JD189))))</f>
        <v>0</v>
      </c>
      <c r="AN189" s="333">
        <f>IF(리스수식!$AT$2=1,차량정보!CG189,IF(리스수식!$AT$2=2,차량정보!DZ189,IF(리스수식!$AT$2=3,차량정보!FS189,IF(리스수식!$AT$2=4,차량정보!HL189,차량정보!JE189))))</f>
        <v>0</v>
      </c>
      <c r="AO189" s="333">
        <f>IF(리스수식!$AT$2=1,차량정보!CH189,IF(리스수식!$AT$2=2,차량정보!EA189,IF(리스수식!$AT$2=3,차량정보!FT189,IF(리스수식!$AT$2=4,차량정보!HM189,차량정보!JF189))))</f>
        <v>0</v>
      </c>
      <c r="AP189" s="333">
        <f>IF(리스수식!$AT$2=1,차량정보!CI189,IF(리스수식!$AT$2=2,차량정보!EB189,IF(리스수식!$AT$2=3,차량정보!FU189,IF(리스수식!$AT$2=4,차량정보!HN189,차량정보!JG189))))</f>
        <v>0</v>
      </c>
      <c r="AQ189" s="333">
        <f>IF(리스수식!$AT$2=1,차량정보!CJ189,IF(리스수식!$AT$2=2,차량정보!EC189,IF(리스수식!$AT$2=3,차량정보!FV189,IF(리스수식!$AT$2=4,차량정보!HO189,차량정보!JH189))))</f>
        <v>0</v>
      </c>
      <c r="AR189" s="333">
        <f>IF(리스수식!$AT$2=1,차량정보!CK189,IF(리스수식!$AT$2=2,차량정보!ED189,IF(리스수식!$AT$2=3,차량정보!FW189,IF(리스수식!$AT$2=4,차량정보!HP189,차량정보!JI189))))</f>
        <v>0</v>
      </c>
      <c r="AS189" s="333">
        <f>IF(리스수식!$AT$2=1,차량정보!CL189,IF(리스수식!$AT$2=2,차량정보!EE189,IF(리스수식!$AT$2=3,차량정보!FX189,IF(리스수식!$AT$2=4,차량정보!HQ189,차량정보!JJ189))))</f>
        <v>0</v>
      </c>
      <c r="AT189" s="333">
        <f>IF(리스수식!$AT$2=1,차량정보!CM189,IF(리스수식!$AT$2=2,차량정보!EF189,IF(리스수식!$AT$2=3,차량정보!FY189,IF(리스수식!$AT$2=4,차량정보!HR189,차량정보!JK189))))</f>
        <v>0</v>
      </c>
      <c r="AU189" s="333">
        <f>IF(리스수식!$AT$2=1,차량정보!CN189,IF(리스수식!$AT$2=2,차량정보!EG189,IF(리스수식!$AT$2=3,차량정보!FZ189,IF(리스수식!$AT$2=4,차량정보!HS189,차량정보!JL189))))</f>
        <v>0</v>
      </c>
      <c r="AV189" s="333">
        <f>IF(리스수식!$AT$2=1,차량정보!CO189,IF(리스수식!$AT$2=2,차량정보!EH189,IF(리스수식!$AT$2=3,차량정보!GA189,IF(리스수식!$AT$2=4,차량정보!HT189,차량정보!JM189))))</f>
        <v>0</v>
      </c>
      <c r="AW189" s="333">
        <f>IF(리스수식!$AT$2=1,차량정보!CP189,IF(리스수식!$AT$2=2,차량정보!EI189,IF(리스수식!$AT$2=3,차량정보!GB189,IF(리스수식!$AT$2=4,차량정보!HU189,차량정보!JN189))))</f>
        <v>0</v>
      </c>
      <c r="AX189" s="333">
        <f>IF(리스수식!$AT$2=1,차량정보!CQ189,IF(리스수식!$AT$2=2,차량정보!EJ189,IF(리스수식!$AT$2=3,차량정보!GC189,IF(리스수식!$AT$2=4,차량정보!HV189,차량정보!JO189))))</f>
        <v>0</v>
      </c>
      <c r="AY189" s="11">
        <f>IF(리스수식!$AT$2=1,차량정보!CR189,IF(리스수식!$AT$2=2,차량정보!EK189,IF(리스수식!$AT$2=3,차량정보!GD189,IF(리스수식!$AT$2=4,차량정보!HW189,차량정보!JP189))))</f>
        <v>0</v>
      </c>
    </row>
    <row r="190" spans="6:51" ht="16.5" customHeight="1">
      <c r="F190" s="333">
        <v>185</v>
      </c>
      <c r="G190" s="333">
        <f>IF(리스수식!$AT$2=1,차량정보!AZ190,IF(리스수식!$AT$2=2,차량정보!CS190,IF(리스수식!$AT$2=3,차량정보!EL190,IF(리스수식!$AT$2=4,차량정보!GE190,차량정보!HX190))))</f>
        <v>0</v>
      </c>
      <c r="H190" s="333">
        <f>IF(리스수식!$AT$2=1,차량정보!BA190,IF(리스수식!$AT$2=2,차량정보!CT190,IF(리스수식!$AT$2=3,차량정보!EM190,IF(리스수식!$AT$2=4,차량정보!GF190,차량정보!HY190))))</f>
        <v>0</v>
      </c>
      <c r="I190" s="333">
        <f>IF(리스수식!$AT$2=1,차량정보!BB190,IF(리스수식!$AT$2=2,차량정보!CU190,IF(리스수식!$AT$2=3,차량정보!EN190,IF(리스수식!$AT$2=4,차량정보!GG190,차량정보!HZ190))))</f>
        <v>0</v>
      </c>
      <c r="J190" s="475">
        <f>IF(리스수식!$AT$2=1,차량정보!BC190,IF(리스수식!$AT$2=2,차량정보!CV190,IF(리스수식!$AT$2=3,차량정보!EO190,IF(리스수식!$AT$2=4,차량정보!GH190,차량정보!IA190))))</f>
        <v>0</v>
      </c>
      <c r="K190" s="333">
        <f>IF(리스수식!$AT$2=1,차량정보!BD190,IF(리스수식!$AT$2=2,차량정보!CW190,IF(리스수식!$AT$2=3,차량정보!EP190,IF(리스수식!$AT$2=4,차량정보!GI190,차량정보!IB190))))</f>
        <v>0</v>
      </c>
      <c r="L190" s="333">
        <f>IF(리스수식!$AT$2=1,차량정보!BE190,IF(리스수식!$AT$2=2,차량정보!CX190,IF(리스수식!$AT$2=3,차량정보!EQ190,IF(리스수식!$AT$2=4,차량정보!GJ190,차량정보!IC190))))</f>
        <v>0</v>
      </c>
      <c r="M190" s="333">
        <f>IF(리스수식!$AT$2=1,차량정보!BF190,IF(리스수식!$AT$2=2,차량정보!CY190,IF(리스수식!$AT$2=3,차량정보!ER190,IF(리스수식!$AT$2=4,차량정보!GK190,차량정보!ID190))))</f>
        <v>0</v>
      </c>
      <c r="N190" s="333">
        <f t="shared" si="183"/>
        <v>0</v>
      </c>
      <c r="O190" s="380">
        <f>IF(리스수식!$AT$2=1,차량정보!BH190,IF(리스수식!$AT$2=2,차량정보!DA190,IF(리스수식!$AT$2=3,차량정보!ET190,IF(리스수식!$AT$2=4,차량정보!GM190,차량정보!IF190))))</f>
        <v>0</v>
      </c>
      <c r="P190" s="380">
        <f>IF(리스수식!$AT$2=1,차량정보!BI190,IF(리스수식!$AT$2=2,차량정보!DB190,IF(리스수식!$AT$2=3,차량정보!EU190,IF(리스수식!$AT$2=4,차량정보!GN190,차량정보!IG190))))</f>
        <v>0</v>
      </c>
      <c r="Q190" s="380">
        <f>IF(리스수식!$AT$2=1,차량정보!BJ190,IF(리스수식!$AT$2=2,차량정보!DC190,IF(리스수식!$AT$2=3,차량정보!EV190,IF(리스수식!$AT$2=4,차량정보!GO190,차량정보!IH190))))</f>
        <v>0</v>
      </c>
      <c r="R190" s="380">
        <f>IF(리스수식!$AT$2=1,차량정보!BK190,IF(리스수식!$AT$2=2,차량정보!DD190,IF(리스수식!$AT$2=3,차량정보!EW190,IF(리스수식!$AT$2=4,차량정보!GP190,차량정보!II190))))</f>
        <v>0</v>
      </c>
      <c r="S190" s="380">
        <f>IF(리스수식!$AT$2=1,차량정보!BL190,IF(리스수식!$AT$2=2,차량정보!DE190,IF(리스수식!$AT$2=3,차량정보!EX190,IF(리스수식!$AT$2=4,차량정보!GQ190,차량정보!IJ190))))</f>
        <v>0</v>
      </c>
      <c r="T190" s="380">
        <f>IF(리스수식!$AT$2=1,차량정보!BM190,IF(리스수식!$AT$2=2,차량정보!DF190,IF(리스수식!$AT$2=3,차량정보!EY190,IF(리스수식!$AT$2=4,차량정보!GR190,차량정보!IK190))))</f>
        <v>0</v>
      </c>
      <c r="U190" s="380">
        <f>IF(리스수식!$AT$2=1,차량정보!BN190,IF(리스수식!$AT$2=2,차량정보!DG190,IF(리스수식!$AT$2=3,차량정보!EZ190,IF(리스수식!$AT$2=4,차량정보!GS190,차량정보!IL190))))</f>
        <v>0</v>
      </c>
      <c r="V190" s="380">
        <f>IF(리스수식!$AT$2=1,차량정보!BO190,IF(리스수식!$AT$2=2,차량정보!DH190,IF(리스수식!$AT$2=3,차량정보!FA190,IF(리스수식!$AT$2=4,차량정보!GT190,차량정보!IM190))))</f>
        <v>0</v>
      </c>
      <c r="W190" s="380">
        <f>IF(리스수식!$AT$2=1,차량정보!BP190,IF(리스수식!$AT$2=2,차량정보!DI190,IF(리스수식!$AT$2=3,차량정보!FB190,IF(리스수식!$AT$2=4,차량정보!GU190,차량정보!IN190))))</f>
        <v>0</v>
      </c>
      <c r="X190" s="380">
        <f>IF(리스수식!$AT$2=1,차량정보!BQ190,IF(리스수식!$AT$2=2,차량정보!DJ190,IF(리스수식!$AT$2=3,차량정보!FC190,IF(리스수식!$AT$2=4,차량정보!GV190,차량정보!IO190))))</f>
        <v>0</v>
      </c>
      <c r="Y190" s="380">
        <f>IF(리스수식!$AT$2=1,차량정보!BR190,IF(리스수식!$AT$2=2,차량정보!DK190,IF(리스수식!$AT$2=3,차량정보!FD190,IF(리스수식!$AT$2=4,차량정보!GW190,차량정보!IP190))))</f>
        <v>0</v>
      </c>
      <c r="Z190" s="380">
        <f>IF(리스수식!$AT$2=1,차량정보!BS190,IF(리스수식!$AT$2=2,차량정보!DL190,IF(리스수식!$AT$2=3,차량정보!FE190,IF(리스수식!$AT$2=4,차량정보!GX190,차량정보!IQ190))))</f>
        <v>0</v>
      </c>
      <c r="AA190" s="380">
        <f>IF(리스수식!$AT$2=1,차량정보!BT190,IF(리스수식!$AT$2=2,차량정보!DM190,IF(리스수식!$AT$2=3,차량정보!FF190,IF(리스수식!$AT$2=4,차량정보!GY190,차량정보!IR190))))</f>
        <v>0</v>
      </c>
      <c r="AB190" s="380">
        <f>IF(리스수식!$AT$2=1,차량정보!BU190,IF(리스수식!$AT$2=2,차량정보!DN190,IF(리스수식!$AT$2=3,차량정보!FG190,IF(리스수식!$AT$2=4,차량정보!GZ190,차량정보!IS190))))</f>
        <v>0</v>
      </c>
      <c r="AC190" s="380">
        <f>IF(리스수식!$AT$2=1,차량정보!BV190,IF(리스수식!$AT$2=2,차량정보!DO190,IF(리스수식!$AT$2=3,차량정보!FH190,IF(리스수식!$AT$2=4,차량정보!HA190,차량정보!IT190))))</f>
        <v>0</v>
      </c>
      <c r="AD190" s="380">
        <f>IF(리스수식!$AT$2=1,차량정보!BW190,IF(리스수식!$AT$2=2,차량정보!DP190,IF(리스수식!$AT$2=3,차량정보!FI190,IF(리스수식!$AT$2=4,차량정보!HB190,차량정보!IU190))))</f>
        <v>0</v>
      </c>
      <c r="AE190" s="380">
        <f>IF(리스수식!$AT$2=1,차량정보!BX190,IF(리스수식!$AT$2=2,차량정보!DQ190,IF(리스수식!$AT$2=3,차량정보!FJ190,IF(리스수식!$AT$2=4,차량정보!HC190,차량정보!IV190))))</f>
        <v>0</v>
      </c>
      <c r="AF190" s="380">
        <f>IF(리스수식!$AT$2=1,차량정보!BY190,IF(리스수식!$AT$2=2,차량정보!DR190,IF(리스수식!$AT$2=3,차량정보!FK190,IF(리스수식!$AT$2=4,차량정보!HD190,차량정보!IW190))))</f>
        <v>0</v>
      </c>
      <c r="AG190" s="380">
        <f>IF(리스수식!$AT$2=1,차량정보!BZ190,IF(리스수식!$AT$2=2,차량정보!DS190,IF(리스수식!$AT$2=3,차량정보!FL190,IF(리스수식!$AT$2=4,차량정보!HE190,차량정보!IX190))))</f>
        <v>0</v>
      </c>
      <c r="AH190" s="380">
        <f>IF(리스수식!$AT$2=1,차량정보!CA190,IF(리스수식!$AT$2=2,차량정보!DT190,IF(리스수식!$AT$2=3,차량정보!FM190,IF(리스수식!$AT$2=4,차량정보!HF190,차량정보!IY190))))</f>
        <v>0</v>
      </c>
      <c r="AI190" s="380">
        <f>IF(리스수식!$AT$2=1,차량정보!CB190,IF(리스수식!$AT$2=2,차량정보!DU190,IF(리스수식!$AT$2=3,차량정보!FN190,IF(리스수식!$AT$2=4,차량정보!HG190,차량정보!IZ190))))</f>
        <v>0</v>
      </c>
      <c r="AJ190" s="380">
        <f>IF(리스수식!$AT$2=1,차량정보!CC190,IF(리스수식!$AT$2=2,차량정보!DV190,IF(리스수식!$AT$2=3,차량정보!FO190,IF(리스수식!$AT$2=4,차량정보!HH190,차량정보!JA190))))</f>
        <v>0</v>
      </c>
      <c r="AK190" s="380">
        <f>IF(리스수식!$AT$2=1,차량정보!CD190,IF(리스수식!$AT$2=2,차량정보!DW190,IF(리스수식!$AT$2=3,차량정보!FP190,IF(리스수식!$AT$2=4,차량정보!HI190,차량정보!JB190))))</f>
        <v>0</v>
      </c>
      <c r="AL190" s="380">
        <f>IF(리스수식!$AT$2=1,차량정보!CE190,IF(리스수식!$AT$2=2,차량정보!DX190,IF(리스수식!$AT$2=3,차량정보!FQ190,IF(리스수식!$AT$2=4,차량정보!HJ190,차량정보!JC190))))</f>
        <v>0</v>
      </c>
      <c r="AM190" s="333">
        <f>IF(리스수식!$AT$2=1,차량정보!CF190,IF(리스수식!$AT$2=2,차량정보!DY190,IF(리스수식!$AT$2=3,차량정보!FR190,IF(리스수식!$AT$2=4,차량정보!HK190,차량정보!JD190))))</f>
        <v>0</v>
      </c>
      <c r="AN190" s="333">
        <f>IF(리스수식!$AT$2=1,차량정보!CG190,IF(리스수식!$AT$2=2,차량정보!DZ190,IF(리스수식!$AT$2=3,차량정보!FS190,IF(리스수식!$AT$2=4,차량정보!HL190,차량정보!JE190))))</f>
        <v>0</v>
      </c>
      <c r="AO190" s="333">
        <f>IF(리스수식!$AT$2=1,차량정보!CH190,IF(리스수식!$AT$2=2,차량정보!EA190,IF(리스수식!$AT$2=3,차량정보!FT190,IF(리스수식!$AT$2=4,차량정보!HM190,차량정보!JF190))))</f>
        <v>0</v>
      </c>
      <c r="AP190" s="333">
        <f>IF(리스수식!$AT$2=1,차량정보!CI190,IF(리스수식!$AT$2=2,차량정보!EB190,IF(리스수식!$AT$2=3,차량정보!FU190,IF(리스수식!$AT$2=4,차량정보!HN190,차량정보!JG190))))</f>
        <v>0</v>
      </c>
      <c r="AQ190" s="333">
        <f>IF(리스수식!$AT$2=1,차량정보!CJ190,IF(리스수식!$AT$2=2,차량정보!EC190,IF(리스수식!$AT$2=3,차량정보!FV190,IF(리스수식!$AT$2=4,차량정보!HO190,차량정보!JH190))))</f>
        <v>0</v>
      </c>
      <c r="AR190" s="333">
        <f>IF(리스수식!$AT$2=1,차량정보!CK190,IF(리스수식!$AT$2=2,차량정보!ED190,IF(리스수식!$AT$2=3,차량정보!FW190,IF(리스수식!$AT$2=4,차량정보!HP190,차량정보!JI190))))</f>
        <v>0</v>
      </c>
      <c r="AS190" s="333">
        <f>IF(리스수식!$AT$2=1,차량정보!CL190,IF(리스수식!$AT$2=2,차량정보!EE190,IF(리스수식!$AT$2=3,차량정보!FX190,IF(리스수식!$AT$2=4,차량정보!HQ190,차량정보!JJ190))))</f>
        <v>0</v>
      </c>
      <c r="AT190" s="333">
        <f>IF(리스수식!$AT$2=1,차량정보!CM190,IF(리스수식!$AT$2=2,차량정보!EF190,IF(리스수식!$AT$2=3,차량정보!FY190,IF(리스수식!$AT$2=4,차량정보!HR190,차량정보!JK190))))</f>
        <v>0</v>
      </c>
      <c r="AU190" s="333">
        <f>IF(리스수식!$AT$2=1,차량정보!CN190,IF(리스수식!$AT$2=2,차량정보!EG190,IF(리스수식!$AT$2=3,차량정보!FZ190,IF(리스수식!$AT$2=4,차량정보!HS190,차량정보!JL190))))</f>
        <v>0</v>
      </c>
      <c r="AV190" s="333">
        <f>IF(리스수식!$AT$2=1,차량정보!CO190,IF(리스수식!$AT$2=2,차량정보!EH190,IF(리스수식!$AT$2=3,차량정보!GA190,IF(리스수식!$AT$2=4,차량정보!HT190,차량정보!JM190))))</f>
        <v>0</v>
      </c>
      <c r="AW190" s="333">
        <f>IF(리스수식!$AT$2=1,차량정보!CP190,IF(리스수식!$AT$2=2,차량정보!EI190,IF(리스수식!$AT$2=3,차량정보!GB190,IF(리스수식!$AT$2=4,차량정보!HU190,차량정보!JN190))))</f>
        <v>0</v>
      </c>
      <c r="AX190" s="333">
        <f>IF(리스수식!$AT$2=1,차량정보!CQ190,IF(리스수식!$AT$2=2,차량정보!EJ190,IF(리스수식!$AT$2=3,차량정보!GC190,IF(리스수식!$AT$2=4,차량정보!HV190,차량정보!JO190))))</f>
        <v>0</v>
      </c>
      <c r="AY190" s="11">
        <f>IF(리스수식!$AT$2=1,차량정보!CR190,IF(리스수식!$AT$2=2,차량정보!EK190,IF(리스수식!$AT$2=3,차량정보!GD190,IF(리스수식!$AT$2=4,차량정보!HW190,차량정보!JP190))))</f>
        <v>0</v>
      </c>
    </row>
    <row r="191" spans="6:51" ht="16.5" customHeight="1">
      <c r="F191" s="333">
        <v>186</v>
      </c>
      <c r="G191" s="333">
        <f>IF(리스수식!$AT$2=1,차량정보!AZ191,IF(리스수식!$AT$2=2,차량정보!CS191,IF(리스수식!$AT$2=3,차량정보!EL191,IF(리스수식!$AT$2=4,차량정보!GE191,차량정보!HX191))))</f>
        <v>0</v>
      </c>
      <c r="H191" s="333">
        <f>IF(리스수식!$AT$2=1,차량정보!BA191,IF(리스수식!$AT$2=2,차량정보!CT191,IF(리스수식!$AT$2=3,차량정보!EM191,IF(리스수식!$AT$2=4,차량정보!GF191,차량정보!HY191))))</f>
        <v>0</v>
      </c>
      <c r="I191" s="333">
        <f>IF(리스수식!$AT$2=1,차량정보!BB191,IF(리스수식!$AT$2=2,차량정보!CU191,IF(리스수식!$AT$2=3,차량정보!EN191,IF(리스수식!$AT$2=4,차량정보!GG191,차량정보!HZ191))))</f>
        <v>0</v>
      </c>
      <c r="J191" s="475">
        <f>IF(리스수식!$AT$2=1,차량정보!BC191,IF(리스수식!$AT$2=2,차량정보!CV191,IF(리스수식!$AT$2=3,차량정보!EO191,IF(리스수식!$AT$2=4,차량정보!GH191,차량정보!IA191))))</f>
        <v>0</v>
      </c>
      <c r="K191" s="333">
        <f>IF(리스수식!$AT$2=1,차량정보!BD191,IF(리스수식!$AT$2=2,차량정보!CW191,IF(리스수식!$AT$2=3,차량정보!EP191,IF(리스수식!$AT$2=4,차량정보!GI191,차량정보!IB191))))</f>
        <v>0</v>
      </c>
      <c r="L191" s="333">
        <f>IF(리스수식!$AT$2=1,차량정보!BE191,IF(리스수식!$AT$2=2,차량정보!CX191,IF(리스수식!$AT$2=3,차량정보!EQ191,IF(리스수식!$AT$2=4,차량정보!GJ191,차량정보!IC191))))</f>
        <v>0</v>
      </c>
      <c r="M191" s="333">
        <f>IF(리스수식!$AT$2=1,차량정보!BF191,IF(리스수식!$AT$2=2,차량정보!CY191,IF(리스수식!$AT$2=3,차량정보!ER191,IF(리스수식!$AT$2=4,차량정보!GK191,차량정보!ID191))))</f>
        <v>0</v>
      </c>
      <c r="N191" s="333">
        <f t="shared" si="183"/>
        <v>0</v>
      </c>
      <c r="O191" s="380">
        <f>IF(리스수식!$AT$2=1,차량정보!BH191,IF(리스수식!$AT$2=2,차량정보!DA191,IF(리스수식!$AT$2=3,차량정보!ET191,IF(리스수식!$AT$2=4,차량정보!GM191,차량정보!IF191))))</f>
        <v>0</v>
      </c>
      <c r="P191" s="380">
        <f>IF(리스수식!$AT$2=1,차량정보!BI191,IF(리스수식!$AT$2=2,차량정보!DB191,IF(리스수식!$AT$2=3,차량정보!EU191,IF(리스수식!$AT$2=4,차량정보!GN191,차량정보!IG191))))</f>
        <v>0</v>
      </c>
      <c r="Q191" s="380">
        <f>IF(리스수식!$AT$2=1,차량정보!BJ191,IF(리스수식!$AT$2=2,차량정보!DC191,IF(리스수식!$AT$2=3,차량정보!EV191,IF(리스수식!$AT$2=4,차량정보!GO191,차량정보!IH191))))</f>
        <v>0</v>
      </c>
      <c r="R191" s="380">
        <f>IF(리스수식!$AT$2=1,차량정보!BK191,IF(리스수식!$AT$2=2,차량정보!DD191,IF(리스수식!$AT$2=3,차량정보!EW191,IF(리스수식!$AT$2=4,차량정보!GP191,차량정보!II191))))</f>
        <v>0</v>
      </c>
      <c r="S191" s="380">
        <f>IF(리스수식!$AT$2=1,차량정보!BL191,IF(리스수식!$AT$2=2,차량정보!DE191,IF(리스수식!$AT$2=3,차량정보!EX191,IF(리스수식!$AT$2=4,차량정보!GQ191,차량정보!IJ191))))</f>
        <v>0</v>
      </c>
      <c r="T191" s="380">
        <f>IF(리스수식!$AT$2=1,차량정보!BM191,IF(리스수식!$AT$2=2,차량정보!DF191,IF(리스수식!$AT$2=3,차량정보!EY191,IF(리스수식!$AT$2=4,차량정보!GR191,차량정보!IK191))))</f>
        <v>0</v>
      </c>
      <c r="U191" s="380">
        <f>IF(리스수식!$AT$2=1,차량정보!BN191,IF(리스수식!$AT$2=2,차량정보!DG191,IF(리스수식!$AT$2=3,차량정보!EZ191,IF(리스수식!$AT$2=4,차량정보!GS191,차량정보!IL191))))</f>
        <v>0</v>
      </c>
      <c r="V191" s="380">
        <f>IF(리스수식!$AT$2=1,차량정보!BO191,IF(리스수식!$AT$2=2,차량정보!DH191,IF(리스수식!$AT$2=3,차량정보!FA191,IF(리스수식!$AT$2=4,차량정보!GT191,차량정보!IM191))))</f>
        <v>0</v>
      </c>
      <c r="W191" s="380">
        <f>IF(리스수식!$AT$2=1,차량정보!BP191,IF(리스수식!$AT$2=2,차량정보!DI191,IF(리스수식!$AT$2=3,차량정보!FB191,IF(리스수식!$AT$2=4,차량정보!GU191,차량정보!IN191))))</f>
        <v>0</v>
      </c>
      <c r="X191" s="380">
        <f>IF(리스수식!$AT$2=1,차량정보!BQ191,IF(리스수식!$AT$2=2,차량정보!DJ191,IF(리스수식!$AT$2=3,차량정보!FC191,IF(리스수식!$AT$2=4,차량정보!GV191,차량정보!IO191))))</f>
        <v>0</v>
      </c>
      <c r="Y191" s="380">
        <f>IF(리스수식!$AT$2=1,차량정보!BR191,IF(리스수식!$AT$2=2,차량정보!DK191,IF(리스수식!$AT$2=3,차량정보!FD191,IF(리스수식!$AT$2=4,차량정보!GW191,차량정보!IP191))))</f>
        <v>0</v>
      </c>
      <c r="Z191" s="380">
        <f>IF(리스수식!$AT$2=1,차량정보!BS191,IF(리스수식!$AT$2=2,차량정보!DL191,IF(리스수식!$AT$2=3,차량정보!FE191,IF(리스수식!$AT$2=4,차량정보!GX191,차량정보!IQ191))))</f>
        <v>0</v>
      </c>
      <c r="AA191" s="380">
        <f>IF(리스수식!$AT$2=1,차량정보!BT191,IF(리스수식!$AT$2=2,차량정보!DM191,IF(리스수식!$AT$2=3,차량정보!FF191,IF(리스수식!$AT$2=4,차량정보!GY191,차량정보!IR191))))</f>
        <v>0</v>
      </c>
      <c r="AB191" s="380">
        <f>IF(리스수식!$AT$2=1,차량정보!BU191,IF(리스수식!$AT$2=2,차량정보!DN191,IF(리스수식!$AT$2=3,차량정보!FG191,IF(리스수식!$AT$2=4,차량정보!GZ191,차량정보!IS191))))</f>
        <v>0</v>
      </c>
      <c r="AC191" s="380">
        <f>IF(리스수식!$AT$2=1,차량정보!BV191,IF(리스수식!$AT$2=2,차량정보!DO191,IF(리스수식!$AT$2=3,차량정보!FH191,IF(리스수식!$AT$2=4,차량정보!HA191,차량정보!IT191))))</f>
        <v>0</v>
      </c>
      <c r="AD191" s="380">
        <f>IF(리스수식!$AT$2=1,차량정보!BW191,IF(리스수식!$AT$2=2,차량정보!DP191,IF(리스수식!$AT$2=3,차량정보!FI191,IF(리스수식!$AT$2=4,차량정보!HB191,차량정보!IU191))))</f>
        <v>0</v>
      </c>
      <c r="AE191" s="380">
        <f>IF(리스수식!$AT$2=1,차량정보!BX191,IF(리스수식!$AT$2=2,차량정보!DQ191,IF(리스수식!$AT$2=3,차량정보!FJ191,IF(리스수식!$AT$2=4,차량정보!HC191,차량정보!IV191))))</f>
        <v>0</v>
      </c>
      <c r="AF191" s="380">
        <f>IF(리스수식!$AT$2=1,차량정보!BY191,IF(리스수식!$AT$2=2,차량정보!DR191,IF(리스수식!$AT$2=3,차량정보!FK191,IF(리스수식!$AT$2=4,차량정보!HD191,차량정보!IW191))))</f>
        <v>0</v>
      </c>
      <c r="AG191" s="380">
        <f>IF(리스수식!$AT$2=1,차량정보!BZ191,IF(리스수식!$AT$2=2,차량정보!DS191,IF(리스수식!$AT$2=3,차량정보!FL191,IF(리스수식!$AT$2=4,차량정보!HE191,차량정보!IX191))))</f>
        <v>0</v>
      </c>
      <c r="AH191" s="380">
        <f>IF(리스수식!$AT$2=1,차량정보!CA191,IF(리스수식!$AT$2=2,차량정보!DT191,IF(리스수식!$AT$2=3,차량정보!FM191,IF(리스수식!$AT$2=4,차량정보!HF191,차량정보!IY191))))</f>
        <v>0</v>
      </c>
      <c r="AI191" s="380">
        <f>IF(리스수식!$AT$2=1,차량정보!CB191,IF(리스수식!$AT$2=2,차량정보!DU191,IF(리스수식!$AT$2=3,차량정보!FN191,IF(리스수식!$AT$2=4,차량정보!HG191,차량정보!IZ191))))</f>
        <v>0</v>
      </c>
      <c r="AJ191" s="380">
        <f>IF(리스수식!$AT$2=1,차량정보!CC191,IF(리스수식!$AT$2=2,차량정보!DV191,IF(리스수식!$AT$2=3,차량정보!FO191,IF(리스수식!$AT$2=4,차량정보!HH191,차량정보!JA191))))</f>
        <v>0</v>
      </c>
      <c r="AK191" s="380">
        <f>IF(리스수식!$AT$2=1,차량정보!CD191,IF(리스수식!$AT$2=2,차량정보!DW191,IF(리스수식!$AT$2=3,차량정보!FP191,IF(리스수식!$AT$2=4,차량정보!HI191,차량정보!JB191))))</f>
        <v>0</v>
      </c>
      <c r="AL191" s="380">
        <f>IF(리스수식!$AT$2=1,차량정보!CE191,IF(리스수식!$AT$2=2,차량정보!DX191,IF(리스수식!$AT$2=3,차량정보!FQ191,IF(리스수식!$AT$2=4,차량정보!HJ191,차량정보!JC191))))</f>
        <v>0</v>
      </c>
      <c r="AM191" s="333">
        <f>IF(리스수식!$AT$2=1,차량정보!CF191,IF(리스수식!$AT$2=2,차량정보!DY191,IF(리스수식!$AT$2=3,차량정보!FR191,IF(리스수식!$AT$2=4,차량정보!HK191,차량정보!JD191))))</f>
        <v>0</v>
      </c>
      <c r="AN191" s="333">
        <f>IF(리스수식!$AT$2=1,차량정보!CG191,IF(리스수식!$AT$2=2,차량정보!DZ191,IF(리스수식!$AT$2=3,차량정보!FS191,IF(리스수식!$AT$2=4,차량정보!HL191,차량정보!JE191))))</f>
        <v>0</v>
      </c>
      <c r="AO191" s="333">
        <f>IF(리스수식!$AT$2=1,차량정보!CH191,IF(리스수식!$AT$2=2,차량정보!EA191,IF(리스수식!$AT$2=3,차량정보!FT191,IF(리스수식!$AT$2=4,차량정보!HM191,차량정보!JF191))))</f>
        <v>0</v>
      </c>
      <c r="AP191" s="333">
        <f>IF(리스수식!$AT$2=1,차량정보!CI191,IF(리스수식!$AT$2=2,차량정보!EB191,IF(리스수식!$AT$2=3,차량정보!FU191,IF(리스수식!$AT$2=4,차량정보!HN191,차량정보!JG191))))</f>
        <v>0</v>
      </c>
      <c r="AQ191" s="333">
        <f>IF(리스수식!$AT$2=1,차량정보!CJ191,IF(리스수식!$AT$2=2,차량정보!EC191,IF(리스수식!$AT$2=3,차량정보!FV191,IF(리스수식!$AT$2=4,차량정보!HO191,차량정보!JH191))))</f>
        <v>0</v>
      </c>
      <c r="AR191" s="333">
        <f>IF(리스수식!$AT$2=1,차량정보!CK191,IF(리스수식!$AT$2=2,차량정보!ED191,IF(리스수식!$AT$2=3,차량정보!FW191,IF(리스수식!$AT$2=4,차량정보!HP191,차량정보!JI191))))</f>
        <v>0</v>
      </c>
      <c r="AS191" s="333">
        <f>IF(리스수식!$AT$2=1,차량정보!CL191,IF(리스수식!$AT$2=2,차량정보!EE191,IF(리스수식!$AT$2=3,차량정보!FX191,IF(리스수식!$AT$2=4,차량정보!HQ191,차량정보!JJ191))))</f>
        <v>0</v>
      </c>
      <c r="AT191" s="333">
        <f>IF(리스수식!$AT$2=1,차량정보!CM191,IF(리스수식!$AT$2=2,차량정보!EF191,IF(리스수식!$AT$2=3,차량정보!FY191,IF(리스수식!$AT$2=4,차량정보!HR191,차량정보!JK191))))</f>
        <v>0</v>
      </c>
      <c r="AU191" s="333">
        <f>IF(리스수식!$AT$2=1,차량정보!CN191,IF(리스수식!$AT$2=2,차량정보!EG191,IF(리스수식!$AT$2=3,차량정보!FZ191,IF(리스수식!$AT$2=4,차량정보!HS191,차량정보!JL191))))</f>
        <v>0</v>
      </c>
      <c r="AV191" s="333">
        <f>IF(리스수식!$AT$2=1,차량정보!CO191,IF(리스수식!$AT$2=2,차량정보!EH191,IF(리스수식!$AT$2=3,차량정보!GA191,IF(리스수식!$AT$2=4,차량정보!HT191,차량정보!JM191))))</f>
        <v>0</v>
      </c>
      <c r="AW191" s="333">
        <f>IF(리스수식!$AT$2=1,차량정보!CP191,IF(리스수식!$AT$2=2,차량정보!EI191,IF(리스수식!$AT$2=3,차량정보!GB191,IF(리스수식!$AT$2=4,차량정보!HU191,차량정보!JN191))))</f>
        <v>0</v>
      </c>
      <c r="AX191" s="333">
        <f>IF(리스수식!$AT$2=1,차량정보!CQ191,IF(리스수식!$AT$2=2,차량정보!EJ191,IF(리스수식!$AT$2=3,차량정보!GC191,IF(리스수식!$AT$2=4,차량정보!HV191,차량정보!JO191))))</f>
        <v>0</v>
      </c>
      <c r="AY191" s="11">
        <f>IF(리스수식!$AT$2=1,차량정보!CR191,IF(리스수식!$AT$2=2,차량정보!EK191,IF(리스수식!$AT$2=3,차량정보!GD191,IF(리스수식!$AT$2=4,차량정보!HW191,차량정보!JP191))))</f>
        <v>0</v>
      </c>
    </row>
    <row r="192" spans="6:51" ht="16.5" customHeight="1">
      <c r="F192" s="333">
        <v>187</v>
      </c>
      <c r="G192" s="333">
        <f>IF(리스수식!$AT$2=1,차량정보!AZ192,IF(리스수식!$AT$2=2,차량정보!CS192,IF(리스수식!$AT$2=3,차량정보!EL192,IF(리스수식!$AT$2=4,차량정보!GE192,차량정보!HX192))))</f>
        <v>0</v>
      </c>
      <c r="H192" s="333">
        <f>IF(리스수식!$AT$2=1,차량정보!BA192,IF(리스수식!$AT$2=2,차량정보!CT192,IF(리스수식!$AT$2=3,차량정보!EM192,IF(리스수식!$AT$2=4,차량정보!GF192,차량정보!HY192))))</f>
        <v>0</v>
      </c>
      <c r="I192" s="333">
        <f>IF(리스수식!$AT$2=1,차량정보!BB192,IF(리스수식!$AT$2=2,차량정보!CU192,IF(리스수식!$AT$2=3,차량정보!EN192,IF(리스수식!$AT$2=4,차량정보!GG192,차량정보!HZ192))))</f>
        <v>0</v>
      </c>
      <c r="J192" s="475">
        <f>IF(리스수식!$AT$2=1,차량정보!BC192,IF(리스수식!$AT$2=2,차량정보!CV192,IF(리스수식!$AT$2=3,차량정보!EO192,IF(리스수식!$AT$2=4,차량정보!GH192,차량정보!IA192))))</f>
        <v>0</v>
      </c>
      <c r="K192" s="333">
        <f>IF(리스수식!$AT$2=1,차량정보!BD192,IF(리스수식!$AT$2=2,차량정보!CW192,IF(리스수식!$AT$2=3,차량정보!EP192,IF(리스수식!$AT$2=4,차량정보!GI192,차량정보!IB192))))</f>
        <v>0</v>
      </c>
      <c r="L192" s="333">
        <f>IF(리스수식!$AT$2=1,차량정보!BE192,IF(리스수식!$AT$2=2,차량정보!CX192,IF(리스수식!$AT$2=3,차량정보!EQ192,IF(리스수식!$AT$2=4,차량정보!GJ192,차량정보!IC192))))</f>
        <v>0</v>
      </c>
      <c r="M192" s="333">
        <f>IF(리스수식!$AT$2=1,차량정보!BF192,IF(리스수식!$AT$2=2,차량정보!CY192,IF(리스수식!$AT$2=3,차량정보!ER192,IF(리스수식!$AT$2=4,차량정보!GK192,차량정보!ID192))))</f>
        <v>0</v>
      </c>
      <c r="N192" s="333">
        <f t="shared" si="183"/>
        <v>0</v>
      </c>
      <c r="O192" s="380">
        <f>IF(리스수식!$AT$2=1,차량정보!BH192,IF(리스수식!$AT$2=2,차량정보!DA192,IF(리스수식!$AT$2=3,차량정보!ET192,IF(리스수식!$AT$2=4,차량정보!GM192,차량정보!IF192))))</f>
        <v>0</v>
      </c>
      <c r="P192" s="380">
        <f>IF(리스수식!$AT$2=1,차량정보!BI192,IF(리스수식!$AT$2=2,차량정보!DB192,IF(리스수식!$AT$2=3,차량정보!EU192,IF(리스수식!$AT$2=4,차량정보!GN192,차량정보!IG192))))</f>
        <v>0</v>
      </c>
      <c r="Q192" s="380">
        <f>IF(리스수식!$AT$2=1,차량정보!BJ192,IF(리스수식!$AT$2=2,차량정보!DC192,IF(리스수식!$AT$2=3,차량정보!EV192,IF(리스수식!$AT$2=4,차량정보!GO192,차량정보!IH192))))</f>
        <v>0</v>
      </c>
      <c r="R192" s="380">
        <f>IF(리스수식!$AT$2=1,차량정보!BK192,IF(리스수식!$AT$2=2,차량정보!DD192,IF(리스수식!$AT$2=3,차량정보!EW192,IF(리스수식!$AT$2=4,차량정보!GP192,차량정보!II192))))</f>
        <v>0</v>
      </c>
      <c r="S192" s="380">
        <f>IF(리스수식!$AT$2=1,차량정보!BL192,IF(리스수식!$AT$2=2,차량정보!DE192,IF(리스수식!$AT$2=3,차량정보!EX192,IF(리스수식!$AT$2=4,차량정보!GQ192,차량정보!IJ192))))</f>
        <v>0</v>
      </c>
      <c r="T192" s="380">
        <f>IF(리스수식!$AT$2=1,차량정보!BM192,IF(리스수식!$AT$2=2,차량정보!DF192,IF(리스수식!$AT$2=3,차량정보!EY192,IF(리스수식!$AT$2=4,차량정보!GR192,차량정보!IK192))))</f>
        <v>0</v>
      </c>
      <c r="U192" s="380">
        <f>IF(리스수식!$AT$2=1,차량정보!BN192,IF(리스수식!$AT$2=2,차량정보!DG192,IF(리스수식!$AT$2=3,차량정보!EZ192,IF(리스수식!$AT$2=4,차량정보!GS192,차량정보!IL192))))</f>
        <v>0</v>
      </c>
      <c r="V192" s="380">
        <f>IF(리스수식!$AT$2=1,차량정보!BO192,IF(리스수식!$AT$2=2,차량정보!DH192,IF(리스수식!$AT$2=3,차량정보!FA192,IF(리스수식!$AT$2=4,차량정보!GT192,차량정보!IM192))))</f>
        <v>0</v>
      </c>
      <c r="W192" s="380">
        <f>IF(리스수식!$AT$2=1,차량정보!BP192,IF(리스수식!$AT$2=2,차량정보!DI192,IF(리스수식!$AT$2=3,차량정보!FB192,IF(리스수식!$AT$2=4,차량정보!GU192,차량정보!IN192))))</f>
        <v>0</v>
      </c>
      <c r="X192" s="380">
        <f>IF(리스수식!$AT$2=1,차량정보!BQ192,IF(리스수식!$AT$2=2,차량정보!DJ192,IF(리스수식!$AT$2=3,차량정보!FC192,IF(리스수식!$AT$2=4,차량정보!GV192,차량정보!IO192))))</f>
        <v>0</v>
      </c>
      <c r="Y192" s="380">
        <f>IF(리스수식!$AT$2=1,차량정보!BR192,IF(리스수식!$AT$2=2,차량정보!DK192,IF(리스수식!$AT$2=3,차량정보!FD192,IF(리스수식!$AT$2=4,차량정보!GW192,차량정보!IP192))))</f>
        <v>0</v>
      </c>
      <c r="Z192" s="380">
        <f>IF(리스수식!$AT$2=1,차량정보!BS192,IF(리스수식!$AT$2=2,차량정보!DL192,IF(리스수식!$AT$2=3,차량정보!FE192,IF(리스수식!$AT$2=4,차량정보!GX192,차량정보!IQ192))))</f>
        <v>0</v>
      </c>
      <c r="AA192" s="380">
        <f>IF(리스수식!$AT$2=1,차량정보!BT192,IF(리스수식!$AT$2=2,차량정보!DM192,IF(리스수식!$AT$2=3,차량정보!FF192,IF(리스수식!$AT$2=4,차량정보!GY192,차량정보!IR192))))</f>
        <v>0</v>
      </c>
      <c r="AB192" s="380">
        <f>IF(리스수식!$AT$2=1,차량정보!BU192,IF(리스수식!$AT$2=2,차량정보!DN192,IF(리스수식!$AT$2=3,차량정보!FG192,IF(리스수식!$AT$2=4,차량정보!GZ192,차량정보!IS192))))</f>
        <v>0</v>
      </c>
      <c r="AC192" s="380">
        <f>IF(리스수식!$AT$2=1,차량정보!BV192,IF(리스수식!$AT$2=2,차량정보!DO192,IF(리스수식!$AT$2=3,차량정보!FH192,IF(리스수식!$AT$2=4,차량정보!HA192,차량정보!IT192))))</f>
        <v>0</v>
      </c>
      <c r="AD192" s="380">
        <f>IF(리스수식!$AT$2=1,차량정보!BW192,IF(리스수식!$AT$2=2,차량정보!DP192,IF(리스수식!$AT$2=3,차량정보!FI192,IF(리스수식!$AT$2=4,차량정보!HB192,차량정보!IU192))))</f>
        <v>0</v>
      </c>
      <c r="AE192" s="380">
        <f>IF(리스수식!$AT$2=1,차량정보!BX192,IF(리스수식!$AT$2=2,차량정보!DQ192,IF(리스수식!$AT$2=3,차량정보!FJ192,IF(리스수식!$AT$2=4,차량정보!HC192,차량정보!IV192))))</f>
        <v>0</v>
      </c>
      <c r="AF192" s="380">
        <f>IF(리스수식!$AT$2=1,차량정보!BY192,IF(리스수식!$AT$2=2,차량정보!DR192,IF(리스수식!$AT$2=3,차량정보!FK192,IF(리스수식!$AT$2=4,차량정보!HD192,차량정보!IW192))))</f>
        <v>0</v>
      </c>
      <c r="AG192" s="380">
        <f>IF(리스수식!$AT$2=1,차량정보!BZ192,IF(리스수식!$AT$2=2,차량정보!DS192,IF(리스수식!$AT$2=3,차량정보!FL192,IF(리스수식!$AT$2=4,차량정보!HE192,차량정보!IX192))))</f>
        <v>0</v>
      </c>
      <c r="AH192" s="380">
        <f>IF(리스수식!$AT$2=1,차량정보!CA192,IF(리스수식!$AT$2=2,차량정보!DT192,IF(리스수식!$AT$2=3,차량정보!FM192,IF(리스수식!$AT$2=4,차량정보!HF192,차량정보!IY192))))</f>
        <v>0</v>
      </c>
      <c r="AI192" s="380">
        <f>IF(리스수식!$AT$2=1,차량정보!CB192,IF(리스수식!$AT$2=2,차량정보!DU192,IF(리스수식!$AT$2=3,차량정보!FN192,IF(리스수식!$AT$2=4,차량정보!HG192,차량정보!IZ192))))</f>
        <v>0</v>
      </c>
      <c r="AJ192" s="380">
        <f>IF(리스수식!$AT$2=1,차량정보!CC192,IF(리스수식!$AT$2=2,차량정보!DV192,IF(리스수식!$AT$2=3,차량정보!FO192,IF(리스수식!$AT$2=4,차량정보!HH192,차량정보!JA192))))</f>
        <v>0</v>
      </c>
      <c r="AK192" s="380">
        <f>IF(리스수식!$AT$2=1,차량정보!CD192,IF(리스수식!$AT$2=2,차량정보!DW192,IF(리스수식!$AT$2=3,차량정보!FP192,IF(리스수식!$AT$2=4,차량정보!HI192,차량정보!JB192))))</f>
        <v>0</v>
      </c>
      <c r="AL192" s="380">
        <f>IF(리스수식!$AT$2=1,차량정보!CE192,IF(리스수식!$AT$2=2,차량정보!DX192,IF(리스수식!$AT$2=3,차량정보!FQ192,IF(리스수식!$AT$2=4,차량정보!HJ192,차량정보!JC192))))</f>
        <v>0</v>
      </c>
      <c r="AM192" s="333">
        <f>IF(리스수식!$AT$2=1,차량정보!CF192,IF(리스수식!$AT$2=2,차량정보!DY192,IF(리스수식!$AT$2=3,차량정보!FR192,IF(리스수식!$AT$2=4,차량정보!HK192,차량정보!JD192))))</f>
        <v>0</v>
      </c>
      <c r="AN192" s="333">
        <f>IF(리스수식!$AT$2=1,차량정보!CG192,IF(리스수식!$AT$2=2,차량정보!DZ192,IF(리스수식!$AT$2=3,차량정보!FS192,IF(리스수식!$AT$2=4,차량정보!HL192,차량정보!JE192))))</f>
        <v>0</v>
      </c>
      <c r="AO192" s="333">
        <f>IF(리스수식!$AT$2=1,차량정보!CH192,IF(리스수식!$AT$2=2,차량정보!EA192,IF(리스수식!$AT$2=3,차량정보!FT192,IF(리스수식!$AT$2=4,차량정보!HM192,차량정보!JF192))))</f>
        <v>0</v>
      </c>
      <c r="AP192" s="333">
        <f>IF(리스수식!$AT$2=1,차량정보!CI192,IF(리스수식!$AT$2=2,차량정보!EB192,IF(리스수식!$AT$2=3,차량정보!FU192,IF(리스수식!$AT$2=4,차량정보!HN192,차량정보!JG192))))</f>
        <v>0</v>
      </c>
      <c r="AQ192" s="333">
        <f>IF(리스수식!$AT$2=1,차량정보!CJ192,IF(리스수식!$AT$2=2,차량정보!EC192,IF(리스수식!$AT$2=3,차량정보!FV192,IF(리스수식!$AT$2=4,차량정보!HO192,차량정보!JH192))))</f>
        <v>0</v>
      </c>
      <c r="AR192" s="333">
        <f>IF(리스수식!$AT$2=1,차량정보!CK192,IF(리스수식!$AT$2=2,차량정보!ED192,IF(리스수식!$AT$2=3,차량정보!FW192,IF(리스수식!$AT$2=4,차량정보!HP192,차량정보!JI192))))</f>
        <v>0</v>
      </c>
      <c r="AS192" s="333">
        <f>IF(리스수식!$AT$2=1,차량정보!CL192,IF(리스수식!$AT$2=2,차량정보!EE192,IF(리스수식!$AT$2=3,차량정보!FX192,IF(리스수식!$AT$2=4,차량정보!HQ192,차량정보!JJ192))))</f>
        <v>0</v>
      </c>
      <c r="AT192" s="333">
        <f>IF(리스수식!$AT$2=1,차량정보!CM192,IF(리스수식!$AT$2=2,차량정보!EF192,IF(리스수식!$AT$2=3,차량정보!FY192,IF(리스수식!$AT$2=4,차량정보!HR192,차량정보!JK192))))</f>
        <v>0</v>
      </c>
      <c r="AU192" s="333">
        <f>IF(리스수식!$AT$2=1,차량정보!CN192,IF(리스수식!$AT$2=2,차량정보!EG192,IF(리스수식!$AT$2=3,차량정보!FZ192,IF(리스수식!$AT$2=4,차량정보!HS192,차량정보!JL192))))</f>
        <v>0</v>
      </c>
      <c r="AV192" s="333">
        <f>IF(리스수식!$AT$2=1,차량정보!CO192,IF(리스수식!$AT$2=2,차량정보!EH192,IF(리스수식!$AT$2=3,차량정보!GA192,IF(리스수식!$AT$2=4,차량정보!HT192,차량정보!JM192))))</f>
        <v>0</v>
      </c>
      <c r="AW192" s="333">
        <f>IF(리스수식!$AT$2=1,차량정보!CP192,IF(리스수식!$AT$2=2,차량정보!EI192,IF(리스수식!$AT$2=3,차량정보!GB192,IF(리스수식!$AT$2=4,차량정보!HU192,차량정보!JN192))))</f>
        <v>0</v>
      </c>
      <c r="AX192" s="333">
        <f>IF(리스수식!$AT$2=1,차량정보!CQ192,IF(리스수식!$AT$2=2,차량정보!EJ192,IF(리스수식!$AT$2=3,차량정보!GC192,IF(리스수식!$AT$2=4,차량정보!HV192,차량정보!JO192))))</f>
        <v>0</v>
      </c>
      <c r="AY192" s="11">
        <f>IF(리스수식!$AT$2=1,차량정보!CR192,IF(리스수식!$AT$2=2,차량정보!EK192,IF(리스수식!$AT$2=3,차량정보!GD192,IF(리스수식!$AT$2=4,차량정보!HW192,차량정보!JP192))))</f>
        <v>0</v>
      </c>
    </row>
    <row r="193" spans="5:277" ht="16.5" customHeight="1">
      <c r="F193" s="333">
        <v>188</v>
      </c>
      <c r="G193" s="333">
        <f>IF(리스수식!$AT$2=1,차량정보!AZ193,IF(리스수식!$AT$2=2,차량정보!CS193,IF(리스수식!$AT$2=3,차량정보!EL193,IF(리스수식!$AT$2=4,차량정보!GE193,차량정보!HX193))))</f>
        <v>0</v>
      </c>
      <c r="H193" s="333">
        <f>IF(리스수식!$AT$2=1,차량정보!BA193,IF(리스수식!$AT$2=2,차량정보!CT193,IF(리스수식!$AT$2=3,차량정보!EM193,IF(리스수식!$AT$2=4,차량정보!GF193,차량정보!HY193))))</f>
        <v>0</v>
      </c>
      <c r="I193" s="333">
        <f>IF(리스수식!$AT$2=1,차량정보!BB193,IF(리스수식!$AT$2=2,차량정보!CU193,IF(리스수식!$AT$2=3,차량정보!EN193,IF(리스수식!$AT$2=4,차량정보!GG193,차량정보!HZ193))))</f>
        <v>0</v>
      </c>
      <c r="J193" s="475">
        <f>IF(리스수식!$AT$2=1,차량정보!BC193,IF(리스수식!$AT$2=2,차량정보!CV193,IF(리스수식!$AT$2=3,차량정보!EO193,IF(리스수식!$AT$2=4,차량정보!GH193,차량정보!IA193))))</f>
        <v>0</v>
      </c>
      <c r="K193" s="333">
        <f>IF(리스수식!$AT$2=1,차량정보!BD193,IF(리스수식!$AT$2=2,차량정보!CW193,IF(리스수식!$AT$2=3,차량정보!EP193,IF(리스수식!$AT$2=4,차량정보!GI193,차량정보!IB193))))</f>
        <v>0</v>
      </c>
      <c r="L193" s="333">
        <f>IF(리스수식!$AT$2=1,차량정보!BE193,IF(리스수식!$AT$2=2,차량정보!CX193,IF(리스수식!$AT$2=3,차량정보!EQ193,IF(리스수식!$AT$2=4,차량정보!GJ193,차량정보!IC193))))</f>
        <v>0</v>
      </c>
      <c r="M193" s="333">
        <f>IF(리스수식!$AT$2=1,차량정보!BF193,IF(리스수식!$AT$2=2,차량정보!CY193,IF(리스수식!$AT$2=3,차량정보!ER193,IF(리스수식!$AT$2=4,차량정보!GK193,차량정보!ID193))))</f>
        <v>0</v>
      </c>
      <c r="N193" s="333">
        <f t="shared" si="183"/>
        <v>0</v>
      </c>
      <c r="O193" s="380">
        <f>IF(리스수식!$AT$2=1,차량정보!BH193,IF(리스수식!$AT$2=2,차량정보!DA193,IF(리스수식!$AT$2=3,차량정보!ET193,IF(리스수식!$AT$2=4,차량정보!GM193,차량정보!IF193))))</f>
        <v>0</v>
      </c>
      <c r="P193" s="380">
        <f>IF(리스수식!$AT$2=1,차량정보!BI193,IF(리스수식!$AT$2=2,차량정보!DB193,IF(리스수식!$AT$2=3,차량정보!EU193,IF(리스수식!$AT$2=4,차량정보!GN193,차량정보!IG193))))</f>
        <v>0</v>
      </c>
      <c r="Q193" s="380">
        <f>IF(리스수식!$AT$2=1,차량정보!BJ193,IF(리스수식!$AT$2=2,차량정보!DC193,IF(리스수식!$AT$2=3,차량정보!EV193,IF(리스수식!$AT$2=4,차량정보!GO193,차량정보!IH193))))</f>
        <v>0</v>
      </c>
      <c r="R193" s="380">
        <f>IF(리스수식!$AT$2=1,차량정보!BK193,IF(리스수식!$AT$2=2,차량정보!DD193,IF(리스수식!$AT$2=3,차량정보!EW193,IF(리스수식!$AT$2=4,차량정보!GP193,차량정보!II193))))</f>
        <v>0</v>
      </c>
      <c r="S193" s="380">
        <f>IF(리스수식!$AT$2=1,차량정보!BL193,IF(리스수식!$AT$2=2,차량정보!DE193,IF(리스수식!$AT$2=3,차량정보!EX193,IF(리스수식!$AT$2=4,차량정보!GQ193,차량정보!IJ193))))</f>
        <v>0</v>
      </c>
      <c r="T193" s="380">
        <f>IF(리스수식!$AT$2=1,차량정보!BM193,IF(리스수식!$AT$2=2,차량정보!DF193,IF(리스수식!$AT$2=3,차량정보!EY193,IF(리스수식!$AT$2=4,차량정보!GR193,차량정보!IK193))))</f>
        <v>0</v>
      </c>
      <c r="U193" s="380">
        <f>IF(리스수식!$AT$2=1,차량정보!BN193,IF(리스수식!$AT$2=2,차량정보!DG193,IF(리스수식!$AT$2=3,차량정보!EZ193,IF(리스수식!$AT$2=4,차량정보!GS193,차량정보!IL193))))</f>
        <v>0</v>
      </c>
      <c r="V193" s="380">
        <f>IF(리스수식!$AT$2=1,차량정보!BO193,IF(리스수식!$AT$2=2,차량정보!DH193,IF(리스수식!$AT$2=3,차량정보!FA193,IF(리스수식!$AT$2=4,차량정보!GT193,차량정보!IM193))))</f>
        <v>0</v>
      </c>
      <c r="W193" s="380">
        <f>IF(리스수식!$AT$2=1,차량정보!BP193,IF(리스수식!$AT$2=2,차량정보!DI193,IF(리스수식!$AT$2=3,차량정보!FB193,IF(리스수식!$AT$2=4,차량정보!GU193,차량정보!IN193))))</f>
        <v>0</v>
      </c>
      <c r="X193" s="380">
        <f>IF(리스수식!$AT$2=1,차량정보!BQ193,IF(리스수식!$AT$2=2,차량정보!DJ193,IF(리스수식!$AT$2=3,차량정보!FC193,IF(리스수식!$AT$2=4,차량정보!GV193,차량정보!IO193))))</f>
        <v>0</v>
      </c>
      <c r="Y193" s="380">
        <f>IF(리스수식!$AT$2=1,차량정보!BR193,IF(리스수식!$AT$2=2,차량정보!DK193,IF(리스수식!$AT$2=3,차량정보!FD193,IF(리스수식!$AT$2=4,차량정보!GW193,차량정보!IP193))))</f>
        <v>0</v>
      </c>
      <c r="Z193" s="380">
        <f>IF(리스수식!$AT$2=1,차량정보!BS193,IF(리스수식!$AT$2=2,차량정보!DL193,IF(리스수식!$AT$2=3,차량정보!FE193,IF(리스수식!$AT$2=4,차량정보!GX193,차량정보!IQ193))))</f>
        <v>0</v>
      </c>
      <c r="AA193" s="380">
        <f>IF(리스수식!$AT$2=1,차량정보!BT193,IF(리스수식!$AT$2=2,차량정보!DM193,IF(리스수식!$AT$2=3,차량정보!FF193,IF(리스수식!$AT$2=4,차량정보!GY193,차량정보!IR193))))</f>
        <v>0</v>
      </c>
      <c r="AB193" s="380">
        <f>IF(리스수식!$AT$2=1,차량정보!BU193,IF(리스수식!$AT$2=2,차량정보!DN193,IF(리스수식!$AT$2=3,차량정보!FG193,IF(리스수식!$AT$2=4,차량정보!GZ193,차량정보!IS193))))</f>
        <v>0</v>
      </c>
      <c r="AC193" s="380">
        <f>IF(리스수식!$AT$2=1,차량정보!BV193,IF(리스수식!$AT$2=2,차량정보!DO193,IF(리스수식!$AT$2=3,차량정보!FH193,IF(리스수식!$AT$2=4,차량정보!HA193,차량정보!IT193))))</f>
        <v>0</v>
      </c>
      <c r="AD193" s="380">
        <f>IF(리스수식!$AT$2=1,차량정보!BW193,IF(리스수식!$AT$2=2,차량정보!DP193,IF(리스수식!$AT$2=3,차량정보!FI193,IF(리스수식!$AT$2=4,차량정보!HB193,차량정보!IU193))))</f>
        <v>0</v>
      </c>
      <c r="AE193" s="380">
        <f>IF(리스수식!$AT$2=1,차량정보!BX193,IF(리스수식!$AT$2=2,차량정보!DQ193,IF(리스수식!$AT$2=3,차량정보!FJ193,IF(리스수식!$AT$2=4,차량정보!HC193,차량정보!IV193))))</f>
        <v>0</v>
      </c>
      <c r="AF193" s="380">
        <f>IF(리스수식!$AT$2=1,차량정보!BY193,IF(리스수식!$AT$2=2,차량정보!DR193,IF(리스수식!$AT$2=3,차량정보!FK193,IF(리스수식!$AT$2=4,차량정보!HD193,차량정보!IW193))))</f>
        <v>0</v>
      </c>
      <c r="AG193" s="380">
        <f>IF(리스수식!$AT$2=1,차량정보!BZ193,IF(리스수식!$AT$2=2,차량정보!DS193,IF(리스수식!$AT$2=3,차량정보!FL193,IF(리스수식!$AT$2=4,차량정보!HE193,차량정보!IX193))))</f>
        <v>0</v>
      </c>
      <c r="AH193" s="380">
        <f>IF(리스수식!$AT$2=1,차량정보!CA193,IF(리스수식!$AT$2=2,차량정보!DT193,IF(리스수식!$AT$2=3,차량정보!FM193,IF(리스수식!$AT$2=4,차량정보!HF193,차량정보!IY193))))</f>
        <v>0</v>
      </c>
      <c r="AI193" s="380">
        <f>IF(리스수식!$AT$2=1,차량정보!CB193,IF(리스수식!$AT$2=2,차량정보!DU193,IF(리스수식!$AT$2=3,차량정보!FN193,IF(리스수식!$AT$2=4,차량정보!HG193,차량정보!IZ193))))</f>
        <v>0</v>
      </c>
      <c r="AJ193" s="380">
        <f>IF(리스수식!$AT$2=1,차량정보!CC193,IF(리스수식!$AT$2=2,차량정보!DV193,IF(리스수식!$AT$2=3,차량정보!FO193,IF(리스수식!$AT$2=4,차량정보!HH193,차량정보!JA193))))</f>
        <v>0</v>
      </c>
      <c r="AK193" s="380">
        <f>IF(리스수식!$AT$2=1,차량정보!CD193,IF(리스수식!$AT$2=2,차량정보!DW193,IF(리스수식!$AT$2=3,차량정보!FP193,IF(리스수식!$AT$2=4,차량정보!HI193,차량정보!JB193))))</f>
        <v>0</v>
      </c>
      <c r="AL193" s="380">
        <f>IF(리스수식!$AT$2=1,차량정보!CE193,IF(리스수식!$AT$2=2,차량정보!DX193,IF(리스수식!$AT$2=3,차량정보!FQ193,IF(리스수식!$AT$2=4,차량정보!HJ193,차량정보!JC193))))</f>
        <v>0</v>
      </c>
      <c r="AM193" s="333">
        <f>IF(리스수식!$AT$2=1,차량정보!CF193,IF(리스수식!$AT$2=2,차량정보!DY193,IF(리스수식!$AT$2=3,차량정보!FR193,IF(리스수식!$AT$2=4,차량정보!HK193,차량정보!JD193))))</f>
        <v>0</v>
      </c>
      <c r="AN193" s="333">
        <f>IF(리스수식!$AT$2=1,차량정보!CG193,IF(리스수식!$AT$2=2,차량정보!DZ193,IF(리스수식!$AT$2=3,차량정보!FS193,IF(리스수식!$AT$2=4,차량정보!HL193,차량정보!JE193))))</f>
        <v>0</v>
      </c>
      <c r="AO193" s="333">
        <f>IF(리스수식!$AT$2=1,차량정보!CH193,IF(리스수식!$AT$2=2,차량정보!EA193,IF(리스수식!$AT$2=3,차량정보!FT193,IF(리스수식!$AT$2=4,차량정보!HM193,차량정보!JF193))))</f>
        <v>0</v>
      </c>
      <c r="AP193" s="333">
        <f>IF(리스수식!$AT$2=1,차량정보!CI193,IF(리스수식!$AT$2=2,차량정보!EB193,IF(리스수식!$AT$2=3,차량정보!FU193,IF(리스수식!$AT$2=4,차량정보!HN193,차량정보!JG193))))</f>
        <v>0</v>
      </c>
      <c r="AQ193" s="333">
        <f>IF(리스수식!$AT$2=1,차량정보!CJ193,IF(리스수식!$AT$2=2,차량정보!EC193,IF(리스수식!$AT$2=3,차량정보!FV193,IF(리스수식!$AT$2=4,차량정보!HO193,차량정보!JH193))))</f>
        <v>0</v>
      </c>
      <c r="AR193" s="333">
        <f>IF(리스수식!$AT$2=1,차량정보!CK193,IF(리스수식!$AT$2=2,차량정보!ED193,IF(리스수식!$AT$2=3,차량정보!FW193,IF(리스수식!$AT$2=4,차량정보!HP193,차량정보!JI193))))</f>
        <v>0</v>
      </c>
      <c r="AS193" s="333">
        <f>IF(리스수식!$AT$2=1,차량정보!CL193,IF(리스수식!$AT$2=2,차량정보!EE193,IF(리스수식!$AT$2=3,차량정보!FX193,IF(리스수식!$AT$2=4,차량정보!HQ193,차량정보!JJ193))))</f>
        <v>0</v>
      </c>
      <c r="AT193" s="333">
        <f>IF(리스수식!$AT$2=1,차량정보!CM193,IF(리스수식!$AT$2=2,차량정보!EF193,IF(리스수식!$AT$2=3,차량정보!FY193,IF(리스수식!$AT$2=4,차량정보!HR193,차량정보!JK193))))</f>
        <v>0</v>
      </c>
      <c r="AU193" s="333">
        <f>IF(리스수식!$AT$2=1,차량정보!CN193,IF(리스수식!$AT$2=2,차량정보!EG193,IF(리스수식!$AT$2=3,차량정보!FZ193,IF(리스수식!$AT$2=4,차량정보!HS193,차량정보!JL193))))</f>
        <v>0</v>
      </c>
      <c r="AV193" s="333">
        <f>IF(리스수식!$AT$2=1,차량정보!CO193,IF(리스수식!$AT$2=2,차량정보!EH193,IF(리스수식!$AT$2=3,차량정보!GA193,IF(리스수식!$AT$2=4,차량정보!HT193,차량정보!JM193))))</f>
        <v>0</v>
      </c>
      <c r="AW193" s="333">
        <f>IF(리스수식!$AT$2=1,차량정보!CP193,IF(리스수식!$AT$2=2,차량정보!EI193,IF(리스수식!$AT$2=3,차량정보!GB193,IF(리스수식!$AT$2=4,차량정보!HU193,차량정보!JN193))))</f>
        <v>0</v>
      </c>
      <c r="AX193" s="333">
        <f>IF(리스수식!$AT$2=1,차량정보!CQ193,IF(리스수식!$AT$2=2,차량정보!EJ193,IF(리스수식!$AT$2=3,차량정보!GC193,IF(리스수식!$AT$2=4,차량정보!HV193,차량정보!JO193))))</f>
        <v>0</v>
      </c>
      <c r="AY193" s="11">
        <f>IF(리스수식!$AT$2=1,차량정보!CR193,IF(리스수식!$AT$2=2,차량정보!EK193,IF(리스수식!$AT$2=3,차량정보!GD193,IF(리스수식!$AT$2=4,차량정보!HW193,차량정보!JP193))))</f>
        <v>0</v>
      </c>
      <c r="BA193" s="318"/>
      <c r="BB193" s="318"/>
      <c r="BC193" s="318"/>
      <c r="BD193" s="318"/>
      <c r="BE193" s="318"/>
      <c r="BF193" s="318"/>
      <c r="BG193" s="318"/>
      <c r="BN193" s="446"/>
      <c r="BO193" s="318"/>
      <c r="BP193" s="318"/>
      <c r="BQ193" s="318"/>
      <c r="BR193" s="318"/>
      <c r="BS193" s="318"/>
      <c r="BT193" s="446"/>
      <c r="BU193" s="318"/>
      <c r="BV193" s="318"/>
      <c r="BW193" s="318"/>
      <c r="BX193" s="318"/>
      <c r="BY193" s="318"/>
      <c r="BZ193" s="446"/>
      <c r="CA193" s="318"/>
      <c r="CB193" s="318"/>
      <c r="CC193" s="318"/>
      <c r="CD193" s="318"/>
      <c r="CE193" s="318"/>
      <c r="CF193" s="318"/>
      <c r="CG193" s="318"/>
      <c r="CH193" s="318"/>
      <c r="CI193" s="318"/>
      <c r="CJ193" s="318"/>
      <c r="CK193" s="318"/>
      <c r="CL193" s="318"/>
      <c r="CM193" s="318"/>
      <c r="CN193" s="318"/>
      <c r="CO193" s="318"/>
      <c r="CP193" s="318"/>
      <c r="CQ193" s="318"/>
      <c r="GE193" s="318"/>
      <c r="GF193" s="318"/>
      <c r="GG193" s="318"/>
      <c r="GH193" s="318"/>
      <c r="GI193" s="318"/>
      <c r="GJ193" s="318"/>
      <c r="GK193" s="318"/>
      <c r="GL193" s="318"/>
      <c r="GM193" s="318"/>
      <c r="GN193" s="318"/>
      <c r="GO193" s="318"/>
      <c r="GP193" s="318"/>
      <c r="GQ193" s="318"/>
      <c r="GR193" s="318"/>
      <c r="GS193" s="318"/>
      <c r="GT193" s="318"/>
      <c r="GU193" s="318"/>
      <c r="GV193" s="318"/>
      <c r="GW193" s="318"/>
      <c r="GX193" s="318"/>
      <c r="GY193" s="318"/>
      <c r="GZ193" s="318"/>
      <c r="HA193" s="318"/>
      <c r="HB193" s="318"/>
      <c r="HC193" s="318"/>
      <c r="HD193" s="318"/>
      <c r="HE193" s="318"/>
      <c r="HF193" s="318"/>
      <c r="HG193" s="318"/>
      <c r="HH193" s="318"/>
      <c r="HI193" s="318"/>
      <c r="HJ193" s="318"/>
      <c r="HK193" s="318"/>
      <c r="HL193" s="318"/>
      <c r="HM193" s="318"/>
      <c r="HN193" s="318"/>
      <c r="HO193" s="318"/>
      <c r="HP193" s="318"/>
      <c r="HQ193" s="318"/>
      <c r="HR193" s="318"/>
      <c r="HS193" s="318"/>
      <c r="HT193" s="318"/>
      <c r="HU193" s="318"/>
      <c r="HV193" s="318"/>
    </row>
    <row r="194" spans="5:277" ht="16.5" customHeight="1">
      <c r="F194" s="333">
        <v>189</v>
      </c>
      <c r="G194" s="333">
        <f>IF(리스수식!$AT$2=1,차량정보!AZ194,IF(리스수식!$AT$2=2,차량정보!CS194,IF(리스수식!$AT$2=3,차량정보!EL194,IF(리스수식!$AT$2=4,차량정보!GE194,차량정보!HX194))))</f>
        <v>0</v>
      </c>
      <c r="H194" s="333">
        <f>IF(리스수식!$AT$2=1,차량정보!BA194,IF(리스수식!$AT$2=2,차량정보!CT194,IF(리스수식!$AT$2=3,차량정보!EM194,IF(리스수식!$AT$2=4,차량정보!GF194,차량정보!HY194))))</f>
        <v>0</v>
      </c>
      <c r="I194" s="333">
        <f>IF(리스수식!$AT$2=1,차량정보!BB194,IF(리스수식!$AT$2=2,차량정보!CU194,IF(리스수식!$AT$2=3,차량정보!EN194,IF(리스수식!$AT$2=4,차량정보!GG194,차량정보!HZ194))))</f>
        <v>0</v>
      </c>
      <c r="J194" s="475">
        <f>IF(리스수식!$AT$2=1,차량정보!BC194,IF(리스수식!$AT$2=2,차량정보!CV194,IF(리스수식!$AT$2=3,차량정보!EO194,IF(리스수식!$AT$2=4,차량정보!GH194,차량정보!IA194))))</f>
        <v>0</v>
      </c>
      <c r="K194" s="333">
        <f>IF(리스수식!$AT$2=1,차량정보!BD194,IF(리스수식!$AT$2=2,차량정보!CW194,IF(리스수식!$AT$2=3,차량정보!EP194,IF(리스수식!$AT$2=4,차량정보!GI194,차량정보!IB194))))</f>
        <v>0</v>
      </c>
      <c r="L194" s="333">
        <f>IF(리스수식!$AT$2=1,차량정보!BE194,IF(리스수식!$AT$2=2,차량정보!CX194,IF(리스수식!$AT$2=3,차량정보!EQ194,IF(리스수식!$AT$2=4,차량정보!GJ194,차량정보!IC194))))</f>
        <v>0</v>
      </c>
      <c r="M194" s="333">
        <f>IF(리스수식!$AT$2=1,차량정보!BF194,IF(리스수식!$AT$2=2,차량정보!CY194,IF(리스수식!$AT$2=3,차량정보!ER194,IF(리스수식!$AT$2=4,차량정보!GK194,차량정보!ID194))))</f>
        <v>0</v>
      </c>
      <c r="N194" s="333">
        <f t="shared" si="183"/>
        <v>0</v>
      </c>
      <c r="O194" s="380">
        <f>IF(리스수식!$AT$2=1,차량정보!BH194,IF(리스수식!$AT$2=2,차량정보!DA194,IF(리스수식!$AT$2=3,차량정보!ET194,IF(리스수식!$AT$2=4,차량정보!GM194,차량정보!IF194))))</f>
        <v>0</v>
      </c>
      <c r="P194" s="380">
        <f>IF(리스수식!$AT$2=1,차량정보!BI194,IF(리스수식!$AT$2=2,차량정보!DB194,IF(리스수식!$AT$2=3,차량정보!EU194,IF(리스수식!$AT$2=4,차량정보!GN194,차량정보!IG194))))</f>
        <v>0</v>
      </c>
      <c r="Q194" s="380">
        <f>IF(리스수식!$AT$2=1,차량정보!BJ194,IF(리스수식!$AT$2=2,차량정보!DC194,IF(리스수식!$AT$2=3,차량정보!EV194,IF(리스수식!$AT$2=4,차량정보!GO194,차량정보!IH194))))</f>
        <v>0</v>
      </c>
      <c r="R194" s="380">
        <f>IF(리스수식!$AT$2=1,차량정보!BK194,IF(리스수식!$AT$2=2,차량정보!DD194,IF(리스수식!$AT$2=3,차량정보!EW194,IF(리스수식!$AT$2=4,차량정보!GP194,차량정보!II194))))</f>
        <v>0</v>
      </c>
      <c r="S194" s="380">
        <f>IF(리스수식!$AT$2=1,차량정보!BL194,IF(리스수식!$AT$2=2,차량정보!DE194,IF(리스수식!$AT$2=3,차량정보!EX194,IF(리스수식!$AT$2=4,차량정보!GQ194,차량정보!IJ194))))</f>
        <v>0</v>
      </c>
      <c r="T194" s="380">
        <f>IF(리스수식!$AT$2=1,차량정보!BM194,IF(리스수식!$AT$2=2,차량정보!DF194,IF(리스수식!$AT$2=3,차량정보!EY194,IF(리스수식!$AT$2=4,차량정보!GR194,차량정보!IK194))))</f>
        <v>0</v>
      </c>
      <c r="U194" s="380">
        <f>IF(리스수식!$AT$2=1,차량정보!BN194,IF(리스수식!$AT$2=2,차량정보!DG194,IF(리스수식!$AT$2=3,차량정보!EZ194,IF(리스수식!$AT$2=4,차량정보!GS194,차량정보!IL194))))</f>
        <v>0</v>
      </c>
      <c r="V194" s="380">
        <f>IF(리스수식!$AT$2=1,차량정보!BO194,IF(리스수식!$AT$2=2,차량정보!DH194,IF(리스수식!$AT$2=3,차량정보!FA194,IF(리스수식!$AT$2=4,차량정보!GT194,차량정보!IM194))))</f>
        <v>0</v>
      </c>
      <c r="W194" s="380">
        <f>IF(리스수식!$AT$2=1,차량정보!BP194,IF(리스수식!$AT$2=2,차량정보!DI194,IF(리스수식!$AT$2=3,차량정보!FB194,IF(리스수식!$AT$2=4,차량정보!GU194,차량정보!IN194))))</f>
        <v>0</v>
      </c>
      <c r="X194" s="380">
        <f>IF(리스수식!$AT$2=1,차량정보!BQ194,IF(리스수식!$AT$2=2,차량정보!DJ194,IF(리스수식!$AT$2=3,차량정보!FC194,IF(리스수식!$AT$2=4,차량정보!GV194,차량정보!IO194))))</f>
        <v>0</v>
      </c>
      <c r="Y194" s="380">
        <f>IF(리스수식!$AT$2=1,차량정보!BR194,IF(리스수식!$AT$2=2,차량정보!DK194,IF(리스수식!$AT$2=3,차량정보!FD194,IF(리스수식!$AT$2=4,차량정보!GW194,차량정보!IP194))))</f>
        <v>0</v>
      </c>
      <c r="Z194" s="380">
        <f>IF(리스수식!$AT$2=1,차량정보!BS194,IF(리스수식!$AT$2=2,차량정보!DL194,IF(리스수식!$AT$2=3,차량정보!FE194,IF(리스수식!$AT$2=4,차량정보!GX194,차량정보!IQ194))))</f>
        <v>0</v>
      </c>
      <c r="AA194" s="380">
        <f>IF(리스수식!$AT$2=1,차량정보!BT194,IF(리스수식!$AT$2=2,차량정보!DM194,IF(리스수식!$AT$2=3,차량정보!FF194,IF(리스수식!$AT$2=4,차량정보!GY194,차량정보!IR194))))</f>
        <v>0</v>
      </c>
      <c r="AB194" s="380">
        <f>IF(리스수식!$AT$2=1,차량정보!BU194,IF(리스수식!$AT$2=2,차량정보!DN194,IF(리스수식!$AT$2=3,차량정보!FG194,IF(리스수식!$AT$2=4,차량정보!GZ194,차량정보!IS194))))</f>
        <v>0</v>
      </c>
      <c r="AC194" s="380">
        <f>IF(리스수식!$AT$2=1,차량정보!BV194,IF(리스수식!$AT$2=2,차량정보!DO194,IF(리스수식!$AT$2=3,차량정보!FH194,IF(리스수식!$AT$2=4,차량정보!HA194,차량정보!IT194))))</f>
        <v>0</v>
      </c>
      <c r="AD194" s="380">
        <f>IF(리스수식!$AT$2=1,차량정보!BW194,IF(리스수식!$AT$2=2,차량정보!DP194,IF(리스수식!$AT$2=3,차량정보!FI194,IF(리스수식!$AT$2=4,차량정보!HB194,차량정보!IU194))))</f>
        <v>0</v>
      </c>
      <c r="AE194" s="380">
        <f>IF(리스수식!$AT$2=1,차량정보!BX194,IF(리스수식!$AT$2=2,차량정보!DQ194,IF(리스수식!$AT$2=3,차량정보!FJ194,IF(리스수식!$AT$2=4,차량정보!HC194,차량정보!IV194))))</f>
        <v>0</v>
      </c>
      <c r="AF194" s="380">
        <f>IF(리스수식!$AT$2=1,차량정보!BY194,IF(리스수식!$AT$2=2,차량정보!DR194,IF(리스수식!$AT$2=3,차량정보!FK194,IF(리스수식!$AT$2=4,차량정보!HD194,차량정보!IW194))))</f>
        <v>0</v>
      </c>
      <c r="AG194" s="380">
        <f>IF(리스수식!$AT$2=1,차량정보!BZ194,IF(리스수식!$AT$2=2,차량정보!DS194,IF(리스수식!$AT$2=3,차량정보!FL194,IF(리스수식!$AT$2=4,차량정보!HE194,차량정보!IX194))))</f>
        <v>0</v>
      </c>
      <c r="AH194" s="380">
        <f>IF(리스수식!$AT$2=1,차량정보!CA194,IF(리스수식!$AT$2=2,차량정보!DT194,IF(리스수식!$AT$2=3,차량정보!FM194,IF(리스수식!$AT$2=4,차량정보!HF194,차량정보!IY194))))</f>
        <v>0</v>
      </c>
      <c r="AI194" s="380">
        <f>IF(리스수식!$AT$2=1,차량정보!CB194,IF(리스수식!$AT$2=2,차량정보!DU194,IF(리스수식!$AT$2=3,차량정보!FN194,IF(리스수식!$AT$2=4,차량정보!HG194,차량정보!IZ194))))</f>
        <v>0</v>
      </c>
      <c r="AJ194" s="380">
        <f>IF(리스수식!$AT$2=1,차량정보!CC194,IF(리스수식!$AT$2=2,차량정보!DV194,IF(리스수식!$AT$2=3,차량정보!FO194,IF(리스수식!$AT$2=4,차량정보!HH194,차량정보!JA194))))</f>
        <v>0</v>
      </c>
      <c r="AK194" s="380">
        <f>IF(리스수식!$AT$2=1,차량정보!CD194,IF(리스수식!$AT$2=2,차량정보!DW194,IF(리스수식!$AT$2=3,차량정보!FP194,IF(리스수식!$AT$2=4,차량정보!HI194,차량정보!JB194))))</f>
        <v>0</v>
      </c>
      <c r="AL194" s="380">
        <f>IF(리스수식!$AT$2=1,차량정보!CE194,IF(리스수식!$AT$2=2,차량정보!DX194,IF(리스수식!$AT$2=3,차량정보!FQ194,IF(리스수식!$AT$2=4,차량정보!HJ194,차량정보!JC194))))</f>
        <v>0</v>
      </c>
      <c r="AM194" s="333">
        <f>IF(리스수식!$AT$2=1,차량정보!CF194,IF(리스수식!$AT$2=2,차량정보!DY194,IF(리스수식!$AT$2=3,차량정보!FR194,IF(리스수식!$AT$2=4,차량정보!HK194,차량정보!JD194))))</f>
        <v>0</v>
      </c>
      <c r="AN194" s="333">
        <f>IF(리스수식!$AT$2=1,차량정보!CG194,IF(리스수식!$AT$2=2,차량정보!DZ194,IF(리스수식!$AT$2=3,차량정보!FS194,IF(리스수식!$AT$2=4,차량정보!HL194,차량정보!JE194))))</f>
        <v>0</v>
      </c>
      <c r="AO194" s="333">
        <f>IF(리스수식!$AT$2=1,차량정보!CH194,IF(리스수식!$AT$2=2,차량정보!EA194,IF(리스수식!$AT$2=3,차량정보!FT194,IF(리스수식!$AT$2=4,차량정보!HM194,차량정보!JF194))))</f>
        <v>0</v>
      </c>
      <c r="AP194" s="333">
        <f>IF(리스수식!$AT$2=1,차량정보!CI194,IF(리스수식!$AT$2=2,차량정보!EB194,IF(리스수식!$AT$2=3,차량정보!FU194,IF(리스수식!$AT$2=4,차량정보!HN194,차량정보!JG194))))</f>
        <v>0</v>
      </c>
      <c r="AQ194" s="333">
        <f>IF(리스수식!$AT$2=1,차량정보!CJ194,IF(리스수식!$AT$2=2,차량정보!EC194,IF(리스수식!$AT$2=3,차량정보!FV194,IF(리스수식!$AT$2=4,차량정보!HO194,차량정보!JH194))))</f>
        <v>0</v>
      </c>
      <c r="AR194" s="333">
        <f>IF(리스수식!$AT$2=1,차량정보!CK194,IF(리스수식!$AT$2=2,차량정보!ED194,IF(리스수식!$AT$2=3,차량정보!FW194,IF(리스수식!$AT$2=4,차량정보!HP194,차량정보!JI194))))</f>
        <v>0</v>
      </c>
      <c r="AS194" s="333">
        <f>IF(리스수식!$AT$2=1,차량정보!CL194,IF(리스수식!$AT$2=2,차량정보!EE194,IF(리스수식!$AT$2=3,차량정보!FX194,IF(리스수식!$AT$2=4,차량정보!HQ194,차량정보!JJ194))))</f>
        <v>0</v>
      </c>
      <c r="AT194" s="333">
        <f>IF(리스수식!$AT$2=1,차량정보!CM194,IF(리스수식!$AT$2=2,차량정보!EF194,IF(리스수식!$AT$2=3,차량정보!FY194,IF(리스수식!$AT$2=4,차량정보!HR194,차량정보!JK194))))</f>
        <v>0</v>
      </c>
      <c r="AU194" s="333">
        <f>IF(리스수식!$AT$2=1,차량정보!CN194,IF(리스수식!$AT$2=2,차량정보!EG194,IF(리스수식!$AT$2=3,차량정보!FZ194,IF(리스수식!$AT$2=4,차량정보!HS194,차량정보!JL194))))</f>
        <v>0</v>
      </c>
      <c r="AV194" s="333">
        <f>IF(리스수식!$AT$2=1,차량정보!CO194,IF(리스수식!$AT$2=2,차량정보!EH194,IF(리스수식!$AT$2=3,차량정보!GA194,IF(리스수식!$AT$2=4,차량정보!HT194,차량정보!JM194))))</f>
        <v>0</v>
      </c>
      <c r="AW194" s="333">
        <f>IF(리스수식!$AT$2=1,차량정보!CP194,IF(리스수식!$AT$2=2,차량정보!EI194,IF(리스수식!$AT$2=3,차량정보!GB194,IF(리스수식!$AT$2=4,차량정보!HU194,차량정보!JN194))))</f>
        <v>0</v>
      </c>
      <c r="AX194" s="333">
        <f>IF(리스수식!$AT$2=1,차량정보!CQ194,IF(리스수식!$AT$2=2,차량정보!EJ194,IF(리스수식!$AT$2=3,차량정보!GC194,IF(리스수식!$AT$2=4,차량정보!HV194,차량정보!JO194))))</f>
        <v>0</v>
      </c>
      <c r="AY194" s="11">
        <f>IF(리스수식!$AT$2=1,차량정보!CR194,IF(리스수식!$AT$2=2,차량정보!EK194,IF(리스수식!$AT$2=3,차량정보!GD194,IF(리스수식!$AT$2=4,차량정보!HW194,차량정보!JP194))))</f>
        <v>0</v>
      </c>
      <c r="BA194" s="318"/>
      <c r="BB194" s="318"/>
      <c r="BC194" s="318"/>
      <c r="BD194" s="318"/>
      <c r="BE194" s="318"/>
      <c r="BF194" s="318"/>
      <c r="BG194" s="318"/>
      <c r="BN194" s="446"/>
      <c r="BO194" s="318"/>
      <c r="BP194" s="318"/>
      <c r="BQ194" s="318"/>
      <c r="BR194" s="318"/>
      <c r="BS194" s="318"/>
      <c r="BT194" s="446"/>
      <c r="BU194" s="318"/>
      <c r="BV194" s="318"/>
      <c r="BW194" s="318"/>
      <c r="BX194" s="318"/>
      <c r="BY194" s="318"/>
      <c r="BZ194" s="446"/>
      <c r="CA194" s="318"/>
      <c r="CB194" s="318"/>
      <c r="CC194" s="318"/>
      <c r="CD194" s="318"/>
      <c r="CE194" s="318"/>
      <c r="CF194" s="318"/>
      <c r="CG194" s="318"/>
      <c r="CH194" s="318"/>
      <c r="CI194" s="318"/>
      <c r="CJ194" s="318"/>
      <c r="CK194" s="318"/>
      <c r="CL194" s="318"/>
      <c r="CM194" s="318"/>
      <c r="CN194" s="318"/>
      <c r="CO194" s="318"/>
      <c r="CP194" s="318"/>
      <c r="CQ194" s="318"/>
      <c r="GE194" s="318"/>
      <c r="GF194" s="318"/>
      <c r="GG194" s="318"/>
      <c r="GH194" s="318"/>
      <c r="GI194" s="318"/>
      <c r="GJ194" s="318"/>
      <c r="GK194" s="318"/>
      <c r="GL194" s="318"/>
      <c r="GM194" s="318"/>
      <c r="GN194" s="318"/>
      <c r="GO194" s="318"/>
      <c r="GP194" s="318"/>
      <c r="GQ194" s="318"/>
      <c r="GR194" s="318"/>
      <c r="GS194" s="318"/>
      <c r="GT194" s="318"/>
      <c r="GU194" s="318"/>
      <c r="GV194" s="318"/>
      <c r="GW194" s="318"/>
      <c r="GX194" s="318"/>
      <c r="GY194" s="318"/>
      <c r="GZ194" s="318"/>
      <c r="HA194" s="318"/>
      <c r="HB194" s="318"/>
      <c r="HC194" s="318"/>
      <c r="HD194" s="318"/>
      <c r="HE194" s="318"/>
      <c r="HF194" s="318"/>
      <c r="HG194" s="318"/>
      <c r="HH194" s="318"/>
      <c r="HI194" s="318"/>
      <c r="HJ194" s="318"/>
      <c r="HK194" s="318"/>
      <c r="HL194" s="318"/>
      <c r="HM194" s="318"/>
      <c r="HN194" s="318"/>
      <c r="HO194" s="318"/>
      <c r="HP194" s="318"/>
      <c r="HQ194" s="318"/>
      <c r="HR194" s="318"/>
      <c r="HS194" s="318"/>
      <c r="HT194" s="318"/>
      <c r="HU194" s="318"/>
      <c r="HV194" s="318"/>
    </row>
    <row r="195" spans="5:277" ht="16.5" customHeight="1">
      <c r="F195" s="333">
        <v>190</v>
      </c>
      <c r="G195" s="333">
        <f>IF(리스수식!$AT$2=1,차량정보!AZ195,IF(리스수식!$AT$2=2,차량정보!CS195,IF(리스수식!$AT$2=3,차량정보!EL195,IF(리스수식!$AT$2=4,차량정보!GE195,차량정보!HX195))))</f>
        <v>0</v>
      </c>
      <c r="H195" s="333">
        <f>IF(리스수식!$AT$2=1,차량정보!BA195,IF(리스수식!$AT$2=2,차량정보!CT195,IF(리스수식!$AT$2=3,차량정보!EM195,IF(리스수식!$AT$2=4,차량정보!GF195,차량정보!HY195))))</f>
        <v>0</v>
      </c>
      <c r="I195" s="333">
        <f>IF(리스수식!$AT$2=1,차량정보!BB195,IF(리스수식!$AT$2=2,차량정보!CU195,IF(리스수식!$AT$2=3,차량정보!EN195,IF(리스수식!$AT$2=4,차량정보!GG195,차량정보!HZ195))))</f>
        <v>0</v>
      </c>
      <c r="J195" s="475">
        <f>IF(리스수식!$AT$2=1,차량정보!BC195,IF(리스수식!$AT$2=2,차량정보!CV195,IF(리스수식!$AT$2=3,차량정보!EO195,IF(리스수식!$AT$2=4,차량정보!GH195,차량정보!IA195))))</f>
        <v>0</v>
      </c>
      <c r="K195" s="333">
        <f>IF(리스수식!$AT$2=1,차량정보!BD195,IF(리스수식!$AT$2=2,차량정보!CW195,IF(리스수식!$AT$2=3,차량정보!EP195,IF(리스수식!$AT$2=4,차량정보!GI195,차량정보!IB195))))</f>
        <v>0</v>
      </c>
      <c r="L195" s="333">
        <f>IF(리스수식!$AT$2=1,차량정보!BE195,IF(리스수식!$AT$2=2,차량정보!CX195,IF(리스수식!$AT$2=3,차량정보!EQ195,IF(리스수식!$AT$2=4,차량정보!GJ195,차량정보!IC195))))</f>
        <v>0</v>
      </c>
      <c r="M195" s="333">
        <f>IF(리스수식!$AT$2=1,차량정보!BF195,IF(리스수식!$AT$2=2,차량정보!CY195,IF(리스수식!$AT$2=3,차량정보!ER195,IF(리스수식!$AT$2=4,차량정보!GK195,차량정보!ID195))))</f>
        <v>0</v>
      </c>
      <c r="N195" s="333">
        <f t="shared" si="183"/>
        <v>0</v>
      </c>
      <c r="O195" s="380">
        <f>IF(리스수식!$AT$2=1,차량정보!BH195,IF(리스수식!$AT$2=2,차량정보!DA195,IF(리스수식!$AT$2=3,차량정보!ET195,IF(리스수식!$AT$2=4,차량정보!GM195,차량정보!IF195))))</f>
        <v>0</v>
      </c>
      <c r="P195" s="380">
        <f>IF(리스수식!$AT$2=1,차량정보!BI195,IF(리스수식!$AT$2=2,차량정보!DB195,IF(리스수식!$AT$2=3,차량정보!EU195,IF(리스수식!$AT$2=4,차량정보!GN195,차량정보!IG195))))</f>
        <v>0</v>
      </c>
      <c r="Q195" s="380">
        <f>IF(리스수식!$AT$2=1,차량정보!BJ195,IF(리스수식!$AT$2=2,차량정보!DC195,IF(리스수식!$AT$2=3,차량정보!EV195,IF(리스수식!$AT$2=4,차량정보!GO195,차량정보!IH195))))</f>
        <v>0</v>
      </c>
      <c r="R195" s="380">
        <f>IF(리스수식!$AT$2=1,차량정보!BK195,IF(리스수식!$AT$2=2,차량정보!DD195,IF(리스수식!$AT$2=3,차량정보!EW195,IF(리스수식!$AT$2=4,차량정보!GP195,차량정보!II195))))</f>
        <v>0</v>
      </c>
      <c r="S195" s="380">
        <f>IF(리스수식!$AT$2=1,차량정보!BL195,IF(리스수식!$AT$2=2,차량정보!DE195,IF(리스수식!$AT$2=3,차량정보!EX195,IF(리스수식!$AT$2=4,차량정보!GQ195,차량정보!IJ195))))</f>
        <v>0</v>
      </c>
      <c r="T195" s="380">
        <f>IF(리스수식!$AT$2=1,차량정보!BM195,IF(리스수식!$AT$2=2,차량정보!DF195,IF(리스수식!$AT$2=3,차량정보!EY195,IF(리스수식!$AT$2=4,차량정보!GR195,차량정보!IK195))))</f>
        <v>0</v>
      </c>
      <c r="U195" s="380">
        <f>IF(리스수식!$AT$2=1,차량정보!BN195,IF(리스수식!$AT$2=2,차량정보!DG195,IF(리스수식!$AT$2=3,차량정보!EZ195,IF(리스수식!$AT$2=4,차량정보!GS195,차량정보!IL195))))</f>
        <v>0</v>
      </c>
      <c r="V195" s="380">
        <f>IF(리스수식!$AT$2=1,차량정보!BO195,IF(리스수식!$AT$2=2,차량정보!DH195,IF(리스수식!$AT$2=3,차량정보!FA195,IF(리스수식!$AT$2=4,차량정보!GT195,차량정보!IM195))))</f>
        <v>0</v>
      </c>
      <c r="W195" s="380">
        <f>IF(리스수식!$AT$2=1,차량정보!BP195,IF(리스수식!$AT$2=2,차량정보!DI195,IF(리스수식!$AT$2=3,차량정보!FB195,IF(리스수식!$AT$2=4,차량정보!GU195,차량정보!IN195))))</f>
        <v>0</v>
      </c>
      <c r="X195" s="380">
        <f>IF(리스수식!$AT$2=1,차량정보!BQ195,IF(리스수식!$AT$2=2,차량정보!DJ195,IF(리스수식!$AT$2=3,차량정보!FC195,IF(리스수식!$AT$2=4,차량정보!GV195,차량정보!IO195))))</f>
        <v>0</v>
      </c>
      <c r="Y195" s="380">
        <f>IF(리스수식!$AT$2=1,차량정보!BR195,IF(리스수식!$AT$2=2,차량정보!DK195,IF(리스수식!$AT$2=3,차량정보!FD195,IF(리스수식!$AT$2=4,차량정보!GW195,차량정보!IP195))))</f>
        <v>0</v>
      </c>
      <c r="Z195" s="380">
        <f>IF(리스수식!$AT$2=1,차량정보!BS195,IF(리스수식!$AT$2=2,차량정보!DL195,IF(리스수식!$AT$2=3,차량정보!FE195,IF(리스수식!$AT$2=4,차량정보!GX195,차량정보!IQ195))))</f>
        <v>0</v>
      </c>
      <c r="AA195" s="380">
        <f>IF(리스수식!$AT$2=1,차량정보!BT195,IF(리스수식!$AT$2=2,차량정보!DM195,IF(리스수식!$AT$2=3,차량정보!FF195,IF(리스수식!$AT$2=4,차량정보!GY195,차량정보!IR195))))</f>
        <v>0</v>
      </c>
      <c r="AB195" s="380">
        <f>IF(리스수식!$AT$2=1,차량정보!BU195,IF(리스수식!$AT$2=2,차량정보!DN195,IF(리스수식!$AT$2=3,차량정보!FG195,IF(리스수식!$AT$2=4,차량정보!GZ195,차량정보!IS195))))</f>
        <v>0</v>
      </c>
      <c r="AC195" s="380">
        <f>IF(리스수식!$AT$2=1,차량정보!BV195,IF(리스수식!$AT$2=2,차량정보!DO195,IF(리스수식!$AT$2=3,차량정보!FH195,IF(리스수식!$AT$2=4,차량정보!HA195,차량정보!IT195))))</f>
        <v>0</v>
      </c>
      <c r="AD195" s="380">
        <f>IF(리스수식!$AT$2=1,차량정보!BW195,IF(리스수식!$AT$2=2,차량정보!DP195,IF(리스수식!$AT$2=3,차량정보!FI195,IF(리스수식!$AT$2=4,차량정보!HB195,차량정보!IU195))))</f>
        <v>0</v>
      </c>
      <c r="AE195" s="380">
        <f>IF(리스수식!$AT$2=1,차량정보!BX195,IF(리스수식!$AT$2=2,차량정보!DQ195,IF(리스수식!$AT$2=3,차량정보!FJ195,IF(리스수식!$AT$2=4,차량정보!HC195,차량정보!IV195))))</f>
        <v>0</v>
      </c>
      <c r="AF195" s="380">
        <f>IF(리스수식!$AT$2=1,차량정보!BY195,IF(리스수식!$AT$2=2,차량정보!DR195,IF(리스수식!$AT$2=3,차량정보!FK195,IF(리스수식!$AT$2=4,차량정보!HD195,차량정보!IW195))))</f>
        <v>0</v>
      </c>
      <c r="AG195" s="380">
        <f>IF(리스수식!$AT$2=1,차량정보!BZ195,IF(리스수식!$AT$2=2,차량정보!DS195,IF(리스수식!$AT$2=3,차량정보!FL195,IF(리스수식!$AT$2=4,차량정보!HE195,차량정보!IX195))))</f>
        <v>0</v>
      </c>
      <c r="AH195" s="380">
        <f>IF(리스수식!$AT$2=1,차량정보!CA195,IF(리스수식!$AT$2=2,차량정보!DT195,IF(리스수식!$AT$2=3,차량정보!FM195,IF(리스수식!$AT$2=4,차량정보!HF195,차량정보!IY195))))</f>
        <v>0</v>
      </c>
      <c r="AI195" s="380">
        <f>IF(리스수식!$AT$2=1,차량정보!CB195,IF(리스수식!$AT$2=2,차량정보!DU195,IF(리스수식!$AT$2=3,차량정보!FN195,IF(리스수식!$AT$2=4,차량정보!HG195,차량정보!IZ195))))</f>
        <v>0</v>
      </c>
      <c r="AJ195" s="380">
        <f>IF(리스수식!$AT$2=1,차량정보!CC195,IF(리스수식!$AT$2=2,차량정보!DV195,IF(리스수식!$AT$2=3,차량정보!FO195,IF(리스수식!$AT$2=4,차량정보!HH195,차량정보!JA195))))</f>
        <v>0</v>
      </c>
      <c r="AK195" s="380">
        <f>IF(리스수식!$AT$2=1,차량정보!CD195,IF(리스수식!$AT$2=2,차량정보!DW195,IF(리스수식!$AT$2=3,차량정보!FP195,IF(리스수식!$AT$2=4,차량정보!HI195,차량정보!JB195))))</f>
        <v>0</v>
      </c>
      <c r="AL195" s="380">
        <f>IF(리스수식!$AT$2=1,차량정보!CE195,IF(리스수식!$AT$2=2,차량정보!DX195,IF(리스수식!$AT$2=3,차량정보!FQ195,IF(리스수식!$AT$2=4,차량정보!HJ195,차량정보!JC195))))</f>
        <v>0</v>
      </c>
      <c r="AM195" s="333">
        <f>IF(리스수식!$AT$2=1,차량정보!CF195,IF(리스수식!$AT$2=2,차량정보!DY195,IF(리스수식!$AT$2=3,차량정보!FR195,IF(리스수식!$AT$2=4,차량정보!HK195,차량정보!JD195))))</f>
        <v>0</v>
      </c>
      <c r="AN195" s="333">
        <f>IF(리스수식!$AT$2=1,차량정보!CG195,IF(리스수식!$AT$2=2,차량정보!DZ195,IF(리스수식!$AT$2=3,차량정보!FS195,IF(리스수식!$AT$2=4,차량정보!HL195,차량정보!JE195))))</f>
        <v>0</v>
      </c>
      <c r="AO195" s="333">
        <f>IF(리스수식!$AT$2=1,차량정보!CH195,IF(리스수식!$AT$2=2,차량정보!EA195,IF(리스수식!$AT$2=3,차량정보!FT195,IF(리스수식!$AT$2=4,차량정보!HM195,차량정보!JF195))))</f>
        <v>0</v>
      </c>
      <c r="AP195" s="333">
        <f>IF(리스수식!$AT$2=1,차량정보!CI195,IF(리스수식!$AT$2=2,차량정보!EB195,IF(리스수식!$AT$2=3,차량정보!FU195,IF(리스수식!$AT$2=4,차량정보!HN195,차량정보!JG195))))</f>
        <v>0</v>
      </c>
      <c r="AQ195" s="333">
        <f>IF(리스수식!$AT$2=1,차량정보!CJ195,IF(리스수식!$AT$2=2,차량정보!EC195,IF(리스수식!$AT$2=3,차량정보!FV195,IF(리스수식!$AT$2=4,차량정보!HO195,차량정보!JH195))))</f>
        <v>0</v>
      </c>
      <c r="AR195" s="333">
        <f>IF(리스수식!$AT$2=1,차량정보!CK195,IF(리스수식!$AT$2=2,차량정보!ED195,IF(리스수식!$AT$2=3,차량정보!FW195,IF(리스수식!$AT$2=4,차량정보!HP195,차량정보!JI195))))</f>
        <v>0</v>
      </c>
      <c r="AS195" s="333">
        <f>IF(리스수식!$AT$2=1,차량정보!CL195,IF(리스수식!$AT$2=2,차량정보!EE195,IF(리스수식!$AT$2=3,차량정보!FX195,IF(리스수식!$AT$2=4,차량정보!HQ195,차량정보!JJ195))))</f>
        <v>0</v>
      </c>
      <c r="AT195" s="333">
        <f>IF(리스수식!$AT$2=1,차량정보!CM195,IF(리스수식!$AT$2=2,차량정보!EF195,IF(리스수식!$AT$2=3,차량정보!FY195,IF(리스수식!$AT$2=4,차량정보!HR195,차량정보!JK195))))</f>
        <v>0</v>
      </c>
      <c r="AU195" s="333">
        <f>IF(리스수식!$AT$2=1,차량정보!CN195,IF(리스수식!$AT$2=2,차량정보!EG195,IF(리스수식!$AT$2=3,차량정보!FZ195,IF(리스수식!$AT$2=4,차량정보!HS195,차량정보!JL195))))</f>
        <v>0</v>
      </c>
      <c r="AV195" s="333">
        <f>IF(리스수식!$AT$2=1,차량정보!CO195,IF(리스수식!$AT$2=2,차량정보!EH195,IF(리스수식!$AT$2=3,차량정보!GA195,IF(리스수식!$AT$2=4,차량정보!HT195,차량정보!JM195))))</f>
        <v>0</v>
      </c>
      <c r="AW195" s="333">
        <f>IF(리스수식!$AT$2=1,차량정보!CP195,IF(리스수식!$AT$2=2,차량정보!EI195,IF(리스수식!$AT$2=3,차량정보!GB195,IF(리스수식!$AT$2=4,차량정보!HU195,차량정보!JN195))))</f>
        <v>0</v>
      </c>
      <c r="AX195" s="333">
        <f>IF(리스수식!$AT$2=1,차량정보!CQ195,IF(리스수식!$AT$2=2,차량정보!EJ195,IF(리스수식!$AT$2=3,차량정보!GC195,IF(리스수식!$AT$2=4,차량정보!HV195,차량정보!JO195))))</f>
        <v>0</v>
      </c>
      <c r="AY195" s="11">
        <f>IF(리스수식!$AT$2=1,차량정보!CR195,IF(리스수식!$AT$2=2,차량정보!EK195,IF(리스수식!$AT$2=3,차량정보!GD195,IF(리스수식!$AT$2=4,차량정보!HW195,차량정보!JP195))))</f>
        <v>0</v>
      </c>
      <c r="BA195" s="312"/>
      <c r="BB195" s="312"/>
      <c r="BC195" s="312"/>
      <c r="BD195" s="312"/>
      <c r="BE195" s="312"/>
      <c r="BF195" s="312"/>
      <c r="BG195" s="312"/>
      <c r="BN195" s="447"/>
      <c r="BO195" s="312"/>
      <c r="BP195" s="312"/>
      <c r="BQ195" s="312"/>
      <c r="BR195" s="312"/>
      <c r="BS195" s="312"/>
      <c r="BT195" s="447"/>
      <c r="BU195" s="312"/>
      <c r="BV195" s="312"/>
      <c r="BW195" s="312"/>
      <c r="BX195" s="312"/>
      <c r="BY195" s="312"/>
      <c r="BZ195" s="447"/>
      <c r="CA195" s="312"/>
      <c r="CB195" s="312"/>
      <c r="CC195" s="312"/>
      <c r="CD195" s="312"/>
      <c r="CE195" s="312"/>
      <c r="CF195" s="312"/>
      <c r="CG195" s="312"/>
      <c r="CH195" s="312"/>
      <c r="CI195" s="312"/>
      <c r="CJ195" s="312"/>
      <c r="CK195" s="312"/>
      <c r="CL195" s="312"/>
      <c r="CM195" s="312"/>
      <c r="CN195" s="312"/>
      <c r="CO195" s="312"/>
      <c r="CP195" s="312"/>
      <c r="CQ195" s="312"/>
      <c r="GE195" s="312"/>
      <c r="GF195" s="312"/>
      <c r="GG195" s="312"/>
      <c r="GH195" s="312"/>
      <c r="GI195" s="312"/>
      <c r="GJ195" s="312"/>
      <c r="GK195" s="312"/>
      <c r="GL195" s="312"/>
      <c r="GM195" s="312"/>
      <c r="GN195" s="312"/>
      <c r="GO195" s="312"/>
      <c r="GP195" s="312"/>
      <c r="GQ195" s="312"/>
      <c r="GR195" s="312"/>
      <c r="GS195" s="312"/>
      <c r="GT195" s="312"/>
      <c r="GU195" s="312"/>
      <c r="GV195" s="312"/>
      <c r="GW195" s="312"/>
      <c r="GX195" s="312"/>
      <c r="GY195" s="312"/>
      <c r="GZ195" s="312"/>
      <c r="HA195" s="312"/>
      <c r="HB195" s="312"/>
      <c r="HC195" s="312"/>
      <c r="HD195" s="312"/>
      <c r="HE195" s="312"/>
      <c r="HF195" s="312"/>
      <c r="HG195" s="312"/>
      <c r="HH195" s="312"/>
      <c r="HI195" s="312"/>
      <c r="HJ195" s="312"/>
      <c r="HK195" s="312"/>
      <c r="HL195" s="312"/>
      <c r="HM195" s="312"/>
      <c r="HN195" s="312"/>
      <c r="HO195" s="312"/>
      <c r="HP195" s="312"/>
      <c r="HQ195" s="312"/>
      <c r="HR195" s="312"/>
      <c r="HS195" s="312"/>
      <c r="HT195" s="312"/>
      <c r="HU195" s="312"/>
      <c r="HV195" s="312"/>
    </row>
    <row r="196" spans="5:277" ht="16.5" customHeight="1">
      <c r="F196" s="333">
        <v>191</v>
      </c>
      <c r="G196" s="333">
        <f>IF(리스수식!$AT$2=1,차량정보!AZ196,IF(리스수식!$AT$2=2,차량정보!CS196,IF(리스수식!$AT$2=3,차량정보!EL196,IF(리스수식!$AT$2=4,차량정보!GE196,차량정보!HX196))))</f>
        <v>0</v>
      </c>
      <c r="H196" s="333">
        <f>IF(리스수식!$AT$2=1,차량정보!BA196,IF(리스수식!$AT$2=2,차량정보!CT196,IF(리스수식!$AT$2=3,차량정보!EM196,IF(리스수식!$AT$2=4,차량정보!GF196,차량정보!HY196))))</f>
        <v>0</v>
      </c>
      <c r="I196" s="333">
        <f>IF(리스수식!$AT$2=1,차량정보!BB196,IF(리스수식!$AT$2=2,차량정보!CU196,IF(리스수식!$AT$2=3,차량정보!EN196,IF(리스수식!$AT$2=4,차량정보!GG196,차량정보!HZ196))))</f>
        <v>0</v>
      </c>
      <c r="J196" s="475">
        <f>IF(리스수식!$AT$2=1,차량정보!BC196,IF(리스수식!$AT$2=2,차량정보!CV196,IF(리스수식!$AT$2=3,차량정보!EO196,IF(리스수식!$AT$2=4,차량정보!GH196,차량정보!IA196))))</f>
        <v>0</v>
      </c>
      <c r="K196" s="333">
        <f>IF(리스수식!$AT$2=1,차량정보!BD196,IF(리스수식!$AT$2=2,차량정보!CW196,IF(리스수식!$AT$2=3,차량정보!EP196,IF(리스수식!$AT$2=4,차량정보!GI196,차량정보!IB196))))</f>
        <v>0</v>
      </c>
      <c r="L196" s="333">
        <f>IF(리스수식!$AT$2=1,차량정보!BE196,IF(리스수식!$AT$2=2,차량정보!CX196,IF(리스수식!$AT$2=3,차량정보!EQ196,IF(리스수식!$AT$2=4,차량정보!GJ196,차량정보!IC196))))</f>
        <v>0</v>
      </c>
      <c r="M196" s="333">
        <f>IF(리스수식!$AT$2=1,차량정보!BF196,IF(리스수식!$AT$2=2,차량정보!CY196,IF(리스수식!$AT$2=3,차량정보!ER196,IF(리스수식!$AT$2=4,차량정보!GK196,차량정보!ID196))))</f>
        <v>0</v>
      </c>
      <c r="N196" s="333">
        <f t="shared" si="183"/>
        <v>0</v>
      </c>
      <c r="O196" s="380">
        <f>IF(리스수식!$AT$2=1,차량정보!BH196,IF(리스수식!$AT$2=2,차량정보!DA196,IF(리스수식!$AT$2=3,차량정보!ET196,IF(리스수식!$AT$2=4,차량정보!GM196,차량정보!IF196))))</f>
        <v>0</v>
      </c>
      <c r="P196" s="380">
        <f>IF(리스수식!$AT$2=1,차량정보!BI196,IF(리스수식!$AT$2=2,차량정보!DB196,IF(리스수식!$AT$2=3,차량정보!EU196,IF(리스수식!$AT$2=4,차량정보!GN196,차량정보!IG196))))</f>
        <v>0</v>
      </c>
      <c r="Q196" s="380">
        <f>IF(리스수식!$AT$2=1,차량정보!BJ196,IF(리스수식!$AT$2=2,차량정보!DC196,IF(리스수식!$AT$2=3,차량정보!EV196,IF(리스수식!$AT$2=4,차량정보!GO196,차량정보!IH196))))</f>
        <v>0</v>
      </c>
      <c r="R196" s="380">
        <f>IF(리스수식!$AT$2=1,차량정보!BK196,IF(리스수식!$AT$2=2,차량정보!DD196,IF(리스수식!$AT$2=3,차량정보!EW196,IF(리스수식!$AT$2=4,차량정보!GP196,차량정보!II196))))</f>
        <v>0</v>
      </c>
      <c r="S196" s="380">
        <f>IF(리스수식!$AT$2=1,차량정보!BL196,IF(리스수식!$AT$2=2,차량정보!DE196,IF(리스수식!$AT$2=3,차량정보!EX196,IF(리스수식!$AT$2=4,차량정보!GQ196,차량정보!IJ196))))</f>
        <v>0</v>
      </c>
      <c r="T196" s="380">
        <f>IF(리스수식!$AT$2=1,차량정보!BM196,IF(리스수식!$AT$2=2,차량정보!DF196,IF(리스수식!$AT$2=3,차량정보!EY196,IF(리스수식!$AT$2=4,차량정보!GR196,차량정보!IK196))))</f>
        <v>0</v>
      </c>
      <c r="U196" s="380">
        <f>IF(리스수식!$AT$2=1,차량정보!BN196,IF(리스수식!$AT$2=2,차량정보!DG196,IF(리스수식!$AT$2=3,차량정보!EZ196,IF(리스수식!$AT$2=4,차량정보!GS196,차량정보!IL196))))</f>
        <v>0</v>
      </c>
      <c r="V196" s="380">
        <f>IF(리스수식!$AT$2=1,차량정보!BO196,IF(리스수식!$AT$2=2,차량정보!DH196,IF(리스수식!$AT$2=3,차량정보!FA196,IF(리스수식!$AT$2=4,차량정보!GT196,차량정보!IM196))))</f>
        <v>0</v>
      </c>
      <c r="W196" s="380">
        <f>IF(리스수식!$AT$2=1,차량정보!BP196,IF(리스수식!$AT$2=2,차량정보!DI196,IF(리스수식!$AT$2=3,차량정보!FB196,IF(리스수식!$AT$2=4,차량정보!GU196,차량정보!IN196))))</f>
        <v>0</v>
      </c>
      <c r="X196" s="380">
        <f>IF(리스수식!$AT$2=1,차량정보!BQ196,IF(리스수식!$AT$2=2,차량정보!DJ196,IF(리스수식!$AT$2=3,차량정보!FC196,IF(리스수식!$AT$2=4,차량정보!GV196,차량정보!IO196))))</f>
        <v>0</v>
      </c>
      <c r="Y196" s="380">
        <f>IF(리스수식!$AT$2=1,차량정보!BR196,IF(리스수식!$AT$2=2,차량정보!DK196,IF(리스수식!$AT$2=3,차량정보!FD196,IF(리스수식!$AT$2=4,차량정보!GW196,차량정보!IP196))))</f>
        <v>0</v>
      </c>
      <c r="Z196" s="380">
        <f>IF(리스수식!$AT$2=1,차량정보!BS196,IF(리스수식!$AT$2=2,차량정보!DL196,IF(리스수식!$AT$2=3,차량정보!FE196,IF(리스수식!$AT$2=4,차량정보!GX196,차량정보!IQ196))))</f>
        <v>0</v>
      </c>
      <c r="AA196" s="380">
        <f>IF(리스수식!$AT$2=1,차량정보!BT196,IF(리스수식!$AT$2=2,차량정보!DM196,IF(리스수식!$AT$2=3,차량정보!FF196,IF(리스수식!$AT$2=4,차량정보!GY196,차량정보!IR196))))</f>
        <v>0</v>
      </c>
      <c r="AB196" s="380">
        <f>IF(리스수식!$AT$2=1,차량정보!BU196,IF(리스수식!$AT$2=2,차량정보!DN196,IF(리스수식!$AT$2=3,차량정보!FG196,IF(리스수식!$AT$2=4,차량정보!GZ196,차량정보!IS196))))</f>
        <v>0</v>
      </c>
      <c r="AC196" s="380">
        <f>IF(리스수식!$AT$2=1,차량정보!BV196,IF(리스수식!$AT$2=2,차량정보!DO196,IF(리스수식!$AT$2=3,차량정보!FH196,IF(리스수식!$AT$2=4,차량정보!HA196,차량정보!IT196))))</f>
        <v>0</v>
      </c>
      <c r="AD196" s="380">
        <f>IF(리스수식!$AT$2=1,차량정보!BW196,IF(리스수식!$AT$2=2,차량정보!DP196,IF(리스수식!$AT$2=3,차량정보!FI196,IF(리스수식!$AT$2=4,차량정보!HB196,차량정보!IU196))))</f>
        <v>0</v>
      </c>
      <c r="AE196" s="380">
        <f>IF(리스수식!$AT$2=1,차량정보!BX196,IF(리스수식!$AT$2=2,차량정보!DQ196,IF(리스수식!$AT$2=3,차량정보!FJ196,IF(리스수식!$AT$2=4,차량정보!HC196,차량정보!IV196))))</f>
        <v>0</v>
      </c>
      <c r="AF196" s="380">
        <f>IF(리스수식!$AT$2=1,차량정보!BY196,IF(리스수식!$AT$2=2,차량정보!DR196,IF(리스수식!$AT$2=3,차량정보!FK196,IF(리스수식!$AT$2=4,차량정보!HD196,차량정보!IW196))))</f>
        <v>0</v>
      </c>
      <c r="AG196" s="380">
        <f>IF(리스수식!$AT$2=1,차량정보!BZ196,IF(리스수식!$AT$2=2,차량정보!DS196,IF(리스수식!$AT$2=3,차량정보!FL196,IF(리스수식!$AT$2=4,차량정보!HE196,차량정보!IX196))))</f>
        <v>0</v>
      </c>
      <c r="AH196" s="380">
        <f>IF(리스수식!$AT$2=1,차량정보!CA196,IF(리스수식!$AT$2=2,차량정보!DT196,IF(리스수식!$AT$2=3,차량정보!FM196,IF(리스수식!$AT$2=4,차량정보!HF196,차량정보!IY196))))</f>
        <v>0</v>
      </c>
      <c r="AI196" s="380">
        <f>IF(리스수식!$AT$2=1,차량정보!CB196,IF(리스수식!$AT$2=2,차량정보!DU196,IF(리스수식!$AT$2=3,차량정보!FN196,IF(리스수식!$AT$2=4,차량정보!HG196,차량정보!IZ196))))</f>
        <v>0</v>
      </c>
      <c r="AJ196" s="380">
        <f>IF(리스수식!$AT$2=1,차량정보!CC196,IF(리스수식!$AT$2=2,차량정보!DV196,IF(리스수식!$AT$2=3,차량정보!FO196,IF(리스수식!$AT$2=4,차량정보!HH196,차량정보!JA196))))</f>
        <v>0</v>
      </c>
      <c r="AK196" s="380">
        <f>IF(리스수식!$AT$2=1,차량정보!CD196,IF(리스수식!$AT$2=2,차량정보!DW196,IF(리스수식!$AT$2=3,차량정보!FP196,IF(리스수식!$AT$2=4,차량정보!HI196,차량정보!JB196))))</f>
        <v>0</v>
      </c>
      <c r="AL196" s="380">
        <f>IF(리스수식!$AT$2=1,차량정보!CE196,IF(리스수식!$AT$2=2,차량정보!DX196,IF(리스수식!$AT$2=3,차량정보!FQ196,IF(리스수식!$AT$2=4,차량정보!HJ196,차량정보!JC196))))</f>
        <v>0</v>
      </c>
      <c r="AM196" s="333">
        <f>IF(리스수식!$AT$2=1,차량정보!CF196,IF(리스수식!$AT$2=2,차량정보!DY196,IF(리스수식!$AT$2=3,차량정보!FR196,IF(리스수식!$AT$2=4,차량정보!HK196,차량정보!JD196))))</f>
        <v>0</v>
      </c>
      <c r="AN196" s="333">
        <f>IF(리스수식!$AT$2=1,차량정보!CG196,IF(리스수식!$AT$2=2,차량정보!DZ196,IF(리스수식!$AT$2=3,차량정보!FS196,IF(리스수식!$AT$2=4,차량정보!HL196,차량정보!JE196))))</f>
        <v>0</v>
      </c>
      <c r="AO196" s="333">
        <f>IF(리스수식!$AT$2=1,차량정보!CH196,IF(리스수식!$AT$2=2,차량정보!EA196,IF(리스수식!$AT$2=3,차량정보!FT196,IF(리스수식!$AT$2=4,차량정보!HM196,차량정보!JF196))))</f>
        <v>0</v>
      </c>
      <c r="AP196" s="333">
        <f>IF(리스수식!$AT$2=1,차량정보!CI196,IF(리스수식!$AT$2=2,차량정보!EB196,IF(리스수식!$AT$2=3,차량정보!FU196,IF(리스수식!$AT$2=4,차량정보!HN196,차량정보!JG196))))</f>
        <v>0</v>
      </c>
      <c r="AQ196" s="333">
        <f>IF(리스수식!$AT$2=1,차량정보!CJ196,IF(리스수식!$AT$2=2,차량정보!EC196,IF(리스수식!$AT$2=3,차량정보!FV196,IF(리스수식!$AT$2=4,차량정보!HO196,차량정보!JH196))))</f>
        <v>0</v>
      </c>
      <c r="AR196" s="333">
        <f>IF(리스수식!$AT$2=1,차량정보!CK196,IF(리스수식!$AT$2=2,차량정보!ED196,IF(리스수식!$AT$2=3,차량정보!FW196,IF(리스수식!$AT$2=4,차량정보!HP196,차량정보!JI196))))</f>
        <v>0</v>
      </c>
      <c r="AS196" s="333">
        <f>IF(리스수식!$AT$2=1,차량정보!CL196,IF(리스수식!$AT$2=2,차량정보!EE196,IF(리스수식!$AT$2=3,차량정보!FX196,IF(리스수식!$AT$2=4,차량정보!HQ196,차량정보!JJ196))))</f>
        <v>0</v>
      </c>
      <c r="AT196" s="333">
        <f>IF(리스수식!$AT$2=1,차량정보!CM196,IF(리스수식!$AT$2=2,차량정보!EF196,IF(리스수식!$AT$2=3,차량정보!FY196,IF(리스수식!$AT$2=4,차량정보!HR196,차량정보!JK196))))</f>
        <v>0</v>
      </c>
      <c r="AU196" s="333">
        <f>IF(리스수식!$AT$2=1,차량정보!CN196,IF(리스수식!$AT$2=2,차량정보!EG196,IF(리스수식!$AT$2=3,차량정보!FZ196,IF(리스수식!$AT$2=4,차량정보!HS196,차량정보!JL196))))</f>
        <v>0</v>
      </c>
      <c r="AV196" s="333">
        <f>IF(리스수식!$AT$2=1,차량정보!CO196,IF(리스수식!$AT$2=2,차량정보!EH196,IF(리스수식!$AT$2=3,차량정보!GA196,IF(리스수식!$AT$2=4,차량정보!HT196,차량정보!JM196))))</f>
        <v>0</v>
      </c>
      <c r="AW196" s="333">
        <f>IF(리스수식!$AT$2=1,차량정보!CP196,IF(리스수식!$AT$2=2,차량정보!EI196,IF(리스수식!$AT$2=3,차량정보!GB196,IF(리스수식!$AT$2=4,차량정보!HU196,차량정보!JN196))))</f>
        <v>0</v>
      </c>
      <c r="AX196" s="333">
        <f>IF(리스수식!$AT$2=1,차량정보!CQ196,IF(리스수식!$AT$2=2,차량정보!EJ196,IF(리스수식!$AT$2=3,차량정보!GC196,IF(리스수식!$AT$2=4,차량정보!HV196,차량정보!JO196))))</f>
        <v>0</v>
      </c>
      <c r="AY196" s="11">
        <f>IF(리스수식!$AT$2=1,차량정보!CR196,IF(리스수식!$AT$2=2,차량정보!EK196,IF(리스수식!$AT$2=3,차량정보!GD196,IF(리스수식!$AT$2=4,차량정보!HW196,차량정보!JP196))))</f>
        <v>0</v>
      </c>
    </row>
    <row r="197" spans="5:277" ht="16.5" customHeight="1">
      <c r="F197" s="333">
        <v>192</v>
      </c>
      <c r="G197" s="333">
        <f>IF(리스수식!$AT$2=1,차량정보!AZ197,IF(리스수식!$AT$2=2,차량정보!CS197,IF(리스수식!$AT$2=3,차량정보!EL197,IF(리스수식!$AT$2=4,차량정보!GE197,차량정보!HX197))))</f>
        <v>0</v>
      </c>
      <c r="H197" s="333">
        <f>IF(리스수식!$AT$2=1,차량정보!BA197,IF(리스수식!$AT$2=2,차량정보!CT197,IF(리스수식!$AT$2=3,차량정보!EM197,IF(리스수식!$AT$2=4,차량정보!GF197,차량정보!HY197))))</f>
        <v>0</v>
      </c>
      <c r="I197" s="333">
        <f>IF(리스수식!$AT$2=1,차량정보!BB197,IF(리스수식!$AT$2=2,차량정보!CU197,IF(리스수식!$AT$2=3,차량정보!EN197,IF(리스수식!$AT$2=4,차량정보!GG197,차량정보!HZ197))))</f>
        <v>0</v>
      </c>
      <c r="J197" s="475">
        <f>IF(리스수식!$AT$2=1,차량정보!BC197,IF(리스수식!$AT$2=2,차량정보!CV197,IF(리스수식!$AT$2=3,차량정보!EO197,IF(리스수식!$AT$2=4,차량정보!GH197,차량정보!IA197))))</f>
        <v>0</v>
      </c>
      <c r="K197" s="333">
        <f>IF(리스수식!$AT$2=1,차량정보!BD197,IF(리스수식!$AT$2=2,차량정보!CW197,IF(리스수식!$AT$2=3,차량정보!EP197,IF(리스수식!$AT$2=4,차량정보!GI197,차량정보!IB197))))</f>
        <v>0</v>
      </c>
      <c r="L197" s="333">
        <f>IF(리스수식!$AT$2=1,차량정보!BE197,IF(리스수식!$AT$2=2,차량정보!CX197,IF(리스수식!$AT$2=3,차량정보!EQ197,IF(리스수식!$AT$2=4,차량정보!GJ197,차량정보!IC197))))</f>
        <v>0</v>
      </c>
      <c r="M197" s="333">
        <f>IF(리스수식!$AT$2=1,차량정보!BF197,IF(리스수식!$AT$2=2,차량정보!CY197,IF(리스수식!$AT$2=3,차량정보!ER197,IF(리스수식!$AT$2=4,차량정보!GK197,차량정보!ID197))))</f>
        <v>0</v>
      </c>
      <c r="N197" s="333">
        <f t="shared" si="183"/>
        <v>0</v>
      </c>
      <c r="O197" s="380">
        <f>IF(리스수식!$AT$2=1,차량정보!BH197,IF(리스수식!$AT$2=2,차량정보!DA197,IF(리스수식!$AT$2=3,차량정보!ET197,IF(리스수식!$AT$2=4,차량정보!GM197,차량정보!IF197))))</f>
        <v>0</v>
      </c>
      <c r="P197" s="380">
        <f>IF(리스수식!$AT$2=1,차량정보!BI197,IF(리스수식!$AT$2=2,차량정보!DB197,IF(리스수식!$AT$2=3,차량정보!EU197,IF(리스수식!$AT$2=4,차량정보!GN197,차량정보!IG197))))</f>
        <v>0</v>
      </c>
      <c r="Q197" s="380">
        <f>IF(리스수식!$AT$2=1,차량정보!BJ197,IF(리스수식!$AT$2=2,차량정보!DC197,IF(리스수식!$AT$2=3,차량정보!EV197,IF(리스수식!$AT$2=4,차량정보!GO197,차량정보!IH197))))</f>
        <v>0</v>
      </c>
      <c r="R197" s="380">
        <f>IF(리스수식!$AT$2=1,차량정보!BK197,IF(리스수식!$AT$2=2,차량정보!DD197,IF(리스수식!$AT$2=3,차량정보!EW197,IF(리스수식!$AT$2=4,차량정보!GP197,차량정보!II197))))</f>
        <v>0</v>
      </c>
      <c r="S197" s="380">
        <f>IF(리스수식!$AT$2=1,차량정보!BL197,IF(리스수식!$AT$2=2,차량정보!DE197,IF(리스수식!$AT$2=3,차량정보!EX197,IF(리스수식!$AT$2=4,차량정보!GQ197,차량정보!IJ197))))</f>
        <v>0</v>
      </c>
      <c r="T197" s="380">
        <f>IF(리스수식!$AT$2=1,차량정보!BM197,IF(리스수식!$AT$2=2,차량정보!DF197,IF(리스수식!$AT$2=3,차량정보!EY197,IF(리스수식!$AT$2=4,차량정보!GR197,차량정보!IK197))))</f>
        <v>0</v>
      </c>
      <c r="U197" s="380">
        <f>IF(리스수식!$AT$2=1,차량정보!BN197,IF(리스수식!$AT$2=2,차량정보!DG197,IF(리스수식!$AT$2=3,차량정보!EZ197,IF(리스수식!$AT$2=4,차량정보!GS197,차량정보!IL197))))</f>
        <v>0</v>
      </c>
      <c r="V197" s="380">
        <f>IF(리스수식!$AT$2=1,차량정보!BO197,IF(리스수식!$AT$2=2,차량정보!DH197,IF(리스수식!$AT$2=3,차량정보!FA197,IF(리스수식!$AT$2=4,차량정보!GT197,차량정보!IM197))))</f>
        <v>0</v>
      </c>
      <c r="W197" s="380">
        <f>IF(리스수식!$AT$2=1,차량정보!BP197,IF(리스수식!$AT$2=2,차량정보!DI197,IF(리스수식!$AT$2=3,차량정보!FB197,IF(리스수식!$AT$2=4,차량정보!GU197,차량정보!IN197))))</f>
        <v>0</v>
      </c>
      <c r="X197" s="380">
        <f>IF(리스수식!$AT$2=1,차량정보!BQ197,IF(리스수식!$AT$2=2,차량정보!DJ197,IF(리스수식!$AT$2=3,차량정보!FC197,IF(리스수식!$AT$2=4,차량정보!GV197,차량정보!IO197))))</f>
        <v>0</v>
      </c>
      <c r="Y197" s="380">
        <f>IF(리스수식!$AT$2=1,차량정보!BR197,IF(리스수식!$AT$2=2,차량정보!DK197,IF(리스수식!$AT$2=3,차량정보!FD197,IF(리스수식!$AT$2=4,차량정보!GW197,차량정보!IP197))))</f>
        <v>0</v>
      </c>
      <c r="Z197" s="380">
        <f>IF(리스수식!$AT$2=1,차량정보!BS197,IF(리스수식!$AT$2=2,차량정보!DL197,IF(리스수식!$AT$2=3,차량정보!FE197,IF(리스수식!$AT$2=4,차량정보!GX197,차량정보!IQ197))))</f>
        <v>0</v>
      </c>
      <c r="AA197" s="380">
        <f>IF(리스수식!$AT$2=1,차량정보!BT197,IF(리스수식!$AT$2=2,차량정보!DM197,IF(리스수식!$AT$2=3,차량정보!FF197,IF(리스수식!$AT$2=4,차량정보!GY197,차량정보!IR197))))</f>
        <v>0</v>
      </c>
      <c r="AB197" s="380">
        <f>IF(리스수식!$AT$2=1,차량정보!BU197,IF(리스수식!$AT$2=2,차량정보!DN197,IF(리스수식!$AT$2=3,차량정보!FG197,IF(리스수식!$AT$2=4,차량정보!GZ197,차량정보!IS197))))</f>
        <v>0</v>
      </c>
      <c r="AC197" s="380">
        <f>IF(리스수식!$AT$2=1,차량정보!BV197,IF(리스수식!$AT$2=2,차량정보!DO197,IF(리스수식!$AT$2=3,차량정보!FH197,IF(리스수식!$AT$2=4,차량정보!HA197,차량정보!IT197))))</f>
        <v>0</v>
      </c>
      <c r="AD197" s="380">
        <f>IF(리스수식!$AT$2=1,차량정보!BW197,IF(리스수식!$AT$2=2,차량정보!DP197,IF(리스수식!$AT$2=3,차량정보!FI197,IF(리스수식!$AT$2=4,차량정보!HB197,차량정보!IU197))))</f>
        <v>0</v>
      </c>
      <c r="AE197" s="380">
        <f>IF(리스수식!$AT$2=1,차량정보!BX197,IF(리스수식!$AT$2=2,차량정보!DQ197,IF(리스수식!$AT$2=3,차량정보!FJ197,IF(리스수식!$AT$2=4,차량정보!HC197,차량정보!IV197))))</f>
        <v>0</v>
      </c>
      <c r="AF197" s="380">
        <f>IF(리스수식!$AT$2=1,차량정보!BY197,IF(리스수식!$AT$2=2,차량정보!DR197,IF(리스수식!$AT$2=3,차량정보!FK197,IF(리스수식!$AT$2=4,차량정보!HD197,차량정보!IW197))))</f>
        <v>0</v>
      </c>
      <c r="AG197" s="380">
        <f>IF(리스수식!$AT$2=1,차량정보!BZ197,IF(리스수식!$AT$2=2,차량정보!DS197,IF(리스수식!$AT$2=3,차량정보!FL197,IF(리스수식!$AT$2=4,차량정보!HE197,차량정보!IX197))))</f>
        <v>0</v>
      </c>
      <c r="AH197" s="380">
        <f>IF(리스수식!$AT$2=1,차량정보!CA197,IF(리스수식!$AT$2=2,차량정보!DT197,IF(리스수식!$AT$2=3,차량정보!FM197,IF(리스수식!$AT$2=4,차량정보!HF197,차량정보!IY197))))</f>
        <v>0</v>
      </c>
      <c r="AI197" s="380">
        <f>IF(리스수식!$AT$2=1,차량정보!CB197,IF(리스수식!$AT$2=2,차량정보!DU197,IF(리스수식!$AT$2=3,차량정보!FN197,IF(리스수식!$AT$2=4,차량정보!HG197,차량정보!IZ197))))</f>
        <v>0</v>
      </c>
      <c r="AJ197" s="380">
        <f>IF(리스수식!$AT$2=1,차량정보!CC197,IF(리스수식!$AT$2=2,차량정보!DV197,IF(리스수식!$AT$2=3,차량정보!FO197,IF(리스수식!$AT$2=4,차량정보!HH197,차량정보!JA197))))</f>
        <v>0</v>
      </c>
      <c r="AK197" s="380">
        <f>IF(리스수식!$AT$2=1,차량정보!CD197,IF(리스수식!$AT$2=2,차량정보!DW197,IF(리스수식!$AT$2=3,차량정보!FP197,IF(리스수식!$AT$2=4,차량정보!HI197,차량정보!JB197))))</f>
        <v>0</v>
      </c>
      <c r="AL197" s="380">
        <f>IF(리스수식!$AT$2=1,차량정보!CE197,IF(리스수식!$AT$2=2,차량정보!DX197,IF(리스수식!$AT$2=3,차량정보!FQ197,IF(리스수식!$AT$2=4,차량정보!HJ197,차량정보!JC197))))</f>
        <v>0</v>
      </c>
      <c r="AM197" s="333">
        <f>IF(리스수식!$AT$2=1,차량정보!CF197,IF(리스수식!$AT$2=2,차량정보!DY197,IF(리스수식!$AT$2=3,차량정보!FR197,IF(리스수식!$AT$2=4,차량정보!HK197,차량정보!JD197))))</f>
        <v>0</v>
      </c>
      <c r="AN197" s="333">
        <f>IF(리스수식!$AT$2=1,차량정보!CG197,IF(리스수식!$AT$2=2,차량정보!DZ197,IF(리스수식!$AT$2=3,차량정보!FS197,IF(리스수식!$AT$2=4,차량정보!HL197,차량정보!JE197))))</f>
        <v>0</v>
      </c>
      <c r="AO197" s="333">
        <f>IF(리스수식!$AT$2=1,차량정보!CH197,IF(리스수식!$AT$2=2,차량정보!EA197,IF(리스수식!$AT$2=3,차량정보!FT197,IF(리스수식!$AT$2=4,차량정보!HM197,차량정보!JF197))))</f>
        <v>0</v>
      </c>
      <c r="AP197" s="333">
        <f>IF(리스수식!$AT$2=1,차량정보!CI197,IF(리스수식!$AT$2=2,차량정보!EB197,IF(리스수식!$AT$2=3,차량정보!FU197,IF(리스수식!$AT$2=4,차량정보!HN197,차량정보!JG197))))</f>
        <v>0</v>
      </c>
      <c r="AQ197" s="333">
        <f>IF(리스수식!$AT$2=1,차량정보!CJ197,IF(리스수식!$AT$2=2,차량정보!EC197,IF(리스수식!$AT$2=3,차량정보!FV197,IF(리스수식!$AT$2=4,차량정보!HO197,차량정보!JH197))))</f>
        <v>0</v>
      </c>
      <c r="AR197" s="333">
        <f>IF(리스수식!$AT$2=1,차량정보!CK197,IF(리스수식!$AT$2=2,차량정보!ED197,IF(리스수식!$AT$2=3,차량정보!FW197,IF(리스수식!$AT$2=4,차량정보!HP197,차량정보!JI197))))</f>
        <v>0</v>
      </c>
      <c r="AS197" s="333">
        <f>IF(리스수식!$AT$2=1,차량정보!CL197,IF(리스수식!$AT$2=2,차량정보!EE197,IF(리스수식!$AT$2=3,차량정보!FX197,IF(리스수식!$AT$2=4,차량정보!HQ197,차량정보!JJ197))))</f>
        <v>0</v>
      </c>
      <c r="AT197" s="333">
        <f>IF(리스수식!$AT$2=1,차량정보!CM197,IF(리스수식!$AT$2=2,차량정보!EF197,IF(리스수식!$AT$2=3,차량정보!FY197,IF(리스수식!$AT$2=4,차량정보!HR197,차량정보!JK197))))</f>
        <v>0</v>
      </c>
      <c r="AU197" s="333">
        <f>IF(리스수식!$AT$2=1,차량정보!CN197,IF(리스수식!$AT$2=2,차량정보!EG197,IF(리스수식!$AT$2=3,차량정보!FZ197,IF(리스수식!$AT$2=4,차량정보!HS197,차량정보!JL197))))</f>
        <v>0</v>
      </c>
      <c r="AV197" s="333">
        <f>IF(리스수식!$AT$2=1,차량정보!CO197,IF(리스수식!$AT$2=2,차량정보!EH197,IF(리스수식!$AT$2=3,차량정보!GA197,IF(리스수식!$AT$2=4,차량정보!HT197,차량정보!JM197))))</f>
        <v>0</v>
      </c>
      <c r="AW197" s="333">
        <f>IF(리스수식!$AT$2=1,차량정보!CP197,IF(리스수식!$AT$2=2,차량정보!EI197,IF(리스수식!$AT$2=3,차량정보!GB197,IF(리스수식!$AT$2=4,차량정보!HU197,차량정보!JN197))))</f>
        <v>0</v>
      </c>
      <c r="AX197" s="333">
        <f>IF(리스수식!$AT$2=1,차량정보!CQ197,IF(리스수식!$AT$2=2,차량정보!EJ197,IF(리스수식!$AT$2=3,차량정보!GC197,IF(리스수식!$AT$2=4,차량정보!HV197,차량정보!JO197))))</f>
        <v>0</v>
      </c>
      <c r="AY197" s="11">
        <f>IF(리스수식!$AT$2=1,차량정보!CR197,IF(리스수식!$AT$2=2,차량정보!EK197,IF(리스수식!$AT$2=3,차량정보!GD197,IF(리스수식!$AT$2=4,차량정보!HW197,차량정보!JP197))))</f>
        <v>0</v>
      </c>
    </row>
    <row r="198" spans="5:277" ht="16.5" customHeight="1">
      <c r="F198" s="333">
        <v>193</v>
      </c>
      <c r="G198" s="333">
        <f>IF(리스수식!$AT$2=1,차량정보!AZ198,IF(리스수식!$AT$2=2,차량정보!CS198,IF(리스수식!$AT$2=3,차량정보!EL198,IF(리스수식!$AT$2=4,차량정보!GE198,차량정보!HX198))))</f>
        <v>0</v>
      </c>
      <c r="H198" s="333">
        <f>IF(리스수식!$AT$2=1,차량정보!BA198,IF(리스수식!$AT$2=2,차량정보!CT198,IF(리스수식!$AT$2=3,차량정보!EM198,IF(리스수식!$AT$2=4,차량정보!GF198,차량정보!HY198))))</f>
        <v>0</v>
      </c>
      <c r="I198" s="333">
        <f>IF(리스수식!$AT$2=1,차량정보!BB198,IF(리스수식!$AT$2=2,차량정보!CU198,IF(리스수식!$AT$2=3,차량정보!EN198,IF(리스수식!$AT$2=4,차량정보!GG198,차량정보!HZ198))))</f>
        <v>0</v>
      </c>
      <c r="J198" s="475">
        <f>IF(리스수식!$AT$2=1,차량정보!BC198,IF(리스수식!$AT$2=2,차량정보!CV198,IF(리스수식!$AT$2=3,차량정보!EO198,IF(리스수식!$AT$2=4,차량정보!GH198,차량정보!IA198))))</f>
        <v>0</v>
      </c>
      <c r="K198" s="333">
        <f>IF(리스수식!$AT$2=1,차량정보!BD198,IF(리스수식!$AT$2=2,차량정보!CW198,IF(리스수식!$AT$2=3,차량정보!EP198,IF(리스수식!$AT$2=4,차량정보!GI198,차량정보!IB198))))</f>
        <v>0</v>
      </c>
      <c r="L198" s="333">
        <f>IF(리스수식!$AT$2=1,차량정보!BE198,IF(리스수식!$AT$2=2,차량정보!CX198,IF(리스수식!$AT$2=3,차량정보!EQ198,IF(리스수식!$AT$2=4,차량정보!GJ198,차량정보!IC198))))</f>
        <v>0</v>
      </c>
      <c r="M198" s="333">
        <f>IF(리스수식!$AT$2=1,차량정보!BF198,IF(리스수식!$AT$2=2,차량정보!CY198,IF(리스수식!$AT$2=3,차량정보!ER198,IF(리스수식!$AT$2=4,차량정보!GK198,차량정보!ID198))))</f>
        <v>0</v>
      </c>
      <c r="N198" s="333">
        <f t="shared" si="183"/>
        <v>0</v>
      </c>
      <c r="O198" s="380">
        <f>IF(리스수식!$AT$2=1,차량정보!BH198,IF(리스수식!$AT$2=2,차량정보!DA198,IF(리스수식!$AT$2=3,차량정보!ET198,IF(리스수식!$AT$2=4,차량정보!GM198,차량정보!IF198))))</f>
        <v>0</v>
      </c>
      <c r="P198" s="380">
        <f>IF(리스수식!$AT$2=1,차량정보!BI198,IF(리스수식!$AT$2=2,차량정보!DB198,IF(리스수식!$AT$2=3,차량정보!EU198,IF(리스수식!$AT$2=4,차량정보!GN198,차량정보!IG198))))</f>
        <v>0</v>
      </c>
      <c r="Q198" s="380">
        <f>IF(리스수식!$AT$2=1,차량정보!BJ198,IF(리스수식!$AT$2=2,차량정보!DC198,IF(리스수식!$AT$2=3,차량정보!EV198,IF(리스수식!$AT$2=4,차량정보!GO198,차량정보!IH198))))</f>
        <v>0</v>
      </c>
      <c r="R198" s="380">
        <f>IF(리스수식!$AT$2=1,차량정보!BK198,IF(리스수식!$AT$2=2,차량정보!DD198,IF(리스수식!$AT$2=3,차량정보!EW198,IF(리스수식!$AT$2=4,차량정보!GP198,차량정보!II198))))</f>
        <v>0</v>
      </c>
      <c r="S198" s="380">
        <f>IF(리스수식!$AT$2=1,차량정보!BL198,IF(리스수식!$AT$2=2,차량정보!DE198,IF(리스수식!$AT$2=3,차량정보!EX198,IF(리스수식!$AT$2=4,차량정보!GQ198,차량정보!IJ198))))</f>
        <v>0</v>
      </c>
      <c r="T198" s="380">
        <f>IF(리스수식!$AT$2=1,차량정보!BM198,IF(리스수식!$AT$2=2,차량정보!DF198,IF(리스수식!$AT$2=3,차량정보!EY198,IF(리스수식!$AT$2=4,차량정보!GR198,차량정보!IK198))))</f>
        <v>0</v>
      </c>
      <c r="U198" s="380">
        <f>IF(리스수식!$AT$2=1,차량정보!BN198,IF(리스수식!$AT$2=2,차량정보!DG198,IF(리스수식!$AT$2=3,차량정보!EZ198,IF(리스수식!$AT$2=4,차량정보!GS198,차량정보!IL198))))</f>
        <v>0</v>
      </c>
      <c r="V198" s="380">
        <f>IF(리스수식!$AT$2=1,차량정보!BO198,IF(리스수식!$AT$2=2,차량정보!DH198,IF(리스수식!$AT$2=3,차량정보!FA198,IF(리스수식!$AT$2=4,차량정보!GT198,차량정보!IM198))))</f>
        <v>0</v>
      </c>
      <c r="W198" s="380">
        <f>IF(리스수식!$AT$2=1,차량정보!BP198,IF(리스수식!$AT$2=2,차량정보!DI198,IF(리스수식!$AT$2=3,차량정보!FB198,IF(리스수식!$AT$2=4,차량정보!GU198,차량정보!IN198))))</f>
        <v>0</v>
      </c>
      <c r="X198" s="380">
        <f>IF(리스수식!$AT$2=1,차량정보!BQ198,IF(리스수식!$AT$2=2,차량정보!DJ198,IF(리스수식!$AT$2=3,차량정보!FC198,IF(리스수식!$AT$2=4,차량정보!GV198,차량정보!IO198))))</f>
        <v>0</v>
      </c>
      <c r="Y198" s="380">
        <f>IF(리스수식!$AT$2=1,차량정보!BR198,IF(리스수식!$AT$2=2,차량정보!DK198,IF(리스수식!$AT$2=3,차량정보!FD198,IF(리스수식!$AT$2=4,차량정보!GW198,차량정보!IP198))))</f>
        <v>0</v>
      </c>
      <c r="Z198" s="380">
        <f>IF(리스수식!$AT$2=1,차량정보!BS198,IF(리스수식!$AT$2=2,차량정보!DL198,IF(리스수식!$AT$2=3,차량정보!FE198,IF(리스수식!$AT$2=4,차량정보!GX198,차량정보!IQ198))))</f>
        <v>0</v>
      </c>
      <c r="AA198" s="380">
        <f>IF(리스수식!$AT$2=1,차량정보!BT198,IF(리스수식!$AT$2=2,차량정보!DM198,IF(리스수식!$AT$2=3,차량정보!FF198,IF(리스수식!$AT$2=4,차량정보!GY198,차량정보!IR198))))</f>
        <v>0</v>
      </c>
      <c r="AB198" s="380">
        <f>IF(리스수식!$AT$2=1,차량정보!BU198,IF(리스수식!$AT$2=2,차량정보!DN198,IF(리스수식!$AT$2=3,차량정보!FG198,IF(리스수식!$AT$2=4,차량정보!GZ198,차량정보!IS198))))</f>
        <v>0</v>
      </c>
      <c r="AC198" s="380">
        <f>IF(리스수식!$AT$2=1,차량정보!BV198,IF(리스수식!$AT$2=2,차량정보!DO198,IF(리스수식!$AT$2=3,차량정보!FH198,IF(리스수식!$AT$2=4,차량정보!HA198,차량정보!IT198))))</f>
        <v>0</v>
      </c>
      <c r="AD198" s="380">
        <f>IF(리스수식!$AT$2=1,차량정보!BW198,IF(리스수식!$AT$2=2,차량정보!DP198,IF(리스수식!$AT$2=3,차량정보!FI198,IF(리스수식!$AT$2=4,차량정보!HB198,차량정보!IU198))))</f>
        <v>0</v>
      </c>
      <c r="AE198" s="380">
        <f>IF(리스수식!$AT$2=1,차량정보!BX198,IF(리스수식!$AT$2=2,차량정보!DQ198,IF(리스수식!$AT$2=3,차량정보!FJ198,IF(리스수식!$AT$2=4,차량정보!HC198,차량정보!IV198))))</f>
        <v>0</v>
      </c>
      <c r="AF198" s="380">
        <f>IF(리스수식!$AT$2=1,차량정보!BY198,IF(리스수식!$AT$2=2,차량정보!DR198,IF(리스수식!$AT$2=3,차량정보!FK198,IF(리스수식!$AT$2=4,차량정보!HD198,차량정보!IW198))))</f>
        <v>0</v>
      </c>
      <c r="AG198" s="380">
        <f>IF(리스수식!$AT$2=1,차량정보!BZ198,IF(리스수식!$AT$2=2,차량정보!DS198,IF(리스수식!$AT$2=3,차량정보!FL198,IF(리스수식!$AT$2=4,차량정보!HE198,차량정보!IX198))))</f>
        <v>0</v>
      </c>
      <c r="AH198" s="380">
        <f>IF(리스수식!$AT$2=1,차량정보!CA198,IF(리스수식!$AT$2=2,차량정보!DT198,IF(리스수식!$AT$2=3,차량정보!FM198,IF(리스수식!$AT$2=4,차량정보!HF198,차량정보!IY198))))</f>
        <v>0</v>
      </c>
      <c r="AI198" s="380">
        <f>IF(리스수식!$AT$2=1,차량정보!CB198,IF(리스수식!$AT$2=2,차량정보!DU198,IF(리스수식!$AT$2=3,차량정보!FN198,IF(리스수식!$AT$2=4,차량정보!HG198,차량정보!IZ198))))</f>
        <v>0</v>
      </c>
      <c r="AJ198" s="380">
        <f>IF(리스수식!$AT$2=1,차량정보!CC198,IF(리스수식!$AT$2=2,차량정보!DV198,IF(리스수식!$AT$2=3,차량정보!FO198,IF(리스수식!$AT$2=4,차량정보!HH198,차량정보!JA198))))</f>
        <v>0</v>
      </c>
      <c r="AK198" s="380">
        <f>IF(리스수식!$AT$2=1,차량정보!CD198,IF(리스수식!$AT$2=2,차량정보!DW198,IF(리스수식!$AT$2=3,차량정보!FP198,IF(리스수식!$AT$2=4,차량정보!HI198,차량정보!JB198))))</f>
        <v>0</v>
      </c>
      <c r="AL198" s="380">
        <f>IF(리스수식!$AT$2=1,차량정보!CE198,IF(리스수식!$AT$2=2,차량정보!DX198,IF(리스수식!$AT$2=3,차량정보!FQ198,IF(리스수식!$AT$2=4,차량정보!HJ198,차량정보!JC198))))</f>
        <v>0</v>
      </c>
      <c r="AM198" s="333">
        <f>IF(리스수식!$AT$2=1,차량정보!CF198,IF(리스수식!$AT$2=2,차량정보!DY198,IF(리스수식!$AT$2=3,차량정보!FR198,IF(리스수식!$AT$2=4,차량정보!HK198,차량정보!JD198))))</f>
        <v>0</v>
      </c>
      <c r="AN198" s="333">
        <f>IF(리스수식!$AT$2=1,차량정보!CG198,IF(리스수식!$AT$2=2,차량정보!DZ198,IF(리스수식!$AT$2=3,차량정보!FS198,IF(리스수식!$AT$2=4,차량정보!HL198,차량정보!JE198))))</f>
        <v>0</v>
      </c>
      <c r="AO198" s="333">
        <f>IF(리스수식!$AT$2=1,차량정보!CH198,IF(리스수식!$AT$2=2,차량정보!EA198,IF(리스수식!$AT$2=3,차량정보!FT198,IF(리스수식!$AT$2=4,차량정보!HM198,차량정보!JF198))))</f>
        <v>0</v>
      </c>
      <c r="AP198" s="333">
        <f>IF(리스수식!$AT$2=1,차량정보!CI198,IF(리스수식!$AT$2=2,차량정보!EB198,IF(리스수식!$AT$2=3,차량정보!FU198,IF(리스수식!$AT$2=4,차량정보!HN198,차량정보!JG198))))</f>
        <v>0</v>
      </c>
      <c r="AQ198" s="333">
        <f>IF(리스수식!$AT$2=1,차량정보!CJ198,IF(리스수식!$AT$2=2,차량정보!EC198,IF(리스수식!$AT$2=3,차량정보!FV198,IF(리스수식!$AT$2=4,차량정보!HO198,차량정보!JH198))))</f>
        <v>0</v>
      </c>
      <c r="AR198" s="333">
        <f>IF(리스수식!$AT$2=1,차량정보!CK198,IF(리스수식!$AT$2=2,차량정보!ED198,IF(리스수식!$AT$2=3,차량정보!FW198,IF(리스수식!$AT$2=4,차량정보!HP198,차량정보!JI198))))</f>
        <v>0</v>
      </c>
      <c r="AS198" s="333">
        <f>IF(리스수식!$AT$2=1,차량정보!CL198,IF(리스수식!$AT$2=2,차량정보!EE198,IF(리스수식!$AT$2=3,차량정보!FX198,IF(리스수식!$AT$2=4,차량정보!HQ198,차량정보!JJ198))))</f>
        <v>0</v>
      </c>
      <c r="AT198" s="333">
        <f>IF(리스수식!$AT$2=1,차량정보!CM198,IF(리스수식!$AT$2=2,차량정보!EF198,IF(리스수식!$AT$2=3,차량정보!FY198,IF(리스수식!$AT$2=4,차량정보!HR198,차량정보!JK198))))</f>
        <v>0</v>
      </c>
      <c r="AU198" s="333">
        <f>IF(리스수식!$AT$2=1,차량정보!CN198,IF(리스수식!$AT$2=2,차량정보!EG198,IF(리스수식!$AT$2=3,차량정보!FZ198,IF(리스수식!$AT$2=4,차량정보!HS198,차량정보!JL198))))</f>
        <v>0</v>
      </c>
      <c r="AV198" s="333">
        <f>IF(리스수식!$AT$2=1,차량정보!CO198,IF(리스수식!$AT$2=2,차량정보!EH198,IF(리스수식!$AT$2=3,차량정보!GA198,IF(리스수식!$AT$2=4,차량정보!HT198,차량정보!JM198))))</f>
        <v>0</v>
      </c>
      <c r="AW198" s="333">
        <f>IF(리스수식!$AT$2=1,차량정보!CP198,IF(리스수식!$AT$2=2,차량정보!EI198,IF(리스수식!$AT$2=3,차량정보!GB198,IF(리스수식!$AT$2=4,차량정보!HU198,차량정보!JN198))))</f>
        <v>0</v>
      </c>
      <c r="AX198" s="333">
        <f>IF(리스수식!$AT$2=1,차량정보!CQ198,IF(리스수식!$AT$2=2,차량정보!EJ198,IF(리스수식!$AT$2=3,차량정보!GC198,IF(리스수식!$AT$2=4,차량정보!HV198,차량정보!JO198))))</f>
        <v>0</v>
      </c>
      <c r="AY198" s="11">
        <f>IF(리스수식!$AT$2=1,차량정보!CR198,IF(리스수식!$AT$2=2,차량정보!EK198,IF(리스수식!$AT$2=3,차량정보!GD198,IF(리스수식!$AT$2=4,차량정보!HW198,차량정보!JP198))))</f>
        <v>0</v>
      </c>
      <c r="HW198" s="318"/>
    </row>
    <row r="199" spans="5:277" ht="16.5" customHeight="1">
      <c r="F199" s="333">
        <v>194</v>
      </c>
      <c r="G199" s="333">
        <f>IF(리스수식!$AT$2=1,차량정보!AZ199,IF(리스수식!$AT$2=2,차량정보!CS199,IF(리스수식!$AT$2=3,차량정보!EL199,IF(리스수식!$AT$2=4,차량정보!GE199,차량정보!HX199))))</f>
        <v>0</v>
      </c>
      <c r="H199" s="333">
        <f>IF(리스수식!$AT$2=1,차량정보!BA199,IF(리스수식!$AT$2=2,차량정보!CT199,IF(리스수식!$AT$2=3,차량정보!EM199,IF(리스수식!$AT$2=4,차량정보!GF199,차량정보!HY199))))</f>
        <v>0</v>
      </c>
      <c r="I199" s="333">
        <f>IF(리스수식!$AT$2=1,차량정보!BB199,IF(리스수식!$AT$2=2,차량정보!CU199,IF(리스수식!$AT$2=3,차량정보!EN199,IF(리스수식!$AT$2=4,차량정보!GG199,차량정보!HZ199))))</f>
        <v>0</v>
      </c>
      <c r="J199" s="475">
        <f>IF(리스수식!$AT$2=1,차량정보!BC199,IF(리스수식!$AT$2=2,차량정보!CV199,IF(리스수식!$AT$2=3,차량정보!EO199,IF(리스수식!$AT$2=4,차량정보!GH199,차량정보!IA199))))</f>
        <v>0</v>
      </c>
      <c r="K199" s="333">
        <f>IF(리스수식!$AT$2=1,차량정보!BD199,IF(리스수식!$AT$2=2,차량정보!CW199,IF(리스수식!$AT$2=3,차량정보!EP199,IF(리스수식!$AT$2=4,차량정보!GI199,차량정보!IB199))))</f>
        <v>0</v>
      </c>
      <c r="L199" s="333">
        <f>IF(리스수식!$AT$2=1,차량정보!BE199,IF(리스수식!$AT$2=2,차량정보!CX199,IF(리스수식!$AT$2=3,차량정보!EQ199,IF(리스수식!$AT$2=4,차량정보!GJ199,차량정보!IC199))))</f>
        <v>0</v>
      </c>
      <c r="M199" s="333">
        <f>IF(리스수식!$AT$2=1,차량정보!BF199,IF(리스수식!$AT$2=2,차량정보!CY199,IF(리스수식!$AT$2=3,차량정보!ER199,IF(리스수식!$AT$2=4,차량정보!GK199,차량정보!ID199))))</f>
        <v>0</v>
      </c>
      <c r="N199" s="333">
        <f t="shared" ref="N199:N206" si="184">IF($I199="EV",130000,IF($I199="RV(11-12인)",65000,IF($I199="소형화물(1톤)",28500,$M199*(IF($M199&lt;=1000,104,0)+IF(AND($M199&gt;1000,$M199&lt;=1600),182,0)+IF($M199&gt;1600,260,0)))))</f>
        <v>0</v>
      </c>
      <c r="O199" s="380">
        <f>IF(리스수식!$AT$2=1,차량정보!BH199,IF(리스수식!$AT$2=2,차량정보!DA199,IF(리스수식!$AT$2=3,차량정보!ET199,IF(리스수식!$AT$2=4,차량정보!GM199,차량정보!IF199))))</f>
        <v>0</v>
      </c>
      <c r="P199" s="380">
        <f>IF(리스수식!$AT$2=1,차량정보!BI199,IF(리스수식!$AT$2=2,차량정보!DB199,IF(리스수식!$AT$2=3,차량정보!EU199,IF(리스수식!$AT$2=4,차량정보!GN199,차량정보!IG199))))</f>
        <v>0</v>
      </c>
      <c r="Q199" s="380">
        <f>IF(리스수식!$AT$2=1,차량정보!BJ199,IF(리스수식!$AT$2=2,차량정보!DC199,IF(리스수식!$AT$2=3,차량정보!EV199,IF(리스수식!$AT$2=4,차량정보!GO199,차량정보!IH199))))</f>
        <v>0</v>
      </c>
      <c r="R199" s="380">
        <f>IF(리스수식!$AT$2=1,차량정보!BK199,IF(리스수식!$AT$2=2,차량정보!DD199,IF(리스수식!$AT$2=3,차량정보!EW199,IF(리스수식!$AT$2=4,차량정보!GP199,차량정보!II199))))</f>
        <v>0</v>
      </c>
      <c r="S199" s="380">
        <f>IF(리스수식!$AT$2=1,차량정보!BL199,IF(리스수식!$AT$2=2,차량정보!DE199,IF(리스수식!$AT$2=3,차량정보!EX199,IF(리스수식!$AT$2=4,차량정보!GQ199,차량정보!IJ199))))</f>
        <v>0</v>
      </c>
      <c r="T199" s="380">
        <f>IF(리스수식!$AT$2=1,차량정보!BM199,IF(리스수식!$AT$2=2,차량정보!DF199,IF(리스수식!$AT$2=3,차량정보!EY199,IF(리스수식!$AT$2=4,차량정보!GR199,차량정보!IK199))))</f>
        <v>0</v>
      </c>
      <c r="U199" s="380">
        <f>IF(리스수식!$AT$2=1,차량정보!BN199,IF(리스수식!$AT$2=2,차량정보!DG199,IF(리스수식!$AT$2=3,차량정보!EZ199,IF(리스수식!$AT$2=4,차량정보!GS199,차량정보!IL199))))</f>
        <v>0</v>
      </c>
      <c r="V199" s="380">
        <f>IF(리스수식!$AT$2=1,차량정보!BO199,IF(리스수식!$AT$2=2,차량정보!DH199,IF(리스수식!$AT$2=3,차량정보!FA199,IF(리스수식!$AT$2=4,차량정보!GT199,차량정보!IM199))))</f>
        <v>0</v>
      </c>
      <c r="W199" s="380">
        <f>IF(리스수식!$AT$2=1,차량정보!BP199,IF(리스수식!$AT$2=2,차량정보!DI199,IF(리스수식!$AT$2=3,차량정보!FB199,IF(리스수식!$AT$2=4,차량정보!GU199,차량정보!IN199))))</f>
        <v>0</v>
      </c>
      <c r="X199" s="380">
        <f>IF(리스수식!$AT$2=1,차량정보!BQ199,IF(리스수식!$AT$2=2,차량정보!DJ199,IF(리스수식!$AT$2=3,차량정보!FC199,IF(리스수식!$AT$2=4,차량정보!GV199,차량정보!IO199))))</f>
        <v>0</v>
      </c>
      <c r="Y199" s="380">
        <f>IF(리스수식!$AT$2=1,차량정보!BR199,IF(리스수식!$AT$2=2,차량정보!DK199,IF(리스수식!$AT$2=3,차량정보!FD199,IF(리스수식!$AT$2=4,차량정보!GW199,차량정보!IP199))))</f>
        <v>0</v>
      </c>
      <c r="Z199" s="380">
        <f>IF(리스수식!$AT$2=1,차량정보!BS199,IF(리스수식!$AT$2=2,차량정보!DL199,IF(리스수식!$AT$2=3,차량정보!FE199,IF(리스수식!$AT$2=4,차량정보!GX199,차량정보!IQ199))))</f>
        <v>0</v>
      </c>
      <c r="AA199" s="380">
        <f>IF(리스수식!$AT$2=1,차량정보!BT199,IF(리스수식!$AT$2=2,차량정보!DM199,IF(리스수식!$AT$2=3,차량정보!FF199,IF(리스수식!$AT$2=4,차량정보!GY199,차량정보!IR199))))</f>
        <v>0</v>
      </c>
      <c r="AB199" s="380">
        <f>IF(리스수식!$AT$2=1,차량정보!BU199,IF(리스수식!$AT$2=2,차량정보!DN199,IF(리스수식!$AT$2=3,차량정보!FG199,IF(리스수식!$AT$2=4,차량정보!GZ199,차량정보!IS199))))</f>
        <v>0</v>
      </c>
      <c r="AC199" s="380">
        <f>IF(리스수식!$AT$2=1,차량정보!BV199,IF(리스수식!$AT$2=2,차량정보!DO199,IF(리스수식!$AT$2=3,차량정보!FH199,IF(리스수식!$AT$2=4,차량정보!HA199,차량정보!IT199))))</f>
        <v>0</v>
      </c>
      <c r="AD199" s="380">
        <f>IF(리스수식!$AT$2=1,차량정보!BW199,IF(리스수식!$AT$2=2,차량정보!DP199,IF(리스수식!$AT$2=3,차량정보!FI199,IF(리스수식!$AT$2=4,차량정보!HB199,차량정보!IU199))))</f>
        <v>0</v>
      </c>
      <c r="AE199" s="380">
        <f>IF(리스수식!$AT$2=1,차량정보!BX199,IF(리스수식!$AT$2=2,차량정보!DQ199,IF(리스수식!$AT$2=3,차량정보!FJ199,IF(리스수식!$AT$2=4,차량정보!HC199,차량정보!IV199))))</f>
        <v>0</v>
      </c>
      <c r="AF199" s="380">
        <f>IF(리스수식!$AT$2=1,차량정보!BY199,IF(리스수식!$AT$2=2,차량정보!DR199,IF(리스수식!$AT$2=3,차량정보!FK199,IF(리스수식!$AT$2=4,차량정보!HD199,차량정보!IW199))))</f>
        <v>0</v>
      </c>
      <c r="AG199" s="380">
        <f>IF(리스수식!$AT$2=1,차량정보!BZ199,IF(리스수식!$AT$2=2,차량정보!DS199,IF(리스수식!$AT$2=3,차량정보!FL199,IF(리스수식!$AT$2=4,차량정보!HE199,차량정보!IX199))))</f>
        <v>0</v>
      </c>
      <c r="AH199" s="380">
        <f>IF(리스수식!$AT$2=1,차량정보!CA199,IF(리스수식!$AT$2=2,차량정보!DT199,IF(리스수식!$AT$2=3,차량정보!FM199,IF(리스수식!$AT$2=4,차량정보!HF199,차량정보!IY199))))</f>
        <v>0</v>
      </c>
      <c r="AI199" s="380">
        <f>IF(리스수식!$AT$2=1,차량정보!CB199,IF(리스수식!$AT$2=2,차량정보!DU199,IF(리스수식!$AT$2=3,차량정보!FN199,IF(리스수식!$AT$2=4,차량정보!HG199,차량정보!IZ199))))</f>
        <v>0</v>
      </c>
      <c r="AJ199" s="380">
        <f>IF(리스수식!$AT$2=1,차량정보!CC199,IF(리스수식!$AT$2=2,차량정보!DV199,IF(리스수식!$AT$2=3,차량정보!FO199,IF(리스수식!$AT$2=4,차량정보!HH199,차량정보!JA199))))</f>
        <v>0</v>
      </c>
      <c r="AK199" s="380">
        <f>IF(리스수식!$AT$2=1,차량정보!CD199,IF(리스수식!$AT$2=2,차량정보!DW199,IF(리스수식!$AT$2=3,차량정보!FP199,IF(리스수식!$AT$2=4,차량정보!HI199,차량정보!JB199))))</f>
        <v>0</v>
      </c>
      <c r="AL199" s="380">
        <f>IF(리스수식!$AT$2=1,차량정보!CE199,IF(리스수식!$AT$2=2,차량정보!DX199,IF(리스수식!$AT$2=3,차량정보!FQ199,IF(리스수식!$AT$2=4,차량정보!HJ199,차량정보!JC199))))</f>
        <v>0</v>
      </c>
      <c r="AM199" s="333">
        <f>IF(리스수식!$AT$2=1,차량정보!CF199,IF(리스수식!$AT$2=2,차량정보!DY199,IF(리스수식!$AT$2=3,차량정보!FR199,IF(리스수식!$AT$2=4,차량정보!HK199,차량정보!JD199))))</f>
        <v>0</v>
      </c>
      <c r="AN199" s="333">
        <f>IF(리스수식!$AT$2=1,차량정보!CG199,IF(리스수식!$AT$2=2,차량정보!DZ199,IF(리스수식!$AT$2=3,차량정보!FS199,IF(리스수식!$AT$2=4,차량정보!HL199,차량정보!JE199))))</f>
        <v>0</v>
      </c>
      <c r="AO199" s="333">
        <f>IF(리스수식!$AT$2=1,차량정보!CH199,IF(리스수식!$AT$2=2,차량정보!EA199,IF(리스수식!$AT$2=3,차량정보!FT199,IF(리스수식!$AT$2=4,차량정보!HM199,차량정보!JF199))))</f>
        <v>0</v>
      </c>
      <c r="AP199" s="333">
        <f>IF(리스수식!$AT$2=1,차량정보!CI199,IF(리스수식!$AT$2=2,차량정보!EB199,IF(리스수식!$AT$2=3,차량정보!FU199,IF(리스수식!$AT$2=4,차량정보!HN199,차량정보!JG199))))</f>
        <v>0</v>
      </c>
      <c r="AQ199" s="333">
        <f>IF(리스수식!$AT$2=1,차량정보!CJ199,IF(리스수식!$AT$2=2,차량정보!EC199,IF(리스수식!$AT$2=3,차량정보!FV199,IF(리스수식!$AT$2=4,차량정보!HO199,차량정보!JH199))))</f>
        <v>0</v>
      </c>
      <c r="AR199" s="333">
        <f>IF(리스수식!$AT$2=1,차량정보!CK199,IF(리스수식!$AT$2=2,차량정보!ED199,IF(리스수식!$AT$2=3,차량정보!FW199,IF(리스수식!$AT$2=4,차량정보!HP199,차량정보!JI199))))</f>
        <v>0</v>
      </c>
      <c r="AS199" s="333">
        <f>IF(리스수식!$AT$2=1,차량정보!CL199,IF(리스수식!$AT$2=2,차량정보!EE199,IF(리스수식!$AT$2=3,차량정보!FX199,IF(리스수식!$AT$2=4,차량정보!HQ199,차량정보!JJ199))))</f>
        <v>0</v>
      </c>
      <c r="AT199" s="333">
        <f>IF(리스수식!$AT$2=1,차량정보!CM199,IF(리스수식!$AT$2=2,차량정보!EF199,IF(리스수식!$AT$2=3,차량정보!FY199,IF(리스수식!$AT$2=4,차량정보!HR199,차량정보!JK199))))</f>
        <v>0</v>
      </c>
      <c r="AU199" s="333">
        <f>IF(리스수식!$AT$2=1,차량정보!CN199,IF(리스수식!$AT$2=2,차량정보!EG199,IF(리스수식!$AT$2=3,차량정보!FZ199,IF(리스수식!$AT$2=4,차량정보!HS199,차량정보!JL199))))</f>
        <v>0</v>
      </c>
      <c r="AV199" s="333">
        <f>IF(리스수식!$AT$2=1,차량정보!CO199,IF(리스수식!$AT$2=2,차량정보!EH199,IF(리스수식!$AT$2=3,차량정보!GA199,IF(리스수식!$AT$2=4,차량정보!HT199,차량정보!JM199))))</f>
        <v>0</v>
      </c>
      <c r="AW199" s="333">
        <f>IF(리스수식!$AT$2=1,차량정보!CP199,IF(리스수식!$AT$2=2,차량정보!EI199,IF(리스수식!$AT$2=3,차량정보!GB199,IF(리스수식!$AT$2=4,차량정보!HU199,차량정보!JN199))))</f>
        <v>0</v>
      </c>
      <c r="AX199" s="333">
        <f>IF(리스수식!$AT$2=1,차량정보!CQ199,IF(리스수식!$AT$2=2,차량정보!EJ199,IF(리스수식!$AT$2=3,차량정보!GC199,IF(리스수식!$AT$2=4,차량정보!HV199,차량정보!JO199))))</f>
        <v>0</v>
      </c>
      <c r="AY199" s="11">
        <f>IF(리스수식!$AT$2=1,차량정보!CR199,IF(리스수식!$AT$2=2,차량정보!EK199,IF(리스수식!$AT$2=3,차량정보!GD199,IF(리스수식!$AT$2=4,차량정보!HW199,차량정보!JP199))))</f>
        <v>0</v>
      </c>
      <c r="CR199" s="318"/>
      <c r="HW199" s="318"/>
    </row>
    <row r="200" spans="5:277" ht="16.5" customHeight="1">
      <c r="F200" s="333">
        <v>195</v>
      </c>
      <c r="G200" s="333">
        <f>IF(리스수식!$AT$2=1,차량정보!AZ200,IF(리스수식!$AT$2=2,차량정보!CS200,IF(리스수식!$AT$2=3,차량정보!EL200,IF(리스수식!$AT$2=4,차량정보!GE200,차량정보!HX200))))</f>
        <v>0</v>
      </c>
      <c r="H200" s="333">
        <f>IF(리스수식!$AT$2=1,차량정보!BA200,IF(리스수식!$AT$2=2,차량정보!CT200,IF(리스수식!$AT$2=3,차량정보!EM200,IF(리스수식!$AT$2=4,차량정보!GF200,차량정보!HY200))))</f>
        <v>0</v>
      </c>
      <c r="I200" s="333">
        <f>IF(리스수식!$AT$2=1,차량정보!BB200,IF(리스수식!$AT$2=2,차량정보!CU200,IF(리스수식!$AT$2=3,차량정보!EN200,IF(리스수식!$AT$2=4,차량정보!GG200,차량정보!HZ200))))</f>
        <v>0</v>
      </c>
      <c r="J200" s="475">
        <f>IF(리스수식!$AT$2=1,차량정보!BC200,IF(리스수식!$AT$2=2,차량정보!CV200,IF(리스수식!$AT$2=3,차량정보!EO200,IF(리스수식!$AT$2=4,차량정보!GH200,차량정보!IA200))))</f>
        <v>0</v>
      </c>
      <c r="K200" s="333">
        <f>IF(리스수식!$AT$2=1,차량정보!BD200,IF(리스수식!$AT$2=2,차량정보!CW200,IF(리스수식!$AT$2=3,차량정보!EP200,IF(리스수식!$AT$2=4,차량정보!GI200,차량정보!IB200))))</f>
        <v>0</v>
      </c>
      <c r="L200" s="333">
        <f>IF(리스수식!$AT$2=1,차량정보!BE200,IF(리스수식!$AT$2=2,차량정보!CX200,IF(리스수식!$AT$2=3,차량정보!EQ200,IF(리스수식!$AT$2=4,차량정보!GJ200,차량정보!IC200))))</f>
        <v>0</v>
      </c>
      <c r="M200" s="333">
        <f>IF(리스수식!$AT$2=1,차량정보!BF200,IF(리스수식!$AT$2=2,차량정보!CY200,IF(리스수식!$AT$2=3,차량정보!ER200,IF(리스수식!$AT$2=4,차량정보!GK200,차량정보!ID200))))</f>
        <v>0</v>
      </c>
      <c r="N200" s="333">
        <f t="shared" si="184"/>
        <v>0</v>
      </c>
      <c r="O200" s="380">
        <f>IF(리스수식!$AT$2=1,차량정보!BH200,IF(리스수식!$AT$2=2,차량정보!DA200,IF(리스수식!$AT$2=3,차량정보!ET200,IF(리스수식!$AT$2=4,차량정보!GM200,차량정보!IF200))))</f>
        <v>0</v>
      </c>
      <c r="P200" s="380">
        <f>IF(리스수식!$AT$2=1,차량정보!BI200,IF(리스수식!$AT$2=2,차량정보!DB200,IF(리스수식!$AT$2=3,차량정보!EU200,IF(리스수식!$AT$2=4,차량정보!GN200,차량정보!IG200))))</f>
        <v>0</v>
      </c>
      <c r="Q200" s="380">
        <f>IF(리스수식!$AT$2=1,차량정보!BJ200,IF(리스수식!$AT$2=2,차량정보!DC200,IF(리스수식!$AT$2=3,차량정보!EV200,IF(리스수식!$AT$2=4,차량정보!GO200,차량정보!IH200))))</f>
        <v>0</v>
      </c>
      <c r="R200" s="380">
        <f>IF(리스수식!$AT$2=1,차량정보!BK200,IF(리스수식!$AT$2=2,차량정보!DD200,IF(리스수식!$AT$2=3,차량정보!EW200,IF(리스수식!$AT$2=4,차량정보!GP200,차량정보!II200))))</f>
        <v>0</v>
      </c>
      <c r="S200" s="380">
        <f>IF(리스수식!$AT$2=1,차량정보!BL200,IF(리스수식!$AT$2=2,차량정보!DE200,IF(리스수식!$AT$2=3,차량정보!EX200,IF(리스수식!$AT$2=4,차량정보!GQ200,차량정보!IJ200))))</f>
        <v>0</v>
      </c>
      <c r="T200" s="380">
        <f>IF(리스수식!$AT$2=1,차량정보!BM200,IF(리스수식!$AT$2=2,차량정보!DF200,IF(리스수식!$AT$2=3,차량정보!EY200,IF(리스수식!$AT$2=4,차량정보!GR200,차량정보!IK200))))</f>
        <v>0</v>
      </c>
      <c r="U200" s="380">
        <f>IF(리스수식!$AT$2=1,차량정보!BN200,IF(리스수식!$AT$2=2,차량정보!DG200,IF(리스수식!$AT$2=3,차량정보!EZ200,IF(리스수식!$AT$2=4,차량정보!GS200,차량정보!IL200))))</f>
        <v>0</v>
      </c>
      <c r="V200" s="380">
        <f>IF(리스수식!$AT$2=1,차량정보!BO200,IF(리스수식!$AT$2=2,차량정보!DH200,IF(리스수식!$AT$2=3,차량정보!FA200,IF(리스수식!$AT$2=4,차량정보!GT200,차량정보!IM200))))</f>
        <v>0</v>
      </c>
      <c r="W200" s="380">
        <f>IF(리스수식!$AT$2=1,차량정보!BP200,IF(리스수식!$AT$2=2,차량정보!DI200,IF(리스수식!$AT$2=3,차량정보!FB200,IF(리스수식!$AT$2=4,차량정보!GU200,차량정보!IN200))))</f>
        <v>0</v>
      </c>
      <c r="X200" s="380">
        <f>IF(리스수식!$AT$2=1,차량정보!BQ200,IF(리스수식!$AT$2=2,차량정보!DJ200,IF(리스수식!$AT$2=3,차량정보!FC200,IF(리스수식!$AT$2=4,차량정보!GV200,차량정보!IO200))))</f>
        <v>0</v>
      </c>
      <c r="Y200" s="380">
        <f>IF(리스수식!$AT$2=1,차량정보!BR200,IF(리스수식!$AT$2=2,차량정보!DK200,IF(리스수식!$AT$2=3,차량정보!FD200,IF(리스수식!$AT$2=4,차량정보!GW200,차량정보!IP200))))</f>
        <v>0</v>
      </c>
      <c r="Z200" s="380">
        <f>IF(리스수식!$AT$2=1,차량정보!BS200,IF(리스수식!$AT$2=2,차량정보!DL200,IF(리스수식!$AT$2=3,차량정보!FE200,IF(리스수식!$AT$2=4,차량정보!GX200,차량정보!IQ200))))</f>
        <v>0</v>
      </c>
      <c r="AA200" s="380">
        <f>IF(리스수식!$AT$2=1,차량정보!BT200,IF(리스수식!$AT$2=2,차량정보!DM200,IF(리스수식!$AT$2=3,차량정보!FF200,IF(리스수식!$AT$2=4,차량정보!GY200,차량정보!IR200))))</f>
        <v>0</v>
      </c>
      <c r="AB200" s="380">
        <f>IF(리스수식!$AT$2=1,차량정보!BU200,IF(리스수식!$AT$2=2,차량정보!DN200,IF(리스수식!$AT$2=3,차량정보!FG200,IF(리스수식!$AT$2=4,차량정보!GZ200,차량정보!IS200))))</f>
        <v>0</v>
      </c>
      <c r="AC200" s="380">
        <f>IF(리스수식!$AT$2=1,차량정보!BV200,IF(리스수식!$AT$2=2,차량정보!DO200,IF(리스수식!$AT$2=3,차량정보!FH200,IF(리스수식!$AT$2=4,차량정보!HA200,차량정보!IT200))))</f>
        <v>0</v>
      </c>
      <c r="AD200" s="380">
        <f>IF(리스수식!$AT$2=1,차량정보!BW200,IF(리스수식!$AT$2=2,차량정보!DP200,IF(리스수식!$AT$2=3,차량정보!FI200,IF(리스수식!$AT$2=4,차량정보!HB200,차량정보!IU200))))</f>
        <v>0</v>
      </c>
      <c r="AE200" s="380">
        <f>IF(리스수식!$AT$2=1,차량정보!BX200,IF(리스수식!$AT$2=2,차량정보!DQ200,IF(리스수식!$AT$2=3,차량정보!FJ200,IF(리스수식!$AT$2=4,차량정보!HC200,차량정보!IV200))))</f>
        <v>0</v>
      </c>
      <c r="AF200" s="380">
        <f>IF(리스수식!$AT$2=1,차량정보!BY200,IF(리스수식!$AT$2=2,차량정보!DR200,IF(리스수식!$AT$2=3,차량정보!FK200,IF(리스수식!$AT$2=4,차량정보!HD200,차량정보!IW200))))</f>
        <v>0</v>
      </c>
      <c r="AG200" s="380">
        <f>IF(리스수식!$AT$2=1,차량정보!BZ200,IF(리스수식!$AT$2=2,차량정보!DS200,IF(리스수식!$AT$2=3,차량정보!FL200,IF(리스수식!$AT$2=4,차량정보!HE200,차량정보!IX200))))</f>
        <v>0</v>
      </c>
      <c r="AH200" s="380">
        <f>IF(리스수식!$AT$2=1,차량정보!CA200,IF(리스수식!$AT$2=2,차량정보!DT200,IF(리스수식!$AT$2=3,차량정보!FM200,IF(리스수식!$AT$2=4,차량정보!HF200,차량정보!IY200))))</f>
        <v>0</v>
      </c>
      <c r="AI200" s="380">
        <f>IF(리스수식!$AT$2=1,차량정보!CB200,IF(리스수식!$AT$2=2,차량정보!DU200,IF(리스수식!$AT$2=3,차량정보!FN200,IF(리스수식!$AT$2=4,차량정보!HG200,차량정보!IZ200))))</f>
        <v>0</v>
      </c>
      <c r="AJ200" s="380">
        <f>IF(리스수식!$AT$2=1,차량정보!CC200,IF(리스수식!$AT$2=2,차량정보!DV200,IF(리스수식!$AT$2=3,차량정보!FO200,IF(리스수식!$AT$2=4,차량정보!HH200,차량정보!JA200))))</f>
        <v>0</v>
      </c>
      <c r="AK200" s="380">
        <f>IF(리스수식!$AT$2=1,차량정보!CD200,IF(리스수식!$AT$2=2,차량정보!DW200,IF(리스수식!$AT$2=3,차량정보!FP200,IF(리스수식!$AT$2=4,차량정보!HI200,차량정보!JB200))))</f>
        <v>0</v>
      </c>
      <c r="AL200" s="380">
        <f>IF(리스수식!$AT$2=1,차량정보!CE200,IF(리스수식!$AT$2=2,차량정보!DX200,IF(리스수식!$AT$2=3,차량정보!FQ200,IF(리스수식!$AT$2=4,차량정보!HJ200,차량정보!JC200))))</f>
        <v>0</v>
      </c>
      <c r="AM200" s="333">
        <f>IF(리스수식!$AT$2=1,차량정보!CF200,IF(리스수식!$AT$2=2,차량정보!DY200,IF(리스수식!$AT$2=3,차량정보!FR200,IF(리스수식!$AT$2=4,차량정보!HK200,차량정보!JD200))))</f>
        <v>0</v>
      </c>
      <c r="AN200" s="333">
        <f>IF(리스수식!$AT$2=1,차량정보!CG200,IF(리스수식!$AT$2=2,차량정보!DZ200,IF(리스수식!$AT$2=3,차량정보!FS200,IF(리스수식!$AT$2=4,차량정보!HL200,차량정보!JE200))))</f>
        <v>0</v>
      </c>
      <c r="AO200" s="333">
        <f>IF(리스수식!$AT$2=1,차량정보!CH200,IF(리스수식!$AT$2=2,차량정보!EA200,IF(리스수식!$AT$2=3,차량정보!FT200,IF(리스수식!$AT$2=4,차량정보!HM200,차량정보!JF200))))</f>
        <v>0</v>
      </c>
      <c r="AP200" s="333">
        <f>IF(리스수식!$AT$2=1,차량정보!CI200,IF(리스수식!$AT$2=2,차량정보!EB200,IF(리스수식!$AT$2=3,차량정보!FU200,IF(리스수식!$AT$2=4,차량정보!HN200,차량정보!JG200))))</f>
        <v>0</v>
      </c>
      <c r="AQ200" s="333">
        <f>IF(리스수식!$AT$2=1,차량정보!CJ200,IF(리스수식!$AT$2=2,차량정보!EC200,IF(리스수식!$AT$2=3,차량정보!FV200,IF(리스수식!$AT$2=4,차량정보!HO200,차량정보!JH200))))</f>
        <v>0</v>
      </c>
      <c r="AR200" s="333">
        <f>IF(리스수식!$AT$2=1,차량정보!CK200,IF(리스수식!$AT$2=2,차량정보!ED200,IF(리스수식!$AT$2=3,차량정보!FW200,IF(리스수식!$AT$2=4,차량정보!HP200,차량정보!JI200))))</f>
        <v>0</v>
      </c>
      <c r="AS200" s="333">
        <f>IF(리스수식!$AT$2=1,차량정보!CL200,IF(리스수식!$AT$2=2,차량정보!EE200,IF(리스수식!$AT$2=3,차량정보!FX200,IF(리스수식!$AT$2=4,차량정보!HQ200,차량정보!JJ200))))</f>
        <v>0</v>
      </c>
      <c r="AT200" s="333">
        <f>IF(리스수식!$AT$2=1,차량정보!CM200,IF(리스수식!$AT$2=2,차량정보!EF200,IF(리스수식!$AT$2=3,차량정보!FY200,IF(리스수식!$AT$2=4,차량정보!HR200,차량정보!JK200))))</f>
        <v>0</v>
      </c>
      <c r="AU200" s="333">
        <f>IF(리스수식!$AT$2=1,차량정보!CN200,IF(리스수식!$AT$2=2,차량정보!EG200,IF(리스수식!$AT$2=3,차량정보!FZ200,IF(리스수식!$AT$2=4,차량정보!HS200,차량정보!JL200))))</f>
        <v>0</v>
      </c>
      <c r="AV200" s="333">
        <f>IF(리스수식!$AT$2=1,차량정보!CO200,IF(리스수식!$AT$2=2,차량정보!EH200,IF(리스수식!$AT$2=3,차량정보!GA200,IF(리스수식!$AT$2=4,차량정보!HT200,차량정보!JM200))))</f>
        <v>0</v>
      </c>
      <c r="AW200" s="333">
        <f>IF(리스수식!$AT$2=1,차량정보!CP200,IF(리스수식!$AT$2=2,차량정보!EI200,IF(리스수식!$AT$2=3,차량정보!GB200,IF(리스수식!$AT$2=4,차량정보!HU200,차량정보!JN200))))</f>
        <v>0</v>
      </c>
      <c r="AX200" s="333">
        <f>IF(리스수식!$AT$2=1,차량정보!CQ200,IF(리스수식!$AT$2=2,차량정보!EJ200,IF(리스수식!$AT$2=3,차량정보!GC200,IF(리스수식!$AT$2=4,차량정보!HV200,차량정보!JO200))))</f>
        <v>0</v>
      </c>
      <c r="AY200" s="11">
        <f>IF(리스수식!$AT$2=1,차량정보!CR200,IF(리스수식!$AT$2=2,차량정보!EK200,IF(리스수식!$AT$2=3,차량정보!GD200,IF(리스수식!$AT$2=4,차량정보!HW200,차량정보!JP200))))</f>
        <v>0</v>
      </c>
      <c r="CR200" s="318"/>
      <c r="HW200" s="312"/>
    </row>
    <row r="201" spans="5:277" ht="16.5" customHeight="1">
      <c r="F201" s="333">
        <v>196</v>
      </c>
      <c r="G201" s="333">
        <f>IF(리스수식!$AT$2=1,차량정보!AZ201,IF(리스수식!$AT$2=2,차량정보!CS201,IF(리스수식!$AT$2=3,차량정보!EL201,IF(리스수식!$AT$2=4,차량정보!GE201,차량정보!HX201))))</f>
        <v>0</v>
      </c>
      <c r="H201" s="333">
        <f>IF(리스수식!$AT$2=1,차량정보!BA201,IF(리스수식!$AT$2=2,차량정보!CT201,IF(리스수식!$AT$2=3,차량정보!EM201,IF(리스수식!$AT$2=4,차량정보!GF201,차량정보!HY201))))</f>
        <v>0</v>
      </c>
      <c r="I201" s="333">
        <f>IF(리스수식!$AT$2=1,차량정보!BB201,IF(리스수식!$AT$2=2,차량정보!CU201,IF(리스수식!$AT$2=3,차량정보!EN201,IF(리스수식!$AT$2=4,차량정보!GG201,차량정보!HZ201))))</f>
        <v>0</v>
      </c>
      <c r="J201" s="475">
        <f>IF(리스수식!$AT$2=1,차량정보!BC201,IF(리스수식!$AT$2=2,차량정보!CV201,IF(리스수식!$AT$2=3,차량정보!EO201,IF(리스수식!$AT$2=4,차량정보!GH201,차량정보!IA201))))</f>
        <v>0</v>
      </c>
      <c r="K201" s="333">
        <f>IF(리스수식!$AT$2=1,차량정보!BD201,IF(리스수식!$AT$2=2,차량정보!CW201,IF(리스수식!$AT$2=3,차량정보!EP201,IF(리스수식!$AT$2=4,차량정보!GI201,차량정보!IB201))))</f>
        <v>0</v>
      </c>
      <c r="L201" s="333">
        <f>IF(리스수식!$AT$2=1,차량정보!BE201,IF(리스수식!$AT$2=2,차량정보!CX201,IF(리스수식!$AT$2=3,차량정보!EQ201,IF(리스수식!$AT$2=4,차량정보!GJ201,차량정보!IC201))))</f>
        <v>0</v>
      </c>
      <c r="M201" s="333">
        <f>IF(리스수식!$AT$2=1,차량정보!BF201,IF(리스수식!$AT$2=2,차량정보!CY201,IF(리스수식!$AT$2=3,차량정보!ER201,IF(리스수식!$AT$2=4,차량정보!GK201,차량정보!ID201))))</f>
        <v>0</v>
      </c>
      <c r="N201" s="333">
        <f t="shared" si="184"/>
        <v>0</v>
      </c>
      <c r="O201" s="380">
        <f>IF(리스수식!$AT$2=1,차량정보!BH201,IF(리스수식!$AT$2=2,차량정보!DA201,IF(리스수식!$AT$2=3,차량정보!ET201,IF(리스수식!$AT$2=4,차량정보!GM201,차량정보!IF201))))</f>
        <v>0</v>
      </c>
      <c r="P201" s="380">
        <f>IF(리스수식!$AT$2=1,차량정보!BI201,IF(리스수식!$AT$2=2,차량정보!DB201,IF(리스수식!$AT$2=3,차량정보!EU201,IF(리스수식!$AT$2=4,차량정보!GN201,차량정보!IG201))))</f>
        <v>0</v>
      </c>
      <c r="Q201" s="380">
        <f>IF(리스수식!$AT$2=1,차량정보!BJ201,IF(리스수식!$AT$2=2,차량정보!DC201,IF(리스수식!$AT$2=3,차량정보!EV201,IF(리스수식!$AT$2=4,차량정보!GO201,차량정보!IH201))))</f>
        <v>0</v>
      </c>
      <c r="R201" s="380">
        <f>IF(리스수식!$AT$2=1,차량정보!BK201,IF(리스수식!$AT$2=2,차량정보!DD201,IF(리스수식!$AT$2=3,차량정보!EW201,IF(리스수식!$AT$2=4,차량정보!GP201,차량정보!II201))))</f>
        <v>0</v>
      </c>
      <c r="S201" s="380">
        <f>IF(리스수식!$AT$2=1,차량정보!BL201,IF(리스수식!$AT$2=2,차량정보!DE201,IF(리스수식!$AT$2=3,차량정보!EX201,IF(리스수식!$AT$2=4,차량정보!GQ201,차량정보!IJ201))))</f>
        <v>0</v>
      </c>
      <c r="T201" s="380">
        <f>IF(리스수식!$AT$2=1,차량정보!BM201,IF(리스수식!$AT$2=2,차량정보!DF201,IF(리스수식!$AT$2=3,차량정보!EY201,IF(리스수식!$AT$2=4,차량정보!GR201,차량정보!IK201))))</f>
        <v>0</v>
      </c>
      <c r="U201" s="380">
        <f>IF(리스수식!$AT$2=1,차량정보!BN201,IF(리스수식!$AT$2=2,차량정보!DG201,IF(리스수식!$AT$2=3,차량정보!EZ201,IF(리스수식!$AT$2=4,차량정보!GS201,차량정보!IL201))))</f>
        <v>0</v>
      </c>
      <c r="V201" s="380">
        <f>IF(리스수식!$AT$2=1,차량정보!BO201,IF(리스수식!$AT$2=2,차량정보!DH201,IF(리스수식!$AT$2=3,차량정보!FA201,IF(리스수식!$AT$2=4,차량정보!GT201,차량정보!IM201))))</f>
        <v>0</v>
      </c>
      <c r="W201" s="380">
        <f>IF(리스수식!$AT$2=1,차량정보!BP201,IF(리스수식!$AT$2=2,차량정보!DI201,IF(리스수식!$AT$2=3,차량정보!FB201,IF(리스수식!$AT$2=4,차량정보!GU201,차량정보!IN201))))</f>
        <v>0</v>
      </c>
      <c r="X201" s="380">
        <f>IF(리스수식!$AT$2=1,차량정보!BQ201,IF(리스수식!$AT$2=2,차량정보!DJ201,IF(리스수식!$AT$2=3,차량정보!FC201,IF(리스수식!$AT$2=4,차량정보!GV201,차량정보!IO201))))</f>
        <v>0</v>
      </c>
      <c r="Y201" s="380">
        <f>IF(리스수식!$AT$2=1,차량정보!BR201,IF(리스수식!$AT$2=2,차량정보!DK201,IF(리스수식!$AT$2=3,차량정보!FD201,IF(리스수식!$AT$2=4,차량정보!GW201,차량정보!IP201))))</f>
        <v>0</v>
      </c>
      <c r="Z201" s="380">
        <f>IF(리스수식!$AT$2=1,차량정보!BS201,IF(리스수식!$AT$2=2,차량정보!DL201,IF(리스수식!$AT$2=3,차량정보!FE201,IF(리스수식!$AT$2=4,차량정보!GX201,차량정보!IQ201))))</f>
        <v>0</v>
      </c>
      <c r="AA201" s="380">
        <f>IF(리스수식!$AT$2=1,차량정보!BT201,IF(리스수식!$AT$2=2,차량정보!DM201,IF(리스수식!$AT$2=3,차량정보!FF201,IF(리스수식!$AT$2=4,차량정보!GY201,차량정보!IR201))))</f>
        <v>0</v>
      </c>
      <c r="AB201" s="380">
        <f>IF(리스수식!$AT$2=1,차량정보!BU201,IF(리스수식!$AT$2=2,차량정보!DN201,IF(리스수식!$AT$2=3,차량정보!FG201,IF(리스수식!$AT$2=4,차량정보!GZ201,차량정보!IS201))))</f>
        <v>0</v>
      </c>
      <c r="AC201" s="380">
        <f>IF(리스수식!$AT$2=1,차량정보!BV201,IF(리스수식!$AT$2=2,차량정보!DO201,IF(리스수식!$AT$2=3,차량정보!FH201,IF(리스수식!$AT$2=4,차량정보!HA201,차량정보!IT201))))</f>
        <v>0</v>
      </c>
      <c r="AD201" s="380">
        <f>IF(리스수식!$AT$2=1,차량정보!BW201,IF(리스수식!$AT$2=2,차량정보!DP201,IF(리스수식!$AT$2=3,차량정보!FI201,IF(리스수식!$AT$2=4,차량정보!HB201,차량정보!IU201))))</f>
        <v>0</v>
      </c>
      <c r="AE201" s="380">
        <f>IF(리스수식!$AT$2=1,차량정보!BX201,IF(리스수식!$AT$2=2,차량정보!DQ201,IF(리스수식!$AT$2=3,차량정보!FJ201,IF(리스수식!$AT$2=4,차량정보!HC201,차량정보!IV201))))</f>
        <v>0</v>
      </c>
      <c r="AF201" s="380">
        <f>IF(리스수식!$AT$2=1,차량정보!BY201,IF(리스수식!$AT$2=2,차량정보!DR201,IF(리스수식!$AT$2=3,차량정보!FK201,IF(리스수식!$AT$2=4,차량정보!HD201,차량정보!IW201))))</f>
        <v>0</v>
      </c>
      <c r="AG201" s="380">
        <f>IF(리스수식!$AT$2=1,차량정보!BZ201,IF(리스수식!$AT$2=2,차량정보!DS201,IF(리스수식!$AT$2=3,차량정보!FL201,IF(리스수식!$AT$2=4,차량정보!HE201,차량정보!IX201))))</f>
        <v>0</v>
      </c>
      <c r="AH201" s="380">
        <f>IF(리스수식!$AT$2=1,차량정보!CA201,IF(리스수식!$AT$2=2,차량정보!DT201,IF(리스수식!$AT$2=3,차량정보!FM201,IF(리스수식!$AT$2=4,차량정보!HF201,차량정보!IY201))))</f>
        <v>0</v>
      </c>
      <c r="AI201" s="380">
        <f>IF(리스수식!$AT$2=1,차량정보!CB201,IF(리스수식!$AT$2=2,차량정보!DU201,IF(리스수식!$AT$2=3,차량정보!FN201,IF(리스수식!$AT$2=4,차량정보!HG201,차량정보!IZ201))))</f>
        <v>0</v>
      </c>
      <c r="AJ201" s="380">
        <f>IF(리스수식!$AT$2=1,차량정보!CC201,IF(리스수식!$AT$2=2,차량정보!DV201,IF(리스수식!$AT$2=3,차량정보!FO201,IF(리스수식!$AT$2=4,차량정보!HH201,차량정보!JA201))))</f>
        <v>0</v>
      </c>
      <c r="AK201" s="380">
        <f>IF(리스수식!$AT$2=1,차량정보!CD201,IF(리스수식!$AT$2=2,차량정보!DW201,IF(리스수식!$AT$2=3,차량정보!FP201,IF(리스수식!$AT$2=4,차량정보!HI201,차량정보!JB201))))</f>
        <v>0</v>
      </c>
      <c r="AL201" s="380">
        <f>IF(리스수식!$AT$2=1,차량정보!CE201,IF(리스수식!$AT$2=2,차량정보!DX201,IF(리스수식!$AT$2=3,차량정보!FQ201,IF(리스수식!$AT$2=4,차량정보!HJ201,차량정보!JC201))))</f>
        <v>0</v>
      </c>
      <c r="AM201" s="333">
        <f>IF(리스수식!$AT$2=1,차량정보!CF201,IF(리스수식!$AT$2=2,차량정보!DY201,IF(리스수식!$AT$2=3,차량정보!FR201,IF(리스수식!$AT$2=4,차량정보!HK201,차량정보!JD201))))</f>
        <v>0</v>
      </c>
      <c r="AN201" s="333">
        <f>IF(리스수식!$AT$2=1,차량정보!CG201,IF(리스수식!$AT$2=2,차량정보!DZ201,IF(리스수식!$AT$2=3,차량정보!FS201,IF(리스수식!$AT$2=4,차량정보!HL201,차량정보!JE201))))</f>
        <v>0</v>
      </c>
      <c r="AO201" s="333">
        <f>IF(리스수식!$AT$2=1,차량정보!CH201,IF(리스수식!$AT$2=2,차량정보!EA201,IF(리스수식!$AT$2=3,차량정보!FT201,IF(리스수식!$AT$2=4,차량정보!HM201,차량정보!JF201))))</f>
        <v>0</v>
      </c>
      <c r="AP201" s="333">
        <f>IF(리스수식!$AT$2=1,차량정보!CI201,IF(리스수식!$AT$2=2,차량정보!EB201,IF(리스수식!$AT$2=3,차량정보!FU201,IF(리스수식!$AT$2=4,차량정보!HN201,차량정보!JG201))))</f>
        <v>0</v>
      </c>
      <c r="AQ201" s="333">
        <f>IF(리스수식!$AT$2=1,차량정보!CJ201,IF(리스수식!$AT$2=2,차량정보!EC201,IF(리스수식!$AT$2=3,차량정보!FV201,IF(리스수식!$AT$2=4,차량정보!HO201,차량정보!JH201))))</f>
        <v>0</v>
      </c>
      <c r="AR201" s="333">
        <f>IF(리스수식!$AT$2=1,차량정보!CK201,IF(리스수식!$AT$2=2,차량정보!ED201,IF(리스수식!$AT$2=3,차량정보!FW201,IF(리스수식!$AT$2=4,차량정보!HP201,차량정보!JI201))))</f>
        <v>0</v>
      </c>
      <c r="AS201" s="333">
        <f>IF(리스수식!$AT$2=1,차량정보!CL201,IF(리스수식!$AT$2=2,차량정보!EE201,IF(리스수식!$AT$2=3,차량정보!FX201,IF(리스수식!$AT$2=4,차량정보!HQ201,차량정보!JJ201))))</f>
        <v>0</v>
      </c>
      <c r="AT201" s="333">
        <f>IF(리스수식!$AT$2=1,차량정보!CM201,IF(리스수식!$AT$2=2,차량정보!EF201,IF(리스수식!$AT$2=3,차량정보!FY201,IF(리스수식!$AT$2=4,차량정보!HR201,차량정보!JK201))))</f>
        <v>0</v>
      </c>
      <c r="AU201" s="333">
        <f>IF(리스수식!$AT$2=1,차량정보!CN201,IF(리스수식!$AT$2=2,차량정보!EG201,IF(리스수식!$AT$2=3,차량정보!FZ201,IF(리스수식!$AT$2=4,차량정보!HS201,차량정보!JL201))))</f>
        <v>0</v>
      </c>
      <c r="AV201" s="333">
        <f>IF(리스수식!$AT$2=1,차량정보!CO201,IF(리스수식!$AT$2=2,차량정보!EH201,IF(리스수식!$AT$2=3,차량정보!GA201,IF(리스수식!$AT$2=4,차량정보!HT201,차량정보!JM201))))</f>
        <v>0</v>
      </c>
      <c r="AW201" s="333">
        <f>IF(리스수식!$AT$2=1,차량정보!CP201,IF(리스수식!$AT$2=2,차량정보!EI201,IF(리스수식!$AT$2=3,차량정보!GB201,IF(리스수식!$AT$2=4,차량정보!HU201,차량정보!JN201))))</f>
        <v>0</v>
      </c>
      <c r="AX201" s="333">
        <f>IF(리스수식!$AT$2=1,차량정보!CQ201,IF(리스수식!$AT$2=2,차량정보!EJ201,IF(리스수식!$AT$2=3,차량정보!GC201,IF(리스수식!$AT$2=4,차량정보!HV201,차량정보!JO201))))</f>
        <v>0</v>
      </c>
      <c r="AY201" s="11">
        <f>IF(리스수식!$AT$2=1,차량정보!CR201,IF(리스수식!$AT$2=2,차량정보!EK201,IF(리스수식!$AT$2=3,차량정보!GD201,IF(리스수식!$AT$2=4,차량정보!HW201,차량정보!JP201))))</f>
        <v>0</v>
      </c>
      <c r="CR201" s="312"/>
    </row>
    <row r="202" spans="5:277" ht="16.5" customHeight="1">
      <c r="F202" s="333">
        <v>197</v>
      </c>
      <c r="G202" s="333">
        <f>IF(리스수식!$AT$2=1,차량정보!AZ202,IF(리스수식!$AT$2=2,차량정보!CS202,IF(리스수식!$AT$2=3,차량정보!EL202,IF(리스수식!$AT$2=4,차량정보!GE202,차량정보!HX202))))</f>
        <v>0</v>
      </c>
      <c r="H202" s="333">
        <f>IF(리스수식!$AT$2=1,차량정보!BA202,IF(리스수식!$AT$2=2,차량정보!CT202,IF(리스수식!$AT$2=3,차량정보!EM202,IF(리스수식!$AT$2=4,차량정보!GF202,차량정보!HY202))))</f>
        <v>0</v>
      </c>
      <c r="I202" s="333">
        <f>IF(리스수식!$AT$2=1,차량정보!BB202,IF(리스수식!$AT$2=2,차량정보!CU202,IF(리스수식!$AT$2=3,차량정보!EN202,IF(리스수식!$AT$2=4,차량정보!GG202,차량정보!HZ202))))</f>
        <v>0</v>
      </c>
      <c r="J202" s="475">
        <f>IF(리스수식!$AT$2=1,차량정보!BC202,IF(리스수식!$AT$2=2,차량정보!CV202,IF(리스수식!$AT$2=3,차량정보!EO202,IF(리스수식!$AT$2=4,차량정보!GH202,차량정보!IA202))))</f>
        <v>0</v>
      </c>
      <c r="K202" s="333">
        <f>IF(리스수식!$AT$2=1,차량정보!BD202,IF(리스수식!$AT$2=2,차량정보!CW202,IF(리스수식!$AT$2=3,차량정보!EP202,IF(리스수식!$AT$2=4,차량정보!GI202,차량정보!IB202))))</f>
        <v>0</v>
      </c>
      <c r="L202" s="333">
        <f>IF(리스수식!$AT$2=1,차량정보!BE202,IF(리스수식!$AT$2=2,차량정보!CX202,IF(리스수식!$AT$2=3,차량정보!EQ202,IF(리스수식!$AT$2=4,차량정보!GJ202,차량정보!IC202))))</f>
        <v>0</v>
      </c>
      <c r="M202" s="333">
        <f>IF(리스수식!$AT$2=1,차량정보!BF202,IF(리스수식!$AT$2=2,차량정보!CY202,IF(리스수식!$AT$2=3,차량정보!ER202,IF(리스수식!$AT$2=4,차량정보!GK202,차량정보!ID202))))</f>
        <v>0</v>
      </c>
      <c r="N202" s="333">
        <f t="shared" si="184"/>
        <v>0</v>
      </c>
      <c r="O202" s="380">
        <f>IF(리스수식!$AT$2=1,차량정보!BH202,IF(리스수식!$AT$2=2,차량정보!DA202,IF(리스수식!$AT$2=3,차량정보!ET202,IF(리스수식!$AT$2=4,차량정보!GM202,차량정보!IF202))))</f>
        <v>0</v>
      </c>
      <c r="P202" s="380">
        <f>IF(리스수식!$AT$2=1,차량정보!BI202,IF(리스수식!$AT$2=2,차량정보!DB202,IF(리스수식!$AT$2=3,차량정보!EU202,IF(리스수식!$AT$2=4,차량정보!GN202,차량정보!IG202))))</f>
        <v>0</v>
      </c>
      <c r="Q202" s="380">
        <f>IF(리스수식!$AT$2=1,차량정보!BJ202,IF(리스수식!$AT$2=2,차량정보!DC202,IF(리스수식!$AT$2=3,차량정보!EV202,IF(리스수식!$AT$2=4,차량정보!GO202,차량정보!IH202))))</f>
        <v>0</v>
      </c>
      <c r="R202" s="380">
        <f>IF(리스수식!$AT$2=1,차량정보!BK202,IF(리스수식!$AT$2=2,차량정보!DD202,IF(리스수식!$AT$2=3,차량정보!EW202,IF(리스수식!$AT$2=4,차량정보!GP202,차량정보!II202))))</f>
        <v>0</v>
      </c>
      <c r="S202" s="380">
        <f>IF(리스수식!$AT$2=1,차량정보!BL202,IF(리스수식!$AT$2=2,차량정보!DE202,IF(리스수식!$AT$2=3,차량정보!EX202,IF(리스수식!$AT$2=4,차량정보!GQ202,차량정보!IJ202))))</f>
        <v>0</v>
      </c>
      <c r="T202" s="380">
        <f>IF(리스수식!$AT$2=1,차량정보!BM202,IF(리스수식!$AT$2=2,차량정보!DF202,IF(리스수식!$AT$2=3,차량정보!EY202,IF(리스수식!$AT$2=4,차량정보!GR202,차량정보!IK202))))</f>
        <v>0</v>
      </c>
      <c r="U202" s="380">
        <f>IF(리스수식!$AT$2=1,차량정보!BN202,IF(리스수식!$AT$2=2,차량정보!DG202,IF(리스수식!$AT$2=3,차량정보!EZ202,IF(리스수식!$AT$2=4,차량정보!GS202,차량정보!IL202))))</f>
        <v>0</v>
      </c>
      <c r="V202" s="380">
        <f>IF(리스수식!$AT$2=1,차량정보!BO202,IF(리스수식!$AT$2=2,차량정보!DH202,IF(리스수식!$AT$2=3,차량정보!FA202,IF(리스수식!$AT$2=4,차량정보!GT202,차량정보!IM202))))</f>
        <v>0</v>
      </c>
      <c r="W202" s="380">
        <f>IF(리스수식!$AT$2=1,차량정보!BP202,IF(리스수식!$AT$2=2,차량정보!DI202,IF(리스수식!$AT$2=3,차량정보!FB202,IF(리스수식!$AT$2=4,차량정보!GU202,차량정보!IN202))))</f>
        <v>0</v>
      </c>
      <c r="X202" s="380">
        <f>IF(리스수식!$AT$2=1,차량정보!BQ202,IF(리스수식!$AT$2=2,차량정보!DJ202,IF(리스수식!$AT$2=3,차량정보!FC202,IF(리스수식!$AT$2=4,차량정보!GV202,차량정보!IO202))))</f>
        <v>0</v>
      </c>
      <c r="Y202" s="380">
        <f>IF(리스수식!$AT$2=1,차량정보!BR202,IF(리스수식!$AT$2=2,차량정보!DK202,IF(리스수식!$AT$2=3,차량정보!FD202,IF(리스수식!$AT$2=4,차량정보!GW202,차량정보!IP202))))</f>
        <v>0</v>
      </c>
      <c r="Z202" s="380">
        <f>IF(리스수식!$AT$2=1,차량정보!BS202,IF(리스수식!$AT$2=2,차량정보!DL202,IF(리스수식!$AT$2=3,차량정보!FE202,IF(리스수식!$AT$2=4,차량정보!GX202,차량정보!IQ202))))</f>
        <v>0</v>
      </c>
      <c r="AA202" s="380">
        <f>IF(리스수식!$AT$2=1,차량정보!BT202,IF(리스수식!$AT$2=2,차량정보!DM202,IF(리스수식!$AT$2=3,차량정보!FF202,IF(리스수식!$AT$2=4,차량정보!GY202,차량정보!IR202))))</f>
        <v>0</v>
      </c>
      <c r="AB202" s="380">
        <f>IF(리스수식!$AT$2=1,차량정보!BU202,IF(리스수식!$AT$2=2,차량정보!DN202,IF(리스수식!$AT$2=3,차량정보!FG202,IF(리스수식!$AT$2=4,차량정보!GZ202,차량정보!IS202))))</f>
        <v>0</v>
      </c>
      <c r="AC202" s="380">
        <f>IF(리스수식!$AT$2=1,차량정보!BV202,IF(리스수식!$AT$2=2,차량정보!DO202,IF(리스수식!$AT$2=3,차량정보!FH202,IF(리스수식!$AT$2=4,차량정보!HA202,차량정보!IT202))))</f>
        <v>0</v>
      </c>
      <c r="AD202" s="380">
        <f>IF(리스수식!$AT$2=1,차량정보!BW202,IF(리스수식!$AT$2=2,차량정보!DP202,IF(리스수식!$AT$2=3,차량정보!FI202,IF(리스수식!$AT$2=4,차량정보!HB202,차량정보!IU202))))</f>
        <v>0</v>
      </c>
      <c r="AE202" s="380">
        <f>IF(리스수식!$AT$2=1,차량정보!BX202,IF(리스수식!$AT$2=2,차량정보!DQ202,IF(리스수식!$AT$2=3,차량정보!FJ202,IF(리스수식!$AT$2=4,차량정보!HC202,차량정보!IV202))))</f>
        <v>0</v>
      </c>
      <c r="AF202" s="380">
        <f>IF(리스수식!$AT$2=1,차량정보!BY202,IF(리스수식!$AT$2=2,차량정보!DR202,IF(리스수식!$AT$2=3,차량정보!FK202,IF(리스수식!$AT$2=4,차량정보!HD202,차량정보!IW202))))</f>
        <v>0</v>
      </c>
      <c r="AG202" s="380">
        <f>IF(리스수식!$AT$2=1,차량정보!BZ202,IF(리스수식!$AT$2=2,차량정보!DS202,IF(리스수식!$AT$2=3,차량정보!FL202,IF(리스수식!$AT$2=4,차량정보!HE202,차량정보!IX202))))</f>
        <v>0</v>
      </c>
      <c r="AH202" s="380">
        <f>IF(리스수식!$AT$2=1,차량정보!CA202,IF(리스수식!$AT$2=2,차량정보!DT202,IF(리스수식!$AT$2=3,차량정보!FM202,IF(리스수식!$AT$2=4,차량정보!HF202,차량정보!IY202))))</f>
        <v>0</v>
      </c>
      <c r="AI202" s="380">
        <f>IF(리스수식!$AT$2=1,차량정보!CB202,IF(리스수식!$AT$2=2,차량정보!DU202,IF(리스수식!$AT$2=3,차량정보!FN202,IF(리스수식!$AT$2=4,차량정보!HG202,차량정보!IZ202))))</f>
        <v>0</v>
      </c>
      <c r="AJ202" s="380">
        <f>IF(리스수식!$AT$2=1,차량정보!CC202,IF(리스수식!$AT$2=2,차량정보!DV202,IF(리스수식!$AT$2=3,차량정보!FO202,IF(리스수식!$AT$2=4,차량정보!HH202,차량정보!JA202))))</f>
        <v>0</v>
      </c>
      <c r="AK202" s="380">
        <f>IF(리스수식!$AT$2=1,차량정보!CD202,IF(리스수식!$AT$2=2,차량정보!DW202,IF(리스수식!$AT$2=3,차량정보!FP202,IF(리스수식!$AT$2=4,차량정보!HI202,차량정보!JB202))))</f>
        <v>0</v>
      </c>
      <c r="AL202" s="380">
        <f>IF(리스수식!$AT$2=1,차량정보!CE202,IF(리스수식!$AT$2=2,차량정보!DX202,IF(리스수식!$AT$2=3,차량정보!FQ202,IF(리스수식!$AT$2=4,차량정보!HJ202,차량정보!JC202))))</f>
        <v>0</v>
      </c>
      <c r="AM202" s="333">
        <f>IF(리스수식!$AT$2=1,차량정보!CF202,IF(리스수식!$AT$2=2,차량정보!DY202,IF(리스수식!$AT$2=3,차량정보!FR202,IF(리스수식!$AT$2=4,차량정보!HK202,차량정보!JD202))))</f>
        <v>0</v>
      </c>
      <c r="AN202" s="333">
        <f>IF(리스수식!$AT$2=1,차량정보!CG202,IF(리스수식!$AT$2=2,차량정보!DZ202,IF(리스수식!$AT$2=3,차량정보!FS202,IF(리스수식!$AT$2=4,차량정보!HL202,차량정보!JE202))))</f>
        <v>0</v>
      </c>
      <c r="AO202" s="333">
        <f>IF(리스수식!$AT$2=1,차량정보!CH202,IF(리스수식!$AT$2=2,차량정보!EA202,IF(리스수식!$AT$2=3,차량정보!FT202,IF(리스수식!$AT$2=4,차량정보!HM202,차량정보!JF202))))</f>
        <v>0</v>
      </c>
      <c r="AP202" s="333">
        <f>IF(리스수식!$AT$2=1,차량정보!CI202,IF(리스수식!$AT$2=2,차량정보!EB202,IF(리스수식!$AT$2=3,차량정보!FU202,IF(리스수식!$AT$2=4,차량정보!HN202,차량정보!JG202))))</f>
        <v>0</v>
      </c>
      <c r="AQ202" s="333">
        <f>IF(리스수식!$AT$2=1,차량정보!CJ202,IF(리스수식!$AT$2=2,차량정보!EC202,IF(리스수식!$AT$2=3,차량정보!FV202,IF(리스수식!$AT$2=4,차량정보!HO202,차량정보!JH202))))</f>
        <v>0</v>
      </c>
      <c r="AR202" s="333">
        <f>IF(리스수식!$AT$2=1,차량정보!CK202,IF(리스수식!$AT$2=2,차량정보!ED202,IF(리스수식!$AT$2=3,차량정보!FW202,IF(리스수식!$AT$2=4,차량정보!HP202,차량정보!JI202))))</f>
        <v>0</v>
      </c>
      <c r="AS202" s="333">
        <f>IF(리스수식!$AT$2=1,차량정보!CL202,IF(리스수식!$AT$2=2,차량정보!EE202,IF(리스수식!$AT$2=3,차량정보!FX202,IF(리스수식!$AT$2=4,차량정보!HQ202,차량정보!JJ202))))</f>
        <v>0</v>
      </c>
      <c r="AT202" s="333">
        <f>IF(리스수식!$AT$2=1,차량정보!CM202,IF(리스수식!$AT$2=2,차량정보!EF202,IF(리스수식!$AT$2=3,차량정보!FY202,IF(리스수식!$AT$2=4,차량정보!HR202,차량정보!JK202))))</f>
        <v>0</v>
      </c>
      <c r="AU202" s="333">
        <f>IF(리스수식!$AT$2=1,차량정보!CN202,IF(리스수식!$AT$2=2,차량정보!EG202,IF(리스수식!$AT$2=3,차량정보!FZ202,IF(리스수식!$AT$2=4,차량정보!HS202,차량정보!JL202))))</f>
        <v>0</v>
      </c>
      <c r="AV202" s="333">
        <f>IF(리스수식!$AT$2=1,차량정보!CO202,IF(리스수식!$AT$2=2,차량정보!EH202,IF(리스수식!$AT$2=3,차량정보!GA202,IF(리스수식!$AT$2=4,차량정보!HT202,차량정보!JM202))))</f>
        <v>0</v>
      </c>
      <c r="AW202" s="333">
        <f>IF(리스수식!$AT$2=1,차량정보!CP202,IF(리스수식!$AT$2=2,차량정보!EI202,IF(리스수식!$AT$2=3,차량정보!GB202,IF(리스수식!$AT$2=4,차량정보!HU202,차량정보!JN202))))</f>
        <v>0</v>
      </c>
      <c r="AX202" s="333">
        <f>IF(리스수식!$AT$2=1,차량정보!CQ202,IF(리스수식!$AT$2=2,차량정보!EJ202,IF(리스수식!$AT$2=3,차량정보!GC202,IF(리스수식!$AT$2=4,차량정보!HV202,차량정보!JO202))))</f>
        <v>0</v>
      </c>
      <c r="AY202" s="11">
        <f>IF(리스수식!$AT$2=1,차량정보!CR202,IF(리스수식!$AT$2=2,차량정보!EK202,IF(리스수식!$AT$2=3,차량정보!GD202,IF(리스수식!$AT$2=4,차량정보!HW202,차량정보!JP202))))</f>
        <v>0</v>
      </c>
    </row>
    <row r="203" spans="5:277" ht="16.5" customHeight="1">
      <c r="F203" s="333">
        <v>198</v>
      </c>
      <c r="G203" s="333">
        <f>IF(리스수식!$AT$2=1,차량정보!AZ203,IF(리스수식!$AT$2=2,차량정보!CS203,IF(리스수식!$AT$2=3,차량정보!EL203,IF(리스수식!$AT$2=4,차량정보!GE203,차량정보!HX203))))</f>
        <v>0</v>
      </c>
      <c r="H203" s="333">
        <f>IF(리스수식!$AT$2=1,차량정보!BA203,IF(리스수식!$AT$2=2,차량정보!CT203,IF(리스수식!$AT$2=3,차량정보!EM203,IF(리스수식!$AT$2=4,차량정보!GF203,차량정보!HY203))))</f>
        <v>0</v>
      </c>
      <c r="I203" s="333">
        <f>IF(리스수식!$AT$2=1,차량정보!BB203,IF(리스수식!$AT$2=2,차량정보!CU203,IF(리스수식!$AT$2=3,차량정보!EN203,IF(리스수식!$AT$2=4,차량정보!GG203,차량정보!HZ203))))</f>
        <v>0</v>
      </c>
      <c r="J203" s="475">
        <f>IF(리스수식!$AT$2=1,차량정보!BC203,IF(리스수식!$AT$2=2,차량정보!CV203,IF(리스수식!$AT$2=3,차량정보!EO203,IF(리스수식!$AT$2=4,차량정보!GH203,차량정보!IA203))))</f>
        <v>0</v>
      </c>
      <c r="K203" s="333">
        <f>IF(리스수식!$AT$2=1,차량정보!BD203,IF(리스수식!$AT$2=2,차량정보!CW203,IF(리스수식!$AT$2=3,차량정보!EP203,IF(리스수식!$AT$2=4,차량정보!GI203,차량정보!IB203))))</f>
        <v>0</v>
      </c>
      <c r="L203" s="333">
        <f>IF(리스수식!$AT$2=1,차량정보!BE203,IF(리스수식!$AT$2=2,차량정보!CX203,IF(리스수식!$AT$2=3,차량정보!EQ203,IF(리스수식!$AT$2=4,차량정보!GJ203,차량정보!IC203))))</f>
        <v>0</v>
      </c>
      <c r="M203" s="333">
        <f>IF(리스수식!$AT$2=1,차량정보!BF203,IF(리스수식!$AT$2=2,차량정보!CY203,IF(리스수식!$AT$2=3,차량정보!ER203,IF(리스수식!$AT$2=4,차량정보!GK203,차량정보!ID203))))</f>
        <v>0</v>
      </c>
      <c r="N203" s="333">
        <f t="shared" si="184"/>
        <v>0</v>
      </c>
      <c r="O203" s="380">
        <f>IF(리스수식!$AT$2=1,차량정보!BH203,IF(리스수식!$AT$2=2,차량정보!DA203,IF(리스수식!$AT$2=3,차량정보!ET203,IF(리스수식!$AT$2=4,차량정보!GM203,차량정보!IF203))))</f>
        <v>0</v>
      </c>
      <c r="P203" s="380">
        <f>IF(리스수식!$AT$2=1,차량정보!BI203,IF(리스수식!$AT$2=2,차량정보!DB203,IF(리스수식!$AT$2=3,차량정보!EU203,IF(리스수식!$AT$2=4,차량정보!GN203,차량정보!IG203))))</f>
        <v>0</v>
      </c>
      <c r="Q203" s="380">
        <f>IF(리스수식!$AT$2=1,차량정보!BJ203,IF(리스수식!$AT$2=2,차량정보!DC203,IF(리스수식!$AT$2=3,차량정보!EV203,IF(리스수식!$AT$2=4,차량정보!GO203,차량정보!IH203))))</f>
        <v>0</v>
      </c>
      <c r="R203" s="380">
        <f>IF(리스수식!$AT$2=1,차량정보!BK203,IF(리스수식!$AT$2=2,차량정보!DD203,IF(리스수식!$AT$2=3,차량정보!EW203,IF(리스수식!$AT$2=4,차량정보!GP203,차량정보!II203))))</f>
        <v>0</v>
      </c>
      <c r="S203" s="380">
        <f>IF(리스수식!$AT$2=1,차량정보!BL203,IF(리스수식!$AT$2=2,차량정보!DE203,IF(리스수식!$AT$2=3,차량정보!EX203,IF(리스수식!$AT$2=4,차량정보!GQ203,차량정보!IJ203))))</f>
        <v>0</v>
      </c>
      <c r="T203" s="380">
        <f>IF(리스수식!$AT$2=1,차량정보!BM203,IF(리스수식!$AT$2=2,차량정보!DF203,IF(리스수식!$AT$2=3,차량정보!EY203,IF(리스수식!$AT$2=4,차량정보!GR203,차량정보!IK203))))</f>
        <v>0</v>
      </c>
      <c r="U203" s="380">
        <f>IF(리스수식!$AT$2=1,차량정보!BN203,IF(리스수식!$AT$2=2,차량정보!DG203,IF(리스수식!$AT$2=3,차량정보!EZ203,IF(리스수식!$AT$2=4,차량정보!GS203,차량정보!IL203))))</f>
        <v>0</v>
      </c>
      <c r="V203" s="380">
        <f>IF(리스수식!$AT$2=1,차량정보!BO203,IF(리스수식!$AT$2=2,차량정보!DH203,IF(리스수식!$AT$2=3,차량정보!FA203,IF(리스수식!$AT$2=4,차량정보!GT203,차량정보!IM203))))</f>
        <v>0</v>
      </c>
      <c r="W203" s="380">
        <f>IF(리스수식!$AT$2=1,차량정보!BP203,IF(리스수식!$AT$2=2,차량정보!DI203,IF(리스수식!$AT$2=3,차량정보!FB203,IF(리스수식!$AT$2=4,차량정보!GU203,차량정보!IN203))))</f>
        <v>0</v>
      </c>
      <c r="X203" s="380">
        <f>IF(리스수식!$AT$2=1,차량정보!BQ203,IF(리스수식!$AT$2=2,차량정보!DJ203,IF(리스수식!$AT$2=3,차량정보!FC203,IF(리스수식!$AT$2=4,차량정보!GV203,차량정보!IO203))))</f>
        <v>0</v>
      </c>
      <c r="Y203" s="380">
        <f>IF(리스수식!$AT$2=1,차량정보!BR203,IF(리스수식!$AT$2=2,차량정보!DK203,IF(리스수식!$AT$2=3,차량정보!FD203,IF(리스수식!$AT$2=4,차량정보!GW203,차량정보!IP203))))</f>
        <v>0</v>
      </c>
      <c r="Z203" s="380">
        <f>IF(리스수식!$AT$2=1,차량정보!BS203,IF(리스수식!$AT$2=2,차량정보!DL203,IF(리스수식!$AT$2=3,차량정보!FE203,IF(리스수식!$AT$2=4,차량정보!GX203,차량정보!IQ203))))</f>
        <v>0</v>
      </c>
      <c r="AA203" s="380">
        <f>IF(리스수식!$AT$2=1,차량정보!BT203,IF(리스수식!$AT$2=2,차량정보!DM203,IF(리스수식!$AT$2=3,차량정보!FF203,IF(리스수식!$AT$2=4,차량정보!GY203,차량정보!IR203))))</f>
        <v>0</v>
      </c>
      <c r="AB203" s="380">
        <f>IF(리스수식!$AT$2=1,차량정보!BU203,IF(리스수식!$AT$2=2,차량정보!DN203,IF(리스수식!$AT$2=3,차량정보!FG203,IF(리스수식!$AT$2=4,차량정보!GZ203,차량정보!IS203))))</f>
        <v>0</v>
      </c>
      <c r="AC203" s="380">
        <f>IF(리스수식!$AT$2=1,차량정보!BV203,IF(리스수식!$AT$2=2,차량정보!DO203,IF(리스수식!$AT$2=3,차량정보!FH203,IF(리스수식!$AT$2=4,차량정보!HA203,차량정보!IT203))))</f>
        <v>0</v>
      </c>
      <c r="AD203" s="380">
        <f>IF(리스수식!$AT$2=1,차량정보!BW203,IF(리스수식!$AT$2=2,차량정보!DP203,IF(리스수식!$AT$2=3,차량정보!FI203,IF(리스수식!$AT$2=4,차량정보!HB203,차량정보!IU203))))</f>
        <v>0</v>
      </c>
      <c r="AE203" s="380">
        <f>IF(리스수식!$AT$2=1,차량정보!BX203,IF(리스수식!$AT$2=2,차량정보!DQ203,IF(리스수식!$AT$2=3,차량정보!FJ203,IF(리스수식!$AT$2=4,차량정보!HC203,차량정보!IV203))))</f>
        <v>0</v>
      </c>
      <c r="AF203" s="380">
        <f>IF(리스수식!$AT$2=1,차량정보!BY203,IF(리스수식!$AT$2=2,차량정보!DR203,IF(리스수식!$AT$2=3,차량정보!FK203,IF(리스수식!$AT$2=4,차량정보!HD203,차량정보!IW203))))</f>
        <v>0</v>
      </c>
      <c r="AG203" s="380">
        <f>IF(리스수식!$AT$2=1,차량정보!BZ203,IF(리스수식!$AT$2=2,차량정보!DS203,IF(리스수식!$AT$2=3,차량정보!FL203,IF(리스수식!$AT$2=4,차량정보!HE203,차량정보!IX203))))</f>
        <v>0</v>
      </c>
      <c r="AH203" s="380">
        <f>IF(리스수식!$AT$2=1,차량정보!CA203,IF(리스수식!$AT$2=2,차량정보!DT203,IF(리스수식!$AT$2=3,차량정보!FM203,IF(리스수식!$AT$2=4,차량정보!HF203,차량정보!IY203))))</f>
        <v>0</v>
      </c>
      <c r="AI203" s="380">
        <f>IF(리스수식!$AT$2=1,차량정보!CB203,IF(리스수식!$AT$2=2,차량정보!DU203,IF(리스수식!$AT$2=3,차량정보!FN203,IF(리스수식!$AT$2=4,차량정보!HG203,차량정보!IZ203))))</f>
        <v>0</v>
      </c>
      <c r="AJ203" s="380">
        <f>IF(리스수식!$AT$2=1,차량정보!CC203,IF(리스수식!$AT$2=2,차량정보!DV203,IF(리스수식!$AT$2=3,차량정보!FO203,IF(리스수식!$AT$2=4,차량정보!HH203,차량정보!JA203))))</f>
        <v>0</v>
      </c>
      <c r="AK203" s="380">
        <f>IF(리스수식!$AT$2=1,차량정보!CD203,IF(리스수식!$AT$2=2,차량정보!DW203,IF(리스수식!$AT$2=3,차량정보!FP203,IF(리스수식!$AT$2=4,차량정보!HI203,차량정보!JB203))))</f>
        <v>0</v>
      </c>
      <c r="AL203" s="380">
        <f>IF(리스수식!$AT$2=1,차량정보!CE203,IF(리스수식!$AT$2=2,차량정보!DX203,IF(리스수식!$AT$2=3,차량정보!FQ203,IF(리스수식!$AT$2=4,차량정보!HJ203,차량정보!JC203))))</f>
        <v>0</v>
      </c>
      <c r="AM203" s="333">
        <f>IF(리스수식!$AT$2=1,차량정보!CF203,IF(리스수식!$AT$2=2,차량정보!DY203,IF(리스수식!$AT$2=3,차량정보!FR203,IF(리스수식!$AT$2=4,차량정보!HK203,차량정보!JD203))))</f>
        <v>0</v>
      </c>
      <c r="AN203" s="333">
        <f>IF(리스수식!$AT$2=1,차량정보!CG203,IF(리스수식!$AT$2=2,차량정보!DZ203,IF(리스수식!$AT$2=3,차량정보!FS203,IF(리스수식!$AT$2=4,차량정보!HL203,차량정보!JE203))))</f>
        <v>0</v>
      </c>
      <c r="AO203" s="333">
        <f>IF(리스수식!$AT$2=1,차량정보!CH203,IF(리스수식!$AT$2=2,차량정보!EA203,IF(리스수식!$AT$2=3,차량정보!FT203,IF(리스수식!$AT$2=4,차량정보!HM203,차량정보!JF203))))</f>
        <v>0</v>
      </c>
      <c r="AP203" s="333">
        <f>IF(리스수식!$AT$2=1,차량정보!CI203,IF(리스수식!$AT$2=2,차량정보!EB203,IF(리스수식!$AT$2=3,차량정보!FU203,IF(리스수식!$AT$2=4,차량정보!HN203,차량정보!JG203))))</f>
        <v>0</v>
      </c>
      <c r="AQ203" s="333">
        <f>IF(리스수식!$AT$2=1,차량정보!CJ203,IF(리스수식!$AT$2=2,차량정보!EC203,IF(리스수식!$AT$2=3,차량정보!FV203,IF(리스수식!$AT$2=4,차량정보!HO203,차량정보!JH203))))</f>
        <v>0</v>
      </c>
      <c r="AR203" s="333">
        <f>IF(리스수식!$AT$2=1,차량정보!CK203,IF(리스수식!$AT$2=2,차량정보!ED203,IF(리스수식!$AT$2=3,차량정보!FW203,IF(리스수식!$AT$2=4,차량정보!HP203,차량정보!JI203))))</f>
        <v>0</v>
      </c>
      <c r="AS203" s="333">
        <f>IF(리스수식!$AT$2=1,차량정보!CL203,IF(리스수식!$AT$2=2,차량정보!EE203,IF(리스수식!$AT$2=3,차량정보!FX203,IF(리스수식!$AT$2=4,차량정보!HQ203,차량정보!JJ203))))</f>
        <v>0</v>
      </c>
      <c r="AT203" s="333">
        <f>IF(리스수식!$AT$2=1,차량정보!CM203,IF(리스수식!$AT$2=2,차량정보!EF203,IF(리스수식!$AT$2=3,차량정보!FY203,IF(리스수식!$AT$2=4,차량정보!HR203,차량정보!JK203))))</f>
        <v>0</v>
      </c>
      <c r="AU203" s="333">
        <f>IF(리스수식!$AT$2=1,차량정보!CN203,IF(리스수식!$AT$2=2,차량정보!EG203,IF(리스수식!$AT$2=3,차량정보!FZ203,IF(리스수식!$AT$2=4,차량정보!HS203,차량정보!JL203))))</f>
        <v>0</v>
      </c>
      <c r="AV203" s="333">
        <f>IF(리스수식!$AT$2=1,차량정보!CO203,IF(리스수식!$AT$2=2,차량정보!EH203,IF(리스수식!$AT$2=3,차량정보!GA203,IF(리스수식!$AT$2=4,차량정보!HT203,차량정보!JM203))))</f>
        <v>0</v>
      </c>
      <c r="AW203" s="333">
        <f>IF(리스수식!$AT$2=1,차량정보!CP203,IF(리스수식!$AT$2=2,차량정보!EI203,IF(리스수식!$AT$2=3,차량정보!GB203,IF(리스수식!$AT$2=4,차량정보!HU203,차량정보!JN203))))</f>
        <v>0</v>
      </c>
      <c r="AX203" s="333">
        <f>IF(리스수식!$AT$2=1,차량정보!CQ203,IF(리스수식!$AT$2=2,차량정보!EJ203,IF(리스수식!$AT$2=3,차량정보!GC203,IF(리스수식!$AT$2=4,차량정보!HV203,차량정보!JO203))))</f>
        <v>0</v>
      </c>
      <c r="AY203" s="11">
        <f>IF(리스수식!$AT$2=1,차량정보!CR203,IF(리스수식!$AT$2=2,차량정보!EK203,IF(리스수식!$AT$2=3,차량정보!GD203,IF(리스수식!$AT$2=4,차량정보!HW203,차량정보!JP203))))</f>
        <v>0</v>
      </c>
    </row>
    <row r="204" spans="5:277" ht="16.5" customHeight="1">
      <c r="F204" s="333">
        <v>199</v>
      </c>
      <c r="G204" s="333">
        <f>IF(리스수식!$AT$2=1,차량정보!AZ204,IF(리스수식!$AT$2=2,차량정보!CS204,IF(리스수식!$AT$2=3,차량정보!EL204,IF(리스수식!$AT$2=4,차량정보!GE204,차량정보!HX204))))</f>
        <v>0</v>
      </c>
      <c r="H204" s="333">
        <f>IF(리스수식!$AT$2=1,차량정보!BA204,IF(리스수식!$AT$2=2,차량정보!CT204,IF(리스수식!$AT$2=3,차량정보!EM204,IF(리스수식!$AT$2=4,차량정보!GF204,차량정보!HY204))))</f>
        <v>0</v>
      </c>
      <c r="I204" s="333">
        <f>IF(리스수식!$AT$2=1,차량정보!BB204,IF(리스수식!$AT$2=2,차량정보!CU204,IF(리스수식!$AT$2=3,차량정보!EN204,IF(리스수식!$AT$2=4,차량정보!GG204,차량정보!HZ204))))</f>
        <v>0</v>
      </c>
      <c r="J204" s="475">
        <f>IF(리스수식!$AT$2=1,차량정보!BC204,IF(리스수식!$AT$2=2,차량정보!CV204,IF(리스수식!$AT$2=3,차량정보!EO204,IF(리스수식!$AT$2=4,차량정보!GH204,차량정보!IA204))))</f>
        <v>0</v>
      </c>
      <c r="K204" s="333">
        <f>IF(리스수식!$AT$2=1,차량정보!BD204,IF(리스수식!$AT$2=2,차량정보!CW204,IF(리스수식!$AT$2=3,차량정보!EP204,IF(리스수식!$AT$2=4,차량정보!GI204,차량정보!IB204))))</f>
        <v>0</v>
      </c>
      <c r="L204" s="333">
        <f>IF(리스수식!$AT$2=1,차량정보!BE204,IF(리스수식!$AT$2=2,차량정보!CX204,IF(리스수식!$AT$2=3,차량정보!EQ204,IF(리스수식!$AT$2=4,차량정보!GJ204,차량정보!IC204))))</f>
        <v>0</v>
      </c>
      <c r="M204" s="333">
        <f>IF(리스수식!$AT$2=1,차량정보!BF204,IF(리스수식!$AT$2=2,차량정보!CY204,IF(리스수식!$AT$2=3,차량정보!ER204,IF(리스수식!$AT$2=4,차량정보!GK204,차량정보!ID204))))</f>
        <v>0</v>
      </c>
      <c r="N204" s="333">
        <f t="shared" si="184"/>
        <v>0</v>
      </c>
      <c r="O204" s="380">
        <f>IF(리스수식!$AT$2=1,차량정보!BH204,IF(리스수식!$AT$2=2,차량정보!DA204,IF(리스수식!$AT$2=3,차량정보!ET204,IF(리스수식!$AT$2=4,차량정보!GM204,차량정보!IF204))))</f>
        <v>0</v>
      </c>
      <c r="P204" s="380">
        <f>IF(리스수식!$AT$2=1,차량정보!BI204,IF(리스수식!$AT$2=2,차량정보!DB204,IF(리스수식!$AT$2=3,차량정보!EU204,IF(리스수식!$AT$2=4,차량정보!GN204,차량정보!IG204))))</f>
        <v>0</v>
      </c>
      <c r="Q204" s="380">
        <f>IF(리스수식!$AT$2=1,차량정보!BJ204,IF(리스수식!$AT$2=2,차량정보!DC204,IF(리스수식!$AT$2=3,차량정보!EV204,IF(리스수식!$AT$2=4,차량정보!GO204,차량정보!IH204))))</f>
        <v>0</v>
      </c>
      <c r="R204" s="380">
        <f>IF(리스수식!$AT$2=1,차량정보!BK204,IF(리스수식!$AT$2=2,차량정보!DD204,IF(리스수식!$AT$2=3,차량정보!EW204,IF(리스수식!$AT$2=4,차량정보!GP204,차량정보!II204))))</f>
        <v>0</v>
      </c>
      <c r="S204" s="380">
        <f>IF(리스수식!$AT$2=1,차량정보!BL204,IF(리스수식!$AT$2=2,차량정보!DE204,IF(리스수식!$AT$2=3,차량정보!EX204,IF(리스수식!$AT$2=4,차량정보!GQ204,차량정보!IJ204))))</f>
        <v>0</v>
      </c>
      <c r="T204" s="380">
        <f>IF(리스수식!$AT$2=1,차량정보!BM204,IF(리스수식!$AT$2=2,차량정보!DF204,IF(리스수식!$AT$2=3,차량정보!EY204,IF(리스수식!$AT$2=4,차량정보!GR204,차량정보!IK204))))</f>
        <v>0</v>
      </c>
      <c r="U204" s="380">
        <f>IF(리스수식!$AT$2=1,차량정보!BN204,IF(리스수식!$AT$2=2,차량정보!DG204,IF(리스수식!$AT$2=3,차량정보!EZ204,IF(리스수식!$AT$2=4,차량정보!GS204,차량정보!IL204))))</f>
        <v>0</v>
      </c>
      <c r="V204" s="380">
        <f>IF(리스수식!$AT$2=1,차량정보!BO204,IF(리스수식!$AT$2=2,차량정보!DH204,IF(리스수식!$AT$2=3,차량정보!FA204,IF(리스수식!$AT$2=4,차량정보!GT204,차량정보!IM204))))</f>
        <v>0</v>
      </c>
      <c r="W204" s="380">
        <f>IF(리스수식!$AT$2=1,차량정보!BP204,IF(리스수식!$AT$2=2,차량정보!DI204,IF(리스수식!$AT$2=3,차량정보!FB204,IF(리스수식!$AT$2=4,차량정보!GU204,차량정보!IN204))))</f>
        <v>0</v>
      </c>
      <c r="X204" s="380">
        <f>IF(리스수식!$AT$2=1,차량정보!BQ204,IF(리스수식!$AT$2=2,차량정보!DJ204,IF(리스수식!$AT$2=3,차량정보!FC204,IF(리스수식!$AT$2=4,차량정보!GV204,차량정보!IO204))))</f>
        <v>0</v>
      </c>
      <c r="Y204" s="380">
        <f>IF(리스수식!$AT$2=1,차량정보!BR204,IF(리스수식!$AT$2=2,차량정보!DK204,IF(리스수식!$AT$2=3,차량정보!FD204,IF(리스수식!$AT$2=4,차량정보!GW204,차량정보!IP204))))</f>
        <v>0</v>
      </c>
      <c r="Z204" s="380">
        <f>IF(리스수식!$AT$2=1,차량정보!BS204,IF(리스수식!$AT$2=2,차량정보!DL204,IF(리스수식!$AT$2=3,차량정보!FE204,IF(리스수식!$AT$2=4,차량정보!GX204,차량정보!IQ204))))</f>
        <v>0</v>
      </c>
      <c r="AA204" s="380">
        <f>IF(리스수식!$AT$2=1,차량정보!BT204,IF(리스수식!$AT$2=2,차량정보!DM204,IF(리스수식!$AT$2=3,차량정보!FF204,IF(리스수식!$AT$2=4,차량정보!GY204,차량정보!IR204))))</f>
        <v>0</v>
      </c>
      <c r="AB204" s="380">
        <f>IF(리스수식!$AT$2=1,차량정보!BU204,IF(리스수식!$AT$2=2,차량정보!DN204,IF(리스수식!$AT$2=3,차량정보!FG204,IF(리스수식!$AT$2=4,차량정보!GZ204,차량정보!IS204))))</f>
        <v>0</v>
      </c>
      <c r="AC204" s="380">
        <f>IF(리스수식!$AT$2=1,차량정보!BV204,IF(리스수식!$AT$2=2,차량정보!DO204,IF(리스수식!$AT$2=3,차량정보!FH204,IF(리스수식!$AT$2=4,차량정보!HA204,차량정보!IT204))))</f>
        <v>0</v>
      </c>
      <c r="AD204" s="380">
        <f>IF(리스수식!$AT$2=1,차량정보!BW204,IF(리스수식!$AT$2=2,차량정보!DP204,IF(리스수식!$AT$2=3,차량정보!FI204,IF(리스수식!$AT$2=4,차량정보!HB204,차량정보!IU204))))</f>
        <v>0</v>
      </c>
      <c r="AE204" s="380">
        <f>IF(리스수식!$AT$2=1,차량정보!BX204,IF(리스수식!$AT$2=2,차량정보!DQ204,IF(리스수식!$AT$2=3,차량정보!FJ204,IF(리스수식!$AT$2=4,차량정보!HC204,차량정보!IV204))))</f>
        <v>0</v>
      </c>
      <c r="AF204" s="380">
        <f>IF(리스수식!$AT$2=1,차량정보!BY204,IF(리스수식!$AT$2=2,차량정보!DR204,IF(리스수식!$AT$2=3,차량정보!FK204,IF(리스수식!$AT$2=4,차량정보!HD204,차량정보!IW204))))</f>
        <v>0</v>
      </c>
      <c r="AG204" s="380">
        <f>IF(리스수식!$AT$2=1,차량정보!BZ204,IF(리스수식!$AT$2=2,차량정보!DS204,IF(리스수식!$AT$2=3,차량정보!FL204,IF(리스수식!$AT$2=4,차량정보!HE204,차량정보!IX204))))</f>
        <v>0</v>
      </c>
      <c r="AH204" s="380">
        <f>IF(리스수식!$AT$2=1,차량정보!CA204,IF(리스수식!$AT$2=2,차량정보!DT204,IF(리스수식!$AT$2=3,차량정보!FM204,IF(리스수식!$AT$2=4,차량정보!HF204,차량정보!IY204))))</f>
        <v>0</v>
      </c>
      <c r="AI204" s="380">
        <f>IF(리스수식!$AT$2=1,차량정보!CB204,IF(리스수식!$AT$2=2,차량정보!DU204,IF(리스수식!$AT$2=3,차량정보!FN204,IF(리스수식!$AT$2=4,차량정보!HG204,차량정보!IZ204))))</f>
        <v>0</v>
      </c>
      <c r="AJ204" s="380">
        <f>IF(리스수식!$AT$2=1,차량정보!CC204,IF(리스수식!$AT$2=2,차량정보!DV204,IF(리스수식!$AT$2=3,차량정보!FO204,IF(리스수식!$AT$2=4,차량정보!HH204,차량정보!JA204))))</f>
        <v>0</v>
      </c>
      <c r="AK204" s="380">
        <f>IF(리스수식!$AT$2=1,차량정보!CD204,IF(리스수식!$AT$2=2,차량정보!DW204,IF(리스수식!$AT$2=3,차량정보!FP204,IF(리스수식!$AT$2=4,차량정보!HI204,차량정보!JB204))))</f>
        <v>0</v>
      </c>
      <c r="AL204" s="380">
        <f>IF(리스수식!$AT$2=1,차량정보!CE204,IF(리스수식!$AT$2=2,차량정보!DX204,IF(리스수식!$AT$2=3,차량정보!FQ204,IF(리스수식!$AT$2=4,차량정보!HJ204,차량정보!JC204))))</f>
        <v>0</v>
      </c>
      <c r="AM204" s="333">
        <f>IF(리스수식!$AT$2=1,차량정보!CF204,IF(리스수식!$AT$2=2,차량정보!DY204,IF(리스수식!$AT$2=3,차량정보!FR204,IF(리스수식!$AT$2=4,차량정보!HK204,차량정보!JD204))))</f>
        <v>0</v>
      </c>
      <c r="AN204" s="333">
        <f>IF(리스수식!$AT$2=1,차량정보!CG204,IF(리스수식!$AT$2=2,차량정보!DZ204,IF(리스수식!$AT$2=3,차량정보!FS204,IF(리스수식!$AT$2=4,차량정보!HL204,차량정보!JE204))))</f>
        <v>0</v>
      </c>
      <c r="AO204" s="333">
        <f>IF(리스수식!$AT$2=1,차량정보!CH204,IF(리스수식!$AT$2=2,차량정보!EA204,IF(리스수식!$AT$2=3,차량정보!FT204,IF(리스수식!$AT$2=4,차량정보!HM204,차량정보!JF204))))</f>
        <v>0</v>
      </c>
      <c r="AP204" s="333">
        <f>IF(리스수식!$AT$2=1,차량정보!CI204,IF(리스수식!$AT$2=2,차량정보!EB204,IF(리스수식!$AT$2=3,차량정보!FU204,IF(리스수식!$AT$2=4,차량정보!HN204,차량정보!JG204))))</f>
        <v>0</v>
      </c>
      <c r="AQ204" s="333">
        <f>IF(리스수식!$AT$2=1,차량정보!CJ204,IF(리스수식!$AT$2=2,차량정보!EC204,IF(리스수식!$AT$2=3,차량정보!FV204,IF(리스수식!$AT$2=4,차량정보!HO204,차량정보!JH204))))</f>
        <v>0</v>
      </c>
      <c r="AR204" s="333">
        <f>IF(리스수식!$AT$2=1,차량정보!CK204,IF(리스수식!$AT$2=2,차량정보!ED204,IF(리스수식!$AT$2=3,차량정보!FW204,IF(리스수식!$AT$2=4,차량정보!HP204,차량정보!JI204))))</f>
        <v>0</v>
      </c>
      <c r="AS204" s="333">
        <f>IF(리스수식!$AT$2=1,차량정보!CL204,IF(리스수식!$AT$2=2,차량정보!EE204,IF(리스수식!$AT$2=3,차량정보!FX204,IF(리스수식!$AT$2=4,차량정보!HQ204,차량정보!JJ204))))</f>
        <v>0</v>
      </c>
      <c r="AT204" s="333">
        <f>IF(리스수식!$AT$2=1,차량정보!CM204,IF(리스수식!$AT$2=2,차량정보!EF204,IF(리스수식!$AT$2=3,차량정보!FY204,IF(리스수식!$AT$2=4,차량정보!HR204,차량정보!JK204))))</f>
        <v>0</v>
      </c>
      <c r="AU204" s="333">
        <f>IF(리스수식!$AT$2=1,차량정보!CN204,IF(리스수식!$AT$2=2,차량정보!EG204,IF(리스수식!$AT$2=3,차량정보!FZ204,IF(리스수식!$AT$2=4,차량정보!HS204,차량정보!JL204))))</f>
        <v>0</v>
      </c>
      <c r="AV204" s="333">
        <f>IF(리스수식!$AT$2=1,차량정보!CO204,IF(리스수식!$AT$2=2,차량정보!EH204,IF(리스수식!$AT$2=3,차량정보!GA204,IF(리스수식!$AT$2=4,차량정보!HT204,차량정보!JM204))))</f>
        <v>0</v>
      </c>
      <c r="AW204" s="333">
        <f>IF(리스수식!$AT$2=1,차량정보!CP204,IF(리스수식!$AT$2=2,차량정보!EI204,IF(리스수식!$AT$2=3,차량정보!GB204,IF(리스수식!$AT$2=4,차량정보!HU204,차량정보!JN204))))</f>
        <v>0</v>
      </c>
      <c r="AX204" s="333">
        <f>IF(리스수식!$AT$2=1,차량정보!CQ204,IF(리스수식!$AT$2=2,차량정보!EJ204,IF(리스수식!$AT$2=3,차량정보!GC204,IF(리스수식!$AT$2=4,차량정보!HV204,차량정보!JO204))))</f>
        <v>0</v>
      </c>
      <c r="AY204" s="11">
        <f>IF(리스수식!$AT$2=1,차량정보!CR204,IF(리스수식!$AT$2=2,차량정보!EK204,IF(리스수식!$AT$2=3,차량정보!GD204,IF(리스수식!$AT$2=4,차량정보!HW204,차량정보!JP204))))</f>
        <v>0</v>
      </c>
    </row>
    <row r="205" spans="5:277" ht="16.5" customHeight="1">
      <c r="F205" s="333">
        <v>200</v>
      </c>
      <c r="G205" s="333">
        <f>IF(리스수식!$AT$2=1,차량정보!AZ205,IF(리스수식!$AT$2=2,차량정보!CS205,IF(리스수식!$AT$2=3,차량정보!EL205,IF(리스수식!$AT$2=4,차량정보!GE205,차량정보!HX205))))</f>
        <v>0</v>
      </c>
      <c r="H205" s="333">
        <f>IF(리스수식!$AT$2=1,차량정보!BA205,IF(리스수식!$AT$2=2,차량정보!CT205,IF(리스수식!$AT$2=3,차량정보!EM205,IF(리스수식!$AT$2=4,차량정보!GF205,차량정보!HY205))))</f>
        <v>0</v>
      </c>
      <c r="I205" s="333">
        <f>IF(리스수식!$AT$2=1,차량정보!BB205,IF(리스수식!$AT$2=2,차량정보!CU205,IF(리스수식!$AT$2=3,차량정보!EN205,IF(리스수식!$AT$2=4,차량정보!GG205,차량정보!HZ205))))</f>
        <v>0</v>
      </c>
      <c r="J205" s="475">
        <f>IF(리스수식!$AT$2=1,차량정보!BC205,IF(리스수식!$AT$2=2,차량정보!CV205,IF(리스수식!$AT$2=3,차량정보!EO205,IF(리스수식!$AT$2=4,차량정보!GH205,차량정보!IA205))))</f>
        <v>0</v>
      </c>
      <c r="K205" s="333">
        <f>IF(리스수식!$AT$2=1,차량정보!BD205,IF(리스수식!$AT$2=2,차량정보!CW205,IF(리스수식!$AT$2=3,차량정보!EP205,IF(리스수식!$AT$2=4,차량정보!GI205,차량정보!IB205))))</f>
        <v>0</v>
      </c>
      <c r="L205" s="333">
        <f>IF(리스수식!$AT$2=1,차량정보!BE205,IF(리스수식!$AT$2=2,차량정보!CX205,IF(리스수식!$AT$2=3,차량정보!EQ205,IF(리스수식!$AT$2=4,차량정보!GJ205,차량정보!IC205))))</f>
        <v>0</v>
      </c>
      <c r="M205" s="333">
        <f>IF(리스수식!$AT$2=1,차량정보!BF205,IF(리스수식!$AT$2=2,차량정보!CY205,IF(리스수식!$AT$2=3,차량정보!ER205,IF(리스수식!$AT$2=4,차량정보!GK205,차량정보!ID205))))</f>
        <v>0</v>
      </c>
      <c r="N205" s="333">
        <f t="shared" si="184"/>
        <v>0</v>
      </c>
      <c r="O205" s="380">
        <f>IF(리스수식!$AT$2=1,차량정보!BH205,IF(리스수식!$AT$2=2,차량정보!DA205,IF(리스수식!$AT$2=3,차량정보!ET205,IF(리스수식!$AT$2=4,차량정보!GM205,차량정보!IF205))))</f>
        <v>0</v>
      </c>
      <c r="P205" s="380">
        <f>IF(리스수식!$AT$2=1,차량정보!BI205,IF(리스수식!$AT$2=2,차량정보!DB205,IF(리스수식!$AT$2=3,차량정보!EU205,IF(리스수식!$AT$2=4,차량정보!GN205,차량정보!IG205))))</f>
        <v>0</v>
      </c>
      <c r="Q205" s="380">
        <f>IF(리스수식!$AT$2=1,차량정보!BJ205,IF(리스수식!$AT$2=2,차량정보!DC205,IF(리스수식!$AT$2=3,차량정보!EV205,IF(리스수식!$AT$2=4,차량정보!GO205,차량정보!IH205))))</f>
        <v>0</v>
      </c>
      <c r="R205" s="380">
        <f>IF(리스수식!$AT$2=1,차량정보!BK205,IF(리스수식!$AT$2=2,차량정보!DD205,IF(리스수식!$AT$2=3,차량정보!EW205,IF(리스수식!$AT$2=4,차량정보!GP205,차량정보!II205))))</f>
        <v>0</v>
      </c>
      <c r="S205" s="380">
        <f>IF(리스수식!$AT$2=1,차량정보!BL205,IF(리스수식!$AT$2=2,차량정보!DE205,IF(리스수식!$AT$2=3,차량정보!EX205,IF(리스수식!$AT$2=4,차량정보!GQ205,차량정보!IJ205))))</f>
        <v>0</v>
      </c>
      <c r="T205" s="380">
        <f>IF(리스수식!$AT$2=1,차량정보!BM205,IF(리스수식!$AT$2=2,차량정보!DF205,IF(리스수식!$AT$2=3,차량정보!EY205,IF(리스수식!$AT$2=4,차량정보!GR205,차량정보!IK205))))</f>
        <v>0</v>
      </c>
      <c r="U205" s="380">
        <f>IF(리스수식!$AT$2=1,차량정보!BN205,IF(리스수식!$AT$2=2,차량정보!DG205,IF(리스수식!$AT$2=3,차량정보!EZ205,IF(리스수식!$AT$2=4,차량정보!GS205,차량정보!IL205))))</f>
        <v>0</v>
      </c>
      <c r="V205" s="380">
        <f>IF(리스수식!$AT$2=1,차량정보!BO205,IF(리스수식!$AT$2=2,차량정보!DH205,IF(리스수식!$AT$2=3,차량정보!FA205,IF(리스수식!$AT$2=4,차량정보!GT205,차량정보!IM205))))</f>
        <v>0</v>
      </c>
      <c r="W205" s="380">
        <f>IF(리스수식!$AT$2=1,차량정보!BP205,IF(리스수식!$AT$2=2,차량정보!DI205,IF(리스수식!$AT$2=3,차량정보!FB205,IF(리스수식!$AT$2=4,차량정보!GU205,차량정보!IN205))))</f>
        <v>0</v>
      </c>
      <c r="X205" s="380">
        <f>IF(리스수식!$AT$2=1,차량정보!BQ205,IF(리스수식!$AT$2=2,차량정보!DJ205,IF(리스수식!$AT$2=3,차량정보!FC205,IF(리스수식!$AT$2=4,차량정보!GV205,차량정보!IO205))))</f>
        <v>0</v>
      </c>
      <c r="Y205" s="380">
        <f>IF(리스수식!$AT$2=1,차량정보!BR205,IF(리스수식!$AT$2=2,차량정보!DK205,IF(리스수식!$AT$2=3,차량정보!FD205,IF(리스수식!$AT$2=4,차량정보!GW205,차량정보!IP205))))</f>
        <v>0</v>
      </c>
      <c r="Z205" s="380">
        <f>IF(리스수식!$AT$2=1,차량정보!BS205,IF(리스수식!$AT$2=2,차량정보!DL205,IF(리스수식!$AT$2=3,차량정보!FE205,IF(리스수식!$AT$2=4,차량정보!GX205,차량정보!IQ205))))</f>
        <v>0</v>
      </c>
      <c r="AA205" s="380">
        <f>IF(리스수식!$AT$2=1,차량정보!BT205,IF(리스수식!$AT$2=2,차량정보!DM205,IF(리스수식!$AT$2=3,차량정보!FF205,IF(리스수식!$AT$2=4,차량정보!GY205,차량정보!IR205))))</f>
        <v>0</v>
      </c>
      <c r="AB205" s="380">
        <f>IF(리스수식!$AT$2=1,차량정보!BU205,IF(리스수식!$AT$2=2,차량정보!DN205,IF(리스수식!$AT$2=3,차량정보!FG205,IF(리스수식!$AT$2=4,차량정보!GZ205,차량정보!IS205))))</f>
        <v>0</v>
      </c>
      <c r="AC205" s="380">
        <f>IF(리스수식!$AT$2=1,차량정보!BV205,IF(리스수식!$AT$2=2,차량정보!DO205,IF(리스수식!$AT$2=3,차량정보!FH205,IF(리스수식!$AT$2=4,차량정보!HA205,차량정보!IT205))))</f>
        <v>0</v>
      </c>
      <c r="AD205" s="380">
        <f>IF(리스수식!$AT$2=1,차량정보!BW205,IF(리스수식!$AT$2=2,차량정보!DP205,IF(리스수식!$AT$2=3,차량정보!FI205,IF(리스수식!$AT$2=4,차량정보!HB205,차량정보!IU205))))</f>
        <v>0</v>
      </c>
      <c r="AE205" s="380">
        <f>IF(리스수식!$AT$2=1,차량정보!BX205,IF(리스수식!$AT$2=2,차량정보!DQ205,IF(리스수식!$AT$2=3,차량정보!FJ205,IF(리스수식!$AT$2=4,차량정보!HC205,차량정보!IV205))))</f>
        <v>0</v>
      </c>
      <c r="AF205" s="380">
        <f>IF(리스수식!$AT$2=1,차량정보!BY205,IF(리스수식!$AT$2=2,차량정보!DR205,IF(리스수식!$AT$2=3,차량정보!FK205,IF(리스수식!$AT$2=4,차량정보!HD205,차량정보!IW205))))</f>
        <v>0</v>
      </c>
      <c r="AG205" s="380">
        <f>IF(리스수식!$AT$2=1,차량정보!BZ205,IF(리스수식!$AT$2=2,차량정보!DS205,IF(리스수식!$AT$2=3,차량정보!FL205,IF(리스수식!$AT$2=4,차량정보!HE205,차량정보!IX205))))</f>
        <v>0</v>
      </c>
      <c r="AH205" s="380">
        <f>IF(리스수식!$AT$2=1,차량정보!CA205,IF(리스수식!$AT$2=2,차량정보!DT205,IF(리스수식!$AT$2=3,차량정보!FM205,IF(리스수식!$AT$2=4,차량정보!HF205,차량정보!IY205))))</f>
        <v>0</v>
      </c>
      <c r="AI205" s="380">
        <f>IF(리스수식!$AT$2=1,차량정보!CB205,IF(리스수식!$AT$2=2,차량정보!DU205,IF(리스수식!$AT$2=3,차량정보!FN205,IF(리스수식!$AT$2=4,차량정보!HG205,차량정보!IZ205))))</f>
        <v>0</v>
      </c>
      <c r="AJ205" s="380">
        <f>IF(리스수식!$AT$2=1,차량정보!CC205,IF(리스수식!$AT$2=2,차량정보!DV205,IF(리스수식!$AT$2=3,차량정보!FO205,IF(리스수식!$AT$2=4,차량정보!HH205,차량정보!JA205))))</f>
        <v>0</v>
      </c>
      <c r="AK205" s="380">
        <f>IF(리스수식!$AT$2=1,차량정보!CD205,IF(리스수식!$AT$2=2,차량정보!DW205,IF(리스수식!$AT$2=3,차량정보!FP205,IF(리스수식!$AT$2=4,차량정보!HI205,차량정보!JB205))))</f>
        <v>0</v>
      </c>
      <c r="AL205" s="380">
        <f>IF(리스수식!$AT$2=1,차량정보!CE205,IF(리스수식!$AT$2=2,차량정보!DX205,IF(리스수식!$AT$2=3,차량정보!FQ205,IF(리스수식!$AT$2=4,차량정보!HJ205,차량정보!JC205))))</f>
        <v>0</v>
      </c>
      <c r="AM205" s="333">
        <f>IF(리스수식!$AT$2=1,차량정보!CF205,IF(리스수식!$AT$2=2,차량정보!DY205,IF(리스수식!$AT$2=3,차량정보!FR205,IF(리스수식!$AT$2=4,차량정보!HK205,차량정보!JD205))))</f>
        <v>0</v>
      </c>
      <c r="AN205" s="333">
        <f>IF(리스수식!$AT$2=1,차량정보!CG205,IF(리스수식!$AT$2=2,차량정보!DZ205,IF(리스수식!$AT$2=3,차량정보!FS205,IF(리스수식!$AT$2=4,차량정보!HL205,차량정보!JE205))))</f>
        <v>0</v>
      </c>
      <c r="AO205" s="333">
        <f>IF(리스수식!$AT$2=1,차량정보!CH205,IF(리스수식!$AT$2=2,차량정보!EA205,IF(리스수식!$AT$2=3,차량정보!FT205,IF(리스수식!$AT$2=4,차량정보!HM205,차량정보!JF205))))</f>
        <v>0</v>
      </c>
      <c r="AP205" s="333">
        <f>IF(리스수식!$AT$2=1,차량정보!CI205,IF(리스수식!$AT$2=2,차량정보!EB205,IF(리스수식!$AT$2=3,차량정보!FU205,IF(리스수식!$AT$2=4,차량정보!HN205,차량정보!JG205))))</f>
        <v>0</v>
      </c>
      <c r="AQ205" s="333">
        <f>IF(리스수식!$AT$2=1,차량정보!CJ205,IF(리스수식!$AT$2=2,차량정보!EC205,IF(리스수식!$AT$2=3,차량정보!FV205,IF(리스수식!$AT$2=4,차량정보!HO205,차량정보!JH205))))</f>
        <v>0</v>
      </c>
      <c r="AR205" s="333">
        <f>IF(리스수식!$AT$2=1,차량정보!CK205,IF(리스수식!$AT$2=2,차량정보!ED205,IF(리스수식!$AT$2=3,차량정보!FW205,IF(리스수식!$AT$2=4,차량정보!HP205,차량정보!JI205))))</f>
        <v>0</v>
      </c>
      <c r="AS205" s="333">
        <f>IF(리스수식!$AT$2=1,차량정보!CL205,IF(리스수식!$AT$2=2,차량정보!EE205,IF(리스수식!$AT$2=3,차량정보!FX205,IF(리스수식!$AT$2=4,차량정보!HQ205,차량정보!JJ205))))</f>
        <v>0</v>
      </c>
      <c r="AT205" s="333">
        <f>IF(리스수식!$AT$2=1,차량정보!CM205,IF(리스수식!$AT$2=2,차량정보!EF205,IF(리스수식!$AT$2=3,차량정보!FY205,IF(리스수식!$AT$2=4,차량정보!HR205,차량정보!JK205))))</f>
        <v>0</v>
      </c>
      <c r="AU205" s="333">
        <f>IF(리스수식!$AT$2=1,차량정보!CN205,IF(리스수식!$AT$2=2,차량정보!EG205,IF(리스수식!$AT$2=3,차량정보!FZ205,IF(리스수식!$AT$2=4,차량정보!HS205,차량정보!JL205))))</f>
        <v>0</v>
      </c>
      <c r="AV205" s="333">
        <f>IF(리스수식!$AT$2=1,차량정보!CO205,IF(리스수식!$AT$2=2,차량정보!EH205,IF(리스수식!$AT$2=3,차량정보!GA205,IF(리스수식!$AT$2=4,차량정보!HT205,차량정보!JM205))))</f>
        <v>0</v>
      </c>
      <c r="AW205" s="333">
        <f>IF(리스수식!$AT$2=1,차량정보!CP205,IF(리스수식!$AT$2=2,차량정보!EI205,IF(리스수식!$AT$2=3,차량정보!GB205,IF(리스수식!$AT$2=4,차량정보!HU205,차량정보!JN205))))</f>
        <v>0</v>
      </c>
      <c r="AX205" s="333">
        <f>IF(리스수식!$AT$2=1,차량정보!CQ205,IF(리스수식!$AT$2=2,차량정보!EJ205,IF(리스수식!$AT$2=3,차량정보!GC205,IF(리스수식!$AT$2=4,차량정보!HV205,차량정보!JO205))))</f>
        <v>0</v>
      </c>
      <c r="AY205" s="11">
        <f>IF(리스수식!$AT$2=1,차량정보!CR205,IF(리스수식!$AT$2=2,차량정보!EK205,IF(리스수식!$AT$2=3,차량정보!GD205,IF(리스수식!$AT$2=4,차량정보!HW205,차량정보!JP205))))</f>
        <v>0</v>
      </c>
    </row>
    <row r="206" spans="5:277" s="318" customFormat="1" ht="30" customHeight="1">
      <c r="E206" s="319"/>
      <c r="F206" s="333">
        <v>201</v>
      </c>
      <c r="G206" s="333">
        <f>IF(리스수식!$AT$2=1,차량정보!AZ206,IF(리스수식!$AT$2=2,차량정보!CS206,IF(리스수식!$AT$2=3,차량정보!EL206,IF(리스수식!$AT$2=4,차량정보!GE206,차량정보!HX206))))</f>
        <v>0</v>
      </c>
      <c r="H206" s="333">
        <f>IF(리스수식!$AT$2=1,차량정보!BA206,IF(리스수식!$AT$2=2,차량정보!CT206,IF(리스수식!$AT$2=3,차량정보!EM206,IF(리스수식!$AT$2=4,차량정보!GF206,차량정보!HY206))))</f>
        <v>0</v>
      </c>
      <c r="I206" s="333">
        <f>IF(리스수식!$AT$2=1,차량정보!BB206,IF(리스수식!$AT$2=2,차량정보!CU206,IF(리스수식!$AT$2=3,차량정보!EN206,IF(리스수식!$AT$2=4,차량정보!GG206,차량정보!HZ206))))</f>
        <v>0</v>
      </c>
      <c r="J206" s="475">
        <f>IF(리스수식!$AT$2=1,차량정보!BC206,IF(리스수식!$AT$2=2,차량정보!CV206,IF(리스수식!$AT$2=3,차량정보!EO206,IF(리스수식!$AT$2=4,차량정보!GH206,차량정보!IA206))))</f>
        <v>0</v>
      </c>
      <c r="K206" s="333">
        <f>IF(리스수식!$AT$2=1,차량정보!BD206,IF(리스수식!$AT$2=2,차량정보!CW206,IF(리스수식!$AT$2=3,차량정보!EP206,IF(리스수식!$AT$2=4,차량정보!GI206,차량정보!IB206))))</f>
        <v>0</v>
      </c>
      <c r="L206" s="333">
        <f>IF(리스수식!$AT$2=1,차량정보!BE206,IF(리스수식!$AT$2=2,차량정보!CX206,IF(리스수식!$AT$2=3,차량정보!EQ206,IF(리스수식!$AT$2=4,차량정보!GJ206,차량정보!IC206))))</f>
        <v>0</v>
      </c>
      <c r="M206" s="333">
        <f>IF(리스수식!$AT$2=1,차량정보!BF206,IF(리스수식!$AT$2=2,차량정보!CY206,IF(리스수식!$AT$2=3,차량정보!ER206,IF(리스수식!$AT$2=4,차량정보!GK206,차량정보!ID206))))</f>
        <v>0</v>
      </c>
      <c r="N206" s="333">
        <f t="shared" si="184"/>
        <v>0</v>
      </c>
      <c r="O206" s="380">
        <f>IF(리스수식!$AT$2=1,차량정보!BH206,IF(리스수식!$AT$2=2,차량정보!DA206,IF(리스수식!$AT$2=3,차량정보!ET206,IF(리스수식!$AT$2=4,차량정보!GM206,차량정보!IF206))))</f>
        <v>0</v>
      </c>
      <c r="P206" s="380">
        <f>IF(리스수식!$AT$2=1,차량정보!BI206,IF(리스수식!$AT$2=2,차량정보!DB206,IF(리스수식!$AT$2=3,차량정보!EU206,IF(리스수식!$AT$2=4,차량정보!GN206,차량정보!IG206))))</f>
        <v>0</v>
      </c>
      <c r="Q206" s="380">
        <f>IF(리스수식!$AT$2=1,차량정보!BJ206,IF(리스수식!$AT$2=2,차량정보!DC206,IF(리스수식!$AT$2=3,차량정보!EV206,IF(리스수식!$AT$2=4,차량정보!GO206,차량정보!IH206))))</f>
        <v>0</v>
      </c>
      <c r="R206" s="380">
        <f>IF(리스수식!$AT$2=1,차량정보!BK206,IF(리스수식!$AT$2=2,차량정보!DD206,IF(리스수식!$AT$2=3,차량정보!EW206,IF(리스수식!$AT$2=4,차량정보!GP206,차량정보!II206))))</f>
        <v>0</v>
      </c>
      <c r="S206" s="380">
        <f>IF(리스수식!$AT$2=1,차량정보!BL206,IF(리스수식!$AT$2=2,차량정보!DE206,IF(리스수식!$AT$2=3,차량정보!EX206,IF(리스수식!$AT$2=4,차량정보!GQ206,차량정보!IJ206))))</f>
        <v>0</v>
      </c>
      <c r="T206" s="380">
        <f>IF(리스수식!$AT$2=1,차량정보!BM206,IF(리스수식!$AT$2=2,차량정보!DF206,IF(리스수식!$AT$2=3,차량정보!EY206,IF(리스수식!$AT$2=4,차량정보!GR206,차량정보!IK206))))</f>
        <v>0</v>
      </c>
      <c r="U206" s="380">
        <f>IF(리스수식!$AT$2=1,차량정보!BN206,IF(리스수식!$AT$2=2,차량정보!DG206,IF(리스수식!$AT$2=3,차량정보!EZ206,IF(리스수식!$AT$2=4,차량정보!GS206,차량정보!IL206))))</f>
        <v>0</v>
      </c>
      <c r="V206" s="380">
        <f>IF(리스수식!$AT$2=1,차량정보!BO206,IF(리스수식!$AT$2=2,차량정보!DH206,IF(리스수식!$AT$2=3,차량정보!FA206,IF(리스수식!$AT$2=4,차량정보!GT206,차량정보!IM206))))</f>
        <v>0</v>
      </c>
      <c r="W206" s="380">
        <f>IF(리스수식!$AT$2=1,차량정보!BP206,IF(리스수식!$AT$2=2,차량정보!DI206,IF(리스수식!$AT$2=3,차량정보!FB206,IF(리스수식!$AT$2=4,차량정보!GU206,차량정보!IN206))))</f>
        <v>0</v>
      </c>
      <c r="X206" s="380">
        <f>IF(리스수식!$AT$2=1,차량정보!BQ206,IF(리스수식!$AT$2=2,차량정보!DJ206,IF(리스수식!$AT$2=3,차량정보!FC206,IF(리스수식!$AT$2=4,차량정보!GV206,차량정보!IO206))))</f>
        <v>0</v>
      </c>
      <c r="Y206" s="380">
        <f>IF(리스수식!$AT$2=1,차량정보!BR206,IF(리스수식!$AT$2=2,차량정보!DK206,IF(리스수식!$AT$2=3,차량정보!FD206,IF(리스수식!$AT$2=4,차량정보!GW206,차량정보!IP206))))</f>
        <v>0</v>
      </c>
      <c r="Z206" s="380">
        <f>IF(리스수식!$AT$2=1,차량정보!BS206,IF(리스수식!$AT$2=2,차량정보!DL206,IF(리스수식!$AT$2=3,차량정보!FE206,IF(리스수식!$AT$2=4,차량정보!GX206,차량정보!IQ206))))</f>
        <v>0</v>
      </c>
      <c r="AA206" s="380">
        <f>IF(리스수식!$AT$2=1,차량정보!BT206,IF(리스수식!$AT$2=2,차량정보!DM206,IF(리스수식!$AT$2=3,차량정보!FF206,IF(리스수식!$AT$2=4,차량정보!GY206,차량정보!IR206))))</f>
        <v>0</v>
      </c>
      <c r="AB206" s="380">
        <f>IF(리스수식!$AT$2=1,차량정보!BU206,IF(리스수식!$AT$2=2,차량정보!DN206,IF(리스수식!$AT$2=3,차량정보!FG206,IF(리스수식!$AT$2=4,차량정보!GZ206,차량정보!IS206))))</f>
        <v>0</v>
      </c>
      <c r="AC206" s="380">
        <f>IF(리스수식!$AT$2=1,차량정보!BV206,IF(리스수식!$AT$2=2,차량정보!DO206,IF(리스수식!$AT$2=3,차량정보!FH206,IF(리스수식!$AT$2=4,차량정보!HA206,차량정보!IT206))))</f>
        <v>0</v>
      </c>
      <c r="AD206" s="380">
        <f>IF(리스수식!$AT$2=1,차량정보!BW206,IF(리스수식!$AT$2=2,차량정보!DP206,IF(리스수식!$AT$2=3,차량정보!FI206,IF(리스수식!$AT$2=4,차량정보!HB206,차량정보!IU206))))</f>
        <v>0</v>
      </c>
      <c r="AE206" s="380">
        <f>IF(리스수식!$AT$2=1,차량정보!BX206,IF(리스수식!$AT$2=2,차량정보!DQ206,IF(리스수식!$AT$2=3,차량정보!FJ206,IF(리스수식!$AT$2=4,차량정보!HC206,차량정보!IV206))))</f>
        <v>0</v>
      </c>
      <c r="AF206" s="380">
        <f>IF(리스수식!$AT$2=1,차량정보!BY206,IF(리스수식!$AT$2=2,차량정보!DR206,IF(리스수식!$AT$2=3,차량정보!FK206,IF(리스수식!$AT$2=4,차량정보!HD206,차량정보!IW206))))</f>
        <v>0</v>
      </c>
      <c r="AG206" s="380">
        <f>IF(리스수식!$AT$2=1,차량정보!BZ206,IF(리스수식!$AT$2=2,차량정보!DS206,IF(리스수식!$AT$2=3,차량정보!FL206,IF(리스수식!$AT$2=4,차량정보!HE206,차량정보!IX206))))</f>
        <v>0</v>
      </c>
      <c r="AH206" s="380">
        <f>IF(리스수식!$AT$2=1,차량정보!CA206,IF(리스수식!$AT$2=2,차량정보!DT206,IF(리스수식!$AT$2=3,차량정보!FM206,IF(리스수식!$AT$2=4,차량정보!HF206,차량정보!IY206))))</f>
        <v>0</v>
      </c>
      <c r="AI206" s="380">
        <f>IF(리스수식!$AT$2=1,차량정보!CB206,IF(리스수식!$AT$2=2,차량정보!DU206,IF(리스수식!$AT$2=3,차량정보!FN206,IF(리스수식!$AT$2=4,차량정보!HG206,차량정보!IZ206))))</f>
        <v>0</v>
      </c>
      <c r="AJ206" s="380">
        <f>IF(리스수식!$AT$2=1,차량정보!CC206,IF(리스수식!$AT$2=2,차량정보!DV206,IF(리스수식!$AT$2=3,차량정보!FO206,IF(리스수식!$AT$2=4,차량정보!HH206,차량정보!JA206))))</f>
        <v>0</v>
      </c>
      <c r="AK206" s="380">
        <f>IF(리스수식!$AT$2=1,차량정보!CD206,IF(리스수식!$AT$2=2,차량정보!DW206,IF(리스수식!$AT$2=3,차량정보!FP206,IF(리스수식!$AT$2=4,차량정보!HI206,차량정보!JB206))))</f>
        <v>0</v>
      </c>
      <c r="AL206" s="380">
        <f>IF(리스수식!$AT$2=1,차량정보!CE206,IF(리스수식!$AT$2=2,차량정보!DX206,IF(리스수식!$AT$2=3,차량정보!FQ206,IF(리스수식!$AT$2=4,차량정보!HJ206,차량정보!JC206))))</f>
        <v>0</v>
      </c>
      <c r="AM206" s="333">
        <f>IF(리스수식!$AT$2=1,차량정보!CF206,IF(리스수식!$AT$2=2,차량정보!DY206,IF(리스수식!$AT$2=3,차량정보!FR206,IF(리스수식!$AT$2=4,차량정보!HK206,차량정보!JD206))))</f>
        <v>0</v>
      </c>
      <c r="AN206" s="333">
        <f>IF(리스수식!$AT$2=1,차량정보!CG206,IF(리스수식!$AT$2=2,차량정보!DZ206,IF(리스수식!$AT$2=3,차량정보!FS206,IF(리스수식!$AT$2=4,차량정보!HL206,차량정보!JE206))))</f>
        <v>0</v>
      </c>
      <c r="AO206" s="333">
        <f>IF(리스수식!$AT$2=1,차량정보!CH206,IF(리스수식!$AT$2=2,차량정보!EA206,IF(리스수식!$AT$2=3,차량정보!FT206,IF(리스수식!$AT$2=4,차량정보!HM206,차량정보!JF206))))</f>
        <v>0</v>
      </c>
      <c r="AP206" s="333">
        <f>IF(리스수식!$AT$2=1,차량정보!CI206,IF(리스수식!$AT$2=2,차량정보!EB206,IF(리스수식!$AT$2=3,차량정보!FU206,IF(리스수식!$AT$2=4,차량정보!HN206,차량정보!JG206))))</f>
        <v>0</v>
      </c>
      <c r="AQ206" s="333">
        <f>IF(리스수식!$AT$2=1,차량정보!CJ206,IF(리스수식!$AT$2=2,차량정보!EC206,IF(리스수식!$AT$2=3,차량정보!FV206,IF(리스수식!$AT$2=4,차량정보!HO206,차량정보!JH206))))</f>
        <v>0</v>
      </c>
      <c r="AR206" s="333">
        <f>IF(리스수식!$AT$2=1,차량정보!CK206,IF(리스수식!$AT$2=2,차량정보!ED206,IF(리스수식!$AT$2=3,차량정보!FW206,IF(리스수식!$AT$2=4,차량정보!HP206,차량정보!JI206))))</f>
        <v>0</v>
      </c>
      <c r="AS206" s="333">
        <f>IF(리스수식!$AT$2=1,차량정보!CL206,IF(리스수식!$AT$2=2,차량정보!EE206,IF(리스수식!$AT$2=3,차량정보!FX206,IF(리스수식!$AT$2=4,차량정보!HQ206,차량정보!JJ206))))</f>
        <v>0</v>
      </c>
      <c r="AT206" s="333">
        <f>IF(리스수식!$AT$2=1,차량정보!CM206,IF(리스수식!$AT$2=2,차량정보!EF206,IF(리스수식!$AT$2=3,차량정보!FY206,IF(리스수식!$AT$2=4,차량정보!HR206,차량정보!JK206))))</f>
        <v>0</v>
      </c>
      <c r="AU206" s="333">
        <f>IF(리스수식!$AT$2=1,차량정보!CN206,IF(리스수식!$AT$2=2,차량정보!EG206,IF(리스수식!$AT$2=3,차량정보!FZ206,IF(리스수식!$AT$2=4,차량정보!HS206,차량정보!JL206))))</f>
        <v>0</v>
      </c>
      <c r="AV206" s="333">
        <f>IF(리스수식!$AT$2=1,차량정보!CO206,IF(리스수식!$AT$2=2,차량정보!EH206,IF(리스수식!$AT$2=3,차량정보!GA206,IF(리스수식!$AT$2=4,차량정보!HT206,차량정보!JM206))))</f>
        <v>0</v>
      </c>
      <c r="AW206" s="333">
        <f>IF(리스수식!$AT$2=1,차량정보!CP206,IF(리스수식!$AT$2=2,차량정보!EI206,IF(리스수식!$AT$2=3,차량정보!GB206,IF(리스수식!$AT$2=4,차량정보!HU206,차량정보!JN206))))</f>
        <v>0</v>
      </c>
      <c r="AX206" s="333">
        <f>IF(리스수식!$AT$2=1,차량정보!CQ206,IF(리스수식!$AT$2=2,차량정보!EJ206,IF(리스수식!$AT$2=3,차량정보!GC206,IF(리스수식!$AT$2=4,차량정보!HV206,차량정보!JO206))))</f>
        <v>0</v>
      </c>
      <c r="AY206" s="11">
        <f>IF(리스수식!$AT$2=1,차량정보!CR206,IF(리스수식!$AT$2=2,차량정보!EK206,IF(리스수식!$AT$2=3,차량정보!GD206,IF(리스수식!$AT$2=4,차량정보!HW206,차량정보!JP206))))</f>
        <v>0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445"/>
      <c r="BO206" s="5"/>
      <c r="BP206" s="5"/>
      <c r="BQ206" s="5"/>
      <c r="BR206" s="5"/>
      <c r="BS206" s="5"/>
      <c r="BT206" s="445"/>
      <c r="BU206" s="5"/>
      <c r="BV206" s="5"/>
      <c r="BW206" s="5"/>
      <c r="BX206" s="5"/>
      <c r="BY206" s="5"/>
      <c r="BZ206" s="44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445"/>
      <c r="DH206" s="5"/>
      <c r="DI206" s="5"/>
      <c r="DJ206" s="5"/>
      <c r="DK206" s="5"/>
      <c r="DL206" s="5"/>
      <c r="DM206" s="445"/>
      <c r="DN206" s="5"/>
      <c r="DO206" s="5"/>
      <c r="DP206" s="5"/>
      <c r="DQ206" s="5"/>
      <c r="DR206" s="5"/>
      <c r="DS206" s="44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JQ206" s="323"/>
    </row>
    <row r="207" spans="5:277" s="318" customFormat="1" ht="30" customHeight="1">
      <c r="E207" s="319"/>
      <c r="F207" s="876" t="s">
        <v>511</v>
      </c>
      <c r="G207" s="876" t="s">
        <v>39</v>
      </c>
      <c r="H207" s="876"/>
      <c r="I207" s="876"/>
      <c r="J207" s="876"/>
      <c r="K207" s="876"/>
      <c r="L207" s="876"/>
      <c r="M207" s="876"/>
      <c r="N207" s="876"/>
      <c r="O207" s="876">
        <v>24</v>
      </c>
      <c r="P207" s="876"/>
      <c r="Q207" s="876"/>
      <c r="R207" s="876"/>
      <c r="S207" s="876"/>
      <c r="T207" s="876"/>
      <c r="U207" s="876">
        <v>36</v>
      </c>
      <c r="V207" s="876"/>
      <c r="W207" s="876"/>
      <c r="X207" s="876"/>
      <c r="Y207" s="876"/>
      <c r="Z207" s="876"/>
      <c r="AA207" s="876">
        <v>48</v>
      </c>
      <c r="AB207" s="876"/>
      <c r="AC207" s="876"/>
      <c r="AD207" s="876"/>
      <c r="AE207" s="876"/>
      <c r="AF207" s="876"/>
      <c r="AG207" s="876">
        <v>60</v>
      </c>
      <c r="AH207" s="876"/>
      <c r="AI207" s="876"/>
      <c r="AJ207" s="876"/>
      <c r="AK207" s="876"/>
      <c r="AL207" s="876"/>
      <c r="AM207" s="320"/>
      <c r="AN207" s="321"/>
      <c r="AO207" s="877" t="s">
        <v>40</v>
      </c>
      <c r="AP207" s="877"/>
      <c r="AQ207" s="877"/>
      <c r="AR207" s="877"/>
      <c r="AS207" s="877"/>
      <c r="AT207" s="877"/>
      <c r="AU207" s="877"/>
      <c r="AV207" s="877"/>
      <c r="AW207" s="877"/>
      <c r="AX207" s="877"/>
      <c r="AY207" s="322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445"/>
      <c r="BO207" s="5"/>
      <c r="BP207" s="5"/>
      <c r="BQ207" s="5"/>
      <c r="BR207" s="5"/>
      <c r="BS207" s="5"/>
      <c r="BT207" s="445"/>
      <c r="BU207" s="5"/>
      <c r="BV207" s="5"/>
      <c r="BW207" s="5"/>
      <c r="BX207" s="5"/>
      <c r="BY207" s="5"/>
      <c r="BZ207" s="44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445"/>
      <c r="DH207" s="5"/>
      <c r="DI207" s="5"/>
      <c r="DJ207" s="5"/>
      <c r="DK207" s="5"/>
      <c r="DL207" s="5"/>
      <c r="DM207" s="445"/>
      <c r="DN207" s="5"/>
      <c r="DO207" s="5"/>
      <c r="DP207" s="5"/>
      <c r="DQ207" s="5"/>
      <c r="DR207" s="5"/>
      <c r="DS207" s="44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JQ207" s="323"/>
    </row>
    <row r="208" spans="5:277" s="312" customFormat="1" ht="30" customHeight="1">
      <c r="E208" s="313"/>
      <c r="F208" s="876"/>
      <c r="G208" s="321" t="s">
        <v>41</v>
      </c>
      <c r="H208" s="324" t="s">
        <v>42</v>
      </c>
      <c r="I208" s="324" t="s">
        <v>43</v>
      </c>
      <c r="J208" s="325" t="s">
        <v>44</v>
      </c>
      <c r="K208" s="321" t="s">
        <v>45</v>
      </c>
      <c r="L208" s="321" t="s">
        <v>46</v>
      </c>
      <c r="M208" s="321" t="s">
        <v>47</v>
      </c>
      <c r="N208" s="321" t="s">
        <v>48</v>
      </c>
      <c r="O208" s="321" t="s">
        <v>505</v>
      </c>
      <c r="P208" s="321" t="s">
        <v>506</v>
      </c>
      <c r="Q208" s="321" t="s">
        <v>507</v>
      </c>
      <c r="R208" s="321" t="s">
        <v>508</v>
      </c>
      <c r="S208" s="321" t="s">
        <v>509</v>
      </c>
      <c r="T208" s="321" t="s">
        <v>510</v>
      </c>
      <c r="U208" s="321" t="s">
        <v>505</v>
      </c>
      <c r="V208" s="321" t="s">
        <v>506</v>
      </c>
      <c r="W208" s="321" t="s">
        <v>507</v>
      </c>
      <c r="X208" s="321" t="s">
        <v>508</v>
      </c>
      <c r="Y208" s="321" t="s">
        <v>509</v>
      </c>
      <c r="Z208" s="321" t="s">
        <v>510</v>
      </c>
      <c r="AA208" s="321" t="s">
        <v>505</v>
      </c>
      <c r="AB208" s="321" t="s">
        <v>506</v>
      </c>
      <c r="AC208" s="321" t="s">
        <v>507</v>
      </c>
      <c r="AD208" s="321" t="s">
        <v>508</v>
      </c>
      <c r="AE208" s="321" t="s">
        <v>509</v>
      </c>
      <c r="AF208" s="321" t="s">
        <v>510</v>
      </c>
      <c r="AG208" s="321" t="s">
        <v>505</v>
      </c>
      <c r="AH208" s="321" t="s">
        <v>506</v>
      </c>
      <c r="AI208" s="321" t="s">
        <v>507</v>
      </c>
      <c r="AJ208" s="321" t="s">
        <v>508</v>
      </c>
      <c r="AK208" s="321" t="s">
        <v>509</v>
      </c>
      <c r="AL208" s="321" t="s">
        <v>510</v>
      </c>
      <c r="AM208" s="321" t="s">
        <v>153</v>
      </c>
      <c r="AN208" s="321" t="s">
        <v>154</v>
      </c>
      <c r="AO208" s="326" t="s">
        <v>50</v>
      </c>
      <c r="AP208" s="327" t="s">
        <v>51</v>
      </c>
      <c r="AQ208" s="327" t="s">
        <v>52</v>
      </c>
      <c r="AR208" s="327" t="s">
        <v>53</v>
      </c>
      <c r="AS208" s="327" t="s">
        <v>54</v>
      </c>
      <c r="AT208" s="327" t="s">
        <v>55</v>
      </c>
      <c r="AU208" s="327" t="s">
        <v>56</v>
      </c>
      <c r="AV208" s="327" t="s">
        <v>57</v>
      </c>
      <c r="AW208" s="327" t="s">
        <v>58</v>
      </c>
      <c r="AX208" s="327" t="s">
        <v>59</v>
      </c>
      <c r="AY208" s="328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445"/>
      <c r="BO208" s="5"/>
      <c r="BP208" s="5"/>
      <c r="BQ208" s="5"/>
      <c r="BR208" s="5"/>
      <c r="BS208" s="5"/>
      <c r="BT208" s="445"/>
      <c r="BU208" s="5"/>
      <c r="BV208" s="5"/>
      <c r="BW208" s="5"/>
      <c r="BX208" s="5"/>
      <c r="BY208" s="5"/>
      <c r="BZ208" s="44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445"/>
      <c r="DH208" s="5"/>
      <c r="DI208" s="5"/>
      <c r="DJ208" s="5"/>
      <c r="DK208" s="5"/>
      <c r="DL208" s="5"/>
      <c r="DM208" s="445"/>
      <c r="DN208" s="5"/>
      <c r="DO208" s="5"/>
      <c r="DP208" s="5"/>
      <c r="DQ208" s="5"/>
      <c r="DR208" s="5"/>
      <c r="DS208" s="44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JQ208" s="317"/>
    </row>
    <row r="209" spans="6:141" ht="16.5" customHeight="1">
      <c r="F209" s="314">
        <f>VLOOKUP($F$5,$F$6:$AY$206,1,FALSE)</f>
        <v>4</v>
      </c>
      <c r="G209" s="314" t="str">
        <f>VLOOKUP($F$5,$F$6:$AY$206,2,FALSE)</f>
        <v>현대</v>
      </c>
      <c r="H209" s="314" t="str">
        <f>VLOOKUP($F$5,$F$6:$AY$206,3,FALSE)</f>
        <v>더 뉴 아반떼(CN7) 1.6 가솔린</v>
      </c>
      <c r="I209" s="314" t="str">
        <f>VLOOKUP($F$5,$F$6:$AY$206,4,FALSE)</f>
        <v>승용</v>
      </c>
      <c r="J209" s="315">
        <f>VLOOKUP($F$5,$F$6:$AY$206,5,FALSE)</f>
        <v>3.5000000000000003E-2</v>
      </c>
      <c r="K209" s="314" t="str">
        <f>VLOOKUP($F$5,$F$6:$AY$206,6,FALSE)</f>
        <v>가솔린</v>
      </c>
      <c r="L209" s="314">
        <f>VLOOKUP($F$5,$F$6:$AY$206,7,FALSE)</f>
        <v>0</v>
      </c>
      <c r="M209" s="314">
        <f>VLOOKUP($F$5,$F$6:$AY$206,8,FALSE)</f>
        <v>1598</v>
      </c>
      <c r="N209" s="314">
        <f>VLOOKUP($F$5,$F$6:$AY$206,9,FALSE)</f>
        <v>290836</v>
      </c>
      <c r="O209" s="330">
        <f>VLOOKUP($F$5,$F$6:$AY$206,10,FALSE)</f>
        <v>0.71000000000000008</v>
      </c>
      <c r="P209" s="330">
        <f>VLOOKUP($F$5,$F$6:$AY$206,11,FALSE)</f>
        <v>0.68500000000000005</v>
      </c>
      <c r="Q209" s="330">
        <f>VLOOKUP($F$5,$F$6:$AY$206,12,FALSE)</f>
        <v>0.66</v>
      </c>
      <c r="R209" s="330">
        <f>VLOOKUP($F$5,$F$6:$AY$206,13,FALSE)</f>
        <v>0.64</v>
      </c>
      <c r="S209" s="330">
        <f>VLOOKUP($F$5,$F$6:$AY$206,14,FALSE)</f>
        <v>0.62</v>
      </c>
      <c r="T209" s="330">
        <f>VLOOKUP($F$5,$F$6:$AY$206,15,FALSE)</f>
        <v>0.57000000000000006</v>
      </c>
      <c r="U209" s="330">
        <f>VLOOKUP($F$5,$F$6:$AY$206,16,FALSE)</f>
        <v>0.68</v>
      </c>
      <c r="V209" s="330">
        <f>VLOOKUP($F$5,$F$6:$AY$206,17,FALSE)</f>
        <v>0.65500000000000003</v>
      </c>
      <c r="W209" s="330">
        <f>VLOOKUP($F$5,$F$6:$AY$206,18,FALSE)</f>
        <v>0.63</v>
      </c>
      <c r="X209" s="330">
        <f>VLOOKUP($F$5,$F$6:$AY$206,19,FALSE)</f>
        <v>0.61</v>
      </c>
      <c r="Y209" s="330">
        <f>VLOOKUP($F$5,$F$6:$AY$206,20,FALSE)</f>
        <v>0.59</v>
      </c>
      <c r="Z209" s="330">
        <f>VLOOKUP($F$5,$F$6:$AY$206,21,FALSE)</f>
        <v>0.54</v>
      </c>
      <c r="AA209" s="330">
        <f>VLOOKUP($F$5,$F$6:$AY$206,22,FALSE)</f>
        <v>0.61</v>
      </c>
      <c r="AB209" s="330">
        <f>VLOOKUP($F$5,$F$6:$AY$206,23,FALSE)</f>
        <v>0.58499999999999996</v>
      </c>
      <c r="AC209" s="330">
        <f>VLOOKUP($F$5,$F$6:$AY$206,24,FALSE)</f>
        <v>0.56000000000000005</v>
      </c>
      <c r="AD209" s="330">
        <f>VLOOKUP($F$5,$F$6:$AY$206,25,FALSE)</f>
        <v>0.54</v>
      </c>
      <c r="AE209" s="330">
        <f>VLOOKUP($F$5,$F$6:$AY$206,26,FALSE)</f>
        <v>0.52</v>
      </c>
      <c r="AF209" s="330">
        <f>VLOOKUP($F$5,$F$6:$AY$206,27,FALSE)</f>
        <v>0.27</v>
      </c>
      <c r="AG209" s="330">
        <f>VLOOKUP($F$5,$F$6:$AY$206,28,FALSE)</f>
        <v>0.52</v>
      </c>
      <c r="AH209" s="330">
        <f>VLOOKUP($F$5,$F$6:$AY$206,29,FALSE)</f>
        <v>0.495</v>
      </c>
      <c r="AI209" s="330">
        <f>VLOOKUP($F$5,$F$6:$AY$206,30,FALSE)</f>
        <v>0.47</v>
      </c>
      <c r="AJ209" s="330">
        <f>VLOOKUP($F$5,$F$6:$AY$206,31,FALSE)</f>
        <v>0.43</v>
      </c>
      <c r="AK209" s="330">
        <f>VLOOKUP($F$5,$F$6:$AY$206,32,FALSE)</f>
        <v>0.4</v>
      </c>
      <c r="AL209" s="330">
        <f>VLOOKUP($F$5,$F$6:$AY$206,33,FALSE)</f>
        <v>0.1</v>
      </c>
      <c r="AM209" s="314">
        <f>VLOOKUP($F$5,$F$6:$AY$206,34,FALSE)</f>
        <v>0</v>
      </c>
      <c r="AN209" s="314">
        <f>VLOOKUP($F$5,$F$6:$AY$206,35,FALSE)</f>
        <v>0</v>
      </c>
      <c r="AO209" s="314" t="str">
        <f>VLOOKUP($F$5,$F$6:$AY$206,36,FALSE)</f>
        <v>울산</v>
      </c>
      <c r="AP209" s="316">
        <f>VLOOKUP($F$5,$F$6:$AY$206,37,FALSE)</f>
        <v>226000</v>
      </c>
      <c r="AQ209" s="316">
        <f>VLOOKUP($F$5,$F$6:$AY$206,38,FALSE)</f>
        <v>215000</v>
      </c>
      <c r="AR209" s="316">
        <f>VLOOKUP($F$5,$F$6:$AY$206,39,FALSE)</f>
        <v>234000</v>
      </c>
      <c r="AS209" s="316">
        <f>VLOOKUP($F$5,$F$6:$AY$206,40,FALSE)</f>
        <v>248000</v>
      </c>
      <c r="AT209" s="316">
        <f>VLOOKUP($F$5,$F$6:$AY$206,41,FALSE)</f>
        <v>259000</v>
      </c>
      <c r="AU209" s="316">
        <f>VLOOKUP($F$5,$F$6:$AY$206,42,FALSE)</f>
        <v>237000</v>
      </c>
      <c r="AV209" s="316">
        <f>VLOOKUP($F$5,$F$6:$AY$206,43,FALSE)</f>
        <v>237000</v>
      </c>
      <c r="AW209" s="316">
        <f>VLOOKUP($F$5,$F$6:$AY$206,44,FALSE)</f>
        <v>248000</v>
      </c>
      <c r="AX209" s="316">
        <f>VLOOKUP($F$5,$F$6:$AY$206,45,FALSE)</f>
        <v>281000</v>
      </c>
      <c r="AY209" s="314">
        <f>VLOOKUP($F$5,$F$6:$AY$206,46,FALSE)</f>
        <v>0</v>
      </c>
    </row>
    <row r="210" spans="6:141" ht="16.5" customHeight="1">
      <c r="F210" s="302"/>
      <c r="G210" s="302"/>
      <c r="H210" s="302"/>
      <c r="I210" s="302"/>
      <c r="J210" s="303"/>
      <c r="K210" s="302"/>
      <c r="L210" s="302"/>
      <c r="M210" s="302"/>
      <c r="N210" s="302"/>
      <c r="O210" s="302"/>
      <c r="P210" s="302"/>
      <c r="Q210" s="302"/>
      <c r="R210" s="302"/>
      <c r="S210" s="302"/>
      <c r="T210" s="302"/>
      <c r="U210" s="302"/>
      <c r="V210" s="302"/>
      <c r="W210" s="302"/>
      <c r="X210" s="302"/>
      <c r="Y210" s="302"/>
      <c r="Z210" s="302"/>
      <c r="AA210" s="302"/>
      <c r="AB210" s="302"/>
      <c r="AC210" s="302"/>
      <c r="AD210" s="302"/>
      <c r="AE210" s="302"/>
      <c r="AF210" s="302"/>
      <c r="AG210" s="302"/>
      <c r="AH210" s="302"/>
      <c r="AI210" s="302"/>
      <c r="AJ210" s="302"/>
      <c r="AK210" s="302"/>
      <c r="AL210" s="302"/>
      <c r="AM210" s="302"/>
      <c r="AN210" s="302"/>
      <c r="AO210" s="302"/>
      <c r="AP210" s="302"/>
      <c r="AQ210" s="302"/>
      <c r="AR210" s="302"/>
      <c r="AS210" s="302"/>
      <c r="AT210" s="302"/>
      <c r="AU210" s="302"/>
      <c r="AV210" s="302"/>
      <c r="AW210" s="302"/>
      <c r="AX210" s="302"/>
      <c r="AY210" s="304"/>
    </row>
    <row r="217" spans="6:141" ht="16.5" customHeight="1">
      <c r="CS217" s="318"/>
      <c r="CT217" s="318"/>
      <c r="CU217" s="318"/>
      <c r="CV217" s="318"/>
      <c r="CW217" s="318"/>
      <c r="CX217" s="318"/>
      <c r="CY217" s="318"/>
      <c r="CZ217" s="318"/>
      <c r="DA217" s="318"/>
      <c r="DB217" s="318"/>
      <c r="DC217" s="318"/>
      <c r="DD217" s="318"/>
      <c r="DE217" s="318"/>
      <c r="DF217" s="318"/>
      <c r="DG217" s="446"/>
      <c r="DH217" s="318"/>
      <c r="DI217" s="318"/>
      <c r="DJ217" s="318"/>
      <c r="DK217" s="318"/>
      <c r="DL217" s="318"/>
      <c r="DM217" s="446"/>
      <c r="DN217" s="318"/>
      <c r="DO217" s="318"/>
      <c r="DP217" s="318"/>
      <c r="DQ217" s="318"/>
      <c r="DR217" s="318"/>
      <c r="DS217" s="446"/>
      <c r="DT217" s="318"/>
      <c r="DU217" s="318"/>
      <c r="DV217" s="318"/>
      <c r="DW217" s="318"/>
      <c r="DX217" s="318"/>
      <c r="DY217" s="318"/>
      <c r="DZ217" s="318"/>
      <c r="EA217" s="318"/>
      <c r="EB217" s="318"/>
      <c r="EC217" s="318"/>
      <c r="ED217" s="318"/>
      <c r="EE217" s="318"/>
      <c r="EF217" s="318"/>
      <c r="EG217" s="318"/>
      <c r="EH217" s="318"/>
      <c r="EI217" s="318"/>
      <c r="EJ217" s="318"/>
    </row>
    <row r="218" spans="6:141" ht="16.5" customHeight="1">
      <c r="AZ218" s="323"/>
      <c r="CS218" s="318"/>
      <c r="CT218" s="318"/>
      <c r="CU218" s="318"/>
      <c r="CV218" s="318"/>
      <c r="CW218" s="318"/>
      <c r="CX218" s="318"/>
      <c r="CY218" s="318"/>
      <c r="CZ218" s="318"/>
      <c r="DA218" s="318"/>
      <c r="DB218" s="318"/>
      <c r="DC218" s="318"/>
      <c r="DD218" s="318"/>
      <c r="DE218" s="318"/>
      <c r="DF218" s="318"/>
      <c r="DG218" s="446"/>
      <c r="DH218" s="318"/>
      <c r="DI218" s="318"/>
      <c r="DJ218" s="318"/>
      <c r="DK218" s="318"/>
      <c r="DL218" s="318"/>
      <c r="DM218" s="446"/>
      <c r="DN218" s="318"/>
      <c r="DO218" s="318"/>
      <c r="DP218" s="318"/>
      <c r="DQ218" s="318"/>
      <c r="DR218" s="318"/>
      <c r="DS218" s="446"/>
      <c r="DT218" s="318"/>
      <c r="DU218" s="318"/>
      <c r="DV218" s="318"/>
      <c r="DW218" s="318"/>
      <c r="DX218" s="318"/>
      <c r="DY218" s="318"/>
      <c r="DZ218" s="318"/>
      <c r="EA218" s="318"/>
      <c r="EB218" s="318"/>
      <c r="EC218" s="318"/>
      <c r="ED218" s="318"/>
      <c r="EE218" s="318"/>
      <c r="EF218" s="318"/>
      <c r="EG218" s="318"/>
      <c r="EH218" s="318"/>
      <c r="EI218" s="318"/>
      <c r="EJ218" s="318"/>
    </row>
    <row r="219" spans="6:141" ht="16.5" customHeight="1">
      <c r="AZ219" s="323"/>
      <c r="CS219" s="312"/>
      <c r="CT219" s="312"/>
      <c r="CU219" s="312"/>
      <c r="CV219" s="312"/>
      <c r="CW219" s="312"/>
      <c r="CX219" s="312"/>
      <c r="CY219" s="312"/>
      <c r="CZ219" s="312"/>
      <c r="DA219" s="312"/>
      <c r="DB219" s="312"/>
      <c r="DC219" s="312"/>
      <c r="DD219" s="312"/>
      <c r="DE219" s="312"/>
      <c r="DF219" s="312"/>
      <c r="DG219" s="447"/>
      <c r="DH219" s="312"/>
      <c r="DI219" s="312"/>
      <c r="DJ219" s="312"/>
      <c r="DK219" s="312"/>
      <c r="DL219" s="312"/>
      <c r="DM219" s="447"/>
      <c r="DN219" s="312"/>
      <c r="DO219" s="312"/>
      <c r="DP219" s="312"/>
      <c r="DQ219" s="312"/>
      <c r="DR219" s="312"/>
      <c r="DS219" s="447"/>
      <c r="DT219" s="312"/>
      <c r="DU219" s="312"/>
      <c r="DV219" s="312"/>
      <c r="DW219" s="312"/>
      <c r="DX219" s="312"/>
      <c r="DY219" s="312"/>
      <c r="DZ219" s="312"/>
      <c r="EA219" s="312"/>
      <c r="EB219" s="312"/>
      <c r="EC219" s="312"/>
      <c r="ED219" s="312"/>
      <c r="EE219" s="312"/>
      <c r="EF219" s="312"/>
      <c r="EG219" s="312"/>
      <c r="EH219" s="312"/>
      <c r="EI219" s="312"/>
      <c r="EJ219" s="312"/>
      <c r="EK219" s="318"/>
    </row>
    <row r="220" spans="6:141" ht="16.5" customHeight="1">
      <c r="AZ220" s="317"/>
      <c r="EK220" s="318"/>
    </row>
    <row r="221" spans="6:141" ht="16.5" customHeight="1">
      <c r="EK221" s="312"/>
    </row>
  </sheetData>
  <mergeCells count="38">
    <mergeCell ref="IF4:IK4"/>
    <mergeCell ref="IL4:IQ4"/>
    <mergeCell ref="ET4:EY4"/>
    <mergeCell ref="EZ4:FE4"/>
    <mergeCell ref="FF4:FK4"/>
    <mergeCell ref="FL4:FQ4"/>
    <mergeCell ref="GM4:GR4"/>
    <mergeCell ref="JF4:JO4"/>
    <mergeCell ref="CH4:CQ4"/>
    <mergeCell ref="EA4:EJ4"/>
    <mergeCell ref="FT4:GC4"/>
    <mergeCell ref="BH4:BM4"/>
    <mergeCell ref="BN4:BS4"/>
    <mergeCell ref="BT4:BY4"/>
    <mergeCell ref="BZ4:CE4"/>
    <mergeCell ref="DA4:DF4"/>
    <mergeCell ref="DG4:DL4"/>
    <mergeCell ref="DM4:DR4"/>
    <mergeCell ref="DS4:DX4"/>
    <mergeCell ref="IR4:IW4"/>
    <mergeCell ref="IX4:JC4"/>
    <mergeCell ref="GS4:GX4"/>
    <mergeCell ref="GY4:HD4"/>
    <mergeCell ref="AG207:AL207"/>
    <mergeCell ref="AO207:AX207"/>
    <mergeCell ref="B4:B8"/>
    <mergeCell ref="AO4:AX4"/>
    <mergeCell ref="HM4:HV4"/>
    <mergeCell ref="O4:T4"/>
    <mergeCell ref="U4:Z4"/>
    <mergeCell ref="AA4:AF4"/>
    <mergeCell ref="AG4:AL4"/>
    <mergeCell ref="HE4:HJ4"/>
    <mergeCell ref="F207:F208"/>
    <mergeCell ref="G207:N207"/>
    <mergeCell ref="O207:T207"/>
    <mergeCell ref="U207:Z207"/>
    <mergeCell ref="AA207:AF207"/>
  </mergeCells>
  <phoneticPr fontId="2" type="noConversion"/>
  <pageMargins left="0.7" right="0.7" top="0.75" bottom="0.75" header="0.3" footer="0.3"/>
  <pageSetup paperSize="9" orientation="portrait" r:id="rId1"/>
  <ignoredErrors>
    <ignoredError sqref="U3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FFFF00"/>
    <pageSetUpPr fitToPage="1"/>
  </sheetPr>
  <dimension ref="A1"/>
  <sheetViews>
    <sheetView showGridLines="0" view="pageBreakPreview" zoomScale="85" zoomScaleNormal="100" zoomScaleSheetLayoutView="85" workbookViewId="0">
      <selection activeCell="AZ14" sqref="AZ14:BU14"/>
    </sheetView>
  </sheetViews>
  <sheetFormatPr defaultRowHeight="16.5"/>
  <cols>
    <col min="1" max="1" width="13.125" customWidth="1"/>
    <col min="10" max="10" width="13.375" customWidth="1"/>
  </cols>
  <sheetData/>
  <phoneticPr fontId="2" type="noConversion"/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2" fitToHeight="0" orientation="portrait" r:id="rId1"/>
  <rowBreaks count="3" manualBreakCount="3">
    <brk id="45" max="9" man="1"/>
    <brk id="92" max="9" man="1"/>
    <brk id="139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rgb="FFFF0000"/>
    <pageSetUpPr fitToPage="1"/>
  </sheetPr>
  <dimension ref="A1"/>
  <sheetViews>
    <sheetView showGridLines="0" zoomScale="115" zoomScaleNormal="115" workbookViewId="0">
      <selection activeCell="AZ14" sqref="AZ14:BU14"/>
    </sheetView>
  </sheetViews>
  <sheetFormatPr defaultRowHeight="16.5"/>
  <sheetData/>
  <phoneticPr fontId="2" type="noConversion"/>
  <printOptions horizontalCentered="1"/>
  <pageMargins left="0" right="0" top="0" bottom="0" header="0.31496062992125984" footer="0.31496062992125984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FFC000"/>
    <pageSetUpPr fitToPage="1"/>
  </sheetPr>
  <dimension ref="A1"/>
  <sheetViews>
    <sheetView showGridLines="0" workbookViewId="0">
      <selection activeCell="AZ14" sqref="AZ14:BU14"/>
    </sheetView>
  </sheetViews>
  <sheetFormatPr defaultRowHeight="16.5"/>
  <sheetData/>
  <phoneticPr fontId="2" type="noConversion"/>
  <pageMargins left="0.7" right="0.7" top="0.75" bottom="0.75" header="0.3" footer="0.3"/>
  <pageSetup paperSize="9" scale="9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9</vt:i4>
      </vt:variant>
    </vt:vector>
  </HeadingPairs>
  <TitlesOfParts>
    <vt:vector size="20" baseType="lpstr">
      <vt:lpstr>Sheet1</vt:lpstr>
      <vt:lpstr>운용리스_출력</vt:lpstr>
      <vt:lpstr>대출성상품구비서류점검(모집인용)</vt:lpstr>
      <vt:lpstr>공채확인서</vt:lpstr>
      <vt:lpstr>이용자명의등록확약서</vt:lpstr>
      <vt:lpstr>이용자명의등록위임장</vt:lpstr>
      <vt:lpstr>리스수식</vt:lpstr>
      <vt:lpstr>차량정보</vt:lpstr>
      <vt:lpstr>판매사원(CM) 업무협약서</vt:lpstr>
      <vt:lpstr>고객정보확인서(CDD - 대리인계약체결시)</vt:lpstr>
      <vt:lpstr>위임장(CDD- 대리인계약체결시)</vt:lpstr>
      <vt:lpstr>Sheet1!Print_Area</vt:lpstr>
      <vt:lpstr>'고객정보확인서(CDD - 대리인계약체결시)'!Print_Area</vt:lpstr>
      <vt:lpstr>공채확인서!Print_Area</vt:lpstr>
      <vt:lpstr>'대출성상품구비서류점검(모집인용)'!Print_Area</vt:lpstr>
      <vt:lpstr>운용리스_출력!Print_Area</vt:lpstr>
      <vt:lpstr>'위임장(CDD- 대리인계약체결시)'!Print_Area</vt:lpstr>
      <vt:lpstr>이용자명의등록위임장!Print_Area</vt:lpstr>
      <vt:lpstr>이용자명의등록확약서!Print_Area</vt:lpstr>
      <vt:lpstr>'판매사원(CM) 업무협약서'!Print_Area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이 한빛</cp:lastModifiedBy>
  <cp:lastPrinted>2024-09-09T00:48:53Z</cp:lastPrinted>
  <dcterms:created xsi:type="dcterms:W3CDTF">2017-04-05T03:57:28Z</dcterms:created>
  <dcterms:modified xsi:type="dcterms:W3CDTF">2024-12-20T08:45:18Z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TYxLCAibm9kZTEiIDogeyJkc2QiOiIwMTAwMDAwMDAwMDAyNzI3IiwibG9nVGltZSI6IjIwMjQtMTEtMDFUMDg6MzA6NTlaIiwicElEIjoxLCJ0cmFjZUlkIjoiQUUxQ0Q5NzJFQURDNEYzMzkyN0ZGODQwQTI0Rjg3MzYiLCJ1c2VyQ29kZSI6IkMxNzA3MCJ9LCJub2RlMiIgOiB7ImRzZCI6IjAxMDAwMDAwMDAwMDI3MjciLCJsb2dUaW1lIjoiMjAyNC0xMS0yMVQwNjo1ODo0NFoiLCJwSUQiOjEsInRyYWNlSWQiOiJENkE2NjNBMDk4QUM0OTYzOTRFNzg0MTk0OEJBQjgxRCIsInVzZXJDb2RlIjoiQzE3MDcwIn0sIm5vZGUzIiA6IHsiZHNkIjoiMDEwMDAwMDAwMDAwMjcyNyIsImxvZ1RpbWUiOiIyMDI0LTEyLTAzVDA5OjM3OjI2WiIsInBJRCI6MSwidHJhY2VJZCI6IjgzQzcwOURFREYxNzQ0RTY5MDM5MENEMTk0MTUzMTlCIiwidXNlckNvZGUiOiJDMTcwNzAifSwibm9kZTQiIDogeyJkc2QiOiIwMTAwMDAwMDAwMDAyNzI3IiwibG9nVGltZSI6IjIwMjQtMTItMTBUMDQ6MTM6MTVaIiwicElEIjoxLCJ0cmFjZUlkIjoiQjE1NUZDNTMzRjMyNEY5OTlFRkU1QzM4MDRBQUQ1NUIiLCJ1c2VyQ29kZSI6IkMxNzA3MCJ9LCJub2RlNSIgOiB7ICJ1c2VyQ29kZSIgOiAiQzE3MDcwIiwgInRyYWNlSWQiIDogIkZEQjVBMzhGMjlCNDAxQjJBMUM0NTc2NjgxQkY5NzQ4IiwgImRzZCIgOiAiMDAwMDAwMDAwMDAwMDAwMCIsICJwSUQiIDogIjIwNDgiLCAibG9nVGltZSIgOiAiMjAyNC0xMi0xMFQwNDoyMDoxN1oiIH19</vt:lpwstr>
  </property>
</Properties>
</file>